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unas Rotuses" sheetId="1" r:id="rId3"/>
    <sheet state="visible" name="Grid" sheetId="2" r:id="rId4"/>
    <sheet state="hidden" name="April 2019 Clan Requirements" sheetId="3" r:id="rId5"/>
  </sheets>
  <definedNames>
    <definedName name="KRA_Flats">Grid!$B$42:$F$102</definedName>
    <definedName name="KRA_Munzee">'Kaunas Rotuses'!$F$10:$F$109</definedName>
    <definedName name="KRA_FlatsOnMap">Grid!$B$40</definedName>
    <definedName name="KRA_r">'Kaunas Rotuses'!$B$10:$B$109</definedName>
    <definedName name="KRA_Grid_Res">'Kaunas Rotuses'!$W$10:$W$109</definedName>
    <definedName name="KRA_Grid_Type">'Kaunas Rotuses'!$U$10:$U$109</definedName>
    <definedName name="KRA_User">'Kaunas Rotuses'!$H$10:$H$109</definedName>
    <definedName name="KRA_Grid_Row">'Kaunas Rotuses'!$S$10:$S$109</definedName>
    <definedName name="KRA_URL">'Kaunas Rotuses'!$I$10:$I$109</definedName>
    <definedName name="KRA_Grid_Col">'Kaunas Rotuses'!$T$10:$T$109</definedName>
    <definedName name="KRA_c">'Kaunas Rotuses'!$C$10:$C$109</definedName>
    <definedName name="KRA_Grid_Dep">'Kaunas Rotuses'!$V$10:$V$109</definedName>
    <definedName name="KRA_IsURL">'Kaunas Rotuses'!$P$10:$P$109</definedName>
  </definedNames>
  <calcPr/>
</workbook>
</file>

<file path=xl/sharedStrings.xml><?xml version="1.0" encoding="utf-8"?>
<sst xmlns="http://schemas.openxmlformats.org/spreadsheetml/2006/main" count="651" uniqueCount="287">
  <si>
    <t>Rotušės aikštė - Flat Garden, Kaunas</t>
  </si>
  <si>
    <t>Total</t>
  </si>
  <si>
    <t>Free/Reserved</t>
  </si>
  <si>
    <t>Deployed</t>
  </si>
  <si>
    <t>Deployed, %</t>
  </si>
  <si>
    <t>Free, %</t>
  </si>
  <si>
    <t>Flat Rob</t>
  </si>
  <si>
    <t>Flat Matt</t>
  </si>
  <si>
    <t>Map</t>
  </si>
  <si>
    <t>http://bit.ly/KaunoRotuseMap</t>
  </si>
  <si>
    <t>Flat Lou</t>
  </si>
  <si>
    <t>Sheet</t>
  </si>
  <si>
    <t>http://bit.ly/KaunoRotuse</t>
  </si>
  <si>
    <t>Flat Hammock</t>
  </si>
  <si>
    <t>Event link</t>
  </si>
  <si>
    <t>https://calendar.munzee.com/kaunas/</t>
  </si>
  <si>
    <t>to Basketball Garden:</t>
  </si>
  <si>
    <t>http://bit.ly/KaunasBasketball</t>
  </si>
  <si>
    <t>malof</t>
  </si>
  <si>
    <t>Number</t>
  </si>
  <si>
    <t>Column</t>
  </si>
  <si>
    <t>Row</t>
  </si>
  <si>
    <t>Latitude</t>
  </si>
  <si>
    <t>Longitude</t>
  </si>
  <si>
    <t>Munzee</t>
  </si>
  <si>
    <t>Color</t>
  </si>
  <si>
    <t>User name</t>
  </si>
  <si>
    <t>URL</t>
  </si>
  <si>
    <t>Comments</t>
  </si>
  <si>
    <t>step 1</t>
  </si>
  <si>
    <t>step 2 (user)</t>
  </si>
  <si>
    <t>isurl</t>
  </si>
  <si>
    <t>Deploys</t>
  </si>
  <si>
    <t>R</t>
  </si>
  <si>
    <t>C</t>
  </si>
  <si>
    <t>Type</t>
  </si>
  <si>
    <t>Dep</t>
  </si>
  <si>
    <t>Res</t>
  </si>
  <si>
    <t>#1</t>
  </si>
  <si>
    <t>flat rob</t>
  </si>
  <si>
    <t>https://www.munzee.com/m/Eglen/75/</t>
  </si>
  <si>
    <t>#2</t>
  </si>
  <si>
    <t>flat matt</t>
  </si>
  <si>
    <t>https://www.munzee.com/m/nuttynan/10632/</t>
  </si>
  <si>
    <t>#3</t>
  </si>
  <si>
    <t>https://www.munzee.com/m/malof/8459/</t>
  </si>
  <si>
    <t>#4</t>
  </si>
  <si>
    <t>https://www.munzee.com/m/Westies/3927</t>
  </si>
  <si>
    <t>#5</t>
  </si>
  <si>
    <t>https://www.munzee.com/m/nuttynan/10603/</t>
  </si>
  <si>
    <t>#6</t>
  </si>
  <si>
    <t>https://www.munzee.com/m/Linask/1272/</t>
  </si>
  <si>
    <t>#7</t>
  </si>
  <si>
    <t>https://www.munzee.com/m/sickman/3547</t>
  </si>
  <si>
    <t>#8</t>
  </si>
  <si>
    <t>https://www.munzee.com/m/nuttynan/10602/</t>
  </si>
  <si>
    <t>#9</t>
  </si>
  <si>
    <t>https://www.munzee.com/m/Dariuneee/801/</t>
  </si>
  <si>
    <t>#10</t>
  </si>
  <si>
    <t>https://www.munzee.com/m/jldh/1557/</t>
  </si>
  <si>
    <t>#11</t>
  </si>
  <si>
    <t>https://www.munzee.com/m/ly2kw/26241/</t>
  </si>
  <si>
    <t>#12</t>
  </si>
  <si>
    <t>https://www.munzee.com/m/Linask/1271/</t>
  </si>
  <si>
    <t>#13</t>
  </si>
  <si>
    <t>https://www.munzee.com/m/Clareppuccino/2987/</t>
  </si>
  <si>
    <t>#14</t>
  </si>
  <si>
    <t>https://www.munzee.com/m/jldh/1529/</t>
  </si>
  <si>
    <t>#15</t>
  </si>
  <si>
    <t>https://www.munzee.com/m/Ovaldas/8035/</t>
  </si>
  <si>
    <t>#16</t>
  </si>
  <si>
    <t>https://www.munzee.com/m/dorsetknob/2825</t>
  </si>
  <si>
    <t>#17</t>
  </si>
  <si>
    <t>https://www.munzee.com/m/sanforddawn/444</t>
  </si>
  <si>
    <t>#18</t>
  </si>
  <si>
    <t>https://www.munzee.com/m/ajaxiss/1518/</t>
  </si>
  <si>
    <t>#19</t>
  </si>
  <si>
    <t>https://www.munzee.com/m/barefootguru/1837/</t>
  </si>
  <si>
    <t>#20</t>
  </si>
  <si>
    <t>flat hammock</t>
  </si>
  <si>
    <t>https://www.munzee.com/m/sanforddawn/450</t>
  </si>
  <si>
    <t>#21</t>
  </si>
  <si>
    <t>https://www.munzee.com/m/sanforddawn/422/</t>
  </si>
  <si>
    <t>#22</t>
  </si>
  <si>
    <t>https://www.munzee.com/m/par72/2745/</t>
  </si>
  <si>
    <t>#23</t>
  </si>
  <si>
    <t>https://www.munzee.com/m/Rubin/613/</t>
  </si>
  <si>
    <t>#24</t>
  </si>
  <si>
    <t>https://www.munzee.com/m/dofke220/1171/</t>
  </si>
  <si>
    <t>#25</t>
  </si>
  <si>
    <t>https://www.munzee.com/m/Zave/1135/</t>
  </si>
  <si>
    <t>#26</t>
  </si>
  <si>
    <t>https://www.munzee.com/m/Dariuneee/3708/</t>
  </si>
  <si>
    <t>#27</t>
  </si>
  <si>
    <t>https://www.munzee.com/m/cryingrock/57/</t>
  </si>
  <si>
    <t>#28</t>
  </si>
  <si>
    <t>https://www.munzee.com/m/Rubin/1731/</t>
  </si>
  <si>
    <t>#29</t>
  </si>
  <si>
    <t>https://www.munzee.com/m/TheDrollEclectic/2779/</t>
  </si>
  <si>
    <t>#30</t>
  </si>
  <si>
    <t>https://www.munzee.com/m/Linask/1273/</t>
  </si>
  <si>
    <t>#31</t>
  </si>
  <si>
    <t>https://www.munzee.com/m/nuttynan/10619/</t>
  </si>
  <si>
    <t>#32</t>
  </si>
  <si>
    <t>https://www.munzee.com/m/Nenuorama/2199/</t>
  </si>
  <si>
    <t>#33</t>
  </si>
  <si>
    <t>https://www.munzee.com/m/malof/8258/</t>
  </si>
  <si>
    <t>#34</t>
  </si>
  <si>
    <t>https://www.munzee.com/m/nuttynan/10614/</t>
  </si>
  <si>
    <t>#35</t>
  </si>
  <si>
    <t>https://www.munzee.com/m/IggiePiggie/961/</t>
  </si>
  <si>
    <t>#36</t>
  </si>
  <si>
    <t>https://www.munzee.com/m/malof/8269/</t>
  </si>
  <si>
    <t>#37</t>
  </si>
  <si>
    <t>https://www.munzee.com/m/Linask/524/</t>
  </si>
  <si>
    <t>#38</t>
  </si>
  <si>
    <t>https://www.munzee.com/m/nuttynan/10588/</t>
  </si>
  <si>
    <t>#39</t>
  </si>
  <si>
    <t>https://www.munzee.com/m/malof/8453/</t>
  </si>
  <si>
    <t>#40</t>
  </si>
  <si>
    <t>https://www.munzee.com/m/RoninsGal/610/</t>
  </si>
  <si>
    <t>#41</t>
  </si>
  <si>
    <t>https://www.munzee.com/m/ly2kw/26240/</t>
  </si>
  <si>
    <t>#42</t>
  </si>
  <si>
    <t>https://www.munzee.com/m/Dariuneee/568/</t>
  </si>
  <si>
    <t>#43</t>
  </si>
  <si>
    <t>https://www.munzee.com/m/PoniaN/1053/</t>
  </si>
  <si>
    <t>#44</t>
  </si>
  <si>
    <t>https://www.munzee.com/m/Linask/1264/</t>
  </si>
  <si>
    <t>#45</t>
  </si>
  <si>
    <t>https://www.munzee.com/m/Za5ibys/29/</t>
  </si>
  <si>
    <t>#46</t>
  </si>
  <si>
    <t>https://www.munzee.com/m/Samanta/133/</t>
  </si>
  <si>
    <t>#47</t>
  </si>
  <si>
    <t>https://www.munzee.com/m/bazfum/5575/</t>
  </si>
  <si>
    <t>#48</t>
  </si>
  <si>
    <t>https://www.munzee.com/m/BituX/10027/</t>
  </si>
  <si>
    <t>#49</t>
  </si>
  <si>
    <t>https://www.munzee.com/m/iamandrius/1230/</t>
  </si>
  <si>
    <t>#50</t>
  </si>
  <si>
    <t>https://www.munzee.com/m/technical13/1009/</t>
  </si>
  <si>
    <t>#51</t>
  </si>
  <si>
    <t>https://www.munzee.com/m/Za5ibys/47/</t>
  </si>
  <si>
    <t>#52</t>
  </si>
  <si>
    <t>https://www.munzee.com/m/zhioorkie/7916/</t>
  </si>
  <si>
    <t>#53</t>
  </si>
  <si>
    <t>https://www.munzee.com/m/Rubin/562/</t>
  </si>
  <si>
    <t>#54</t>
  </si>
  <si>
    <t>https://www.munzee.com/m/iamandrius/1774/</t>
  </si>
  <si>
    <t>#55</t>
  </si>
  <si>
    <t>flat lou</t>
  </si>
  <si>
    <t>https://www.munzee.com/m/sanforddawn/427/</t>
  </si>
  <si>
    <t>#56</t>
  </si>
  <si>
    <t>https://www.munzee.com/m/Dariuneee/658/</t>
  </si>
  <si>
    <t>#57</t>
  </si>
  <si>
    <t>https://www.munzee.com/m/Valiuse/1021/</t>
  </si>
  <si>
    <t>#58</t>
  </si>
  <si>
    <t>https://www.munzee.com/m/ajaxiss/1297/</t>
  </si>
  <si>
    <t>#59</t>
  </si>
  <si>
    <t>https://www.munzee.com/m/zhioorkie/8556/</t>
  </si>
  <si>
    <t>#60</t>
  </si>
  <si>
    <t>https://www.munzee.com/m/Linask/1548/</t>
  </si>
  <si>
    <t>#61</t>
  </si>
  <si>
    <t>https://www.munzee.com/m/Linask/191/</t>
  </si>
  <si>
    <t>#62</t>
  </si>
  <si>
    <t>https://www.munzee.com/m/nuttynan/10589/</t>
  </si>
  <si>
    <t>#63</t>
  </si>
  <si>
    <t>https://www.munzee.com/m/malof/8265/</t>
  </si>
  <si>
    <t>#64</t>
  </si>
  <si>
    <t>https://www.munzee.com/m/ly2kw/26234/</t>
  </si>
  <si>
    <t>#65</t>
  </si>
  <si>
    <t>https://www.munzee.com/m/nuttynan/10617/</t>
  </si>
  <si>
    <t>#66</t>
  </si>
  <si>
    <t>https://www.munzee.com/m/malof/8291/</t>
  </si>
  <si>
    <t>#67</t>
  </si>
  <si>
    <t>https://www.munzee.com/m/Linask/1818/</t>
  </si>
  <si>
    <t>Could not insert in specified longitude, the gap ended no further than 23.88699999, latitude seems to be OK</t>
  </si>
  <si>
    <t>#68</t>
  </si>
  <si>
    <t>https://www.munzee.com/m/Rubin/634/</t>
  </si>
  <si>
    <t>#69</t>
  </si>
  <si>
    <t>https://www.munzee.com/m/malof/8472/</t>
  </si>
  <si>
    <t>#70</t>
  </si>
  <si>
    <t>https://www.munzee.com/m/sanforddawn/410</t>
  </si>
  <si>
    <t>#71</t>
  </si>
  <si>
    <t>https://www.munzee.com/m/Nenuorama/2169/</t>
  </si>
  <si>
    <t>#72</t>
  </si>
  <si>
    <t>https://www.munzee.com/m/ajaxiss/1488</t>
  </si>
  <si>
    <t>#73</t>
  </si>
  <si>
    <t>https://www.munzee.com/m/Eglen/106/</t>
  </si>
  <si>
    <t>#74</t>
  </si>
  <si>
    <t>https://www.munzee.com/m/RoninsGal/618/</t>
  </si>
  <si>
    <t>#75</t>
  </si>
  <si>
    <t>https://www.munzee.com/m/JakabGyorgy/5238/</t>
  </si>
  <si>
    <t>#76</t>
  </si>
  <si>
    <t>https://www.munzee.com/m/Ovaldas/5776/</t>
  </si>
  <si>
    <t>#77</t>
  </si>
  <si>
    <t>https://www.munzee.com/m/ly2kw/26232/</t>
  </si>
  <si>
    <t>#78</t>
  </si>
  <si>
    <t>https://www.munzee.com/m/nuttynan/10627/</t>
  </si>
  <si>
    <t>#79</t>
  </si>
  <si>
    <t>https://www.munzee.com/m/Ovaldas/7903/</t>
  </si>
  <si>
    <t>#80</t>
  </si>
  <si>
    <t>https://www.munzee.com/m/Dariuneee/540/</t>
  </si>
  <si>
    <t>#81</t>
  </si>
  <si>
    <t>https://www.munzee.com/m/iamandrius/1314/</t>
  </si>
  <si>
    <t>#82</t>
  </si>
  <si>
    <t>https://www.munzee.com/m/bazfum/5696/</t>
  </si>
  <si>
    <t>#83</t>
  </si>
  <si>
    <t>https://www.munzee.com/m/Dariuneee/567/</t>
  </si>
  <si>
    <t>#84</t>
  </si>
  <si>
    <t xml:space="preserve">https://www.munzee.com/m/duinhopper/4395/ </t>
  </si>
  <si>
    <t>#85</t>
  </si>
  <si>
    <t>https://www.munzee.com/m/Valiuse/1112/</t>
  </si>
  <si>
    <t>#86</t>
  </si>
  <si>
    <t>https://www.munzee.com/m/ajaxiss/1304</t>
  </si>
  <si>
    <t>#87</t>
  </si>
  <si>
    <t>https://www.munzee.com/m/iamandrius/1602/</t>
  </si>
  <si>
    <t>#88</t>
  </si>
  <si>
    <t>https://www.munzee.com/m/Eglen/97/</t>
  </si>
  <si>
    <t>#89</t>
  </si>
  <si>
    <t>https://www.munzee.com/m/Linask/1291/</t>
  </si>
  <si>
    <t>#90</t>
  </si>
  <si>
    <t>https://www.munzee.com/m/dorsetknob/2822</t>
  </si>
  <si>
    <t>#91</t>
  </si>
  <si>
    <t>https://www.munzee.com/m/nuttynan/10585/</t>
  </si>
  <si>
    <t>#92</t>
  </si>
  <si>
    <t>https://www.munzee.com/m/Linask/1265/</t>
  </si>
  <si>
    <t>#93</t>
  </si>
  <si>
    <t>https://www.munzee.com/m/malof/8286/</t>
  </si>
  <si>
    <t>#94</t>
  </si>
  <si>
    <t>https://www.munzee.com/m/nuttynan/10610/</t>
  </si>
  <si>
    <t>#95</t>
  </si>
  <si>
    <t>https://www.munzee.com/m/Linask/1266/</t>
  </si>
  <si>
    <t>#96</t>
  </si>
  <si>
    <t>https://www.munzee.com/m/malof/8539/</t>
  </si>
  <si>
    <t>#97</t>
  </si>
  <si>
    <t>https://www.munzee.com/m/Dariuneee/531/</t>
  </si>
  <si>
    <t>#98</t>
  </si>
  <si>
    <t>https://www.munzee.com/m/sanforddawn/423</t>
  </si>
  <si>
    <t>#99</t>
  </si>
  <si>
    <t>https://www.munzee.com/m/malof/8266/</t>
  </si>
  <si>
    <t>#100</t>
  </si>
  <si>
    <t>https://www.munzee.com/m/wemissmo/8062/</t>
  </si>
  <si>
    <t>Please do NOT delete the following line. You will need it if you want to load the CSV file back to the map!</t>
  </si>
  <si>
    <t>URL: gardenpainter.ide.sk</t>
  </si>
  <si>
    <t>Totals</t>
  </si>
  <si>
    <t>Columns --&gt;</t>
  </si>
  <si>
    <t>Rob</t>
  </si>
  <si>
    <t>Matt</t>
  </si>
  <si>
    <t>Lou</t>
  </si>
  <si>
    <t>Hammock</t>
  </si>
  <si>
    <t>Rows --&gt;</t>
  </si>
  <si>
    <t>x</t>
  </si>
  <si>
    <t>?</t>
  </si>
  <si>
    <t>Date</t>
  </si>
  <si>
    <t>Ro</t>
  </si>
  <si>
    <t>Ma</t>
  </si>
  <si>
    <t>Lo</t>
  </si>
  <si>
    <t>Ha</t>
  </si>
  <si>
    <t>April 2019 Clan Requirements</t>
  </si>
  <si>
    <t>Individual</t>
  </si>
  <si>
    <t>Level 1</t>
  </si>
  <si>
    <t>Level 2</t>
  </si>
  <si>
    <t>Level 3</t>
  </si>
  <si>
    <t>Level 4</t>
  </si>
  <si>
    <t>Level 5</t>
  </si>
  <si>
    <t>Level 6?</t>
  </si>
  <si>
    <t>MOB</t>
  </si>
  <si>
    <t>POB</t>
  </si>
  <si>
    <t>Physical caps</t>
  </si>
  <si>
    <t>Total caps</t>
  </si>
  <si>
    <t>Total points</t>
  </si>
  <si>
    <t>Clan totals</t>
  </si>
  <si>
    <t>Fit Cap/Deploy</t>
  </si>
  <si>
    <t>Total Deploys</t>
  </si>
  <si>
    <t>POB (Player Owned Bouncing Specials)</t>
  </si>
  <si>
    <t>All Myths</t>
  </si>
  <si>
    <t>All Pouch Creatures</t>
  </si>
  <si>
    <t>All Fancy Flat Robs</t>
  </si>
  <si>
    <t>MOB (Munzee Owned Bouncing Specials)</t>
  </si>
  <si>
    <t>Any Global Grub icon</t>
  </si>
  <si>
    <t>All Retiremyths</t>
  </si>
  <si>
    <t>All nomads</t>
  </si>
  <si>
    <t xml:space="preserve">Any other special bouncing icon that may appear </t>
  </si>
  <si>
    <t>(there will be at least one on the map EVERY day in April)</t>
  </si>
  <si>
    <r>
      <rPr>
        <rFont val="Calibri"/>
        <b/>
        <color rgb="FF5B5B5B"/>
        <sz val="12.0"/>
      </rPr>
      <t>Social</t>
    </r>
    <r>
      <rPr>
        <rFont val="Calibri"/>
        <color rgb="FF5B5B5B"/>
        <sz val="12.0"/>
      </rPr>
      <t xml:space="preserve"> and </t>
    </r>
    <r>
      <rPr>
        <rFont val="Calibri"/>
        <b/>
        <color rgb="FF5B5B5B"/>
        <sz val="12.0"/>
      </rPr>
      <t>Personal</t>
    </r>
    <r>
      <rPr>
        <rFont val="Calibri"/>
        <color rgb="FF5B5B5B"/>
        <sz val="12.0"/>
      </rPr>
      <t xml:space="preserve"> will </t>
    </r>
    <r>
      <rPr>
        <rFont val="Calibri"/>
        <b/>
        <color rgb="FF5B5B5B"/>
        <sz val="12.0"/>
      </rPr>
      <t>not count for Deploy</t>
    </r>
    <r>
      <rPr>
        <rFont val="Calibri"/>
        <color rgb="FF5B5B5B"/>
        <sz val="12.0"/>
      </rPr>
      <t xml:space="preserve"> requirements.</t>
    </r>
  </si>
  <si>
    <r>
      <rPr>
        <rFont val="Calibri"/>
        <b/>
        <color rgb="FF5B5B5B"/>
        <sz val="12.0"/>
      </rPr>
      <t>Social</t>
    </r>
    <r>
      <rPr>
        <rFont val="Calibri"/>
        <color rgb="FF5B5B5B"/>
        <sz val="12.0"/>
      </rPr>
      <t xml:space="preserve"> will </t>
    </r>
    <r>
      <rPr>
        <rFont val="Calibri"/>
        <b/>
        <color rgb="FF5B5B5B"/>
        <sz val="12.0"/>
      </rPr>
      <t>not count for Capture</t>
    </r>
    <r>
      <rPr>
        <rFont val="Calibri"/>
        <color rgb="FF5B5B5B"/>
        <sz val="12.0"/>
      </rPr>
      <t xml:space="preserve"> requirements.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</si>
</sst>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"/>
    <numFmt numFmtId="165" formatCode="d&quot;.&quot;m&quot;.&quot;yy"/>
  </numFmts>
  <fonts count="32">
    <font>
      <sz val="10.0"/>
      <color rgb="FF000000"/>
      <name val="Arial"/>
    </font>
    <font>
      <b/>
      <sz val="21.0"/>
      <color rgb="FFFFFFFF"/>
      <name val="Arial"/>
    </font>
    <font>
      <name val="Arial"/>
    </font>
    <font/>
    <font>
      <name val="Calibri"/>
    </font>
    <font>
      <b/>
      <name val="Calibri"/>
    </font>
    <font>
      <u/>
      <color rgb="FF0000FF"/>
      <name val="Calibri"/>
    </font>
    <font>
      <b/>
      <u/>
      <color rgb="FF0000FF"/>
      <name val="Calibri"/>
    </font>
    <font>
      <b/>
      <color rgb="FF000000"/>
      <name val="Calibri"/>
    </font>
    <font>
      <b/>
      <color rgb="FFFFFFFF"/>
      <name val="Calibri"/>
    </font>
    <font>
      <u/>
      <sz val="11.0"/>
      <color rgb="FF000000"/>
      <name val="Calibri"/>
    </font>
    <font>
      <sz val="11.0"/>
      <color rgb="FF000000"/>
      <name val="Inconsolata"/>
    </font>
    <font>
      <u/>
      <color rgb="FF0000FF"/>
    </font>
    <font>
      <u/>
      <color rgb="FF0000FF"/>
      <name val="Calibri"/>
    </font>
    <font>
      <u/>
      <color rgb="FF1155CC"/>
      <name val="Calibri"/>
    </font>
    <font>
      <sz val="11.0"/>
      <color rgb="FFA94442"/>
      <name val="&quot;Helvetica Neue&quot;"/>
    </font>
    <font>
      <b/>
      <sz val="12.0"/>
      <color rgb="FF000000"/>
      <name val="Calibri"/>
    </font>
    <font>
      <i/>
    </font>
    <font>
      <sz val="8.0"/>
    </font>
    <font>
      <b/>
      <sz val="9.0"/>
      <color rgb="FFFFFFFF"/>
      <name val="Inconsolata"/>
    </font>
    <font>
      <b/>
      <color rgb="FFFFFFFF"/>
    </font>
    <font>
      <color rgb="FF999999"/>
    </font>
    <font>
      <b/>
      <sz val="10.0"/>
      <name val="Calibri"/>
    </font>
    <font>
      <b/>
    </font>
    <font>
      <b/>
      <sz val="7.0"/>
    </font>
    <font>
      <sz val="10.0"/>
    </font>
    <font>
      <sz val="7.0"/>
    </font>
    <font>
      <b/>
      <sz val="14.0"/>
      <name val="Calibri"/>
    </font>
    <font>
      <sz val="10.0"/>
      <color rgb="FF5B5B5B"/>
      <name val="Calibri"/>
    </font>
    <font>
      <color rgb="FF5B5B5B"/>
    </font>
    <font>
      <color rgb="FF5B5B5B"/>
      <name val="Calibri"/>
    </font>
    <font>
      <sz val="12.0"/>
      <color rgb="FF5B5B5B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2DEDE"/>
        <bgColor rgb="FFF2DEDE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</border>
    <border>
      <left style="thin">
        <color rgb="FF274E13"/>
      </left>
      <top style="thin">
        <color rgb="FF274E13"/>
      </top>
    </border>
    <border>
      <top style="thin">
        <color rgb="FF274E13"/>
      </top>
    </border>
    <border>
      <right style="thin">
        <color rgb="FF274E13"/>
      </right>
      <top style="thin">
        <color rgb="FF274E13"/>
      </top>
    </border>
    <border>
      <left style="thin">
        <color rgb="FF274E13"/>
      </left>
    </border>
    <border>
      <right style="thin">
        <color rgb="FF274E13"/>
      </right>
    </border>
    <border>
      <left style="thin">
        <color rgb="FF274E13"/>
      </left>
      <bottom style="thin">
        <color rgb="FF274E13"/>
      </bottom>
    </border>
    <border>
      <bottom style="thin">
        <color rgb="FF274E13"/>
      </bottom>
    </border>
    <border>
      <right style="thin">
        <color rgb="FF274E13"/>
      </right>
      <bottom style="thin">
        <color rgb="FF274E13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2" numFmtId="0" xfId="0" applyFont="1"/>
    <xf borderId="1" fillId="3" fontId="4" numFmtId="0" xfId="0" applyAlignment="1" applyBorder="1" applyFill="1" applyFont="1">
      <alignment readingOrder="0"/>
    </xf>
    <xf borderId="1" fillId="3" fontId="5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9" xfId="0" applyAlignment="1" applyBorder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1" fillId="3" fontId="5" numFmtId="0" xfId="0" applyAlignment="1" applyBorder="1" applyFont="1">
      <alignment readingOrder="0"/>
    </xf>
    <xf borderId="1" fillId="3" fontId="5" numFmtId="9" xfId="0" applyAlignment="1" applyBorder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9" numFmtId="0" xfId="0" applyAlignment="1" applyFont="1">
      <alignment horizontal="center" readingOrder="0"/>
    </xf>
    <xf borderId="0" fillId="2" fontId="9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5" fontId="10" numFmtId="0" xfId="0" applyAlignment="1" applyFill="1" applyFont="1">
      <alignment readingOrder="0"/>
    </xf>
    <xf borderId="0" fillId="6" fontId="11" numFmtId="0" xfId="0" applyAlignment="1" applyFill="1" applyFont="1">
      <alignment readingOrder="0"/>
    </xf>
    <xf borderId="0" fillId="6" fontId="4" numFmtId="0" xfId="0" applyFont="1"/>
    <xf borderId="0" fillId="5" fontId="1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7" fontId="15" numFmtId="0" xfId="0" applyAlignment="1" applyFill="1" applyFont="1">
      <alignment readingOrder="0"/>
    </xf>
    <xf borderId="0" fillId="5" fontId="11" numFmtId="0" xfId="0" applyAlignment="1" applyFont="1">
      <alignment readingOrder="0"/>
    </xf>
    <xf borderId="0" fillId="5" fontId="16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top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0" fillId="0" fontId="18" numFmtId="0" xfId="0" applyAlignment="1" applyFont="1">
      <alignment horizontal="center" readingOrder="0" vertical="bottom"/>
    </xf>
    <xf borderId="1" fillId="2" fontId="19" numFmtId="0" xfId="0" applyAlignment="1" applyBorder="1" applyFont="1">
      <alignment vertical="center"/>
    </xf>
    <xf borderId="0" fillId="2" fontId="20" numFmtId="0" xfId="0" applyAlignment="1" applyFont="1">
      <alignment horizontal="center"/>
    </xf>
    <xf borderId="0" fillId="2" fontId="20" numFmtId="0" xfId="0" applyAlignment="1" applyFont="1">
      <alignment horizontal="center" readingOrder="0"/>
    </xf>
    <xf borderId="0" fillId="4" fontId="21" numFmtId="0" xfId="0" applyFont="1"/>
    <xf borderId="0" fillId="4" fontId="21" numFmtId="0" xfId="0" applyAlignment="1" applyFont="1">
      <alignment horizontal="center"/>
    </xf>
    <xf borderId="0" fillId="0" fontId="18" numFmtId="0" xfId="0" applyAlignment="1" applyFont="1">
      <alignment horizontal="center" readingOrder="0" textRotation="90" vertical="center"/>
    </xf>
    <xf borderId="1" fillId="8" fontId="22" numFmtId="0" xfId="0" applyAlignment="1" applyBorder="1" applyFill="1" applyFont="1">
      <alignment horizontal="center" readingOrder="0" vertical="center"/>
    </xf>
    <xf borderId="1" fillId="9" fontId="22" numFmtId="0" xfId="0" applyAlignment="1" applyBorder="1" applyFill="1" applyFont="1">
      <alignment horizontal="center" readingOrder="0" vertical="center"/>
    </xf>
    <xf borderId="0" fillId="6" fontId="3" numFmtId="0" xfId="0" applyFont="1"/>
    <xf borderId="2" fillId="6" fontId="3" numFmtId="0" xfId="0" applyAlignment="1" applyBorder="1" applyFont="1">
      <alignment horizontal="center"/>
    </xf>
    <xf borderId="0" fillId="6" fontId="3" numFmtId="164" xfId="0" applyAlignment="1" applyFont="1" applyNumberFormat="1">
      <alignment horizontal="center"/>
    </xf>
    <xf borderId="1" fillId="10" fontId="22" numFmtId="0" xfId="0" applyAlignment="1" applyBorder="1" applyFill="1" applyFont="1">
      <alignment horizontal="center" readingOrder="0" vertical="center"/>
    </xf>
    <xf borderId="1" fillId="11" fontId="2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9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1" fillId="12" fontId="3" numFmtId="0" xfId="0" applyAlignment="1" applyBorder="1" applyFill="1" applyFont="1">
      <alignment horizontal="center" vertical="center"/>
    </xf>
    <xf borderId="1" fillId="11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23" numFmtId="0" xfId="0" applyAlignment="1" applyFont="1">
      <alignment readingOrder="0" vertical="bottom"/>
    </xf>
    <xf borderId="0" fillId="0" fontId="24" numFmtId="0" xfId="0" applyAlignment="1" applyFont="1">
      <alignment horizontal="center" readingOrder="0" vertical="bottom"/>
    </xf>
    <xf borderId="0" fillId="0" fontId="25" numFmtId="0" xfId="0" applyAlignment="1" applyFont="1">
      <alignment horizontal="left" readingOrder="0" vertical="center"/>
    </xf>
    <xf borderId="0" fillId="0" fontId="25" numFmtId="0" xfId="0" applyAlignment="1" applyFont="1">
      <alignment horizontal="center" vertical="center"/>
    </xf>
    <xf borderId="0" fillId="0" fontId="25" numFmtId="165" xfId="0" applyAlignment="1" applyFont="1" applyNumberFormat="1">
      <alignment horizontal="left" readingOrder="0" vertical="center"/>
    </xf>
    <xf borderId="0" fillId="0" fontId="25" numFmtId="165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/>
    </xf>
    <xf borderId="0" fillId="0" fontId="26" numFmtId="165" xfId="0" applyAlignment="1" applyFont="1" applyNumberFormat="1">
      <alignment horizontal="center" readingOrder="0" vertical="center"/>
    </xf>
    <xf borderId="0" fillId="0" fontId="27" numFmtId="0" xfId="0" applyAlignment="1" applyFont="1">
      <alignment readingOrder="0"/>
    </xf>
    <xf borderId="3" fillId="13" fontId="5" numFmtId="0" xfId="0" applyAlignment="1" applyBorder="1" applyFill="1" applyFont="1">
      <alignment readingOrder="0"/>
    </xf>
    <xf borderId="3" fillId="13" fontId="4" numFmtId="0" xfId="0" applyAlignment="1" applyBorder="1" applyFont="1">
      <alignment readingOrder="0"/>
    </xf>
    <xf borderId="3" fillId="13" fontId="4" numFmtId="0" xfId="0" applyBorder="1" applyFont="1"/>
    <xf borderId="3" fillId="2" fontId="9" numFmtId="0" xfId="0" applyAlignment="1" applyBorder="1" applyFont="1">
      <alignment readingOrder="0"/>
    </xf>
    <xf borderId="4" fillId="2" fontId="9" numFmtId="0" xfId="0" applyAlignment="1" applyBorder="1" applyFont="1">
      <alignment readingOrder="0" shrinkToFit="0" vertical="top" wrapText="1"/>
    </xf>
    <xf borderId="5" fillId="13" fontId="28" numFmtId="0" xfId="0" applyAlignment="1" applyBorder="1" applyFont="1">
      <alignment horizontal="left" readingOrder="0"/>
    </xf>
    <xf borderId="5" fillId="13" fontId="3" numFmtId="0" xfId="0" applyBorder="1" applyFont="1"/>
    <xf borderId="6" fillId="13" fontId="3" numFmtId="0" xfId="0" applyBorder="1" applyFont="1"/>
    <xf borderId="7" fillId="0" fontId="3" numFmtId="0" xfId="0" applyBorder="1" applyFont="1"/>
    <xf borderId="0" fillId="13" fontId="28" numFmtId="0" xfId="0" applyAlignment="1" applyFont="1">
      <alignment horizontal="left" readingOrder="0"/>
    </xf>
    <xf borderId="0" fillId="13" fontId="3" numFmtId="0" xfId="0" applyFont="1"/>
    <xf borderId="8" fillId="13" fontId="3" numFmtId="0" xfId="0" applyBorder="1" applyFont="1"/>
    <xf borderId="9" fillId="0" fontId="3" numFmtId="0" xfId="0" applyBorder="1" applyFont="1"/>
    <xf borderId="10" fillId="13" fontId="28" numFmtId="0" xfId="0" applyAlignment="1" applyBorder="1" applyFont="1">
      <alignment horizontal="left" readingOrder="0"/>
    </xf>
    <xf borderId="10" fillId="13" fontId="3" numFmtId="0" xfId="0" applyBorder="1" applyFont="1"/>
    <xf borderId="11" fillId="13" fontId="3" numFmtId="0" xfId="0" applyBorder="1" applyFont="1"/>
    <xf borderId="0" fillId="0" fontId="29" numFmtId="0" xfId="0" applyFont="1"/>
    <xf borderId="10" fillId="13" fontId="30" numFmtId="0" xfId="0" applyAlignment="1" applyBorder="1" applyFont="1">
      <alignment readingOrder="0"/>
    </xf>
    <xf borderId="0" fillId="13" fontId="31" numFmtId="0" xfId="0" applyAlignment="1" applyFont="1">
      <alignment horizontal="left" readingOrder="0"/>
    </xf>
    <xf borderId="0" fillId="13" fontId="3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0</xdr:row>
      <xdr:rowOff>0</xdr:rowOff>
    </xdr:from>
    <xdr:ext cx="933450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190500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0</xdr:row>
      <xdr:rowOff>0</xdr:rowOff>
    </xdr:from>
    <xdr:ext cx="295275" cy="3048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malof/8269/" TargetMode="External"/><Relationship Id="rId42" Type="http://schemas.openxmlformats.org/officeDocument/2006/relationships/hyperlink" Target="https://www.munzee.com/m/nuttynan/10588/" TargetMode="External"/><Relationship Id="rId41" Type="http://schemas.openxmlformats.org/officeDocument/2006/relationships/hyperlink" Target="https://www.munzee.com/m/Linask/524/" TargetMode="External"/><Relationship Id="rId44" Type="http://schemas.openxmlformats.org/officeDocument/2006/relationships/hyperlink" Target="https://www.munzee.com/m/RoninsGal/610/" TargetMode="External"/><Relationship Id="rId43" Type="http://schemas.openxmlformats.org/officeDocument/2006/relationships/hyperlink" Target="https://www.munzee.com/m/malof/8453/" TargetMode="External"/><Relationship Id="rId46" Type="http://schemas.openxmlformats.org/officeDocument/2006/relationships/hyperlink" Target="https://www.munzee.com/m/Dariuneee/568/" TargetMode="External"/><Relationship Id="rId45" Type="http://schemas.openxmlformats.org/officeDocument/2006/relationships/hyperlink" Target="https://www.munzee.com/m/ly2kw/26240/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www.munzee.com/m/wemissmo/8062/" TargetMode="External"/><Relationship Id="rId48" Type="http://schemas.openxmlformats.org/officeDocument/2006/relationships/hyperlink" Target="https://www.munzee.com/m/Linask/1264/" TargetMode="External"/><Relationship Id="rId47" Type="http://schemas.openxmlformats.org/officeDocument/2006/relationships/hyperlink" Target="https://www.munzee.com/m/PoniaN/1053/" TargetMode="External"/><Relationship Id="rId49" Type="http://schemas.openxmlformats.org/officeDocument/2006/relationships/hyperlink" Target="https://www.munzee.com/m/Za5ibys/29/" TargetMode="External"/><Relationship Id="rId103" Type="http://schemas.openxmlformats.org/officeDocument/2006/relationships/hyperlink" Target="https://www.munzee.com/m/malof/8266/" TargetMode="External"/><Relationship Id="rId102" Type="http://schemas.openxmlformats.org/officeDocument/2006/relationships/hyperlink" Target="https://www.munzee.com/m/sanforddawn/423" TargetMode="External"/><Relationship Id="rId101" Type="http://schemas.openxmlformats.org/officeDocument/2006/relationships/hyperlink" Target="https://www.munzee.com/m/Dariuneee/531/" TargetMode="External"/><Relationship Id="rId100" Type="http://schemas.openxmlformats.org/officeDocument/2006/relationships/hyperlink" Target="https://www.munzee.com/m/malof/8539/" TargetMode="External"/><Relationship Id="rId31" Type="http://schemas.openxmlformats.org/officeDocument/2006/relationships/hyperlink" Target="https://www.munzee.com/m/cryingrock/57/" TargetMode="External"/><Relationship Id="rId30" Type="http://schemas.openxmlformats.org/officeDocument/2006/relationships/hyperlink" Target="https://www.munzee.com/m/Dariuneee/3708/" TargetMode="External"/><Relationship Id="rId33" Type="http://schemas.openxmlformats.org/officeDocument/2006/relationships/hyperlink" Target="https://www.munzee.com/m/TheDrollEclectic/2779/" TargetMode="External"/><Relationship Id="rId32" Type="http://schemas.openxmlformats.org/officeDocument/2006/relationships/hyperlink" Target="https://www.munzee.com/m/Rubin/1731/" TargetMode="External"/><Relationship Id="rId35" Type="http://schemas.openxmlformats.org/officeDocument/2006/relationships/hyperlink" Target="https://www.munzee.com/m/nuttynan/10619/" TargetMode="External"/><Relationship Id="rId34" Type="http://schemas.openxmlformats.org/officeDocument/2006/relationships/hyperlink" Target="https://www.munzee.com/m/Linask/1273/" TargetMode="External"/><Relationship Id="rId37" Type="http://schemas.openxmlformats.org/officeDocument/2006/relationships/hyperlink" Target="https://www.munzee.com/m/malof/8258/" TargetMode="External"/><Relationship Id="rId36" Type="http://schemas.openxmlformats.org/officeDocument/2006/relationships/hyperlink" Target="https://www.munzee.com/m/Nenuorama/2199/" TargetMode="External"/><Relationship Id="rId39" Type="http://schemas.openxmlformats.org/officeDocument/2006/relationships/hyperlink" Target="https://www.munzee.com/m/IggiePiggie/961/" TargetMode="External"/><Relationship Id="rId38" Type="http://schemas.openxmlformats.org/officeDocument/2006/relationships/hyperlink" Target="https://www.munzee.com/m/nuttynan/10614/" TargetMode="External"/><Relationship Id="rId20" Type="http://schemas.openxmlformats.org/officeDocument/2006/relationships/hyperlink" Target="https://www.munzee.com/m/dorsetknob/2825" TargetMode="External"/><Relationship Id="rId22" Type="http://schemas.openxmlformats.org/officeDocument/2006/relationships/hyperlink" Target="https://www.munzee.com/m/ajaxiss/1518/" TargetMode="External"/><Relationship Id="rId21" Type="http://schemas.openxmlformats.org/officeDocument/2006/relationships/hyperlink" Target="https://www.munzee.com/m/sanforddawn/444" TargetMode="External"/><Relationship Id="rId24" Type="http://schemas.openxmlformats.org/officeDocument/2006/relationships/hyperlink" Target="https://www.munzee.com/m/sanforddawn/450" TargetMode="External"/><Relationship Id="rId23" Type="http://schemas.openxmlformats.org/officeDocument/2006/relationships/hyperlink" Target="https://www.munzee.com/m/barefootguru/1837/" TargetMode="External"/><Relationship Id="rId26" Type="http://schemas.openxmlformats.org/officeDocument/2006/relationships/hyperlink" Target="https://www.munzee.com/m/par72/2745/" TargetMode="External"/><Relationship Id="rId25" Type="http://schemas.openxmlformats.org/officeDocument/2006/relationships/hyperlink" Target="https://www.munzee.com/m/sanforddawn/422/" TargetMode="External"/><Relationship Id="rId28" Type="http://schemas.openxmlformats.org/officeDocument/2006/relationships/hyperlink" Target="https://www.munzee.com/m/dofke220/1171/" TargetMode="External"/><Relationship Id="rId27" Type="http://schemas.openxmlformats.org/officeDocument/2006/relationships/hyperlink" Target="https://www.munzee.com/m/Rubin/613/" TargetMode="External"/><Relationship Id="rId29" Type="http://schemas.openxmlformats.org/officeDocument/2006/relationships/hyperlink" Target="https://www.munzee.com/m/Zave/1135/" TargetMode="External"/><Relationship Id="rId95" Type="http://schemas.openxmlformats.org/officeDocument/2006/relationships/hyperlink" Target="https://www.munzee.com/m/nuttynan/10585/" TargetMode="External"/><Relationship Id="rId94" Type="http://schemas.openxmlformats.org/officeDocument/2006/relationships/hyperlink" Target="https://www.munzee.com/m/dorsetknob/2822" TargetMode="External"/><Relationship Id="rId97" Type="http://schemas.openxmlformats.org/officeDocument/2006/relationships/hyperlink" Target="https://www.munzee.com/m/malof/8286/" TargetMode="External"/><Relationship Id="rId96" Type="http://schemas.openxmlformats.org/officeDocument/2006/relationships/hyperlink" Target="https://www.munzee.com/m/Linask/1265/" TargetMode="External"/><Relationship Id="rId11" Type="http://schemas.openxmlformats.org/officeDocument/2006/relationships/hyperlink" Target="https://www.munzee.com/m/sickman/3547" TargetMode="External"/><Relationship Id="rId99" Type="http://schemas.openxmlformats.org/officeDocument/2006/relationships/hyperlink" Target="https://www.munzee.com/m/Linask/1266/" TargetMode="External"/><Relationship Id="rId10" Type="http://schemas.openxmlformats.org/officeDocument/2006/relationships/hyperlink" Target="https://www.munzee.com/m/Linask/1272/" TargetMode="External"/><Relationship Id="rId98" Type="http://schemas.openxmlformats.org/officeDocument/2006/relationships/hyperlink" Target="https://www.munzee.com/m/nuttynan/10610/" TargetMode="External"/><Relationship Id="rId13" Type="http://schemas.openxmlformats.org/officeDocument/2006/relationships/hyperlink" Target="https://www.munzee.com/m/Dariuneee/801/" TargetMode="External"/><Relationship Id="rId12" Type="http://schemas.openxmlformats.org/officeDocument/2006/relationships/hyperlink" Target="https://www.munzee.com/m/nuttynan/10602/" TargetMode="External"/><Relationship Id="rId91" Type="http://schemas.openxmlformats.org/officeDocument/2006/relationships/hyperlink" Target="https://www.munzee.com/m/iamandrius/1602/" TargetMode="External"/><Relationship Id="rId90" Type="http://schemas.openxmlformats.org/officeDocument/2006/relationships/hyperlink" Target="https://www.munzee.com/m/ajaxiss/1304" TargetMode="External"/><Relationship Id="rId93" Type="http://schemas.openxmlformats.org/officeDocument/2006/relationships/hyperlink" Target="https://www.munzee.com/m/Linask/1291/" TargetMode="External"/><Relationship Id="rId92" Type="http://schemas.openxmlformats.org/officeDocument/2006/relationships/hyperlink" Target="https://www.munzee.com/m/Eglen/97/" TargetMode="External"/><Relationship Id="rId15" Type="http://schemas.openxmlformats.org/officeDocument/2006/relationships/hyperlink" Target="https://www.munzee.com/m/ly2kw/26241/" TargetMode="External"/><Relationship Id="rId14" Type="http://schemas.openxmlformats.org/officeDocument/2006/relationships/hyperlink" Target="https://www.munzee.com/m/jldh/1557/" TargetMode="External"/><Relationship Id="rId17" Type="http://schemas.openxmlformats.org/officeDocument/2006/relationships/hyperlink" Target="https://www.munzee.com/m/Clareppuccino/2987/" TargetMode="External"/><Relationship Id="rId16" Type="http://schemas.openxmlformats.org/officeDocument/2006/relationships/hyperlink" Target="https://www.munzee.com/m/Linask/1271/" TargetMode="External"/><Relationship Id="rId19" Type="http://schemas.openxmlformats.org/officeDocument/2006/relationships/hyperlink" Target="https://www.munzee.com/m/Ovaldas/8035/" TargetMode="External"/><Relationship Id="rId18" Type="http://schemas.openxmlformats.org/officeDocument/2006/relationships/hyperlink" Target="https://www.munzee.com/m/jldh/1529/" TargetMode="External"/><Relationship Id="rId84" Type="http://schemas.openxmlformats.org/officeDocument/2006/relationships/hyperlink" Target="https://www.munzee.com/m/Dariuneee/540/" TargetMode="External"/><Relationship Id="rId83" Type="http://schemas.openxmlformats.org/officeDocument/2006/relationships/hyperlink" Target="https://www.munzee.com/m/Ovaldas/7903/" TargetMode="External"/><Relationship Id="rId86" Type="http://schemas.openxmlformats.org/officeDocument/2006/relationships/hyperlink" Target="https://www.munzee.com/m/bazfum/5696/" TargetMode="External"/><Relationship Id="rId85" Type="http://schemas.openxmlformats.org/officeDocument/2006/relationships/hyperlink" Target="https://www.munzee.com/m/iamandrius/1314/" TargetMode="External"/><Relationship Id="rId88" Type="http://schemas.openxmlformats.org/officeDocument/2006/relationships/hyperlink" Target="https://www.munzee.com/m/duinhopper/4395/" TargetMode="External"/><Relationship Id="rId87" Type="http://schemas.openxmlformats.org/officeDocument/2006/relationships/hyperlink" Target="https://www.munzee.com/m/Dariuneee/567/" TargetMode="External"/><Relationship Id="rId89" Type="http://schemas.openxmlformats.org/officeDocument/2006/relationships/hyperlink" Target="https://www.munzee.com/m/Valiuse/1112/" TargetMode="External"/><Relationship Id="rId80" Type="http://schemas.openxmlformats.org/officeDocument/2006/relationships/hyperlink" Target="https://www.munzee.com/m/Ovaldas/5776/" TargetMode="External"/><Relationship Id="rId82" Type="http://schemas.openxmlformats.org/officeDocument/2006/relationships/hyperlink" Target="https://www.munzee.com/m/nuttynan/10627/" TargetMode="External"/><Relationship Id="rId81" Type="http://schemas.openxmlformats.org/officeDocument/2006/relationships/hyperlink" Target="https://www.munzee.com/m/ly2kw/26232/" TargetMode="External"/><Relationship Id="rId1" Type="http://schemas.openxmlformats.org/officeDocument/2006/relationships/hyperlink" Target="http://bit.ly/KaunoRotuseMap" TargetMode="External"/><Relationship Id="rId2" Type="http://schemas.openxmlformats.org/officeDocument/2006/relationships/hyperlink" Target="http://bit.ly/KaunoRotuse" TargetMode="External"/><Relationship Id="rId3" Type="http://schemas.openxmlformats.org/officeDocument/2006/relationships/hyperlink" Target="https://calendar.munzee.com/kaunas/" TargetMode="External"/><Relationship Id="rId4" Type="http://schemas.openxmlformats.org/officeDocument/2006/relationships/hyperlink" Target="http://bit.ly/KaunasBasketball" TargetMode="External"/><Relationship Id="rId9" Type="http://schemas.openxmlformats.org/officeDocument/2006/relationships/hyperlink" Target="https://www.munzee.com/m/nuttynan/10603/" TargetMode="External"/><Relationship Id="rId5" Type="http://schemas.openxmlformats.org/officeDocument/2006/relationships/hyperlink" Target="https://www.munzee.com/m/Eglen/75/" TargetMode="External"/><Relationship Id="rId6" Type="http://schemas.openxmlformats.org/officeDocument/2006/relationships/hyperlink" Target="https://www.munzee.com/m/nuttynan/10632/" TargetMode="External"/><Relationship Id="rId7" Type="http://schemas.openxmlformats.org/officeDocument/2006/relationships/hyperlink" Target="https://www.munzee.com/m/malof/8459/" TargetMode="External"/><Relationship Id="rId8" Type="http://schemas.openxmlformats.org/officeDocument/2006/relationships/hyperlink" Target="https://www.munzee.com/m/Westies/3927" TargetMode="External"/><Relationship Id="rId73" Type="http://schemas.openxmlformats.org/officeDocument/2006/relationships/hyperlink" Target="https://www.munzee.com/m/malof/8472/" TargetMode="External"/><Relationship Id="rId72" Type="http://schemas.openxmlformats.org/officeDocument/2006/relationships/hyperlink" Target="https://www.munzee.com/m/Rubin/634/" TargetMode="External"/><Relationship Id="rId75" Type="http://schemas.openxmlformats.org/officeDocument/2006/relationships/hyperlink" Target="https://www.munzee.com/m/Nenuorama/2169/" TargetMode="External"/><Relationship Id="rId74" Type="http://schemas.openxmlformats.org/officeDocument/2006/relationships/hyperlink" Target="https://www.munzee.com/m/sanforddawn/410" TargetMode="External"/><Relationship Id="rId77" Type="http://schemas.openxmlformats.org/officeDocument/2006/relationships/hyperlink" Target="https://www.munzee.com/m/Eglen/106/" TargetMode="External"/><Relationship Id="rId76" Type="http://schemas.openxmlformats.org/officeDocument/2006/relationships/hyperlink" Target="https://www.munzee.com/m/ajaxiss/1488" TargetMode="External"/><Relationship Id="rId79" Type="http://schemas.openxmlformats.org/officeDocument/2006/relationships/hyperlink" Target="https://www.munzee.com/m/JakabGyorgy/5238/" TargetMode="External"/><Relationship Id="rId78" Type="http://schemas.openxmlformats.org/officeDocument/2006/relationships/hyperlink" Target="https://www.munzee.com/m/RoninsGal/618/" TargetMode="External"/><Relationship Id="rId71" Type="http://schemas.openxmlformats.org/officeDocument/2006/relationships/hyperlink" Target="https://www.munzee.com/m/Linask/1818/" TargetMode="External"/><Relationship Id="rId70" Type="http://schemas.openxmlformats.org/officeDocument/2006/relationships/hyperlink" Target="https://www.munzee.com/m/malof/8291/" TargetMode="External"/><Relationship Id="rId62" Type="http://schemas.openxmlformats.org/officeDocument/2006/relationships/hyperlink" Target="https://www.munzee.com/m/ajaxiss/1297/" TargetMode="External"/><Relationship Id="rId61" Type="http://schemas.openxmlformats.org/officeDocument/2006/relationships/hyperlink" Target="https://www.munzee.com/m/Valiuse/1021/" TargetMode="External"/><Relationship Id="rId64" Type="http://schemas.openxmlformats.org/officeDocument/2006/relationships/hyperlink" Target="https://www.munzee.com/m/Linask/1548/" TargetMode="External"/><Relationship Id="rId63" Type="http://schemas.openxmlformats.org/officeDocument/2006/relationships/hyperlink" Target="https://www.munzee.com/m/zhioorkie/8556/" TargetMode="External"/><Relationship Id="rId66" Type="http://schemas.openxmlformats.org/officeDocument/2006/relationships/hyperlink" Target="https://www.munzee.com/m/nuttynan/10589/" TargetMode="External"/><Relationship Id="rId65" Type="http://schemas.openxmlformats.org/officeDocument/2006/relationships/hyperlink" Target="https://www.munzee.com/m/Linask/191/" TargetMode="External"/><Relationship Id="rId68" Type="http://schemas.openxmlformats.org/officeDocument/2006/relationships/hyperlink" Target="https://www.munzee.com/m/ly2kw/26234/" TargetMode="External"/><Relationship Id="rId67" Type="http://schemas.openxmlformats.org/officeDocument/2006/relationships/hyperlink" Target="https://www.munzee.com/m/malof/8265/" TargetMode="External"/><Relationship Id="rId60" Type="http://schemas.openxmlformats.org/officeDocument/2006/relationships/hyperlink" Target="https://www.munzee.com/m/Dariuneee/658/" TargetMode="External"/><Relationship Id="rId69" Type="http://schemas.openxmlformats.org/officeDocument/2006/relationships/hyperlink" Target="https://www.munzee.com/m/nuttynan/10617/" TargetMode="External"/><Relationship Id="rId51" Type="http://schemas.openxmlformats.org/officeDocument/2006/relationships/hyperlink" Target="https://www.munzee.com/m/bazfum/5575/" TargetMode="External"/><Relationship Id="rId50" Type="http://schemas.openxmlformats.org/officeDocument/2006/relationships/hyperlink" Target="https://www.munzee.com/m/Samanta/133/" TargetMode="External"/><Relationship Id="rId53" Type="http://schemas.openxmlformats.org/officeDocument/2006/relationships/hyperlink" Target="https://www.munzee.com/m/iamandrius/1230/" TargetMode="External"/><Relationship Id="rId52" Type="http://schemas.openxmlformats.org/officeDocument/2006/relationships/hyperlink" Target="https://www.munzee.com/m/BituX/10027/" TargetMode="External"/><Relationship Id="rId55" Type="http://schemas.openxmlformats.org/officeDocument/2006/relationships/hyperlink" Target="https://www.munzee.com/m/Za5ibys/47/" TargetMode="External"/><Relationship Id="rId54" Type="http://schemas.openxmlformats.org/officeDocument/2006/relationships/hyperlink" Target="https://www.munzee.com/m/technical13/1009/" TargetMode="External"/><Relationship Id="rId57" Type="http://schemas.openxmlformats.org/officeDocument/2006/relationships/hyperlink" Target="https://www.munzee.com/m/Rubin/562/" TargetMode="External"/><Relationship Id="rId56" Type="http://schemas.openxmlformats.org/officeDocument/2006/relationships/hyperlink" Target="https://www.munzee.com/m/zhioorkie/7916/" TargetMode="External"/><Relationship Id="rId59" Type="http://schemas.openxmlformats.org/officeDocument/2006/relationships/hyperlink" Target="https://www.munzee.com/m/sanforddawn/427/" TargetMode="External"/><Relationship Id="rId58" Type="http://schemas.openxmlformats.org/officeDocument/2006/relationships/hyperlink" Target="https://www.munzee.com/m/iamandrius/1774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5" width="11.0"/>
    <col customWidth="1" min="6" max="6" width="11.5"/>
    <col hidden="1" min="7" max="7" width="12.63"/>
    <col customWidth="1" min="8" max="8" width="16.13"/>
    <col customWidth="1" min="9" max="9" width="34.5"/>
    <col customWidth="1" min="10" max="10" width="26.25"/>
    <col customWidth="1" min="11" max="11" width="3.88"/>
    <col hidden="1" min="12" max="18" width="12.63"/>
    <col customWidth="1" hidden="1" min="19" max="22" width="4.13"/>
    <col customWidth="1" hidden="1" min="23" max="23" width="3.63"/>
    <col hidden="1" min="24" max="27" width="12.63"/>
  </cols>
  <sheetData>
    <row r="1">
      <c r="A1" s="1" t="s">
        <v>0</v>
      </c>
      <c r="G1" s="2"/>
      <c r="H1" s="3"/>
      <c r="J1" s="2"/>
      <c r="K1" s="2"/>
      <c r="L1" s="4"/>
      <c r="M1" s="4"/>
      <c r="N1" s="4"/>
      <c r="O1" s="4"/>
      <c r="P1" s="4"/>
      <c r="Q1" s="4"/>
      <c r="R1" s="4"/>
      <c r="S1" s="2"/>
      <c r="T1" s="2"/>
      <c r="U1" s="2"/>
      <c r="V1" s="2"/>
      <c r="W1" s="2"/>
      <c r="X1" s="4"/>
      <c r="Y1" s="4"/>
      <c r="Z1" s="4"/>
      <c r="AA1" s="4"/>
    </row>
    <row r="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2"/>
      <c r="K2" s="7"/>
      <c r="L2" s="8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8"/>
      <c r="Y2" s="8"/>
      <c r="Z2" s="8"/>
      <c r="AA2" s="8"/>
    </row>
    <row r="3">
      <c r="A3" s="9" t="s">
        <v>6</v>
      </c>
      <c r="B3" s="10">
        <v>25.0</v>
      </c>
      <c r="C3" s="11">
        <f t="shared" ref="C3:C6" si="1">B3-D3</f>
        <v>0</v>
      </c>
      <c r="D3" s="11">
        <f>countifs(KRA_Munzee,$A3,KRA_URL,"*",KRA_IsURL,TRUE)</f>
        <v>25</v>
      </c>
      <c r="E3" s="12">
        <f t="shared" ref="E3:E6" si="2">D3/$B3</f>
        <v>1</v>
      </c>
      <c r="F3" s="12">
        <f t="shared" ref="F3:F6" si="3">C3/$B3</f>
        <v>0</v>
      </c>
      <c r="G3" s="2"/>
      <c r="K3" s="7"/>
      <c r="L3" s="8"/>
      <c r="M3" s="8"/>
      <c r="N3" s="8"/>
      <c r="O3" s="8"/>
      <c r="P3" s="8"/>
      <c r="Q3" s="8"/>
      <c r="R3" s="8"/>
      <c r="S3" s="7"/>
      <c r="T3" s="7"/>
      <c r="U3" s="7"/>
      <c r="V3" s="7"/>
      <c r="W3" s="7"/>
      <c r="X3" s="8"/>
      <c r="Y3" s="8"/>
      <c r="Z3" s="8"/>
      <c r="AA3" s="8"/>
    </row>
    <row r="4">
      <c r="A4" s="9" t="s">
        <v>7</v>
      </c>
      <c r="B4" s="10">
        <v>25.0</v>
      </c>
      <c r="C4" s="11">
        <f t="shared" si="1"/>
        <v>0</v>
      </c>
      <c r="D4" s="11">
        <f>countifs(KRA_Munzee,$A4,KRA_URL,"*",KRA_IsURL,TRUE)</f>
        <v>25</v>
      </c>
      <c r="E4" s="12">
        <f t="shared" si="2"/>
        <v>1</v>
      </c>
      <c r="F4" s="12">
        <f t="shared" si="3"/>
        <v>0</v>
      </c>
      <c r="G4" s="2"/>
      <c r="H4" s="13" t="s">
        <v>8</v>
      </c>
      <c r="I4" s="14" t="s">
        <v>9</v>
      </c>
      <c r="K4" s="7"/>
      <c r="L4" s="8"/>
      <c r="M4" s="8"/>
      <c r="N4" s="8"/>
      <c r="O4" s="8"/>
      <c r="P4" s="8"/>
      <c r="Q4" s="8"/>
      <c r="R4" s="8"/>
      <c r="S4" s="7"/>
      <c r="T4" s="7"/>
      <c r="U4" s="7"/>
      <c r="V4" s="7"/>
      <c r="W4" s="7"/>
      <c r="X4" s="8"/>
      <c r="Y4" s="8"/>
      <c r="Z4" s="8"/>
      <c r="AA4" s="8"/>
    </row>
    <row r="5">
      <c r="A5" s="9" t="s">
        <v>10</v>
      </c>
      <c r="B5" s="10">
        <v>25.0</v>
      </c>
      <c r="C5" s="11">
        <f t="shared" si="1"/>
        <v>0</v>
      </c>
      <c r="D5" s="11">
        <f>countifs(KRA_Munzee,$A5,KRA_URL,"*",KRA_IsURL,TRUE)</f>
        <v>25</v>
      </c>
      <c r="E5" s="12">
        <f t="shared" si="2"/>
        <v>1</v>
      </c>
      <c r="F5" s="12">
        <f t="shared" si="3"/>
        <v>0</v>
      </c>
      <c r="G5" s="2"/>
      <c r="H5" s="13" t="s">
        <v>11</v>
      </c>
      <c r="I5" s="14" t="s">
        <v>12</v>
      </c>
      <c r="K5" s="7"/>
      <c r="L5" s="8"/>
      <c r="M5" s="8"/>
      <c r="N5" s="8"/>
      <c r="O5" s="8"/>
      <c r="P5" s="8"/>
      <c r="Q5" s="8"/>
      <c r="R5" s="8"/>
      <c r="S5" s="7"/>
      <c r="T5" s="7"/>
      <c r="U5" s="7"/>
      <c r="V5" s="7"/>
      <c r="W5" s="7"/>
      <c r="X5" s="8"/>
      <c r="Y5" s="8"/>
      <c r="Z5" s="8"/>
      <c r="AA5" s="8"/>
    </row>
    <row r="6">
      <c r="A6" s="9" t="s">
        <v>13</v>
      </c>
      <c r="B6" s="10">
        <v>25.0</v>
      </c>
      <c r="C6" s="11">
        <f t="shared" si="1"/>
        <v>0</v>
      </c>
      <c r="D6" s="11">
        <f>countifs(KRA_Munzee,$A6,KRA_URL,"*",KRA_IsURL,TRUE)</f>
        <v>25</v>
      </c>
      <c r="E6" s="12">
        <f t="shared" si="2"/>
        <v>1</v>
      </c>
      <c r="F6" s="12">
        <f t="shared" si="3"/>
        <v>0</v>
      </c>
      <c r="G6" s="2"/>
      <c r="H6" s="13" t="s">
        <v>14</v>
      </c>
      <c r="I6" s="14" t="s">
        <v>15</v>
      </c>
      <c r="K6" s="7"/>
      <c r="L6" s="8"/>
      <c r="M6" s="8"/>
      <c r="N6" s="8"/>
      <c r="O6" s="8"/>
      <c r="P6" s="8"/>
      <c r="Q6" s="8"/>
      <c r="R6" s="8"/>
      <c r="S6" s="7"/>
      <c r="T6" s="7"/>
      <c r="U6" s="7"/>
      <c r="V6" s="7"/>
      <c r="W6" s="7"/>
      <c r="X6" s="8"/>
      <c r="Y6" s="8"/>
      <c r="Z6" s="8"/>
      <c r="AA6" s="8"/>
    </row>
    <row r="7" ht="17.25" customHeight="1">
      <c r="A7" s="15" t="s">
        <v>1</v>
      </c>
      <c r="B7" s="6">
        <f t="shared" ref="B7:D7" si="4">SUM(B3:B6)</f>
        <v>100</v>
      </c>
      <c r="C7" s="6">
        <f t="shared" si="4"/>
        <v>0</v>
      </c>
      <c r="D7" s="6">
        <f t="shared" si="4"/>
        <v>100</v>
      </c>
      <c r="E7" s="16">
        <f>D7/B7</f>
        <v>1</v>
      </c>
      <c r="F7" s="16">
        <f>C7/B7</f>
        <v>0</v>
      </c>
      <c r="G7" s="2"/>
      <c r="H7" s="17" t="s">
        <v>16</v>
      </c>
      <c r="I7" s="18" t="s">
        <v>17</v>
      </c>
      <c r="K7" s="7"/>
      <c r="L7" s="8"/>
      <c r="M7" s="8"/>
      <c r="N7" s="8"/>
      <c r="O7" s="8"/>
      <c r="P7" s="8"/>
      <c r="Q7" s="8"/>
      <c r="R7" s="8"/>
      <c r="S7" s="7"/>
      <c r="T7" s="7"/>
      <c r="U7" s="7"/>
      <c r="V7" s="7"/>
      <c r="W7" s="7"/>
      <c r="X7" s="8"/>
      <c r="Y7" s="8"/>
      <c r="Z7" s="8"/>
      <c r="AA7" s="8"/>
    </row>
    <row r="8">
      <c r="A8" s="19"/>
      <c r="G8" s="20"/>
      <c r="H8" s="20" t="s">
        <v>18</v>
      </c>
      <c r="I8" s="20"/>
      <c r="J8" s="20"/>
      <c r="K8" s="21"/>
      <c r="L8" s="8"/>
      <c r="M8" s="8"/>
      <c r="N8" s="22"/>
      <c r="O8" s="22"/>
      <c r="P8" s="22"/>
      <c r="Q8" s="22"/>
      <c r="R8" s="8"/>
      <c r="S8" s="13"/>
      <c r="T8" s="13"/>
      <c r="U8" s="13"/>
      <c r="V8" s="13"/>
      <c r="W8" s="13"/>
      <c r="X8" s="8"/>
      <c r="Y8" s="8"/>
      <c r="Z8" s="8"/>
      <c r="AA8" s="8"/>
    </row>
    <row r="9">
      <c r="A9" s="23" t="s">
        <v>19</v>
      </c>
      <c r="B9" s="23" t="s">
        <v>20</v>
      </c>
      <c r="C9" s="23" t="s">
        <v>21</v>
      </c>
      <c r="D9" s="24" t="s">
        <v>22</v>
      </c>
      <c r="E9" s="24" t="s">
        <v>23</v>
      </c>
      <c r="F9" s="24" t="s">
        <v>24</v>
      </c>
      <c r="G9" s="24" t="s">
        <v>25</v>
      </c>
      <c r="H9" s="24" t="s">
        <v>26</v>
      </c>
      <c r="I9" s="24" t="s">
        <v>27</v>
      </c>
      <c r="J9" s="24" t="s">
        <v>28</v>
      </c>
      <c r="K9" s="23"/>
      <c r="L9" s="8"/>
      <c r="M9" s="8"/>
      <c r="N9" s="25" t="s">
        <v>29</v>
      </c>
      <c r="O9" s="25" t="s">
        <v>30</v>
      </c>
      <c r="P9" s="25" t="s">
        <v>31</v>
      </c>
      <c r="Q9" s="25" t="s">
        <v>32</v>
      </c>
      <c r="R9" s="8"/>
      <c r="S9" s="13" t="s">
        <v>33</v>
      </c>
      <c r="T9" s="13" t="s">
        <v>34</v>
      </c>
      <c r="U9" s="13" t="s">
        <v>35</v>
      </c>
      <c r="V9" s="13" t="s">
        <v>36</v>
      </c>
      <c r="W9" s="13" t="s">
        <v>37</v>
      </c>
      <c r="X9" s="8"/>
      <c r="Y9" s="8"/>
      <c r="Z9" s="8"/>
      <c r="AA9" s="8"/>
    </row>
    <row r="10">
      <c r="A10" s="13" t="s">
        <v>38</v>
      </c>
      <c r="B10" s="13">
        <v>1.0</v>
      </c>
      <c r="C10" s="13">
        <v>1.0</v>
      </c>
      <c r="D10" s="22">
        <v>54.8963171769537</v>
      </c>
      <c r="E10" s="22">
        <v>23.8850827023071</v>
      </c>
      <c r="F10" s="22" t="s">
        <v>6</v>
      </c>
      <c r="G10" s="22" t="s">
        <v>39</v>
      </c>
      <c r="H10" s="7" t="str">
        <f t="shared" ref="H10:H109" si="6">IF(I10&lt;&gt;"",O10,"🆓 Insert URL ▶")</f>
        <v>Eglen</v>
      </c>
      <c r="I10" s="26" t="s">
        <v>40</v>
      </c>
      <c r="J10" s="8"/>
      <c r="K10" s="7"/>
      <c r="L10" s="8"/>
      <c r="M10" s="8"/>
      <c r="N10" s="27" t="str">
        <f t="shared" ref="N10:N109" si="7">if(I10="","", MID(I10,26,25))</f>
        <v>Eglen/75/</v>
      </c>
      <c r="O10" s="28" t="str">
        <f t="shared" ref="O10:O109" si="8">if(N10="","",left(N10 ,FIND("/",N10)-1))</f>
        <v>Eglen</v>
      </c>
      <c r="P10" s="28" t="b">
        <f t="shared" ref="P10:P109" si="9">isurl(I10)</f>
        <v>1</v>
      </c>
      <c r="Q10" s="28">
        <f>countifs(KRA_User,O10,KRA_IsURL,TRUE)</f>
        <v>3</v>
      </c>
      <c r="R10" s="8"/>
      <c r="S10" s="7">
        <f t="shared" ref="S10:T10" si="5">B10</f>
        <v>1</v>
      </c>
      <c r="T10" s="7">
        <f t="shared" si="5"/>
        <v>1</v>
      </c>
      <c r="U10" s="7" t="str">
        <f t="shared" ref="U10:U109" si="11">if(F10="Flat Rob","R",if(F10="Flat Matt","M",if(F10="Flat Lou","L","H")))</f>
        <v>R</v>
      </c>
      <c r="V10" s="7" t="str">
        <f t="shared" ref="V10:V109" si="12">if(P10,"x","")</f>
        <v>x</v>
      </c>
      <c r="W10" s="29" t="str">
        <f t="shared" ref="W10:W109" si="13">if(and(I10&lt;&gt;"",not(P10)),"?","")</f>
        <v/>
      </c>
      <c r="X10" s="8"/>
      <c r="Y10" s="8"/>
      <c r="Z10" s="8"/>
      <c r="AA10" s="8"/>
    </row>
    <row r="11">
      <c r="A11" s="13" t="s">
        <v>41</v>
      </c>
      <c r="B11" s="13">
        <v>1.0</v>
      </c>
      <c r="C11" s="13">
        <v>2.0</v>
      </c>
      <c r="D11" s="22">
        <v>54.8964522393627</v>
      </c>
      <c r="E11" s="22">
        <v>23.8851681873993</v>
      </c>
      <c r="F11" s="22" t="s">
        <v>7</v>
      </c>
      <c r="G11" s="22" t="s">
        <v>42</v>
      </c>
      <c r="H11" s="7" t="str">
        <f t="shared" si="6"/>
        <v>nuttynan</v>
      </c>
      <c r="I11" s="30" t="s">
        <v>43</v>
      </c>
      <c r="J11" s="8"/>
      <c r="K11" s="7"/>
      <c r="L11" s="8"/>
      <c r="M11" s="8"/>
      <c r="N11" s="27" t="str">
        <f t="shared" si="7"/>
        <v>nuttynan/10632/</v>
      </c>
      <c r="O11" s="28" t="str">
        <f t="shared" si="8"/>
        <v>nuttynan</v>
      </c>
      <c r="P11" s="28" t="b">
        <f t="shared" si="9"/>
        <v>1</v>
      </c>
      <c r="Q11" s="28">
        <f>countifs(KRA_User,O11,KRA_IsURL,TRUE)</f>
        <v>11</v>
      </c>
      <c r="R11" s="8"/>
      <c r="S11" s="7">
        <f t="shared" ref="S11:T11" si="10">B11</f>
        <v>1</v>
      </c>
      <c r="T11" s="7">
        <f t="shared" si="10"/>
        <v>2</v>
      </c>
      <c r="U11" s="7" t="str">
        <f t="shared" si="11"/>
        <v>M</v>
      </c>
      <c r="V11" s="7" t="str">
        <f t="shared" si="12"/>
        <v>x</v>
      </c>
      <c r="W11" s="29" t="str">
        <f t="shared" si="13"/>
        <v/>
      </c>
      <c r="X11" s="8"/>
      <c r="Y11" s="8"/>
      <c r="Z11" s="8"/>
      <c r="AA11" s="8"/>
    </row>
    <row r="12">
      <c r="A12" s="13" t="s">
        <v>44</v>
      </c>
      <c r="B12" s="13">
        <v>1.0</v>
      </c>
      <c r="C12" s="13">
        <v>3.0</v>
      </c>
      <c r="D12" s="22">
        <v>54.8965873017716</v>
      </c>
      <c r="E12" s="22">
        <v>23.8852536727782</v>
      </c>
      <c r="F12" s="22" t="s">
        <v>7</v>
      </c>
      <c r="G12" s="22" t="s">
        <v>42</v>
      </c>
      <c r="H12" s="7" t="str">
        <f t="shared" si="6"/>
        <v>malof</v>
      </c>
      <c r="I12" s="30" t="s">
        <v>45</v>
      </c>
      <c r="J12" s="8"/>
      <c r="K12" s="7"/>
      <c r="L12" s="8"/>
      <c r="M12" s="8"/>
      <c r="N12" s="27" t="str">
        <f t="shared" si="7"/>
        <v>malof/8459/</v>
      </c>
      <c r="O12" s="28" t="str">
        <f t="shared" si="8"/>
        <v>malof</v>
      </c>
      <c r="P12" s="28" t="b">
        <f t="shared" si="9"/>
        <v>1</v>
      </c>
      <c r="Q12" s="28">
        <f>countifs(KRA_User,O12,KRA_IsURL,TRUE)</f>
        <v>10</v>
      </c>
      <c r="R12" s="8"/>
      <c r="S12" s="7">
        <f t="shared" ref="S12:T12" si="14">B12</f>
        <v>1</v>
      </c>
      <c r="T12" s="7">
        <f t="shared" si="14"/>
        <v>3</v>
      </c>
      <c r="U12" s="7" t="str">
        <f t="shared" si="11"/>
        <v>M</v>
      </c>
      <c r="V12" s="7" t="str">
        <f t="shared" si="12"/>
        <v>x</v>
      </c>
      <c r="W12" s="29" t="str">
        <f t="shared" si="13"/>
        <v/>
      </c>
      <c r="X12" s="8"/>
      <c r="Y12" s="8"/>
      <c r="Z12" s="8"/>
      <c r="AA12" s="8"/>
    </row>
    <row r="13">
      <c r="A13" s="13" t="s">
        <v>46</v>
      </c>
      <c r="B13" s="13">
        <v>1.0</v>
      </c>
      <c r="C13" s="13">
        <v>4.0</v>
      </c>
      <c r="D13" s="22">
        <v>54.8967223641806</v>
      </c>
      <c r="E13" s="22">
        <v>23.8853391584439</v>
      </c>
      <c r="F13" s="22" t="s">
        <v>7</v>
      </c>
      <c r="G13" s="22" t="s">
        <v>42</v>
      </c>
      <c r="H13" s="7" t="str">
        <f t="shared" si="6"/>
        <v>Westies</v>
      </c>
      <c r="I13" s="30" t="s">
        <v>47</v>
      </c>
      <c r="J13" s="8"/>
      <c r="K13" s="7"/>
      <c r="L13" s="8"/>
      <c r="M13" s="8"/>
      <c r="N13" s="27" t="str">
        <f t="shared" si="7"/>
        <v>Westies/3927</v>
      </c>
      <c r="O13" s="28" t="str">
        <f t="shared" si="8"/>
        <v>Westies</v>
      </c>
      <c r="P13" s="28" t="b">
        <f t="shared" si="9"/>
        <v>1</v>
      </c>
      <c r="Q13" s="28">
        <f>countifs(KRA_User,O13,KRA_IsURL,TRUE)</f>
        <v>1</v>
      </c>
      <c r="R13" s="8"/>
      <c r="S13" s="7">
        <f t="shared" ref="S13:T13" si="15">B13</f>
        <v>1</v>
      </c>
      <c r="T13" s="7">
        <f t="shared" si="15"/>
        <v>4</v>
      </c>
      <c r="U13" s="7" t="str">
        <f t="shared" si="11"/>
        <v>M</v>
      </c>
      <c r="V13" s="7" t="str">
        <f t="shared" si="12"/>
        <v>x</v>
      </c>
      <c r="W13" s="29" t="str">
        <f t="shared" si="13"/>
        <v/>
      </c>
      <c r="X13" s="8"/>
      <c r="Y13" s="8"/>
      <c r="Z13" s="8"/>
      <c r="AA13" s="8"/>
    </row>
    <row r="14">
      <c r="A14" s="13" t="s">
        <v>48</v>
      </c>
      <c r="B14" s="13">
        <v>1.0</v>
      </c>
      <c r="C14" s="13">
        <v>5.0</v>
      </c>
      <c r="D14" s="22">
        <v>54.8968574265896</v>
      </c>
      <c r="E14" s="22">
        <v>23.8854246443961</v>
      </c>
      <c r="F14" s="22" t="s">
        <v>7</v>
      </c>
      <c r="G14" s="22" t="s">
        <v>42</v>
      </c>
      <c r="H14" s="7" t="str">
        <f t="shared" si="6"/>
        <v>nuttynan</v>
      </c>
      <c r="I14" s="30" t="s">
        <v>49</v>
      </c>
      <c r="J14" s="8"/>
      <c r="K14" s="7"/>
      <c r="L14" s="8"/>
      <c r="M14" s="8"/>
      <c r="N14" s="27" t="str">
        <f t="shared" si="7"/>
        <v>nuttynan/10603/</v>
      </c>
      <c r="O14" s="28" t="str">
        <f t="shared" si="8"/>
        <v>nuttynan</v>
      </c>
      <c r="P14" s="28" t="b">
        <f t="shared" si="9"/>
        <v>1</v>
      </c>
      <c r="Q14" s="28">
        <f>countifs(KRA_User,O14,KRA_IsURL,TRUE)</f>
        <v>11</v>
      </c>
      <c r="R14" s="8"/>
      <c r="S14" s="7">
        <f t="shared" ref="S14:T14" si="16">B14</f>
        <v>1</v>
      </c>
      <c r="T14" s="7">
        <f t="shared" si="16"/>
        <v>5</v>
      </c>
      <c r="U14" s="7" t="str">
        <f t="shared" si="11"/>
        <v>M</v>
      </c>
      <c r="V14" s="7" t="str">
        <f t="shared" si="12"/>
        <v>x</v>
      </c>
      <c r="W14" s="29" t="str">
        <f t="shared" si="13"/>
        <v/>
      </c>
      <c r="X14" s="8"/>
      <c r="Y14" s="8"/>
      <c r="Z14" s="8"/>
      <c r="AA14" s="8"/>
    </row>
    <row r="15">
      <c r="A15" s="13" t="s">
        <v>50</v>
      </c>
      <c r="B15" s="13">
        <v>1.0</v>
      </c>
      <c r="C15" s="13">
        <v>6.0</v>
      </c>
      <c r="D15" s="22">
        <v>54.8969924889986</v>
      </c>
      <c r="E15" s="22">
        <v>23.8855101306351</v>
      </c>
      <c r="F15" s="22" t="s">
        <v>7</v>
      </c>
      <c r="G15" s="22" t="s">
        <v>42</v>
      </c>
      <c r="H15" s="7" t="str">
        <f t="shared" si="6"/>
        <v>Linask</v>
      </c>
      <c r="I15" s="31" t="s">
        <v>51</v>
      </c>
      <c r="J15" s="8"/>
      <c r="K15" s="7"/>
      <c r="L15" s="8"/>
      <c r="M15" s="8"/>
      <c r="N15" s="27" t="str">
        <f t="shared" si="7"/>
        <v>Linask/1272/</v>
      </c>
      <c r="O15" s="28" t="str">
        <f t="shared" si="8"/>
        <v>Linask</v>
      </c>
      <c r="P15" s="28" t="b">
        <f t="shared" si="9"/>
        <v>1</v>
      </c>
      <c r="Q15" s="28">
        <f>countifs(KRA_User,O15,KRA_IsURL,TRUE)</f>
        <v>11</v>
      </c>
      <c r="R15" s="8"/>
      <c r="S15" s="7">
        <f t="shared" ref="S15:T15" si="17">B15</f>
        <v>1</v>
      </c>
      <c r="T15" s="7">
        <f t="shared" si="17"/>
        <v>6</v>
      </c>
      <c r="U15" s="7" t="str">
        <f t="shared" si="11"/>
        <v>M</v>
      </c>
      <c r="V15" s="7" t="str">
        <f t="shared" si="12"/>
        <v>x</v>
      </c>
      <c r="W15" s="29" t="str">
        <f t="shared" si="13"/>
        <v/>
      </c>
      <c r="X15" s="8"/>
      <c r="Y15" s="8"/>
      <c r="Z15" s="8"/>
      <c r="AA15" s="8"/>
    </row>
    <row r="16">
      <c r="A16" s="13" t="s">
        <v>52</v>
      </c>
      <c r="B16" s="13">
        <v>1.0</v>
      </c>
      <c r="C16" s="13">
        <v>7.0</v>
      </c>
      <c r="D16" s="22">
        <v>54.8971275514075</v>
      </c>
      <c r="E16" s="22">
        <v>23.8855956171607</v>
      </c>
      <c r="F16" s="22" t="s">
        <v>7</v>
      </c>
      <c r="G16" s="22" t="s">
        <v>42</v>
      </c>
      <c r="H16" s="7" t="str">
        <f t="shared" si="6"/>
        <v>sickman</v>
      </c>
      <c r="I16" s="30" t="s">
        <v>53</v>
      </c>
      <c r="J16" s="8"/>
      <c r="K16" s="7"/>
      <c r="L16" s="8"/>
      <c r="M16" s="8"/>
      <c r="N16" s="27" t="str">
        <f t="shared" si="7"/>
        <v>sickman/3547</v>
      </c>
      <c r="O16" s="28" t="str">
        <f t="shared" si="8"/>
        <v>sickman</v>
      </c>
      <c r="P16" s="28" t="b">
        <f t="shared" si="9"/>
        <v>1</v>
      </c>
      <c r="Q16" s="28">
        <f>countifs(KRA_User,O16,KRA_IsURL,TRUE)</f>
        <v>1</v>
      </c>
      <c r="R16" s="8"/>
      <c r="S16" s="7">
        <f t="shared" ref="S16:T16" si="18">B16</f>
        <v>1</v>
      </c>
      <c r="T16" s="7">
        <f t="shared" si="18"/>
        <v>7</v>
      </c>
      <c r="U16" s="7" t="str">
        <f t="shared" si="11"/>
        <v>M</v>
      </c>
      <c r="V16" s="7" t="str">
        <f t="shared" si="12"/>
        <v>x</v>
      </c>
      <c r="W16" s="29" t="str">
        <f t="shared" si="13"/>
        <v/>
      </c>
      <c r="X16" s="8"/>
      <c r="Y16" s="8"/>
      <c r="Z16" s="8"/>
      <c r="AA16" s="8"/>
    </row>
    <row r="17">
      <c r="A17" s="13" t="s">
        <v>54</v>
      </c>
      <c r="B17" s="13">
        <v>1.0</v>
      </c>
      <c r="C17" s="13">
        <v>8.0</v>
      </c>
      <c r="D17" s="22">
        <v>54.8972626138165</v>
      </c>
      <c r="E17" s="22">
        <v>23.8856811039731</v>
      </c>
      <c r="F17" s="22" t="s">
        <v>7</v>
      </c>
      <c r="G17" s="22" t="s">
        <v>42</v>
      </c>
      <c r="H17" s="7" t="str">
        <f t="shared" si="6"/>
        <v>nuttynan</v>
      </c>
      <c r="I17" s="30" t="s">
        <v>55</v>
      </c>
      <c r="J17" s="8"/>
      <c r="K17" s="7"/>
      <c r="L17" s="8"/>
      <c r="M17" s="8"/>
      <c r="N17" s="27" t="str">
        <f t="shared" si="7"/>
        <v>nuttynan/10602/</v>
      </c>
      <c r="O17" s="28" t="str">
        <f t="shared" si="8"/>
        <v>nuttynan</v>
      </c>
      <c r="P17" s="28" t="b">
        <f t="shared" si="9"/>
        <v>1</v>
      </c>
      <c r="Q17" s="28">
        <f>countifs(KRA_User,O17,KRA_IsURL,TRUE)</f>
        <v>11</v>
      </c>
      <c r="R17" s="8"/>
      <c r="S17" s="7">
        <f t="shared" ref="S17:T17" si="19">B17</f>
        <v>1</v>
      </c>
      <c r="T17" s="7">
        <f t="shared" si="19"/>
        <v>8</v>
      </c>
      <c r="U17" s="7" t="str">
        <f t="shared" si="11"/>
        <v>M</v>
      </c>
      <c r="V17" s="7" t="str">
        <f t="shared" si="12"/>
        <v>x</v>
      </c>
      <c r="W17" s="29" t="str">
        <f t="shared" si="13"/>
        <v/>
      </c>
      <c r="X17" s="8"/>
      <c r="Y17" s="8"/>
      <c r="Z17" s="8"/>
      <c r="AA17" s="8"/>
    </row>
    <row r="18">
      <c r="A18" s="13" t="s">
        <v>56</v>
      </c>
      <c r="B18" s="13">
        <v>1.0</v>
      </c>
      <c r="C18" s="13">
        <v>9.0</v>
      </c>
      <c r="D18" s="22">
        <v>54.8973976762255</v>
      </c>
      <c r="E18" s="22">
        <v>23.8857665910722</v>
      </c>
      <c r="F18" s="22" t="s">
        <v>7</v>
      </c>
      <c r="G18" s="22" t="s">
        <v>42</v>
      </c>
      <c r="H18" s="7" t="str">
        <f t="shared" si="6"/>
        <v>Dariuneee</v>
      </c>
      <c r="I18" s="30" t="s">
        <v>57</v>
      </c>
      <c r="J18" s="8"/>
      <c r="K18" s="7"/>
      <c r="L18" s="8"/>
      <c r="M18" s="8"/>
      <c r="N18" s="27" t="str">
        <f t="shared" si="7"/>
        <v>Dariuneee/801/</v>
      </c>
      <c r="O18" s="28" t="str">
        <f t="shared" si="8"/>
        <v>Dariuneee</v>
      </c>
      <c r="P18" s="28" t="b">
        <f t="shared" si="9"/>
        <v>1</v>
      </c>
      <c r="Q18" s="28">
        <f>countifs(KRA_User,O18,KRA_IsURL,TRUE)</f>
        <v>7</v>
      </c>
      <c r="R18" s="8"/>
      <c r="S18" s="7">
        <f t="shared" ref="S18:T18" si="20">B18</f>
        <v>1</v>
      </c>
      <c r="T18" s="7">
        <f t="shared" si="20"/>
        <v>9</v>
      </c>
      <c r="U18" s="7" t="str">
        <f t="shared" si="11"/>
        <v>M</v>
      </c>
      <c r="V18" s="7" t="str">
        <f t="shared" si="12"/>
        <v>x</v>
      </c>
      <c r="W18" s="29" t="str">
        <f t="shared" si="13"/>
        <v/>
      </c>
      <c r="X18" s="8"/>
      <c r="Y18" s="8"/>
      <c r="Z18" s="8"/>
      <c r="AA18" s="8"/>
    </row>
    <row r="19">
      <c r="A19" s="13" t="s">
        <v>58</v>
      </c>
      <c r="B19" s="13">
        <v>1.0</v>
      </c>
      <c r="C19" s="13">
        <v>10.0</v>
      </c>
      <c r="D19" s="22">
        <v>54.8975327386345</v>
      </c>
      <c r="E19" s="22">
        <v>23.885852078458</v>
      </c>
      <c r="F19" s="22" t="s">
        <v>7</v>
      </c>
      <c r="G19" s="22" t="s">
        <v>42</v>
      </c>
      <c r="H19" s="7" t="str">
        <f t="shared" si="6"/>
        <v>jldh</v>
      </c>
      <c r="I19" s="31" t="s">
        <v>59</v>
      </c>
      <c r="J19" s="8"/>
      <c r="K19" s="7"/>
      <c r="L19" s="8"/>
      <c r="M19" s="8"/>
      <c r="N19" s="27" t="str">
        <f t="shared" si="7"/>
        <v>jldh/1557/</v>
      </c>
      <c r="O19" s="28" t="str">
        <f t="shared" si="8"/>
        <v>jldh</v>
      </c>
      <c r="P19" s="28" t="b">
        <f t="shared" si="9"/>
        <v>1</v>
      </c>
      <c r="Q19" s="28">
        <f>countifs(KRA_User,O19,KRA_IsURL,TRUE)</f>
        <v>2</v>
      </c>
      <c r="R19" s="8"/>
      <c r="S19" s="7">
        <f t="shared" ref="S19:T19" si="21">B19</f>
        <v>1</v>
      </c>
      <c r="T19" s="7">
        <f t="shared" si="21"/>
        <v>10</v>
      </c>
      <c r="U19" s="7" t="str">
        <f t="shared" si="11"/>
        <v>M</v>
      </c>
      <c r="V19" s="7" t="str">
        <f t="shared" si="12"/>
        <v>x</v>
      </c>
      <c r="W19" s="29" t="str">
        <f t="shared" si="13"/>
        <v/>
      </c>
      <c r="X19" s="8"/>
      <c r="Y19" s="8"/>
      <c r="Z19" s="8"/>
      <c r="AA19" s="8"/>
    </row>
    <row r="20">
      <c r="A20" s="13" t="s">
        <v>60</v>
      </c>
      <c r="B20" s="13">
        <v>2.0</v>
      </c>
      <c r="C20" s="13">
        <v>1.0</v>
      </c>
      <c r="D20" s="22">
        <v>54.8962680180197</v>
      </c>
      <c r="E20" s="22">
        <v>23.8853175481876</v>
      </c>
      <c r="F20" s="22" t="s">
        <v>6</v>
      </c>
      <c r="G20" s="22" t="s">
        <v>39</v>
      </c>
      <c r="H20" s="7" t="str">
        <f t="shared" si="6"/>
        <v>ly2kw</v>
      </c>
      <c r="I20" s="26" t="s">
        <v>61</v>
      </c>
      <c r="J20" s="8"/>
      <c r="K20" s="7"/>
      <c r="L20" s="8"/>
      <c r="M20" s="8"/>
      <c r="N20" s="27" t="str">
        <f t="shared" si="7"/>
        <v>ly2kw/26241/</v>
      </c>
      <c r="O20" s="28" t="str">
        <f t="shared" si="8"/>
        <v>ly2kw</v>
      </c>
      <c r="P20" s="28" t="b">
        <f t="shared" si="9"/>
        <v>1</v>
      </c>
      <c r="Q20" s="28">
        <f>countifs(KRA_User,O20,KRA_IsURL,TRUE)</f>
        <v>4</v>
      </c>
      <c r="R20" s="8"/>
      <c r="S20" s="7">
        <f t="shared" ref="S20:T20" si="22">B20</f>
        <v>2</v>
      </c>
      <c r="T20" s="7">
        <f t="shared" si="22"/>
        <v>1</v>
      </c>
      <c r="U20" s="7" t="str">
        <f t="shared" si="11"/>
        <v>R</v>
      </c>
      <c r="V20" s="7" t="str">
        <f t="shared" si="12"/>
        <v>x</v>
      </c>
      <c r="W20" s="29" t="str">
        <f t="shared" si="13"/>
        <v/>
      </c>
      <c r="X20" s="8"/>
      <c r="Y20" s="8"/>
      <c r="Z20" s="8"/>
      <c r="AA20" s="8"/>
    </row>
    <row r="21">
      <c r="A21" s="13" t="s">
        <v>62</v>
      </c>
      <c r="B21" s="13">
        <v>2.0</v>
      </c>
      <c r="C21" s="13">
        <v>2.0</v>
      </c>
      <c r="D21" s="22">
        <v>54.8964030804287</v>
      </c>
      <c r="E21" s="22">
        <v>23.8854030331755</v>
      </c>
      <c r="F21" s="22" t="s">
        <v>6</v>
      </c>
      <c r="G21" s="22" t="s">
        <v>39</v>
      </c>
      <c r="H21" s="7" t="str">
        <f t="shared" si="6"/>
        <v>Linask</v>
      </c>
      <c r="I21" s="31" t="s">
        <v>63</v>
      </c>
      <c r="J21" s="8"/>
      <c r="K21" s="7"/>
      <c r="L21" s="8"/>
      <c r="M21" s="8"/>
      <c r="N21" s="27" t="str">
        <f t="shared" si="7"/>
        <v>Linask/1271/</v>
      </c>
      <c r="O21" s="28" t="str">
        <f t="shared" si="8"/>
        <v>Linask</v>
      </c>
      <c r="P21" s="28" t="b">
        <f t="shared" si="9"/>
        <v>1</v>
      </c>
      <c r="Q21" s="28">
        <f>countifs(KRA_User,O21,KRA_IsURL,TRUE)</f>
        <v>11</v>
      </c>
      <c r="R21" s="8"/>
      <c r="S21" s="7">
        <f t="shared" ref="S21:T21" si="23">B21</f>
        <v>2</v>
      </c>
      <c r="T21" s="7">
        <f t="shared" si="23"/>
        <v>2</v>
      </c>
      <c r="U21" s="7" t="str">
        <f t="shared" si="11"/>
        <v>R</v>
      </c>
      <c r="V21" s="7" t="str">
        <f t="shared" si="12"/>
        <v>x</v>
      </c>
      <c r="W21" s="29" t="str">
        <f t="shared" si="13"/>
        <v/>
      </c>
      <c r="X21" s="8"/>
      <c r="Y21" s="8"/>
      <c r="Z21" s="8"/>
      <c r="AA21" s="8"/>
    </row>
    <row r="22">
      <c r="A22" s="13" t="s">
        <v>64</v>
      </c>
      <c r="B22" s="13">
        <v>2.0</v>
      </c>
      <c r="C22" s="13">
        <v>3.0</v>
      </c>
      <c r="D22" s="22">
        <v>54.8965381428376</v>
      </c>
      <c r="E22" s="22">
        <v>23.88548851845</v>
      </c>
      <c r="F22" s="22" t="s">
        <v>7</v>
      </c>
      <c r="G22" s="22" t="s">
        <v>42</v>
      </c>
      <c r="H22" s="7" t="str">
        <f t="shared" si="6"/>
        <v>Clareppuccino</v>
      </c>
      <c r="I22" s="31" t="s">
        <v>65</v>
      </c>
      <c r="J22" s="8"/>
      <c r="K22" s="7"/>
      <c r="L22" s="8"/>
      <c r="M22" s="8"/>
      <c r="N22" s="27" t="str">
        <f t="shared" si="7"/>
        <v>Clareppuccino/2987/</v>
      </c>
      <c r="O22" s="28" t="str">
        <f t="shared" si="8"/>
        <v>Clareppuccino</v>
      </c>
      <c r="P22" s="28" t="b">
        <f t="shared" si="9"/>
        <v>1</v>
      </c>
      <c r="Q22" s="28">
        <f>countifs(KRA_User,O22,KRA_IsURL,TRUE)</f>
        <v>1</v>
      </c>
      <c r="R22" s="8"/>
      <c r="S22" s="7">
        <f t="shared" ref="S22:T22" si="24">B22</f>
        <v>2</v>
      </c>
      <c r="T22" s="7">
        <f t="shared" si="24"/>
        <v>3</v>
      </c>
      <c r="U22" s="7" t="str">
        <f t="shared" si="11"/>
        <v>M</v>
      </c>
      <c r="V22" s="7" t="str">
        <f t="shared" si="12"/>
        <v>x</v>
      </c>
      <c r="W22" s="29" t="str">
        <f t="shared" si="13"/>
        <v/>
      </c>
      <c r="X22" s="8"/>
      <c r="Y22" s="8"/>
      <c r="Z22" s="8"/>
      <c r="AA22" s="8"/>
    </row>
    <row r="23">
      <c r="A23" s="13" t="s">
        <v>66</v>
      </c>
      <c r="B23" s="13">
        <v>2.0</v>
      </c>
      <c r="C23" s="13">
        <v>4.0</v>
      </c>
      <c r="D23" s="22">
        <v>54.8966732052466</v>
      </c>
      <c r="E23" s="22">
        <v>23.8855740040112</v>
      </c>
      <c r="F23" s="22" t="s">
        <v>7</v>
      </c>
      <c r="G23" s="22" t="s">
        <v>42</v>
      </c>
      <c r="H23" s="7" t="str">
        <f t="shared" si="6"/>
        <v>jldh</v>
      </c>
      <c r="I23" s="26" t="s">
        <v>67</v>
      </c>
      <c r="J23" s="8"/>
      <c r="K23" s="7"/>
      <c r="L23" s="8"/>
      <c r="M23" s="8"/>
      <c r="N23" s="27" t="str">
        <f t="shared" si="7"/>
        <v>jldh/1529/</v>
      </c>
      <c r="O23" s="28" t="str">
        <f t="shared" si="8"/>
        <v>jldh</v>
      </c>
      <c r="P23" s="28" t="b">
        <f t="shared" si="9"/>
        <v>1</v>
      </c>
      <c r="Q23" s="28">
        <f>countifs(KRA_User,O23,KRA_IsURL,TRUE)</f>
        <v>2</v>
      </c>
      <c r="R23" s="8"/>
      <c r="S23" s="7">
        <f t="shared" ref="S23:T23" si="25">B23</f>
        <v>2</v>
      </c>
      <c r="T23" s="7">
        <f t="shared" si="25"/>
        <v>4</v>
      </c>
      <c r="U23" s="7" t="str">
        <f t="shared" si="11"/>
        <v>M</v>
      </c>
      <c r="V23" s="7" t="str">
        <f t="shared" si="12"/>
        <v>x</v>
      </c>
      <c r="W23" s="29" t="str">
        <f t="shared" si="13"/>
        <v/>
      </c>
      <c r="X23" s="8"/>
      <c r="Y23" s="8"/>
      <c r="Z23" s="8"/>
      <c r="AA23" s="8"/>
    </row>
    <row r="24">
      <c r="A24" s="13" t="s">
        <v>68</v>
      </c>
      <c r="B24" s="13">
        <v>2.0</v>
      </c>
      <c r="C24" s="13">
        <v>5.0</v>
      </c>
      <c r="D24" s="22">
        <v>54.8968082676556</v>
      </c>
      <c r="E24" s="22">
        <v>23.8856594898591</v>
      </c>
      <c r="F24" s="22" t="s">
        <v>7</v>
      </c>
      <c r="G24" s="22" t="s">
        <v>42</v>
      </c>
      <c r="H24" s="7" t="str">
        <f t="shared" si="6"/>
        <v>Ovaldas</v>
      </c>
      <c r="I24" s="31" t="s">
        <v>69</v>
      </c>
      <c r="J24" s="22"/>
      <c r="K24" s="7"/>
      <c r="L24" s="8"/>
      <c r="M24" s="8"/>
      <c r="N24" s="27" t="str">
        <f t="shared" si="7"/>
        <v>Ovaldas/8035/</v>
      </c>
      <c r="O24" s="28" t="str">
        <f t="shared" si="8"/>
        <v>Ovaldas</v>
      </c>
      <c r="P24" s="28" t="b">
        <f t="shared" si="9"/>
        <v>1</v>
      </c>
      <c r="Q24" s="28">
        <f>countifs(KRA_User,O24,KRA_IsURL,TRUE)</f>
        <v>3</v>
      </c>
      <c r="R24" s="8"/>
      <c r="S24" s="7">
        <f t="shared" ref="S24:T24" si="26">B24</f>
        <v>2</v>
      </c>
      <c r="T24" s="7">
        <f t="shared" si="26"/>
        <v>5</v>
      </c>
      <c r="U24" s="7" t="str">
        <f t="shared" si="11"/>
        <v>M</v>
      </c>
      <c r="V24" s="7" t="str">
        <f t="shared" si="12"/>
        <v>x</v>
      </c>
      <c r="W24" s="29" t="str">
        <f t="shared" si="13"/>
        <v/>
      </c>
      <c r="X24" s="8"/>
      <c r="Y24" s="8"/>
      <c r="Z24" s="8"/>
      <c r="AA24" s="8"/>
    </row>
    <row r="25">
      <c r="A25" s="13" t="s">
        <v>70</v>
      </c>
      <c r="B25" s="13">
        <v>2.0</v>
      </c>
      <c r="C25" s="13">
        <v>6.0</v>
      </c>
      <c r="D25" s="22">
        <v>54.8969433300646</v>
      </c>
      <c r="E25" s="22">
        <v>23.8857449759937</v>
      </c>
      <c r="F25" s="22" t="s">
        <v>7</v>
      </c>
      <c r="G25" s="22" t="s">
        <v>42</v>
      </c>
      <c r="H25" s="7" t="str">
        <f t="shared" si="6"/>
        <v>dorsetknob</v>
      </c>
      <c r="I25" s="30" t="s">
        <v>71</v>
      </c>
      <c r="J25" s="8"/>
      <c r="K25" s="7"/>
      <c r="L25" s="8"/>
      <c r="M25" s="8"/>
      <c r="N25" s="27" t="str">
        <f t="shared" si="7"/>
        <v>dorsetknob/2825</v>
      </c>
      <c r="O25" s="28" t="str">
        <f t="shared" si="8"/>
        <v>dorsetknob</v>
      </c>
      <c r="P25" s="28" t="b">
        <f t="shared" si="9"/>
        <v>1</v>
      </c>
      <c r="Q25" s="28">
        <f>countifs(KRA_User,O25,KRA_IsURL,TRUE)</f>
        <v>2</v>
      </c>
      <c r="R25" s="8"/>
      <c r="S25" s="7">
        <f t="shared" ref="S25:T25" si="27">B25</f>
        <v>2</v>
      </c>
      <c r="T25" s="7">
        <f t="shared" si="27"/>
        <v>6</v>
      </c>
      <c r="U25" s="7" t="str">
        <f t="shared" si="11"/>
        <v>M</v>
      </c>
      <c r="V25" s="7" t="str">
        <f t="shared" si="12"/>
        <v>x</v>
      </c>
      <c r="W25" s="29" t="str">
        <f t="shared" si="13"/>
        <v/>
      </c>
      <c r="X25" s="8"/>
      <c r="Y25" s="8"/>
      <c r="Z25" s="8"/>
      <c r="AA25" s="8"/>
    </row>
    <row r="26">
      <c r="A26" s="13" t="s">
        <v>72</v>
      </c>
      <c r="B26" s="13">
        <v>2.0</v>
      </c>
      <c r="C26" s="13">
        <v>7.0</v>
      </c>
      <c r="D26" s="22">
        <v>54.8970783924735</v>
      </c>
      <c r="E26" s="22">
        <v>23.885830462415</v>
      </c>
      <c r="F26" s="22" t="s">
        <v>7</v>
      </c>
      <c r="G26" s="22" t="s">
        <v>42</v>
      </c>
      <c r="H26" s="7" t="str">
        <f t="shared" si="6"/>
        <v>sanforddawn</v>
      </c>
      <c r="I26" s="31" t="s">
        <v>73</v>
      </c>
      <c r="J26" s="8"/>
      <c r="K26" s="7"/>
      <c r="L26" s="8"/>
      <c r="M26" s="8"/>
      <c r="N26" s="27" t="str">
        <f t="shared" si="7"/>
        <v>sanforddawn/444</v>
      </c>
      <c r="O26" s="28" t="str">
        <f t="shared" si="8"/>
        <v>sanforddawn</v>
      </c>
      <c r="P26" s="28" t="b">
        <f t="shared" si="9"/>
        <v>1</v>
      </c>
      <c r="Q26" s="28">
        <f>countifs(KRA_User,O26,KRA_IsURL,TRUE)</f>
        <v>6</v>
      </c>
      <c r="R26" s="8"/>
      <c r="S26" s="7">
        <f t="shared" ref="S26:T26" si="28">B26</f>
        <v>2</v>
      </c>
      <c r="T26" s="7">
        <f t="shared" si="28"/>
        <v>7</v>
      </c>
      <c r="U26" s="7" t="str">
        <f t="shared" si="11"/>
        <v>M</v>
      </c>
      <c r="V26" s="7" t="str">
        <f t="shared" si="12"/>
        <v>x</v>
      </c>
      <c r="W26" s="29" t="str">
        <f t="shared" si="13"/>
        <v/>
      </c>
      <c r="X26" s="8"/>
      <c r="Y26" s="8"/>
      <c r="Z26" s="8"/>
      <c r="AA26" s="8"/>
    </row>
    <row r="27">
      <c r="A27" s="13" t="s">
        <v>74</v>
      </c>
      <c r="B27" s="13">
        <v>2.0</v>
      </c>
      <c r="C27" s="13">
        <v>8.0</v>
      </c>
      <c r="D27" s="22">
        <v>54.8972134548825</v>
      </c>
      <c r="E27" s="22">
        <v>23.885915949123</v>
      </c>
      <c r="F27" s="22" t="s">
        <v>7</v>
      </c>
      <c r="G27" s="22" t="s">
        <v>42</v>
      </c>
      <c r="H27" s="7" t="str">
        <f t="shared" si="6"/>
        <v>ajaxiss</v>
      </c>
      <c r="I27" s="32" t="s">
        <v>75</v>
      </c>
      <c r="J27" s="8"/>
      <c r="K27" s="7"/>
      <c r="L27" s="8"/>
      <c r="M27" s="8"/>
      <c r="N27" s="27" t="str">
        <f t="shared" si="7"/>
        <v>ajaxiss/1518/</v>
      </c>
      <c r="O27" s="28" t="str">
        <f t="shared" si="8"/>
        <v>ajaxiss</v>
      </c>
      <c r="P27" s="28" t="b">
        <f t="shared" si="9"/>
        <v>1</v>
      </c>
      <c r="Q27" s="28">
        <f>countifs(KRA_User,O27,KRA_IsURL,TRUE)</f>
        <v>4</v>
      </c>
      <c r="R27" s="8"/>
      <c r="S27" s="7">
        <f t="shared" ref="S27:T27" si="29">B27</f>
        <v>2</v>
      </c>
      <c r="T27" s="7">
        <f t="shared" si="29"/>
        <v>8</v>
      </c>
      <c r="U27" s="7" t="str">
        <f t="shared" si="11"/>
        <v>M</v>
      </c>
      <c r="V27" s="7" t="str">
        <f t="shared" si="12"/>
        <v>x</v>
      </c>
      <c r="W27" s="29" t="str">
        <f t="shared" si="13"/>
        <v/>
      </c>
      <c r="X27" s="8"/>
      <c r="Y27" s="8"/>
      <c r="Z27" s="8"/>
      <c r="AA27" s="8"/>
    </row>
    <row r="28">
      <c r="A28" s="13" t="s">
        <v>76</v>
      </c>
      <c r="B28" s="13">
        <v>2.0</v>
      </c>
      <c r="C28" s="13">
        <v>9.0</v>
      </c>
      <c r="D28" s="22">
        <v>54.8973485172915</v>
      </c>
      <c r="E28" s="22">
        <v>23.8860014361177</v>
      </c>
      <c r="F28" s="22" t="s">
        <v>7</v>
      </c>
      <c r="G28" s="22" t="s">
        <v>42</v>
      </c>
      <c r="H28" s="7" t="str">
        <f t="shared" si="6"/>
        <v>barefootguru</v>
      </c>
      <c r="I28" s="31" t="s">
        <v>77</v>
      </c>
      <c r="J28" s="8"/>
      <c r="K28" s="7"/>
      <c r="L28" s="8"/>
      <c r="M28" s="8"/>
      <c r="N28" s="27" t="str">
        <f t="shared" si="7"/>
        <v>barefootguru/1837/</v>
      </c>
      <c r="O28" s="28" t="str">
        <f t="shared" si="8"/>
        <v>barefootguru</v>
      </c>
      <c r="P28" s="28" t="b">
        <f t="shared" si="9"/>
        <v>1</v>
      </c>
      <c r="Q28" s="28">
        <f>countifs(KRA_User,O28,KRA_IsURL,TRUE)</f>
        <v>1</v>
      </c>
      <c r="R28" s="8"/>
      <c r="S28" s="7">
        <f t="shared" ref="S28:T28" si="30">B28</f>
        <v>2</v>
      </c>
      <c r="T28" s="7">
        <f t="shared" si="30"/>
        <v>9</v>
      </c>
      <c r="U28" s="7" t="str">
        <f t="shared" si="11"/>
        <v>M</v>
      </c>
      <c r="V28" s="7" t="str">
        <f t="shared" si="12"/>
        <v>x</v>
      </c>
      <c r="W28" s="29" t="str">
        <f t="shared" si="13"/>
        <v/>
      </c>
      <c r="X28" s="8"/>
      <c r="Y28" s="8"/>
      <c r="Z28" s="8"/>
      <c r="AA28" s="8"/>
    </row>
    <row r="29">
      <c r="A29" s="13" t="s">
        <v>78</v>
      </c>
      <c r="B29" s="13">
        <v>2.0</v>
      </c>
      <c r="C29" s="13">
        <v>10.0</v>
      </c>
      <c r="D29" s="22">
        <v>54.8974835797005</v>
      </c>
      <c r="E29" s="22">
        <v>23.8860869233992</v>
      </c>
      <c r="F29" s="22" t="s">
        <v>13</v>
      </c>
      <c r="G29" s="22" t="s">
        <v>79</v>
      </c>
      <c r="H29" s="7" t="str">
        <f t="shared" si="6"/>
        <v>sanforddawn</v>
      </c>
      <c r="I29" s="31" t="s">
        <v>80</v>
      </c>
      <c r="J29" s="8"/>
      <c r="K29" s="7"/>
      <c r="L29" s="8"/>
      <c r="M29" s="8"/>
      <c r="N29" s="27" t="str">
        <f t="shared" si="7"/>
        <v>sanforddawn/450</v>
      </c>
      <c r="O29" s="28" t="str">
        <f t="shared" si="8"/>
        <v>sanforddawn</v>
      </c>
      <c r="P29" s="28" t="b">
        <f t="shared" si="9"/>
        <v>1</v>
      </c>
      <c r="Q29" s="28">
        <f>countifs(KRA_User,O29,KRA_IsURL,TRUE)</f>
        <v>6</v>
      </c>
      <c r="R29" s="8"/>
      <c r="S29" s="7">
        <f t="shared" ref="S29:T29" si="31">B29</f>
        <v>2</v>
      </c>
      <c r="T29" s="7">
        <f t="shared" si="31"/>
        <v>10</v>
      </c>
      <c r="U29" s="7" t="str">
        <f t="shared" si="11"/>
        <v>H</v>
      </c>
      <c r="V29" s="7" t="str">
        <f t="shared" si="12"/>
        <v>x</v>
      </c>
      <c r="W29" s="29" t="str">
        <f t="shared" si="13"/>
        <v/>
      </c>
      <c r="X29" s="8"/>
      <c r="Y29" s="8"/>
      <c r="Z29" s="8"/>
      <c r="AA29" s="8"/>
    </row>
    <row r="30">
      <c r="A30" s="13" t="s">
        <v>81</v>
      </c>
      <c r="B30" s="13">
        <v>3.0</v>
      </c>
      <c r="C30" s="13">
        <v>1.0</v>
      </c>
      <c r="D30" s="22">
        <v>54.8962188590856</v>
      </c>
      <c r="E30" s="22">
        <v>23.8855523937813</v>
      </c>
      <c r="F30" s="22" t="s">
        <v>6</v>
      </c>
      <c r="G30" s="22" t="s">
        <v>39</v>
      </c>
      <c r="H30" s="7" t="str">
        <f t="shared" si="6"/>
        <v>sanforddawn</v>
      </c>
      <c r="I30" s="31" t="s">
        <v>82</v>
      </c>
      <c r="J30" s="8"/>
      <c r="K30" s="7"/>
      <c r="L30" s="8"/>
      <c r="M30" s="8"/>
      <c r="N30" s="27" t="str">
        <f t="shared" si="7"/>
        <v>sanforddawn/422/</v>
      </c>
      <c r="O30" s="28" t="str">
        <f t="shared" si="8"/>
        <v>sanforddawn</v>
      </c>
      <c r="P30" s="28" t="b">
        <f t="shared" si="9"/>
        <v>1</v>
      </c>
      <c r="Q30" s="28">
        <f>countifs(KRA_User,O30,KRA_IsURL,TRUE)</f>
        <v>6</v>
      </c>
      <c r="R30" s="8"/>
      <c r="S30" s="7">
        <f t="shared" ref="S30:T30" si="32">B30</f>
        <v>3</v>
      </c>
      <c r="T30" s="7">
        <f t="shared" si="32"/>
        <v>1</v>
      </c>
      <c r="U30" s="7" t="str">
        <f t="shared" si="11"/>
        <v>R</v>
      </c>
      <c r="V30" s="7" t="str">
        <f t="shared" si="12"/>
        <v>x</v>
      </c>
      <c r="W30" s="29" t="str">
        <f t="shared" si="13"/>
        <v/>
      </c>
      <c r="X30" s="8"/>
      <c r="Y30" s="8"/>
      <c r="Z30" s="8"/>
      <c r="AA30" s="8"/>
    </row>
    <row r="31">
      <c r="A31" s="13" t="s">
        <v>83</v>
      </c>
      <c r="B31" s="13">
        <v>3.0</v>
      </c>
      <c r="C31" s="13">
        <v>2.0</v>
      </c>
      <c r="D31" s="22">
        <v>54.8963539214946</v>
      </c>
      <c r="E31" s="22">
        <v>23.8856378786648</v>
      </c>
      <c r="F31" s="22" t="s">
        <v>6</v>
      </c>
      <c r="G31" s="22" t="s">
        <v>39</v>
      </c>
      <c r="H31" s="7" t="str">
        <f t="shared" si="6"/>
        <v>par72</v>
      </c>
      <c r="I31" s="31" t="s">
        <v>84</v>
      </c>
      <c r="J31" s="33"/>
      <c r="K31" s="7"/>
      <c r="L31" s="8"/>
      <c r="M31" s="8"/>
      <c r="N31" s="27" t="str">
        <f t="shared" si="7"/>
        <v>par72/2745/</v>
      </c>
      <c r="O31" s="28" t="str">
        <f t="shared" si="8"/>
        <v>par72</v>
      </c>
      <c r="P31" s="28" t="b">
        <f t="shared" si="9"/>
        <v>1</v>
      </c>
      <c r="Q31" s="28">
        <f>countifs(KRA_User,O31,KRA_IsURL,TRUE)</f>
        <v>1</v>
      </c>
      <c r="R31" s="8"/>
      <c r="S31" s="7">
        <f t="shared" ref="S31:T31" si="33">B31</f>
        <v>3</v>
      </c>
      <c r="T31" s="7">
        <f t="shared" si="33"/>
        <v>2</v>
      </c>
      <c r="U31" s="7" t="str">
        <f t="shared" si="11"/>
        <v>R</v>
      </c>
      <c r="V31" s="7" t="str">
        <f t="shared" si="12"/>
        <v>x</v>
      </c>
      <c r="W31" s="29" t="str">
        <f t="shared" si="13"/>
        <v/>
      </c>
      <c r="X31" s="8"/>
      <c r="Y31" s="8"/>
      <c r="Z31" s="8"/>
      <c r="AA31" s="8"/>
    </row>
    <row r="32">
      <c r="A32" s="13" t="s">
        <v>85</v>
      </c>
      <c r="B32" s="13">
        <v>3.0</v>
      </c>
      <c r="C32" s="13">
        <v>3.0</v>
      </c>
      <c r="D32" s="22">
        <v>54.8964889839036</v>
      </c>
      <c r="E32" s="22">
        <v>23.885723363835</v>
      </c>
      <c r="F32" s="22" t="s">
        <v>6</v>
      </c>
      <c r="G32" s="22" t="s">
        <v>39</v>
      </c>
      <c r="H32" s="7" t="str">
        <f t="shared" si="6"/>
        <v>Rubin</v>
      </c>
      <c r="I32" s="31" t="s">
        <v>86</v>
      </c>
      <c r="J32" s="8"/>
      <c r="K32" s="7"/>
      <c r="L32" s="8"/>
      <c r="M32" s="8"/>
      <c r="N32" s="27" t="str">
        <f t="shared" si="7"/>
        <v>Rubin/613/</v>
      </c>
      <c r="O32" s="28" t="str">
        <f t="shared" si="8"/>
        <v>Rubin</v>
      </c>
      <c r="P32" s="28" t="b">
        <f t="shared" si="9"/>
        <v>1</v>
      </c>
      <c r="Q32" s="28">
        <f>countifs(KRA_User,O32,KRA_IsURL,TRUE)</f>
        <v>4</v>
      </c>
      <c r="R32" s="8"/>
      <c r="S32" s="7">
        <f t="shared" ref="S32:T32" si="34">B32</f>
        <v>3</v>
      </c>
      <c r="T32" s="7">
        <f t="shared" si="34"/>
        <v>3</v>
      </c>
      <c r="U32" s="7" t="str">
        <f t="shared" si="11"/>
        <v>R</v>
      </c>
      <c r="V32" s="7" t="str">
        <f t="shared" si="12"/>
        <v>x</v>
      </c>
      <c r="W32" s="29" t="str">
        <f t="shared" si="13"/>
        <v/>
      </c>
      <c r="X32" s="8"/>
      <c r="Y32" s="8"/>
      <c r="Z32" s="8"/>
      <c r="AA32" s="8"/>
    </row>
    <row r="33">
      <c r="A33" s="13" t="s">
        <v>87</v>
      </c>
      <c r="B33" s="13">
        <v>3.0</v>
      </c>
      <c r="C33" s="13">
        <v>4.0</v>
      </c>
      <c r="D33" s="22">
        <v>54.8966240463125</v>
      </c>
      <c r="E33" s="22">
        <v>23.8858088492919</v>
      </c>
      <c r="F33" s="22" t="s">
        <v>7</v>
      </c>
      <c r="G33" s="22" t="s">
        <v>42</v>
      </c>
      <c r="H33" s="7" t="str">
        <f t="shared" si="6"/>
        <v>dofke220</v>
      </c>
      <c r="I33" s="30" t="s">
        <v>88</v>
      </c>
      <c r="J33" s="8"/>
      <c r="K33" s="7"/>
      <c r="L33" s="8"/>
      <c r="M33" s="8"/>
      <c r="N33" s="27" t="str">
        <f t="shared" si="7"/>
        <v>dofke220/1171/</v>
      </c>
      <c r="O33" s="28" t="str">
        <f t="shared" si="8"/>
        <v>dofke220</v>
      </c>
      <c r="P33" s="28" t="b">
        <f t="shared" si="9"/>
        <v>1</v>
      </c>
      <c r="Q33" s="28">
        <f>countifs(KRA_User,O33,KRA_IsURL,TRUE)</f>
        <v>1</v>
      </c>
      <c r="R33" s="8"/>
      <c r="S33" s="7">
        <f t="shared" ref="S33:T33" si="35">B33</f>
        <v>3</v>
      </c>
      <c r="T33" s="7">
        <f t="shared" si="35"/>
        <v>4</v>
      </c>
      <c r="U33" s="7" t="str">
        <f t="shared" si="11"/>
        <v>M</v>
      </c>
      <c r="V33" s="7" t="str">
        <f t="shared" si="12"/>
        <v>x</v>
      </c>
      <c r="W33" s="29" t="str">
        <f t="shared" si="13"/>
        <v/>
      </c>
      <c r="X33" s="8"/>
      <c r="Y33" s="8"/>
      <c r="Z33" s="8"/>
      <c r="AA33" s="8"/>
    </row>
    <row r="34">
      <c r="A34" s="13" t="s">
        <v>89</v>
      </c>
      <c r="B34" s="13">
        <v>3.0</v>
      </c>
      <c r="C34" s="13">
        <v>5.0</v>
      </c>
      <c r="D34" s="22">
        <v>54.8967591087215</v>
      </c>
      <c r="E34" s="22">
        <v>23.8858943350355</v>
      </c>
      <c r="F34" s="22" t="s">
        <v>7</v>
      </c>
      <c r="G34" s="22" t="s">
        <v>42</v>
      </c>
      <c r="H34" s="7" t="str">
        <f t="shared" si="6"/>
        <v>Zave</v>
      </c>
      <c r="I34" s="31" t="s">
        <v>90</v>
      </c>
      <c r="K34" s="7"/>
      <c r="L34" s="8"/>
      <c r="M34" s="8"/>
      <c r="N34" s="27" t="str">
        <f t="shared" si="7"/>
        <v>Zave/1135/</v>
      </c>
      <c r="O34" s="28" t="str">
        <f t="shared" si="8"/>
        <v>Zave</v>
      </c>
      <c r="P34" s="28" t="b">
        <f t="shared" si="9"/>
        <v>1</v>
      </c>
      <c r="Q34" s="28">
        <f>countifs(KRA_User,O34,KRA_IsURL,TRUE)</f>
        <v>1</v>
      </c>
      <c r="R34" s="8"/>
      <c r="S34" s="7">
        <f t="shared" ref="S34:T34" si="36">B34</f>
        <v>3</v>
      </c>
      <c r="T34" s="7">
        <f t="shared" si="36"/>
        <v>5</v>
      </c>
      <c r="U34" s="7" t="str">
        <f t="shared" si="11"/>
        <v>M</v>
      </c>
      <c r="V34" s="7" t="str">
        <f t="shared" si="12"/>
        <v>x</v>
      </c>
      <c r="W34" s="29" t="str">
        <f t="shared" si="13"/>
        <v/>
      </c>
      <c r="X34" s="8"/>
      <c r="Y34" s="8"/>
      <c r="Z34" s="8"/>
      <c r="AA34" s="8"/>
    </row>
    <row r="35">
      <c r="A35" s="13" t="s">
        <v>91</v>
      </c>
      <c r="B35" s="13">
        <v>3.0</v>
      </c>
      <c r="C35" s="13">
        <v>6.0</v>
      </c>
      <c r="D35" s="22">
        <v>54.8968941711305</v>
      </c>
      <c r="E35" s="22">
        <v>23.8859798210658</v>
      </c>
      <c r="F35" s="22" t="s">
        <v>7</v>
      </c>
      <c r="G35" s="22" t="s">
        <v>42</v>
      </c>
      <c r="H35" s="7" t="str">
        <f t="shared" si="6"/>
        <v>Dariuneee</v>
      </c>
      <c r="I35" s="31" t="s">
        <v>92</v>
      </c>
      <c r="K35" s="7"/>
      <c r="L35" s="8"/>
      <c r="M35" s="8"/>
      <c r="N35" s="27" t="str">
        <f t="shared" si="7"/>
        <v>Dariuneee/3708/</v>
      </c>
      <c r="O35" s="28" t="str">
        <f t="shared" si="8"/>
        <v>Dariuneee</v>
      </c>
      <c r="P35" s="28" t="b">
        <f t="shared" si="9"/>
        <v>1</v>
      </c>
      <c r="Q35" s="28">
        <f>countifs(KRA_User,O35,KRA_IsURL,TRUE)</f>
        <v>7</v>
      </c>
      <c r="R35" s="8"/>
      <c r="S35" s="7">
        <f t="shared" ref="S35:T35" si="37">B35</f>
        <v>3</v>
      </c>
      <c r="T35" s="7">
        <f t="shared" si="37"/>
        <v>6</v>
      </c>
      <c r="U35" s="7" t="str">
        <f t="shared" si="11"/>
        <v>M</v>
      </c>
      <c r="V35" s="7" t="str">
        <f t="shared" si="12"/>
        <v>x</v>
      </c>
      <c r="W35" s="29" t="str">
        <f t="shared" si="13"/>
        <v/>
      </c>
      <c r="X35" s="8"/>
      <c r="Y35" s="8"/>
      <c r="Z35" s="8"/>
      <c r="AA35" s="8"/>
    </row>
    <row r="36">
      <c r="A36" s="13" t="s">
        <v>93</v>
      </c>
      <c r="B36" s="13">
        <v>3.0</v>
      </c>
      <c r="C36" s="13">
        <v>7.0</v>
      </c>
      <c r="D36" s="22">
        <v>54.8970292335395</v>
      </c>
      <c r="E36" s="22">
        <v>23.8860653073827</v>
      </c>
      <c r="F36" s="22" t="s">
        <v>7</v>
      </c>
      <c r="G36" s="22" t="s">
        <v>42</v>
      </c>
      <c r="H36" s="7" t="str">
        <f t="shared" si="6"/>
        <v>cryingrock</v>
      </c>
      <c r="I36" s="31" t="s">
        <v>94</v>
      </c>
      <c r="J36" s="22"/>
      <c r="K36" s="7"/>
      <c r="L36" s="8"/>
      <c r="M36" s="8"/>
      <c r="N36" s="27" t="str">
        <f t="shared" si="7"/>
        <v>cryingrock/57/</v>
      </c>
      <c r="O36" s="28" t="str">
        <f t="shared" si="8"/>
        <v>cryingrock</v>
      </c>
      <c r="P36" s="28" t="b">
        <f t="shared" si="9"/>
        <v>1</v>
      </c>
      <c r="Q36" s="28">
        <f>countifs(KRA_User,O36,KRA_IsURL,TRUE)</f>
        <v>1</v>
      </c>
      <c r="R36" s="8"/>
      <c r="S36" s="7">
        <f t="shared" ref="S36:T36" si="38">B36</f>
        <v>3</v>
      </c>
      <c r="T36" s="7">
        <f t="shared" si="38"/>
        <v>7</v>
      </c>
      <c r="U36" s="7" t="str">
        <f t="shared" si="11"/>
        <v>M</v>
      </c>
      <c r="V36" s="7" t="str">
        <f t="shared" si="12"/>
        <v>x</v>
      </c>
      <c r="W36" s="29" t="str">
        <f t="shared" si="13"/>
        <v/>
      </c>
      <c r="X36" s="8"/>
      <c r="Y36" s="8"/>
      <c r="Z36" s="8"/>
      <c r="AA36" s="8"/>
    </row>
    <row r="37">
      <c r="A37" s="13" t="s">
        <v>95</v>
      </c>
      <c r="B37" s="13">
        <v>3.0</v>
      </c>
      <c r="C37" s="13">
        <v>8.0</v>
      </c>
      <c r="D37" s="22">
        <v>54.8971642959484</v>
      </c>
      <c r="E37" s="22">
        <v>23.8861507939864</v>
      </c>
      <c r="F37" s="22" t="s">
        <v>7</v>
      </c>
      <c r="G37" s="22" t="s">
        <v>42</v>
      </c>
      <c r="H37" s="7" t="str">
        <f t="shared" si="6"/>
        <v>Rubin</v>
      </c>
      <c r="I37" s="31" t="s">
        <v>96</v>
      </c>
      <c r="J37" s="22"/>
      <c r="K37" s="7"/>
      <c r="L37" s="8"/>
      <c r="M37" s="8"/>
      <c r="N37" s="27" t="str">
        <f t="shared" si="7"/>
        <v>Rubin/1731/</v>
      </c>
      <c r="O37" s="28" t="str">
        <f t="shared" si="8"/>
        <v>Rubin</v>
      </c>
      <c r="P37" s="28" t="b">
        <f t="shared" si="9"/>
        <v>1</v>
      </c>
      <c r="Q37" s="28">
        <f>countifs(KRA_User,O37,KRA_IsURL,TRUE)</f>
        <v>4</v>
      </c>
      <c r="R37" s="8"/>
      <c r="S37" s="7">
        <f t="shared" ref="S37:T37" si="39">B37</f>
        <v>3</v>
      </c>
      <c r="T37" s="7">
        <f t="shared" si="39"/>
        <v>8</v>
      </c>
      <c r="U37" s="7" t="str">
        <f t="shared" si="11"/>
        <v>M</v>
      </c>
      <c r="V37" s="7" t="str">
        <f t="shared" si="12"/>
        <v>x</v>
      </c>
      <c r="W37" s="29" t="str">
        <f t="shared" si="13"/>
        <v/>
      </c>
      <c r="X37" s="8"/>
      <c r="Y37" s="8"/>
      <c r="Z37" s="8"/>
      <c r="AA37" s="8"/>
    </row>
    <row r="38">
      <c r="A38" s="13" t="s">
        <v>97</v>
      </c>
      <c r="B38" s="13">
        <v>3.0</v>
      </c>
      <c r="C38" s="13">
        <v>9.0</v>
      </c>
      <c r="D38" s="22">
        <v>54.8972993583574</v>
      </c>
      <c r="E38" s="22">
        <v>23.8862362808768</v>
      </c>
      <c r="F38" s="22" t="s">
        <v>13</v>
      </c>
      <c r="G38" s="22" t="s">
        <v>79</v>
      </c>
      <c r="H38" s="7" t="str">
        <f t="shared" si="6"/>
        <v>TheDrollEclectic</v>
      </c>
      <c r="I38" s="31" t="s">
        <v>98</v>
      </c>
      <c r="J38" s="8"/>
      <c r="K38" s="7"/>
      <c r="L38" s="8"/>
      <c r="M38" s="8"/>
      <c r="N38" s="27" t="str">
        <f t="shared" si="7"/>
        <v>TheDrollEclectic/2779/</v>
      </c>
      <c r="O38" s="28" t="str">
        <f t="shared" si="8"/>
        <v>TheDrollEclectic</v>
      </c>
      <c r="P38" s="28" t="b">
        <f t="shared" si="9"/>
        <v>1</v>
      </c>
      <c r="Q38" s="28">
        <f>countifs(KRA_User,O38,KRA_IsURL,TRUE)</f>
        <v>1</v>
      </c>
      <c r="R38" s="8"/>
      <c r="S38" s="7">
        <f t="shared" ref="S38:T38" si="40">B38</f>
        <v>3</v>
      </c>
      <c r="T38" s="7">
        <f t="shared" si="40"/>
        <v>9</v>
      </c>
      <c r="U38" s="7" t="str">
        <f t="shared" si="11"/>
        <v>H</v>
      </c>
      <c r="V38" s="7" t="str">
        <f t="shared" si="12"/>
        <v>x</v>
      </c>
      <c r="W38" s="29" t="str">
        <f t="shared" si="13"/>
        <v/>
      </c>
      <c r="X38" s="8"/>
      <c r="Y38" s="8"/>
      <c r="Z38" s="8"/>
      <c r="AA38" s="8"/>
    </row>
    <row r="39">
      <c r="A39" s="13" t="s">
        <v>99</v>
      </c>
      <c r="B39" s="13">
        <v>3.0</v>
      </c>
      <c r="C39" s="13">
        <v>10.0</v>
      </c>
      <c r="D39" s="22">
        <v>54.8974344207664</v>
      </c>
      <c r="E39" s="22">
        <v>23.8863217680539</v>
      </c>
      <c r="F39" s="22" t="s">
        <v>13</v>
      </c>
      <c r="G39" s="22" t="s">
        <v>79</v>
      </c>
      <c r="H39" s="7" t="str">
        <f t="shared" si="6"/>
        <v>Linask</v>
      </c>
      <c r="I39" s="31" t="s">
        <v>100</v>
      </c>
      <c r="J39" s="8"/>
      <c r="K39" s="7"/>
      <c r="L39" s="8"/>
      <c r="M39" s="8"/>
      <c r="N39" s="27" t="str">
        <f t="shared" si="7"/>
        <v>Linask/1273/</v>
      </c>
      <c r="O39" s="28" t="str">
        <f t="shared" si="8"/>
        <v>Linask</v>
      </c>
      <c r="P39" s="28" t="b">
        <f t="shared" si="9"/>
        <v>1</v>
      </c>
      <c r="Q39" s="28">
        <f>countifs(KRA_User,O39,KRA_IsURL,TRUE)</f>
        <v>11</v>
      </c>
      <c r="R39" s="8"/>
      <c r="S39" s="7">
        <f t="shared" ref="S39:T39" si="41">B39</f>
        <v>3</v>
      </c>
      <c r="T39" s="7">
        <f t="shared" si="41"/>
        <v>10</v>
      </c>
      <c r="U39" s="7" t="str">
        <f t="shared" si="11"/>
        <v>H</v>
      </c>
      <c r="V39" s="7" t="str">
        <f t="shared" si="12"/>
        <v>x</v>
      </c>
      <c r="W39" s="29" t="str">
        <f t="shared" si="13"/>
        <v/>
      </c>
      <c r="X39" s="8"/>
      <c r="Y39" s="8"/>
      <c r="Z39" s="8"/>
      <c r="AA39" s="8"/>
    </row>
    <row r="40">
      <c r="A40" s="13" t="s">
        <v>101</v>
      </c>
      <c r="B40" s="13">
        <v>4.0</v>
      </c>
      <c r="C40" s="13">
        <v>1.0</v>
      </c>
      <c r="D40" s="22">
        <v>54.8961697001517</v>
      </c>
      <c r="E40" s="22">
        <v>23.8857872390885</v>
      </c>
      <c r="F40" s="22" t="s">
        <v>6</v>
      </c>
      <c r="G40" s="22" t="s">
        <v>39</v>
      </c>
      <c r="H40" s="7" t="str">
        <f t="shared" si="6"/>
        <v>nuttynan</v>
      </c>
      <c r="I40" s="30" t="s">
        <v>102</v>
      </c>
      <c r="J40" s="8"/>
      <c r="K40" s="7"/>
      <c r="L40" s="8"/>
      <c r="M40" s="8"/>
      <c r="N40" s="27" t="str">
        <f t="shared" si="7"/>
        <v>nuttynan/10619/</v>
      </c>
      <c r="O40" s="28" t="str">
        <f t="shared" si="8"/>
        <v>nuttynan</v>
      </c>
      <c r="P40" s="28" t="b">
        <f t="shared" si="9"/>
        <v>1</v>
      </c>
      <c r="Q40" s="28">
        <f>countifs(KRA_User,O40,KRA_IsURL,TRUE)</f>
        <v>11</v>
      </c>
      <c r="R40" s="8"/>
      <c r="S40" s="7">
        <f t="shared" ref="S40:T40" si="42">B40</f>
        <v>4</v>
      </c>
      <c r="T40" s="7">
        <f t="shared" si="42"/>
        <v>1</v>
      </c>
      <c r="U40" s="7" t="str">
        <f t="shared" si="11"/>
        <v>R</v>
      </c>
      <c r="V40" s="7" t="str">
        <f t="shared" si="12"/>
        <v>x</v>
      </c>
      <c r="W40" s="29" t="str">
        <f t="shared" si="13"/>
        <v/>
      </c>
      <c r="X40" s="8"/>
      <c r="Y40" s="8"/>
      <c r="Z40" s="8"/>
      <c r="AA40" s="8"/>
    </row>
    <row r="41">
      <c r="A41" s="13" t="s">
        <v>103</v>
      </c>
      <c r="B41" s="13">
        <v>4.0</v>
      </c>
      <c r="C41" s="13">
        <v>2.0</v>
      </c>
      <c r="D41" s="22">
        <v>54.8963047625607</v>
      </c>
      <c r="E41" s="22">
        <v>23.8858727238678</v>
      </c>
      <c r="F41" s="22" t="s">
        <v>6</v>
      </c>
      <c r="G41" s="22" t="s">
        <v>39</v>
      </c>
      <c r="H41" s="7" t="str">
        <f t="shared" si="6"/>
        <v>Nenuorama</v>
      </c>
      <c r="I41" s="30" t="s">
        <v>104</v>
      </c>
      <c r="J41" s="8"/>
      <c r="K41" s="7"/>
      <c r="L41" s="8"/>
      <c r="M41" s="8"/>
      <c r="N41" s="27" t="str">
        <f t="shared" si="7"/>
        <v>Nenuorama/2199/</v>
      </c>
      <c r="O41" s="28" t="str">
        <f t="shared" si="8"/>
        <v>Nenuorama</v>
      </c>
      <c r="P41" s="28" t="b">
        <f t="shared" si="9"/>
        <v>1</v>
      </c>
      <c r="Q41" s="28">
        <f>countifs(KRA_User,O41,KRA_IsURL,TRUE)</f>
        <v>2</v>
      </c>
      <c r="R41" s="8"/>
      <c r="S41" s="7">
        <f t="shared" ref="S41:T41" si="43">B41</f>
        <v>4</v>
      </c>
      <c r="T41" s="7">
        <f t="shared" si="43"/>
        <v>2</v>
      </c>
      <c r="U41" s="7" t="str">
        <f t="shared" si="11"/>
        <v>R</v>
      </c>
      <c r="V41" s="7" t="str">
        <f t="shared" si="12"/>
        <v>x</v>
      </c>
      <c r="W41" s="29" t="str">
        <f t="shared" si="13"/>
        <v/>
      </c>
      <c r="X41" s="8"/>
      <c r="Y41" s="8"/>
      <c r="Z41" s="8"/>
      <c r="AA41" s="8"/>
    </row>
    <row r="42">
      <c r="A42" s="13" t="s">
        <v>105</v>
      </c>
      <c r="B42" s="13">
        <v>4.0</v>
      </c>
      <c r="C42" s="13">
        <v>3.0</v>
      </c>
      <c r="D42" s="22">
        <v>54.8964398249696</v>
      </c>
      <c r="E42" s="22">
        <v>23.8859582089336</v>
      </c>
      <c r="F42" s="22" t="s">
        <v>6</v>
      </c>
      <c r="G42" s="22" t="s">
        <v>39</v>
      </c>
      <c r="H42" s="7" t="str">
        <f t="shared" si="6"/>
        <v>malof</v>
      </c>
      <c r="I42" s="30" t="s">
        <v>106</v>
      </c>
      <c r="J42" s="8"/>
      <c r="K42" s="7"/>
      <c r="L42" s="8"/>
      <c r="M42" s="8"/>
      <c r="N42" s="27" t="str">
        <f t="shared" si="7"/>
        <v>malof/8258/</v>
      </c>
      <c r="O42" s="28" t="str">
        <f t="shared" si="8"/>
        <v>malof</v>
      </c>
      <c r="P42" s="28" t="b">
        <f t="shared" si="9"/>
        <v>1</v>
      </c>
      <c r="Q42" s="28">
        <f>countifs(KRA_User,O42,KRA_IsURL,TRUE)</f>
        <v>10</v>
      </c>
      <c r="R42" s="8"/>
      <c r="S42" s="7">
        <f t="shared" ref="S42:T42" si="44">B42</f>
        <v>4</v>
      </c>
      <c r="T42" s="7">
        <f t="shared" si="44"/>
        <v>3</v>
      </c>
      <c r="U42" s="7" t="str">
        <f t="shared" si="11"/>
        <v>R</v>
      </c>
      <c r="V42" s="7" t="str">
        <f t="shared" si="12"/>
        <v>x</v>
      </c>
      <c r="W42" s="29" t="str">
        <f t="shared" si="13"/>
        <v/>
      </c>
      <c r="X42" s="8"/>
      <c r="Y42" s="8"/>
      <c r="Z42" s="8"/>
      <c r="AA42" s="8"/>
    </row>
    <row r="43">
      <c r="A43" s="13" t="s">
        <v>107</v>
      </c>
      <c r="B43" s="13">
        <v>4.0</v>
      </c>
      <c r="C43" s="13">
        <v>4.0</v>
      </c>
      <c r="D43" s="22">
        <v>54.8965748873786</v>
      </c>
      <c r="E43" s="22">
        <v>23.8860436942861</v>
      </c>
      <c r="F43" s="22" t="s">
        <v>6</v>
      </c>
      <c r="G43" s="22" t="s">
        <v>39</v>
      </c>
      <c r="H43" s="7" t="str">
        <f t="shared" si="6"/>
        <v>nuttynan</v>
      </c>
      <c r="I43" s="30" t="s">
        <v>108</v>
      </c>
      <c r="J43" s="8"/>
      <c r="K43" s="7"/>
      <c r="L43" s="8"/>
      <c r="M43" s="8"/>
      <c r="N43" s="27" t="str">
        <f t="shared" si="7"/>
        <v>nuttynan/10614/</v>
      </c>
      <c r="O43" s="28" t="str">
        <f t="shared" si="8"/>
        <v>nuttynan</v>
      </c>
      <c r="P43" s="28" t="b">
        <f t="shared" si="9"/>
        <v>1</v>
      </c>
      <c r="Q43" s="28">
        <f>countifs(KRA_User,O43,KRA_IsURL,TRUE)</f>
        <v>11</v>
      </c>
      <c r="R43" s="8"/>
      <c r="S43" s="7">
        <f t="shared" ref="S43:T43" si="45">B43</f>
        <v>4</v>
      </c>
      <c r="T43" s="7">
        <f t="shared" si="45"/>
        <v>4</v>
      </c>
      <c r="U43" s="7" t="str">
        <f t="shared" si="11"/>
        <v>R</v>
      </c>
      <c r="V43" s="7" t="str">
        <f t="shared" si="12"/>
        <v>x</v>
      </c>
      <c r="W43" s="29" t="str">
        <f t="shared" si="13"/>
        <v/>
      </c>
      <c r="X43" s="8"/>
      <c r="Y43" s="8"/>
      <c r="Z43" s="8"/>
      <c r="AA43" s="8"/>
    </row>
    <row r="44">
      <c r="A44" s="13" t="s">
        <v>109</v>
      </c>
      <c r="B44" s="13">
        <v>4.0</v>
      </c>
      <c r="C44" s="13">
        <v>5.0</v>
      </c>
      <c r="D44" s="22">
        <v>54.8967099497876</v>
      </c>
      <c r="E44" s="22">
        <v>23.8861291799253</v>
      </c>
      <c r="F44" s="22" t="s">
        <v>7</v>
      </c>
      <c r="G44" s="22" t="s">
        <v>42</v>
      </c>
      <c r="H44" s="7" t="str">
        <f t="shared" si="6"/>
        <v>IggiePiggie</v>
      </c>
      <c r="I44" s="30" t="s">
        <v>110</v>
      </c>
      <c r="J44" s="8"/>
      <c r="K44" s="7"/>
      <c r="L44" s="8"/>
      <c r="M44" s="8"/>
      <c r="N44" s="27" t="str">
        <f t="shared" si="7"/>
        <v>IggiePiggie/961/</v>
      </c>
      <c r="O44" s="28" t="str">
        <f t="shared" si="8"/>
        <v>IggiePiggie</v>
      </c>
      <c r="P44" s="28" t="b">
        <f t="shared" si="9"/>
        <v>1</v>
      </c>
      <c r="Q44" s="28">
        <f>countifs(KRA_User,O44,KRA_IsURL,TRUE)</f>
        <v>1</v>
      </c>
      <c r="R44" s="8"/>
      <c r="S44" s="7">
        <f t="shared" ref="S44:T44" si="46">B44</f>
        <v>4</v>
      </c>
      <c r="T44" s="7">
        <f t="shared" si="46"/>
        <v>5</v>
      </c>
      <c r="U44" s="7" t="str">
        <f t="shared" si="11"/>
        <v>M</v>
      </c>
      <c r="V44" s="7" t="str">
        <f t="shared" si="12"/>
        <v>x</v>
      </c>
      <c r="W44" s="29" t="str">
        <f t="shared" si="13"/>
        <v/>
      </c>
      <c r="X44" s="8"/>
      <c r="Y44" s="8"/>
      <c r="Z44" s="8"/>
      <c r="AA44" s="8"/>
    </row>
    <row r="45">
      <c r="A45" s="13" t="s">
        <v>111</v>
      </c>
      <c r="B45" s="13">
        <v>4.0</v>
      </c>
      <c r="C45" s="13">
        <v>6.0</v>
      </c>
      <c r="D45" s="22">
        <v>54.8968450121966</v>
      </c>
      <c r="E45" s="22">
        <v>23.8862146658511</v>
      </c>
      <c r="F45" s="22" t="s">
        <v>7</v>
      </c>
      <c r="G45" s="22" t="s">
        <v>42</v>
      </c>
      <c r="H45" s="7" t="str">
        <f t="shared" si="6"/>
        <v>malof</v>
      </c>
      <c r="I45" s="30" t="s">
        <v>112</v>
      </c>
      <c r="J45" s="8"/>
      <c r="K45" s="7"/>
      <c r="L45" s="8"/>
      <c r="M45" s="8"/>
      <c r="N45" s="27" t="str">
        <f t="shared" si="7"/>
        <v>malof/8269/</v>
      </c>
      <c r="O45" s="28" t="str">
        <f t="shared" si="8"/>
        <v>malof</v>
      </c>
      <c r="P45" s="28" t="b">
        <f t="shared" si="9"/>
        <v>1</v>
      </c>
      <c r="Q45" s="28">
        <f>countifs(KRA_User,O45,KRA_IsURL,TRUE)</f>
        <v>10</v>
      </c>
      <c r="R45" s="8"/>
      <c r="S45" s="7">
        <f t="shared" ref="S45:T45" si="47">B45</f>
        <v>4</v>
      </c>
      <c r="T45" s="7">
        <f t="shared" si="47"/>
        <v>6</v>
      </c>
      <c r="U45" s="7" t="str">
        <f t="shared" si="11"/>
        <v>M</v>
      </c>
      <c r="V45" s="7" t="str">
        <f t="shared" si="12"/>
        <v>x</v>
      </c>
      <c r="W45" s="29" t="str">
        <f t="shared" si="13"/>
        <v/>
      </c>
      <c r="X45" s="8"/>
      <c r="Y45" s="8"/>
      <c r="Z45" s="8"/>
      <c r="AA45" s="8"/>
    </row>
    <row r="46">
      <c r="A46" s="13" t="s">
        <v>113</v>
      </c>
      <c r="B46" s="13">
        <v>4.0</v>
      </c>
      <c r="C46" s="13">
        <v>7.0</v>
      </c>
      <c r="D46" s="22">
        <v>54.8969800746056</v>
      </c>
      <c r="E46" s="22">
        <v>23.8863001520637</v>
      </c>
      <c r="F46" s="22" t="s">
        <v>7</v>
      </c>
      <c r="G46" s="22" t="s">
        <v>42</v>
      </c>
      <c r="H46" s="7" t="str">
        <f t="shared" si="6"/>
        <v>Linask</v>
      </c>
      <c r="I46" s="30" t="s">
        <v>114</v>
      </c>
      <c r="J46" s="8"/>
      <c r="K46" s="7"/>
      <c r="L46" s="8"/>
      <c r="M46" s="8"/>
      <c r="N46" s="27" t="str">
        <f t="shared" si="7"/>
        <v>Linask/524/</v>
      </c>
      <c r="O46" s="28" t="str">
        <f t="shared" si="8"/>
        <v>Linask</v>
      </c>
      <c r="P46" s="28" t="b">
        <f t="shared" si="9"/>
        <v>1</v>
      </c>
      <c r="Q46" s="28">
        <f>countifs(KRA_User,O46,KRA_IsURL,TRUE)</f>
        <v>11</v>
      </c>
      <c r="R46" s="8"/>
      <c r="S46" s="7">
        <f t="shared" ref="S46:T46" si="48">B46</f>
        <v>4</v>
      </c>
      <c r="T46" s="7">
        <f t="shared" si="48"/>
        <v>7</v>
      </c>
      <c r="U46" s="7" t="str">
        <f t="shared" si="11"/>
        <v>M</v>
      </c>
      <c r="V46" s="7" t="str">
        <f t="shared" si="12"/>
        <v>x</v>
      </c>
      <c r="W46" s="29" t="str">
        <f t="shared" si="13"/>
        <v/>
      </c>
      <c r="X46" s="8"/>
      <c r="Y46" s="8"/>
      <c r="Z46" s="8"/>
      <c r="AA46" s="8"/>
    </row>
    <row r="47">
      <c r="A47" s="13" t="s">
        <v>115</v>
      </c>
      <c r="B47" s="13">
        <v>4.0</v>
      </c>
      <c r="C47" s="13">
        <v>8.0</v>
      </c>
      <c r="D47" s="22">
        <v>54.8971151370145</v>
      </c>
      <c r="E47" s="22">
        <v>23.886385638563</v>
      </c>
      <c r="F47" s="22" t="s">
        <v>13</v>
      </c>
      <c r="G47" s="22" t="s">
        <v>79</v>
      </c>
      <c r="H47" s="7" t="str">
        <f t="shared" si="6"/>
        <v>nuttynan</v>
      </c>
      <c r="I47" s="30" t="s">
        <v>116</v>
      </c>
      <c r="J47" s="8"/>
      <c r="K47" s="7"/>
      <c r="L47" s="8"/>
      <c r="M47" s="8"/>
      <c r="N47" s="27" t="str">
        <f t="shared" si="7"/>
        <v>nuttynan/10588/</v>
      </c>
      <c r="O47" s="28" t="str">
        <f t="shared" si="8"/>
        <v>nuttynan</v>
      </c>
      <c r="P47" s="28" t="b">
        <f t="shared" si="9"/>
        <v>1</v>
      </c>
      <c r="Q47" s="28">
        <f>countifs(KRA_User,O47,KRA_IsURL,TRUE)</f>
        <v>11</v>
      </c>
      <c r="R47" s="8"/>
      <c r="S47" s="7">
        <f t="shared" ref="S47:T47" si="49">B47</f>
        <v>4</v>
      </c>
      <c r="T47" s="7">
        <f t="shared" si="49"/>
        <v>8</v>
      </c>
      <c r="U47" s="7" t="str">
        <f t="shared" si="11"/>
        <v>H</v>
      </c>
      <c r="V47" s="7" t="str">
        <f t="shared" si="12"/>
        <v>x</v>
      </c>
      <c r="W47" s="29" t="str">
        <f t="shared" si="13"/>
        <v/>
      </c>
      <c r="X47" s="8"/>
      <c r="Y47" s="8"/>
      <c r="Z47" s="8"/>
      <c r="AA47" s="8"/>
    </row>
    <row r="48">
      <c r="A48" s="13" t="s">
        <v>117</v>
      </c>
      <c r="B48" s="13">
        <v>4.0</v>
      </c>
      <c r="C48" s="13">
        <v>9.0</v>
      </c>
      <c r="D48" s="22">
        <v>54.8972501994235</v>
      </c>
      <c r="E48" s="22">
        <v>23.886471125349</v>
      </c>
      <c r="F48" s="22" t="s">
        <v>13</v>
      </c>
      <c r="G48" s="22" t="s">
        <v>79</v>
      </c>
      <c r="H48" s="7" t="str">
        <f t="shared" si="6"/>
        <v>malof</v>
      </c>
      <c r="I48" s="30" t="s">
        <v>118</v>
      </c>
      <c r="J48" s="8"/>
      <c r="K48" s="7"/>
      <c r="L48" s="8"/>
      <c r="M48" s="8"/>
      <c r="N48" s="27" t="str">
        <f t="shared" si="7"/>
        <v>malof/8453/</v>
      </c>
      <c r="O48" s="28" t="str">
        <f t="shared" si="8"/>
        <v>malof</v>
      </c>
      <c r="P48" s="28" t="b">
        <f t="shared" si="9"/>
        <v>1</v>
      </c>
      <c r="Q48" s="28">
        <f>countifs(KRA_User,O48,KRA_IsURL,TRUE)</f>
        <v>10</v>
      </c>
      <c r="R48" s="8"/>
      <c r="S48" s="7">
        <f t="shared" ref="S48:T48" si="50">B48</f>
        <v>4</v>
      </c>
      <c r="T48" s="7">
        <f t="shared" si="50"/>
        <v>9</v>
      </c>
      <c r="U48" s="7" t="str">
        <f t="shared" si="11"/>
        <v>H</v>
      </c>
      <c r="V48" s="7" t="str">
        <f t="shared" si="12"/>
        <v>x</v>
      </c>
      <c r="W48" s="29" t="str">
        <f t="shared" si="13"/>
        <v/>
      </c>
      <c r="X48" s="8"/>
      <c r="Y48" s="8"/>
      <c r="Z48" s="8"/>
      <c r="AA48" s="8"/>
    </row>
    <row r="49">
      <c r="A49" s="13" t="s">
        <v>119</v>
      </c>
      <c r="B49" s="13">
        <v>4.0</v>
      </c>
      <c r="C49" s="13">
        <v>10.0</v>
      </c>
      <c r="D49" s="22">
        <v>54.8973852618325</v>
      </c>
      <c r="E49" s="22">
        <v>23.8865566124218</v>
      </c>
      <c r="F49" s="22" t="s">
        <v>13</v>
      </c>
      <c r="G49" s="22" t="s">
        <v>79</v>
      </c>
      <c r="H49" s="7" t="str">
        <f t="shared" si="6"/>
        <v>RoninsGal</v>
      </c>
      <c r="I49" s="30" t="s">
        <v>120</v>
      </c>
      <c r="J49" s="8"/>
      <c r="K49" s="7"/>
      <c r="L49" s="8"/>
      <c r="M49" s="8"/>
      <c r="N49" s="27" t="str">
        <f t="shared" si="7"/>
        <v>RoninsGal/610/</v>
      </c>
      <c r="O49" s="28" t="str">
        <f t="shared" si="8"/>
        <v>RoninsGal</v>
      </c>
      <c r="P49" s="28" t="b">
        <f t="shared" si="9"/>
        <v>1</v>
      </c>
      <c r="Q49" s="28">
        <f>countifs(KRA_User,O49,KRA_IsURL,TRUE)</f>
        <v>2</v>
      </c>
      <c r="R49" s="8"/>
      <c r="S49" s="7">
        <f t="shared" ref="S49:T49" si="51">B49</f>
        <v>4</v>
      </c>
      <c r="T49" s="7">
        <f t="shared" si="51"/>
        <v>10</v>
      </c>
      <c r="U49" s="7" t="str">
        <f t="shared" si="11"/>
        <v>H</v>
      </c>
      <c r="V49" s="7" t="str">
        <f t="shared" si="12"/>
        <v>x</v>
      </c>
      <c r="W49" s="29" t="str">
        <f t="shared" si="13"/>
        <v/>
      </c>
      <c r="X49" s="8"/>
      <c r="Y49" s="8"/>
      <c r="Z49" s="8"/>
      <c r="AA49" s="8"/>
    </row>
    <row r="50">
      <c r="A50" s="13" t="s">
        <v>121</v>
      </c>
      <c r="B50" s="13">
        <v>5.0</v>
      </c>
      <c r="C50" s="13">
        <v>1.0</v>
      </c>
      <c r="D50" s="22">
        <v>54.8961205412177</v>
      </c>
      <c r="E50" s="22">
        <v>23.886022084109</v>
      </c>
      <c r="F50" s="22" t="s">
        <v>6</v>
      </c>
      <c r="G50" s="22" t="s">
        <v>39</v>
      </c>
      <c r="H50" s="7" t="str">
        <f t="shared" si="6"/>
        <v>ly2kw</v>
      </c>
      <c r="I50" s="31" t="s">
        <v>122</v>
      </c>
      <c r="J50" s="8"/>
      <c r="K50" s="7"/>
      <c r="L50" s="8"/>
      <c r="M50" s="8"/>
      <c r="N50" s="27" t="str">
        <f t="shared" si="7"/>
        <v>ly2kw/26240/</v>
      </c>
      <c r="O50" s="28" t="str">
        <f t="shared" si="8"/>
        <v>ly2kw</v>
      </c>
      <c r="P50" s="28" t="b">
        <f t="shared" si="9"/>
        <v>1</v>
      </c>
      <c r="Q50" s="28">
        <f>countifs(KRA_User,O50,KRA_IsURL,TRUE)</f>
        <v>4</v>
      </c>
      <c r="R50" s="8"/>
      <c r="S50" s="7">
        <f t="shared" ref="S50:T50" si="52">B50</f>
        <v>5</v>
      </c>
      <c r="T50" s="7">
        <f t="shared" si="52"/>
        <v>1</v>
      </c>
      <c r="U50" s="7" t="str">
        <f t="shared" si="11"/>
        <v>R</v>
      </c>
      <c r="V50" s="7" t="str">
        <f t="shared" si="12"/>
        <v>x</v>
      </c>
      <c r="W50" s="29" t="str">
        <f t="shared" si="13"/>
        <v/>
      </c>
      <c r="X50" s="8"/>
      <c r="Y50" s="8"/>
      <c r="Z50" s="8"/>
      <c r="AA50" s="8"/>
    </row>
    <row r="51">
      <c r="A51" s="13" t="s">
        <v>123</v>
      </c>
      <c r="B51" s="13">
        <v>5.0</v>
      </c>
      <c r="C51" s="13">
        <v>2.0</v>
      </c>
      <c r="D51" s="22">
        <v>54.8962556036266</v>
      </c>
      <c r="E51" s="22">
        <v>23.8861075687839</v>
      </c>
      <c r="F51" s="22" t="s">
        <v>6</v>
      </c>
      <c r="G51" s="22" t="s">
        <v>39</v>
      </c>
      <c r="H51" s="7" t="str">
        <f t="shared" si="6"/>
        <v>Dariuneee</v>
      </c>
      <c r="I51" s="30" t="s">
        <v>124</v>
      </c>
      <c r="J51" s="8"/>
      <c r="K51" s="7"/>
      <c r="L51" s="8"/>
      <c r="M51" s="8"/>
      <c r="N51" s="27" t="str">
        <f t="shared" si="7"/>
        <v>Dariuneee/568/</v>
      </c>
      <c r="O51" s="28" t="str">
        <f t="shared" si="8"/>
        <v>Dariuneee</v>
      </c>
      <c r="P51" s="28" t="b">
        <f t="shared" si="9"/>
        <v>1</v>
      </c>
      <c r="Q51" s="28">
        <f>countifs(KRA_User,O51,KRA_IsURL,TRUE)</f>
        <v>7</v>
      </c>
      <c r="R51" s="8"/>
      <c r="S51" s="7">
        <f t="shared" ref="S51:T51" si="53">B51</f>
        <v>5</v>
      </c>
      <c r="T51" s="7">
        <f t="shared" si="53"/>
        <v>2</v>
      </c>
      <c r="U51" s="7" t="str">
        <f t="shared" si="11"/>
        <v>R</v>
      </c>
      <c r="V51" s="7" t="str">
        <f t="shared" si="12"/>
        <v>x</v>
      </c>
      <c r="W51" s="29" t="str">
        <f t="shared" si="13"/>
        <v/>
      </c>
      <c r="X51" s="8"/>
      <c r="Y51" s="8"/>
      <c r="Z51" s="8"/>
      <c r="AA51" s="8"/>
    </row>
    <row r="52">
      <c r="A52" s="13" t="s">
        <v>125</v>
      </c>
      <c r="B52" s="13">
        <v>5.0</v>
      </c>
      <c r="C52" s="13">
        <v>3.0</v>
      </c>
      <c r="D52" s="22">
        <v>54.8963906660356</v>
      </c>
      <c r="E52" s="22">
        <v>23.8861930537453</v>
      </c>
      <c r="F52" s="22" t="s">
        <v>6</v>
      </c>
      <c r="G52" s="22" t="s">
        <v>39</v>
      </c>
      <c r="H52" s="7" t="str">
        <f t="shared" si="6"/>
        <v>PoniaN</v>
      </c>
      <c r="I52" s="31" t="s">
        <v>126</v>
      </c>
      <c r="J52" s="8"/>
      <c r="K52" s="7"/>
      <c r="L52" s="8"/>
      <c r="M52" s="8"/>
      <c r="N52" s="27" t="str">
        <f t="shared" si="7"/>
        <v>PoniaN/1053/</v>
      </c>
      <c r="O52" s="28" t="str">
        <f t="shared" si="8"/>
        <v>PoniaN</v>
      </c>
      <c r="P52" s="28" t="b">
        <f t="shared" si="9"/>
        <v>1</v>
      </c>
      <c r="Q52" s="28">
        <f>countifs(KRA_User,O52,KRA_IsURL,TRUE)</f>
        <v>1</v>
      </c>
      <c r="R52" s="8"/>
      <c r="S52" s="7">
        <f t="shared" ref="S52:T52" si="54">B52</f>
        <v>5</v>
      </c>
      <c r="T52" s="7">
        <f t="shared" si="54"/>
        <v>3</v>
      </c>
      <c r="U52" s="7" t="str">
        <f t="shared" si="11"/>
        <v>R</v>
      </c>
      <c r="V52" s="7" t="str">
        <f t="shared" si="12"/>
        <v>x</v>
      </c>
      <c r="W52" s="29" t="str">
        <f t="shared" si="13"/>
        <v/>
      </c>
      <c r="X52" s="8"/>
      <c r="Y52" s="8"/>
      <c r="Z52" s="8"/>
      <c r="AA52" s="8"/>
    </row>
    <row r="53">
      <c r="A53" s="13" t="s">
        <v>127</v>
      </c>
      <c r="B53" s="13">
        <v>5.0</v>
      </c>
      <c r="C53" s="13">
        <v>4.0</v>
      </c>
      <c r="D53" s="22">
        <v>54.8965257284446</v>
      </c>
      <c r="E53" s="22">
        <v>23.8862785389935</v>
      </c>
      <c r="F53" s="22" t="s">
        <v>6</v>
      </c>
      <c r="G53" s="22" t="s">
        <v>39</v>
      </c>
      <c r="H53" s="7" t="str">
        <f t="shared" si="6"/>
        <v>Linask</v>
      </c>
      <c r="I53" s="31" t="s">
        <v>128</v>
      </c>
      <c r="J53" s="8"/>
      <c r="K53" s="7"/>
      <c r="L53" s="8"/>
      <c r="M53" s="8"/>
      <c r="N53" s="27" t="str">
        <f t="shared" si="7"/>
        <v>Linask/1264/</v>
      </c>
      <c r="O53" s="28" t="str">
        <f t="shared" si="8"/>
        <v>Linask</v>
      </c>
      <c r="P53" s="28" t="b">
        <f t="shared" si="9"/>
        <v>1</v>
      </c>
      <c r="Q53" s="28">
        <f>countifs(KRA_User,O53,KRA_IsURL,TRUE)</f>
        <v>11</v>
      </c>
      <c r="R53" s="8"/>
      <c r="S53" s="7">
        <f t="shared" ref="S53:T53" si="55">B53</f>
        <v>5</v>
      </c>
      <c r="T53" s="7">
        <f t="shared" si="55"/>
        <v>4</v>
      </c>
      <c r="U53" s="7" t="str">
        <f t="shared" si="11"/>
        <v>R</v>
      </c>
      <c r="V53" s="7" t="str">
        <f t="shared" si="12"/>
        <v>x</v>
      </c>
      <c r="W53" s="29" t="str">
        <f t="shared" si="13"/>
        <v/>
      </c>
      <c r="X53" s="8"/>
      <c r="Y53" s="8"/>
      <c r="Z53" s="8"/>
      <c r="AA53" s="8"/>
    </row>
    <row r="54">
      <c r="A54" s="13" t="s">
        <v>129</v>
      </c>
      <c r="B54" s="13">
        <v>5.0</v>
      </c>
      <c r="C54" s="13">
        <v>5.0</v>
      </c>
      <c r="D54" s="22">
        <v>54.8966607908536</v>
      </c>
      <c r="E54" s="22">
        <v>23.8863640245284</v>
      </c>
      <c r="F54" s="22" t="s">
        <v>6</v>
      </c>
      <c r="G54" s="22" t="s">
        <v>39</v>
      </c>
      <c r="H54" s="7" t="str">
        <f t="shared" si="6"/>
        <v>Za5ibys</v>
      </c>
      <c r="I54" s="30" t="s">
        <v>130</v>
      </c>
      <c r="J54" s="8"/>
      <c r="K54" s="7"/>
      <c r="L54" s="8"/>
      <c r="M54" s="8"/>
      <c r="N54" s="27" t="str">
        <f t="shared" si="7"/>
        <v>Za5ibys/29/</v>
      </c>
      <c r="O54" s="28" t="str">
        <f t="shared" si="8"/>
        <v>Za5ibys</v>
      </c>
      <c r="P54" s="28" t="b">
        <f t="shared" si="9"/>
        <v>1</v>
      </c>
      <c r="Q54" s="28">
        <f>countifs(KRA_User,O54,KRA_IsURL,TRUE)</f>
        <v>2</v>
      </c>
      <c r="R54" s="8"/>
      <c r="S54" s="7">
        <f t="shared" ref="S54:T54" si="56">B54</f>
        <v>5</v>
      </c>
      <c r="T54" s="7">
        <f t="shared" si="56"/>
        <v>5</v>
      </c>
      <c r="U54" s="7" t="str">
        <f t="shared" si="11"/>
        <v>R</v>
      </c>
      <c r="V54" s="7" t="str">
        <f t="shared" si="12"/>
        <v>x</v>
      </c>
      <c r="W54" s="29" t="str">
        <f t="shared" si="13"/>
        <v/>
      </c>
      <c r="X54" s="8"/>
      <c r="Y54" s="8"/>
      <c r="Z54" s="8"/>
      <c r="AA54" s="8"/>
    </row>
    <row r="55">
      <c r="A55" s="13" t="s">
        <v>131</v>
      </c>
      <c r="B55" s="13">
        <v>5.0</v>
      </c>
      <c r="C55" s="13">
        <v>6.0</v>
      </c>
      <c r="D55" s="22">
        <v>54.8967958532626</v>
      </c>
      <c r="E55" s="22">
        <v>23.88644951035</v>
      </c>
      <c r="F55" s="22" t="s">
        <v>7</v>
      </c>
      <c r="G55" s="22" t="s">
        <v>42</v>
      </c>
      <c r="H55" s="7" t="str">
        <f t="shared" si="6"/>
        <v>Samanta</v>
      </c>
      <c r="I55" s="31" t="s">
        <v>132</v>
      </c>
      <c r="J55" s="22"/>
      <c r="K55" s="7"/>
      <c r="L55" s="8"/>
      <c r="M55" s="8"/>
      <c r="N55" s="27" t="str">
        <f t="shared" si="7"/>
        <v>Samanta/133/</v>
      </c>
      <c r="O55" s="28" t="str">
        <f t="shared" si="8"/>
        <v>Samanta</v>
      </c>
      <c r="P55" s="28" t="b">
        <f t="shared" si="9"/>
        <v>1</v>
      </c>
      <c r="Q55" s="28">
        <f>countifs(KRA_User,O55,KRA_IsURL,TRUE)</f>
        <v>1</v>
      </c>
      <c r="R55" s="8"/>
      <c r="S55" s="7">
        <f t="shared" ref="S55:T55" si="57">B55</f>
        <v>5</v>
      </c>
      <c r="T55" s="7">
        <f t="shared" si="57"/>
        <v>6</v>
      </c>
      <c r="U55" s="7" t="str">
        <f t="shared" si="11"/>
        <v>M</v>
      </c>
      <c r="V55" s="7" t="str">
        <f t="shared" si="12"/>
        <v>x</v>
      </c>
      <c r="W55" s="29" t="str">
        <f t="shared" si="13"/>
        <v/>
      </c>
      <c r="X55" s="8"/>
      <c r="Y55" s="8"/>
      <c r="Z55" s="8"/>
      <c r="AA55" s="8"/>
    </row>
    <row r="56">
      <c r="A56" s="13" t="s">
        <v>133</v>
      </c>
      <c r="B56" s="13">
        <v>5.0</v>
      </c>
      <c r="C56" s="13">
        <v>7.0</v>
      </c>
      <c r="D56" s="22">
        <v>54.8969309156716</v>
      </c>
      <c r="E56" s="22">
        <v>23.8865349964582</v>
      </c>
      <c r="F56" s="22" t="s">
        <v>13</v>
      </c>
      <c r="G56" s="22" t="s">
        <v>79</v>
      </c>
      <c r="H56" s="7" t="str">
        <f t="shared" si="6"/>
        <v>bazfum</v>
      </c>
      <c r="I56" s="31" t="s">
        <v>134</v>
      </c>
      <c r="J56" s="8"/>
      <c r="K56" s="7"/>
      <c r="L56" s="8"/>
      <c r="M56" s="8"/>
      <c r="N56" s="27" t="str">
        <f t="shared" si="7"/>
        <v>bazfum/5575/</v>
      </c>
      <c r="O56" s="28" t="str">
        <f t="shared" si="8"/>
        <v>bazfum</v>
      </c>
      <c r="P56" s="28" t="b">
        <f t="shared" si="9"/>
        <v>1</v>
      </c>
      <c r="Q56" s="28">
        <f>countifs(KRA_User,O56,KRA_IsURL,TRUE)</f>
        <v>2</v>
      </c>
      <c r="R56" s="8"/>
      <c r="S56" s="7">
        <f t="shared" ref="S56:T56" si="58">B56</f>
        <v>5</v>
      </c>
      <c r="T56" s="7">
        <f t="shared" si="58"/>
        <v>7</v>
      </c>
      <c r="U56" s="7" t="str">
        <f t="shared" si="11"/>
        <v>H</v>
      </c>
      <c r="V56" s="7" t="str">
        <f t="shared" si="12"/>
        <v>x</v>
      </c>
      <c r="W56" s="29" t="str">
        <f t="shared" si="13"/>
        <v/>
      </c>
      <c r="X56" s="8"/>
      <c r="Y56" s="8"/>
      <c r="Z56" s="8"/>
      <c r="AA56" s="8"/>
    </row>
    <row r="57">
      <c r="A57" s="13" t="s">
        <v>135</v>
      </c>
      <c r="B57" s="13">
        <v>5.0</v>
      </c>
      <c r="C57" s="13">
        <v>8.0</v>
      </c>
      <c r="D57" s="22">
        <v>54.8970659780805</v>
      </c>
      <c r="E57" s="22">
        <v>23.8866204828532</v>
      </c>
      <c r="F57" s="22" t="s">
        <v>13</v>
      </c>
      <c r="G57" s="22" t="s">
        <v>79</v>
      </c>
      <c r="H57" s="7" t="str">
        <f t="shared" si="6"/>
        <v>BituX</v>
      </c>
      <c r="I57" s="30" t="s">
        <v>136</v>
      </c>
      <c r="J57" s="8"/>
      <c r="K57" s="7"/>
      <c r="L57" s="8"/>
      <c r="M57" s="8"/>
      <c r="N57" s="27" t="str">
        <f t="shared" si="7"/>
        <v>BituX/10027/</v>
      </c>
      <c r="O57" s="28" t="str">
        <f t="shared" si="8"/>
        <v>BituX</v>
      </c>
      <c r="P57" s="28" t="b">
        <f t="shared" si="9"/>
        <v>1</v>
      </c>
      <c r="Q57" s="28">
        <f>countifs(KRA_User,O57,KRA_IsURL,TRUE)</f>
        <v>1</v>
      </c>
      <c r="R57" s="8"/>
      <c r="S57" s="7">
        <f t="shared" ref="S57:T57" si="59">B57</f>
        <v>5</v>
      </c>
      <c r="T57" s="7">
        <f t="shared" si="59"/>
        <v>8</v>
      </c>
      <c r="U57" s="7" t="str">
        <f t="shared" si="11"/>
        <v>H</v>
      </c>
      <c r="V57" s="7" t="str">
        <f t="shared" si="12"/>
        <v>x</v>
      </c>
      <c r="W57" s="29" t="str">
        <f t="shared" si="13"/>
        <v/>
      </c>
      <c r="X57" s="8"/>
      <c r="Y57" s="8"/>
      <c r="Z57" s="8"/>
      <c r="AA57" s="8"/>
    </row>
    <row r="58">
      <c r="A58" s="13" t="s">
        <v>137</v>
      </c>
      <c r="B58" s="13">
        <v>5.0</v>
      </c>
      <c r="C58" s="13">
        <v>9.0</v>
      </c>
      <c r="D58" s="22">
        <v>54.8972010404895</v>
      </c>
      <c r="E58" s="22">
        <v>23.8867059695348</v>
      </c>
      <c r="F58" s="22" t="s">
        <v>13</v>
      </c>
      <c r="G58" s="22" t="s">
        <v>79</v>
      </c>
      <c r="H58" s="7" t="str">
        <f t="shared" si="6"/>
        <v>iamandrius</v>
      </c>
      <c r="I58" s="31" t="s">
        <v>138</v>
      </c>
      <c r="J58" s="8"/>
      <c r="K58" s="7"/>
      <c r="L58" s="8"/>
      <c r="M58" s="8"/>
      <c r="N58" s="27" t="str">
        <f t="shared" si="7"/>
        <v>iamandrius/1230/</v>
      </c>
      <c r="O58" s="28" t="str">
        <f t="shared" si="8"/>
        <v>iamandrius</v>
      </c>
      <c r="P58" s="28" t="b">
        <f t="shared" si="9"/>
        <v>1</v>
      </c>
      <c r="Q58" s="28">
        <f>countifs(KRA_User,O58,KRA_IsURL,TRUE)</f>
        <v>4</v>
      </c>
      <c r="R58" s="8"/>
      <c r="S58" s="7">
        <f t="shared" ref="S58:T58" si="60">B58</f>
        <v>5</v>
      </c>
      <c r="T58" s="7">
        <f t="shared" si="60"/>
        <v>9</v>
      </c>
      <c r="U58" s="7" t="str">
        <f t="shared" si="11"/>
        <v>H</v>
      </c>
      <c r="V58" s="7" t="str">
        <f t="shared" si="12"/>
        <v>x</v>
      </c>
      <c r="W58" s="29" t="str">
        <f t="shared" si="13"/>
        <v/>
      </c>
      <c r="X58" s="8"/>
      <c r="Y58" s="8"/>
      <c r="Z58" s="8"/>
      <c r="AA58" s="8"/>
    </row>
    <row r="59">
      <c r="A59" s="13" t="s">
        <v>139</v>
      </c>
      <c r="B59" s="13">
        <v>5.0</v>
      </c>
      <c r="C59" s="13">
        <v>10.0</v>
      </c>
      <c r="D59" s="22">
        <v>54.8973361028985</v>
      </c>
      <c r="E59" s="22">
        <v>23.8867914565032</v>
      </c>
      <c r="F59" s="22" t="s">
        <v>13</v>
      </c>
      <c r="G59" s="22" t="s">
        <v>79</v>
      </c>
      <c r="H59" s="7" t="str">
        <f t="shared" si="6"/>
        <v>technical13</v>
      </c>
      <c r="I59" s="31" t="s">
        <v>140</v>
      </c>
      <c r="J59" s="8"/>
      <c r="K59" s="7"/>
      <c r="L59" s="8"/>
      <c r="M59" s="8"/>
      <c r="N59" s="27" t="str">
        <f t="shared" si="7"/>
        <v>technical13/1009/</v>
      </c>
      <c r="O59" s="28" t="str">
        <f t="shared" si="8"/>
        <v>technical13</v>
      </c>
      <c r="P59" s="28" t="b">
        <f t="shared" si="9"/>
        <v>1</v>
      </c>
      <c r="Q59" s="28">
        <f>countifs(KRA_User,O59,KRA_IsURL,TRUE)</f>
        <v>1</v>
      </c>
      <c r="R59" s="8"/>
      <c r="S59" s="7">
        <f t="shared" ref="S59:T59" si="61">B59</f>
        <v>5</v>
      </c>
      <c r="T59" s="7">
        <f t="shared" si="61"/>
        <v>10</v>
      </c>
      <c r="U59" s="7" t="str">
        <f t="shared" si="11"/>
        <v>H</v>
      </c>
      <c r="V59" s="7" t="str">
        <f t="shared" si="12"/>
        <v>x</v>
      </c>
      <c r="W59" s="29" t="str">
        <f t="shared" si="13"/>
        <v/>
      </c>
      <c r="X59" s="8"/>
      <c r="Y59" s="8"/>
      <c r="Z59" s="8"/>
      <c r="AA59" s="8"/>
    </row>
    <row r="60">
      <c r="A60" s="13" t="s">
        <v>141</v>
      </c>
      <c r="B60" s="13">
        <v>6.0</v>
      </c>
      <c r="C60" s="13">
        <v>1.0</v>
      </c>
      <c r="D60" s="22">
        <v>54.8960713822837</v>
      </c>
      <c r="E60" s="22">
        <v>23.8862569288428</v>
      </c>
      <c r="F60" s="22" t="s">
        <v>6</v>
      </c>
      <c r="G60" s="22" t="s">
        <v>39</v>
      </c>
      <c r="H60" s="7" t="str">
        <f t="shared" si="6"/>
        <v>Za5ibys</v>
      </c>
      <c r="I60" s="30" t="s">
        <v>142</v>
      </c>
      <c r="J60" s="22"/>
      <c r="K60" s="7"/>
      <c r="L60" s="8"/>
      <c r="M60" s="8"/>
      <c r="N60" s="27" t="str">
        <f t="shared" si="7"/>
        <v>Za5ibys/47/</v>
      </c>
      <c r="O60" s="28" t="str">
        <f t="shared" si="8"/>
        <v>Za5ibys</v>
      </c>
      <c r="P60" s="28" t="b">
        <f t="shared" si="9"/>
        <v>1</v>
      </c>
      <c r="Q60" s="28">
        <f>countifs(KRA_User,O60,KRA_IsURL,TRUE)</f>
        <v>2</v>
      </c>
      <c r="R60" s="8"/>
      <c r="S60" s="7">
        <f t="shared" ref="S60:T60" si="62">B60</f>
        <v>6</v>
      </c>
      <c r="T60" s="7">
        <f t="shared" si="62"/>
        <v>1</v>
      </c>
      <c r="U60" s="7" t="str">
        <f t="shared" si="11"/>
        <v>R</v>
      </c>
      <c r="V60" s="7" t="str">
        <f t="shared" si="12"/>
        <v>x</v>
      </c>
      <c r="W60" s="29" t="str">
        <f t="shared" si="13"/>
        <v/>
      </c>
      <c r="X60" s="8"/>
      <c r="Y60" s="8"/>
      <c r="Z60" s="8"/>
      <c r="AA60" s="8"/>
    </row>
    <row r="61">
      <c r="A61" s="13" t="s">
        <v>143</v>
      </c>
      <c r="B61" s="13">
        <v>6.0</v>
      </c>
      <c r="C61" s="13">
        <v>2.0</v>
      </c>
      <c r="D61" s="22">
        <v>54.8962064446927</v>
      </c>
      <c r="E61" s="22">
        <v>23.8863424134133</v>
      </c>
      <c r="F61" s="22" t="s">
        <v>6</v>
      </c>
      <c r="G61" s="22" t="s">
        <v>39</v>
      </c>
      <c r="H61" s="7" t="str">
        <f t="shared" si="6"/>
        <v>zhioorkie</v>
      </c>
      <c r="I61" s="31" t="s">
        <v>144</v>
      </c>
      <c r="J61" s="8"/>
      <c r="K61" s="7"/>
      <c r="L61" s="8"/>
      <c r="M61" s="8"/>
      <c r="N61" s="27" t="str">
        <f t="shared" si="7"/>
        <v>zhioorkie/7916/</v>
      </c>
      <c r="O61" s="28" t="str">
        <f t="shared" si="8"/>
        <v>zhioorkie</v>
      </c>
      <c r="P61" s="28" t="b">
        <f t="shared" si="9"/>
        <v>1</v>
      </c>
      <c r="Q61" s="28">
        <f>countifs(KRA_User,O61,KRA_IsURL,TRUE)</f>
        <v>2</v>
      </c>
      <c r="R61" s="8"/>
      <c r="S61" s="7">
        <f t="shared" ref="S61:T61" si="63">B61</f>
        <v>6</v>
      </c>
      <c r="T61" s="7">
        <f t="shared" si="63"/>
        <v>2</v>
      </c>
      <c r="U61" s="7" t="str">
        <f t="shared" si="11"/>
        <v>R</v>
      </c>
      <c r="V61" s="7" t="str">
        <f t="shared" si="12"/>
        <v>x</v>
      </c>
      <c r="W61" s="29" t="str">
        <f t="shared" si="13"/>
        <v/>
      </c>
      <c r="X61" s="8"/>
      <c r="Y61" s="8"/>
      <c r="Z61" s="8"/>
      <c r="AA61" s="8"/>
    </row>
    <row r="62">
      <c r="A62" s="13" t="s">
        <v>145</v>
      </c>
      <c r="B62" s="13">
        <v>6.0</v>
      </c>
      <c r="C62" s="13">
        <v>3.0</v>
      </c>
      <c r="D62" s="22">
        <v>54.8963415071017</v>
      </c>
      <c r="E62" s="22">
        <v>23.8864278982705</v>
      </c>
      <c r="F62" s="22" t="s">
        <v>6</v>
      </c>
      <c r="G62" s="22" t="s">
        <v>39</v>
      </c>
      <c r="H62" s="7" t="str">
        <f t="shared" si="6"/>
        <v>Rubin</v>
      </c>
      <c r="I62" s="31" t="s">
        <v>146</v>
      </c>
      <c r="J62" s="8"/>
      <c r="K62" s="7"/>
      <c r="L62" s="8"/>
      <c r="M62" s="8"/>
      <c r="N62" s="27" t="str">
        <f t="shared" si="7"/>
        <v>Rubin/562/</v>
      </c>
      <c r="O62" s="28" t="str">
        <f t="shared" si="8"/>
        <v>Rubin</v>
      </c>
      <c r="P62" s="28" t="b">
        <f t="shared" si="9"/>
        <v>1</v>
      </c>
      <c r="Q62" s="28">
        <f>countifs(KRA_User,O62,KRA_IsURL,TRUE)</f>
        <v>4</v>
      </c>
      <c r="R62" s="8"/>
      <c r="S62" s="7">
        <f t="shared" ref="S62:T62" si="64">B62</f>
        <v>6</v>
      </c>
      <c r="T62" s="7">
        <f t="shared" si="64"/>
        <v>3</v>
      </c>
      <c r="U62" s="7" t="str">
        <f t="shared" si="11"/>
        <v>R</v>
      </c>
      <c r="V62" s="7" t="str">
        <f t="shared" si="12"/>
        <v>x</v>
      </c>
      <c r="W62" s="29" t="str">
        <f t="shared" si="13"/>
        <v/>
      </c>
      <c r="X62" s="8"/>
      <c r="Y62" s="8"/>
      <c r="Z62" s="8"/>
      <c r="AA62" s="8"/>
    </row>
    <row r="63">
      <c r="A63" s="13" t="s">
        <v>147</v>
      </c>
      <c r="B63" s="13">
        <v>6.0</v>
      </c>
      <c r="C63" s="13">
        <v>4.0</v>
      </c>
      <c r="D63" s="22">
        <v>54.8964765695106</v>
      </c>
      <c r="E63" s="22">
        <v>23.8865133834143</v>
      </c>
      <c r="F63" s="22" t="s">
        <v>6</v>
      </c>
      <c r="G63" s="22" t="s">
        <v>39</v>
      </c>
      <c r="H63" s="7" t="str">
        <f t="shared" si="6"/>
        <v>iamandrius</v>
      </c>
      <c r="I63" s="31" t="s">
        <v>148</v>
      </c>
      <c r="J63" s="8"/>
      <c r="K63" s="7"/>
      <c r="L63" s="8"/>
      <c r="M63" s="8"/>
      <c r="N63" s="27" t="str">
        <f t="shared" si="7"/>
        <v>iamandrius/1774/</v>
      </c>
      <c r="O63" s="28" t="str">
        <f t="shared" si="8"/>
        <v>iamandrius</v>
      </c>
      <c r="P63" s="28" t="b">
        <f t="shared" si="9"/>
        <v>1</v>
      </c>
      <c r="Q63" s="28">
        <f>countifs(KRA_User,O63,KRA_IsURL,TRUE)</f>
        <v>4</v>
      </c>
      <c r="R63" s="8"/>
      <c r="S63" s="7">
        <f t="shared" ref="S63:T63" si="65">B63</f>
        <v>6</v>
      </c>
      <c r="T63" s="7">
        <f t="shared" si="65"/>
        <v>4</v>
      </c>
      <c r="U63" s="7" t="str">
        <f t="shared" si="11"/>
        <v>R</v>
      </c>
      <c r="V63" s="7" t="str">
        <f t="shared" si="12"/>
        <v>x</v>
      </c>
      <c r="W63" s="29" t="str">
        <f t="shared" si="13"/>
        <v/>
      </c>
      <c r="X63" s="8"/>
      <c r="Y63" s="8"/>
      <c r="Z63" s="8"/>
      <c r="AA63" s="8"/>
    </row>
    <row r="64">
      <c r="A64" s="13" t="s">
        <v>149</v>
      </c>
      <c r="B64" s="13">
        <v>6.0</v>
      </c>
      <c r="C64" s="13">
        <v>5.0</v>
      </c>
      <c r="D64" s="22">
        <v>54.8966116319196</v>
      </c>
      <c r="E64" s="22">
        <v>23.8865988688448</v>
      </c>
      <c r="F64" s="22" t="s">
        <v>10</v>
      </c>
      <c r="G64" s="22" t="s">
        <v>150</v>
      </c>
      <c r="H64" s="7" t="str">
        <f t="shared" si="6"/>
        <v>sanforddawn</v>
      </c>
      <c r="I64" s="31" t="s">
        <v>151</v>
      </c>
      <c r="J64" s="8"/>
      <c r="K64" s="7"/>
      <c r="L64" s="8"/>
      <c r="M64" s="8"/>
      <c r="N64" s="27" t="str">
        <f t="shared" si="7"/>
        <v>sanforddawn/427/</v>
      </c>
      <c r="O64" s="28" t="str">
        <f t="shared" si="8"/>
        <v>sanforddawn</v>
      </c>
      <c r="P64" s="28" t="b">
        <f t="shared" si="9"/>
        <v>1</v>
      </c>
      <c r="Q64" s="28">
        <f>countifs(KRA_User,O64,KRA_IsURL,TRUE)</f>
        <v>6</v>
      </c>
      <c r="R64" s="8"/>
      <c r="S64" s="7">
        <f t="shared" ref="S64:T64" si="66">B64</f>
        <v>6</v>
      </c>
      <c r="T64" s="7">
        <f t="shared" si="66"/>
        <v>5</v>
      </c>
      <c r="U64" s="7" t="str">
        <f t="shared" si="11"/>
        <v>L</v>
      </c>
      <c r="V64" s="7" t="str">
        <f t="shared" si="12"/>
        <v>x</v>
      </c>
      <c r="W64" s="29" t="str">
        <f t="shared" si="13"/>
        <v/>
      </c>
      <c r="X64" s="8"/>
      <c r="Y64" s="8"/>
      <c r="Z64" s="8"/>
      <c r="AA64" s="8"/>
    </row>
    <row r="65">
      <c r="A65" s="13" t="s">
        <v>152</v>
      </c>
      <c r="B65" s="13">
        <v>6.0</v>
      </c>
      <c r="C65" s="13">
        <v>6.0</v>
      </c>
      <c r="D65" s="22">
        <v>54.8967466943286</v>
      </c>
      <c r="E65" s="22">
        <v>23.8866843545621</v>
      </c>
      <c r="F65" s="22" t="s">
        <v>13</v>
      </c>
      <c r="G65" s="22" t="s">
        <v>79</v>
      </c>
      <c r="H65" s="7" t="str">
        <f t="shared" si="6"/>
        <v>Dariuneee</v>
      </c>
      <c r="I65" s="30" t="s">
        <v>153</v>
      </c>
      <c r="J65" s="8"/>
      <c r="K65" s="7"/>
      <c r="L65" s="8"/>
      <c r="M65" s="8"/>
      <c r="N65" s="27" t="str">
        <f t="shared" si="7"/>
        <v>Dariuneee/658/</v>
      </c>
      <c r="O65" s="28" t="str">
        <f t="shared" si="8"/>
        <v>Dariuneee</v>
      </c>
      <c r="P65" s="28" t="b">
        <f t="shared" si="9"/>
        <v>1</v>
      </c>
      <c r="Q65" s="28">
        <f>countifs(KRA_User,O65,KRA_IsURL,TRUE)</f>
        <v>7</v>
      </c>
      <c r="R65" s="8"/>
      <c r="S65" s="7">
        <f t="shared" ref="S65:T65" si="67">B65</f>
        <v>6</v>
      </c>
      <c r="T65" s="7">
        <f t="shared" si="67"/>
        <v>6</v>
      </c>
      <c r="U65" s="7" t="str">
        <f t="shared" si="11"/>
        <v>H</v>
      </c>
      <c r="V65" s="7" t="str">
        <f t="shared" si="12"/>
        <v>x</v>
      </c>
      <c r="W65" s="29" t="str">
        <f t="shared" si="13"/>
        <v/>
      </c>
      <c r="X65" s="8"/>
      <c r="Y65" s="8"/>
      <c r="Z65" s="8"/>
      <c r="AA65" s="8"/>
    </row>
    <row r="66">
      <c r="A66" s="13" t="s">
        <v>154</v>
      </c>
      <c r="B66" s="13">
        <v>6.0</v>
      </c>
      <c r="C66" s="13">
        <v>7.0</v>
      </c>
      <c r="D66" s="22">
        <v>54.8968817567376</v>
      </c>
      <c r="E66" s="22">
        <v>23.8867698405661</v>
      </c>
      <c r="F66" s="22" t="s">
        <v>13</v>
      </c>
      <c r="G66" s="22" t="s">
        <v>79</v>
      </c>
      <c r="H66" s="7" t="str">
        <f t="shared" si="6"/>
        <v>Valiuse</v>
      </c>
      <c r="I66" s="31" t="s">
        <v>155</v>
      </c>
      <c r="J66" s="8"/>
      <c r="K66" s="7"/>
      <c r="L66" s="8"/>
      <c r="M66" s="8"/>
      <c r="N66" s="27" t="str">
        <f t="shared" si="7"/>
        <v>Valiuse/1021/</v>
      </c>
      <c r="O66" s="28" t="str">
        <f t="shared" si="8"/>
        <v>Valiuse</v>
      </c>
      <c r="P66" s="28" t="b">
        <f t="shared" si="9"/>
        <v>1</v>
      </c>
      <c r="Q66" s="28">
        <f>countifs(KRA_User,O66,KRA_IsURL,TRUE)</f>
        <v>2</v>
      </c>
      <c r="R66" s="8"/>
      <c r="S66" s="7">
        <f t="shared" ref="S66:T66" si="68">B66</f>
        <v>6</v>
      </c>
      <c r="T66" s="7">
        <f t="shared" si="68"/>
        <v>7</v>
      </c>
      <c r="U66" s="7" t="str">
        <f t="shared" si="11"/>
        <v>H</v>
      </c>
      <c r="V66" s="7" t="str">
        <f t="shared" si="12"/>
        <v>x</v>
      </c>
      <c r="W66" s="29" t="str">
        <f t="shared" si="13"/>
        <v/>
      </c>
      <c r="X66" s="8"/>
      <c r="Y66" s="8"/>
      <c r="Z66" s="8"/>
      <c r="AA66" s="8"/>
    </row>
    <row r="67">
      <c r="A67" s="13" t="s">
        <v>156</v>
      </c>
      <c r="B67" s="13">
        <v>6.0</v>
      </c>
      <c r="C67" s="13">
        <v>8.0</v>
      </c>
      <c r="D67" s="22">
        <v>54.8970168191466</v>
      </c>
      <c r="E67" s="22">
        <v>23.8868553268566</v>
      </c>
      <c r="F67" s="22" t="s">
        <v>13</v>
      </c>
      <c r="G67" s="22" t="s">
        <v>79</v>
      </c>
      <c r="H67" s="7" t="str">
        <f t="shared" si="6"/>
        <v>ajaxiss</v>
      </c>
      <c r="I67" s="32" t="s">
        <v>157</v>
      </c>
      <c r="J67" s="8"/>
      <c r="K67" s="7"/>
      <c r="L67" s="8"/>
      <c r="M67" s="8"/>
      <c r="N67" s="27" t="str">
        <f t="shared" si="7"/>
        <v>ajaxiss/1297/</v>
      </c>
      <c r="O67" s="28" t="str">
        <f t="shared" si="8"/>
        <v>ajaxiss</v>
      </c>
      <c r="P67" s="28" t="b">
        <f t="shared" si="9"/>
        <v>1</v>
      </c>
      <c r="Q67" s="28">
        <f>countifs(KRA_User,O67,KRA_IsURL,TRUE)</f>
        <v>4</v>
      </c>
      <c r="R67" s="8"/>
      <c r="S67" s="7">
        <f t="shared" ref="S67:T67" si="69">B67</f>
        <v>6</v>
      </c>
      <c r="T67" s="7">
        <f t="shared" si="69"/>
        <v>8</v>
      </c>
      <c r="U67" s="7" t="str">
        <f t="shared" si="11"/>
        <v>H</v>
      </c>
      <c r="V67" s="7" t="str">
        <f t="shared" si="12"/>
        <v>x</v>
      </c>
      <c r="W67" s="29" t="str">
        <f t="shared" si="13"/>
        <v/>
      </c>
      <c r="X67" s="8"/>
      <c r="Y67" s="8"/>
      <c r="Z67" s="8"/>
      <c r="AA67" s="8"/>
    </row>
    <row r="68">
      <c r="A68" s="13" t="s">
        <v>158</v>
      </c>
      <c r="B68" s="13">
        <v>6.0</v>
      </c>
      <c r="C68" s="13">
        <v>9.0</v>
      </c>
      <c r="D68" s="22">
        <v>54.8971518815555</v>
      </c>
      <c r="E68" s="22">
        <v>23.8869408134339</v>
      </c>
      <c r="F68" s="22" t="s">
        <v>13</v>
      </c>
      <c r="G68" s="22" t="s">
        <v>79</v>
      </c>
      <c r="H68" s="7" t="str">
        <f t="shared" si="6"/>
        <v>zhioorkie</v>
      </c>
      <c r="I68" s="31" t="s">
        <v>159</v>
      </c>
      <c r="J68" s="8"/>
      <c r="K68" s="7"/>
      <c r="L68" s="8"/>
      <c r="M68" s="8"/>
      <c r="N68" s="27" t="str">
        <f t="shared" si="7"/>
        <v>zhioorkie/8556/</v>
      </c>
      <c r="O68" s="28" t="str">
        <f t="shared" si="8"/>
        <v>zhioorkie</v>
      </c>
      <c r="P68" s="28" t="b">
        <f t="shared" si="9"/>
        <v>1</v>
      </c>
      <c r="Q68" s="28">
        <f>countifs(KRA_User,O68,KRA_IsURL,TRUE)</f>
        <v>2</v>
      </c>
      <c r="R68" s="8"/>
      <c r="S68" s="7">
        <f t="shared" ref="S68:T68" si="70">B68</f>
        <v>6</v>
      </c>
      <c r="T68" s="7">
        <f t="shared" si="70"/>
        <v>9</v>
      </c>
      <c r="U68" s="7" t="str">
        <f t="shared" si="11"/>
        <v>H</v>
      </c>
      <c r="V68" s="7" t="str">
        <f t="shared" si="12"/>
        <v>x</v>
      </c>
      <c r="W68" s="29" t="str">
        <f t="shared" si="13"/>
        <v/>
      </c>
      <c r="X68" s="8"/>
      <c r="Y68" s="8"/>
      <c r="Z68" s="8"/>
      <c r="AA68" s="8"/>
    </row>
    <row r="69">
      <c r="A69" s="13" t="s">
        <v>160</v>
      </c>
      <c r="B69" s="13">
        <v>6.0</v>
      </c>
      <c r="C69" s="13">
        <v>10.0</v>
      </c>
      <c r="D69" s="22">
        <v>54.8972869439645</v>
      </c>
      <c r="E69" s="22">
        <v>23.8870263002979</v>
      </c>
      <c r="F69" s="22" t="s">
        <v>13</v>
      </c>
      <c r="G69" s="22" t="s">
        <v>79</v>
      </c>
      <c r="H69" s="7" t="str">
        <f t="shared" si="6"/>
        <v>Linask</v>
      </c>
      <c r="I69" s="31" t="s">
        <v>161</v>
      </c>
      <c r="J69" s="8"/>
      <c r="K69" s="7"/>
      <c r="L69" s="8"/>
      <c r="M69" s="8"/>
      <c r="N69" s="27" t="str">
        <f t="shared" si="7"/>
        <v>Linask/1548/</v>
      </c>
      <c r="O69" s="28" t="str">
        <f t="shared" si="8"/>
        <v>Linask</v>
      </c>
      <c r="P69" s="28" t="b">
        <f t="shared" si="9"/>
        <v>1</v>
      </c>
      <c r="Q69" s="28">
        <f>countifs(KRA_User,O69,KRA_IsURL,TRUE)</f>
        <v>11</v>
      </c>
      <c r="R69" s="8"/>
      <c r="S69" s="7">
        <f t="shared" ref="S69:T69" si="71">B69</f>
        <v>6</v>
      </c>
      <c r="T69" s="7">
        <f t="shared" si="71"/>
        <v>10</v>
      </c>
      <c r="U69" s="7" t="str">
        <f t="shared" si="11"/>
        <v>H</v>
      </c>
      <c r="V69" s="7" t="str">
        <f t="shared" si="12"/>
        <v>x</v>
      </c>
      <c r="W69" s="29" t="str">
        <f t="shared" si="13"/>
        <v/>
      </c>
      <c r="X69" s="8"/>
      <c r="Y69" s="8"/>
      <c r="Z69" s="8"/>
      <c r="AA69" s="8"/>
    </row>
    <row r="70">
      <c r="A70" s="13" t="s">
        <v>162</v>
      </c>
      <c r="B70" s="13">
        <v>7.0</v>
      </c>
      <c r="C70" s="13">
        <v>1.0</v>
      </c>
      <c r="D70" s="22">
        <v>54.8960222233496</v>
      </c>
      <c r="E70" s="22">
        <v>23.8864917732901</v>
      </c>
      <c r="F70" s="22" t="s">
        <v>6</v>
      </c>
      <c r="G70" s="22" t="s">
        <v>39</v>
      </c>
      <c r="H70" s="7" t="str">
        <f t="shared" si="6"/>
        <v>Linask</v>
      </c>
      <c r="I70" s="30" t="s">
        <v>163</v>
      </c>
      <c r="J70" s="22"/>
      <c r="K70" s="7"/>
      <c r="L70" s="8"/>
      <c r="M70" s="8"/>
      <c r="N70" s="27" t="str">
        <f t="shared" si="7"/>
        <v>Linask/191/</v>
      </c>
      <c r="O70" s="28" t="str">
        <f t="shared" si="8"/>
        <v>Linask</v>
      </c>
      <c r="P70" s="28" t="b">
        <f t="shared" si="9"/>
        <v>1</v>
      </c>
      <c r="Q70" s="28">
        <f>countifs(KRA_User,O70,KRA_IsURL,TRUE)</f>
        <v>11</v>
      </c>
      <c r="R70" s="8"/>
      <c r="S70" s="7">
        <f t="shared" ref="S70:T70" si="72">B70</f>
        <v>7</v>
      </c>
      <c r="T70" s="7">
        <f t="shared" si="72"/>
        <v>1</v>
      </c>
      <c r="U70" s="7" t="str">
        <f t="shared" si="11"/>
        <v>R</v>
      </c>
      <c r="V70" s="7" t="str">
        <f t="shared" si="12"/>
        <v>x</v>
      </c>
      <c r="W70" s="29" t="str">
        <f t="shared" si="13"/>
        <v/>
      </c>
      <c r="X70" s="8"/>
      <c r="Y70" s="8"/>
      <c r="Z70" s="8"/>
      <c r="AA70" s="8"/>
    </row>
    <row r="71">
      <c r="A71" s="13" t="s">
        <v>164</v>
      </c>
      <c r="B71" s="13">
        <v>7.0</v>
      </c>
      <c r="C71" s="13">
        <v>2.0</v>
      </c>
      <c r="D71" s="22">
        <v>54.8961572857586</v>
      </c>
      <c r="E71" s="22">
        <v>23.8865772577562</v>
      </c>
      <c r="F71" s="22" t="s">
        <v>6</v>
      </c>
      <c r="G71" s="22" t="s">
        <v>39</v>
      </c>
      <c r="H71" s="7" t="str">
        <f t="shared" si="6"/>
        <v>nuttynan</v>
      </c>
      <c r="I71" s="30" t="s">
        <v>165</v>
      </c>
      <c r="J71" s="8"/>
      <c r="K71" s="7"/>
      <c r="L71" s="8"/>
      <c r="M71" s="8"/>
      <c r="N71" s="27" t="str">
        <f t="shared" si="7"/>
        <v>nuttynan/10589/</v>
      </c>
      <c r="O71" s="28" t="str">
        <f t="shared" si="8"/>
        <v>nuttynan</v>
      </c>
      <c r="P71" s="28" t="b">
        <f t="shared" si="9"/>
        <v>1</v>
      </c>
      <c r="Q71" s="28">
        <f>countifs(KRA_User,O71,KRA_IsURL,TRUE)</f>
        <v>11</v>
      </c>
      <c r="R71" s="8"/>
      <c r="S71" s="7">
        <f t="shared" ref="S71:T71" si="73">B71</f>
        <v>7</v>
      </c>
      <c r="T71" s="7">
        <f t="shared" si="73"/>
        <v>2</v>
      </c>
      <c r="U71" s="7" t="str">
        <f t="shared" si="11"/>
        <v>R</v>
      </c>
      <c r="V71" s="7" t="str">
        <f t="shared" si="12"/>
        <v>x</v>
      </c>
      <c r="W71" s="29" t="str">
        <f t="shared" si="13"/>
        <v/>
      </c>
      <c r="X71" s="8"/>
      <c r="Y71" s="8"/>
      <c r="Z71" s="8"/>
      <c r="AA71" s="8"/>
    </row>
    <row r="72">
      <c r="A72" s="13" t="s">
        <v>166</v>
      </c>
      <c r="B72" s="13">
        <v>7.0</v>
      </c>
      <c r="C72" s="13">
        <v>3.0</v>
      </c>
      <c r="D72" s="22">
        <v>54.8962923481676</v>
      </c>
      <c r="E72" s="22">
        <v>23.886662742509</v>
      </c>
      <c r="F72" s="22" t="s">
        <v>6</v>
      </c>
      <c r="G72" s="22" t="s">
        <v>39</v>
      </c>
      <c r="H72" s="7" t="str">
        <f t="shared" si="6"/>
        <v>malof</v>
      </c>
      <c r="I72" s="30" t="s">
        <v>167</v>
      </c>
      <c r="J72" s="8"/>
      <c r="K72" s="7"/>
      <c r="L72" s="8"/>
      <c r="M72" s="8"/>
      <c r="N72" s="27" t="str">
        <f t="shared" si="7"/>
        <v>malof/8265/</v>
      </c>
      <c r="O72" s="28" t="str">
        <f t="shared" si="8"/>
        <v>malof</v>
      </c>
      <c r="P72" s="28" t="b">
        <f t="shared" si="9"/>
        <v>1</v>
      </c>
      <c r="Q72" s="28">
        <f>countifs(KRA_User,O72,KRA_IsURL,TRUE)</f>
        <v>10</v>
      </c>
      <c r="R72" s="8"/>
      <c r="S72" s="7">
        <f t="shared" ref="S72:T72" si="74">B72</f>
        <v>7</v>
      </c>
      <c r="T72" s="7">
        <f t="shared" si="74"/>
        <v>3</v>
      </c>
      <c r="U72" s="7" t="str">
        <f t="shared" si="11"/>
        <v>R</v>
      </c>
      <c r="V72" s="7" t="str">
        <f t="shared" si="12"/>
        <v>x</v>
      </c>
      <c r="W72" s="29" t="str">
        <f t="shared" si="13"/>
        <v/>
      </c>
      <c r="X72" s="8"/>
      <c r="Y72" s="8"/>
      <c r="Z72" s="8"/>
      <c r="AA72" s="8"/>
    </row>
    <row r="73">
      <c r="A73" s="13" t="s">
        <v>168</v>
      </c>
      <c r="B73" s="13">
        <v>7.0</v>
      </c>
      <c r="C73" s="13">
        <v>4.0</v>
      </c>
      <c r="D73" s="22">
        <v>54.8964274105766</v>
      </c>
      <c r="E73" s="22">
        <v>23.8867482275486</v>
      </c>
      <c r="F73" s="22" t="s">
        <v>10</v>
      </c>
      <c r="G73" s="22" t="s">
        <v>150</v>
      </c>
      <c r="H73" s="7" t="str">
        <f t="shared" si="6"/>
        <v>ly2kw</v>
      </c>
      <c r="I73" s="31" t="s">
        <v>169</v>
      </c>
      <c r="J73" s="8"/>
      <c r="K73" s="7"/>
      <c r="L73" s="8"/>
      <c r="M73" s="8"/>
      <c r="N73" s="27" t="str">
        <f t="shared" si="7"/>
        <v>ly2kw/26234/</v>
      </c>
      <c r="O73" s="28" t="str">
        <f t="shared" si="8"/>
        <v>ly2kw</v>
      </c>
      <c r="P73" s="28" t="b">
        <f t="shared" si="9"/>
        <v>1</v>
      </c>
      <c r="Q73" s="28">
        <f>countifs(KRA_User,O73,KRA_IsURL,TRUE)</f>
        <v>4</v>
      </c>
      <c r="R73" s="8"/>
      <c r="S73" s="7">
        <f t="shared" ref="S73:T73" si="75">B73</f>
        <v>7</v>
      </c>
      <c r="T73" s="7">
        <f t="shared" si="75"/>
        <v>4</v>
      </c>
      <c r="U73" s="7" t="str">
        <f t="shared" si="11"/>
        <v>L</v>
      </c>
      <c r="V73" s="7" t="str">
        <f t="shared" si="12"/>
        <v>x</v>
      </c>
      <c r="W73" s="29" t="str">
        <f t="shared" si="13"/>
        <v/>
      </c>
      <c r="X73" s="8"/>
      <c r="Y73" s="8"/>
      <c r="Z73" s="8"/>
      <c r="AA73" s="8"/>
    </row>
    <row r="74">
      <c r="A74" s="13" t="s">
        <v>170</v>
      </c>
      <c r="B74" s="13">
        <v>7.0</v>
      </c>
      <c r="C74" s="13">
        <v>5.0</v>
      </c>
      <c r="D74" s="22">
        <v>54.8965624729855</v>
      </c>
      <c r="E74" s="22">
        <v>23.8868337128748</v>
      </c>
      <c r="F74" s="22" t="s">
        <v>10</v>
      </c>
      <c r="G74" s="22" t="s">
        <v>150</v>
      </c>
      <c r="H74" s="7" t="str">
        <f t="shared" si="6"/>
        <v>nuttynan</v>
      </c>
      <c r="I74" s="30" t="s">
        <v>171</v>
      </c>
      <c r="J74" s="8"/>
      <c r="K74" s="7"/>
      <c r="L74" s="8"/>
      <c r="M74" s="8"/>
      <c r="N74" s="27" t="str">
        <f t="shared" si="7"/>
        <v>nuttynan/10617/</v>
      </c>
      <c r="O74" s="28" t="str">
        <f t="shared" si="8"/>
        <v>nuttynan</v>
      </c>
      <c r="P74" s="28" t="b">
        <f t="shared" si="9"/>
        <v>1</v>
      </c>
      <c r="Q74" s="28">
        <f>countifs(KRA_User,O74,KRA_IsURL,TRUE)</f>
        <v>11</v>
      </c>
      <c r="R74" s="8"/>
      <c r="S74" s="7">
        <f t="shared" ref="S74:T74" si="76">B74</f>
        <v>7</v>
      </c>
      <c r="T74" s="7">
        <f t="shared" si="76"/>
        <v>5</v>
      </c>
      <c r="U74" s="7" t="str">
        <f t="shared" si="11"/>
        <v>L</v>
      </c>
      <c r="V74" s="7" t="str">
        <f t="shared" si="12"/>
        <v>x</v>
      </c>
      <c r="W74" s="29" t="str">
        <f t="shared" si="13"/>
        <v/>
      </c>
      <c r="X74" s="8"/>
      <c r="Y74" s="8"/>
      <c r="Z74" s="8"/>
      <c r="AA74" s="8"/>
    </row>
    <row r="75">
      <c r="A75" s="13" t="s">
        <v>172</v>
      </c>
      <c r="B75" s="13">
        <v>7.0</v>
      </c>
      <c r="C75" s="13">
        <v>6.0</v>
      </c>
      <c r="D75" s="22">
        <v>54.8966975353945</v>
      </c>
      <c r="E75" s="22">
        <v>23.8869191984877</v>
      </c>
      <c r="F75" s="22" t="s">
        <v>10</v>
      </c>
      <c r="G75" s="22" t="s">
        <v>150</v>
      </c>
      <c r="H75" s="7" t="str">
        <f t="shared" si="6"/>
        <v>malof</v>
      </c>
      <c r="I75" s="30" t="s">
        <v>173</v>
      </c>
      <c r="J75" s="8"/>
      <c r="K75" s="7"/>
      <c r="L75" s="8"/>
      <c r="M75" s="8"/>
      <c r="N75" s="27" t="str">
        <f t="shared" si="7"/>
        <v>malof/8291/</v>
      </c>
      <c r="O75" s="28" t="str">
        <f t="shared" si="8"/>
        <v>malof</v>
      </c>
      <c r="P75" s="28" t="b">
        <f t="shared" si="9"/>
        <v>1</v>
      </c>
      <c r="Q75" s="28">
        <f>countifs(KRA_User,O75,KRA_IsURL,TRUE)</f>
        <v>10</v>
      </c>
      <c r="R75" s="8"/>
      <c r="S75" s="7">
        <f t="shared" ref="S75:T75" si="77">B75</f>
        <v>7</v>
      </c>
      <c r="T75" s="7">
        <f t="shared" si="77"/>
        <v>6</v>
      </c>
      <c r="U75" s="7" t="str">
        <f t="shared" si="11"/>
        <v>L</v>
      </c>
      <c r="V75" s="7" t="str">
        <f t="shared" si="12"/>
        <v>x</v>
      </c>
      <c r="W75" s="29" t="str">
        <f t="shared" si="13"/>
        <v/>
      </c>
      <c r="X75" s="8"/>
      <c r="Y75" s="8"/>
      <c r="Z75" s="8"/>
      <c r="AA75" s="8"/>
    </row>
    <row r="76">
      <c r="A76" s="13" t="s">
        <v>174</v>
      </c>
      <c r="B76" s="13">
        <v>7.0</v>
      </c>
      <c r="C76" s="13">
        <v>7.0</v>
      </c>
      <c r="D76" s="22">
        <v>54.8968325978035</v>
      </c>
      <c r="E76" s="22">
        <v>23.8870046843871</v>
      </c>
      <c r="F76" s="22" t="s">
        <v>13</v>
      </c>
      <c r="G76" s="22" t="s">
        <v>79</v>
      </c>
      <c r="H76" s="7" t="str">
        <f t="shared" si="6"/>
        <v>Linask</v>
      </c>
      <c r="I76" s="31" t="s">
        <v>175</v>
      </c>
      <c r="J76" s="22" t="s">
        <v>176</v>
      </c>
      <c r="K76" s="7"/>
      <c r="L76" s="8"/>
      <c r="M76" s="8"/>
      <c r="N76" s="27" t="str">
        <f t="shared" si="7"/>
        <v>Linask/1818/</v>
      </c>
      <c r="O76" s="28" t="str">
        <f t="shared" si="8"/>
        <v>Linask</v>
      </c>
      <c r="P76" s="28" t="b">
        <f t="shared" si="9"/>
        <v>1</v>
      </c>
      <c r="Q76" s="28">
        <f>countifs(KRA_User,O76,KRA_IsURL,TRUE)</f>
        <v>11</v>
      </c>
      <c r="R76" s="8"/>
      <c r="S76" s="7">
        <f t="shared" ref="S76:T76" si="78">B76</f>
        <v>7</v>
      </c>
      <c r="T76" s="7">
        <f t="shared" si="78"/>
        <v>7</v>
      </c>
      <c r="U76" s="7" t="str">
        <f t="shared" si="11"/>
        <v>H</v>
      </c>
      <c r="V76" s="7" t="str">
        <f t="shared" si="12"/>
        <v>x</v>
      </c>
      <c r="W76" s="29" t="str">
        <f t="shared" si="13"/>
        <v/>
      </c>
      <c r="X76" s="8"/>
      <c r="Y76" s="8"/>
      <c r="Z76" s="8"/>
      <c r="AA76" s="8"/>
    </row>
    <row r="77">
      <c r="A77" s="13" t="s">
        <v>177</v>
      </c>
      <c r="B77" s="13">
        <v>7.0</v>
      </c>
      <c r="C77" s="13">
        <v>8.0</v>
      </c>
      <c r="D77" s="22">
        <v>54.8969676602125</v>
      </c>
      <c r="E77" s="22">
        <v>23.8870901705734</v>
      </c>
      <c r="F77" s="22" t="s">
        <v>13</v>
      </c>
      <c r="G77" s="22" t="s">
        <v>79</v>
      </c>
      <c r="H77" s="7" t="str">
        <f t="shared" si="6"/>
        <v>Rubin</v>
      </c>
      <c r="I77" s="31" t="s">
        <v>178</v>
      </c>
      <c r="J77" s="8"/>
      <c r="K77" s="7"/>
      <c r="L77" s="8"/>
      <c r="M77" s="8"/>
      <c r="N77" s="27" t="str">
        <f t="shared" si="7"/>
        <v>Rubin/634/</v>
      </c>
      <c r="O77" s="28" t="str">
        <f t="shared" si="8"/>
        <v>Rubin</v>
      </c>
      <c r="P77" s="28" t="b">
        <f t="shared" si="9"/>
        <v>1</v>
      </c>
      <c r="Q77" s="28">
        <f>countifs(KRA_User,O77,KRA_IsURL,TRUE)</f>
        <v>4</v>
      </c>
      <c r="R77" s="8"/>
      <c r="S77" s="7">
        <f t="shared" ref="S77:T77" si="79">B77</f>
        <v>7</v>
      </c>
      <c r="T77" s="7">
        <f t="shared" si="79"/>
        <v>8</v>
      </c>
      <c r="U77" s="7" t="str">
        <f t="shared" si="11"/>
        <v>H</v>
      </c>
      <c r="V77" s="7" t="str">
        <f t="shared" si="12"/>
        <v>x</v>
      </c>
      <c r="W77" s="29" t="str">
        <f t="shared" si="13"/>
        <v/>
      </c>
      <c r="X77" s="8"/>
      <c r="Y77" s="8"/>
      <c r="Z77" s="8"/>
      <c r="AA77" s="8"/>
    </row>
    <row r="78">
      <c r="A78" s="13" t="s">
        <v>179</v>
      </c>
      <c r="B78" s="13">
        <v>7.0</v>
      </c>
      <c r="C78" s="13">
        <v>9.0</v>
      </c>
      <c r="D78" s="22">
        <v>54.8971027226215</v>
      </c>
      <c r="E78" s="22">
        <v>23.8871756570463</v>
      </c>
      <c r="F78" s="22" t="s">
        <v>13</v>
      </c>
      <c r="G78" s="22" t="s">
        <v>79</v>
      </c>
      <c r="H78" s="7" t="str">
        <f t="shared" si="6"/>
        <v>malof</v>
      </c>
      <c r="I78" s="30" t="s">
        <v>180</v>
      </c>
      <c r="J78" s="8"/>
      <c r="K78" s="7"/>
      <c r="L78" s="8"/>
      <c r="M78" s="8"/>
      <c r="N78" s="27" t="str">
        <f t="shared" si="7"/>
        <v>malof/8472/</v>
      </c>
      <c r="O78" s="28" t="str">
        <f t="shared" si="8"/>
        <v>malof</v>
      </c>
      <c r="P78" s="28" t="b">
        <f t="shared" si="9"/>
        <v>1</v>
      </c>
      <c r="Q78" s="28">
        <f>countifs(KRA_User,O78,KRA_IsURL,TRUE)</f>
        <v>10</v>
      </c>
      <c r="R78" s="8"/>
      <c r="S78" s="7">
        <f t="shared" ref="S78:T78" si="80">B78</f>
        <v>7</v>
      </c>
      <c r="T78" s="7">
        <f t="shared" si="80"/>
        <v>9</v>
      </c>
      <c r="U78" s="7" t="str">
        <f t="shared" si="11"/>
        <v>H</v>
      </c>
      <c r="V78" s="7" t="str">
        <f t="shared" si="12"/>
        <v>x</v>
      </c>
      <c r="W78" s="29" t="str">
        <f t="shared" si="13"/>
        <v/>
      </c>
      <c r="X78" s="8"/>
      <c r="Y78" s="8"/>
      <c r="Z78" s="8"/>
      <c r="AA78" s="8"/>
    </row>
    <row r="79">
      <c r="A79" s="13" t="s">
        <v>181</v>
      </c>
      <c r="B79" s="13">
        <v>7.0</v>
      </c>
      <c r="C79" s="13">
        <v>10.0</v>
      </c>
      <c r="D79" s="22">
        <v>54.8972377850304</v>
      </c>
      <c r="E79" s="22">
        <v>23.8872611438059</v>
      </c>
      <c r="F79" s="22" t="s">
        <v>13</v>
      </c>
      <c r="G79" s="22" t="s">
        <v>79</v>
      </c>
      <c r="H79" s="7" t="str">
        <f t="shared" si="6"/>
        <v>sanforddawn</v>
      </c>
      <c r="I79" s="31" t="s">
        <v>182</v>
      </c>
      <c r="J79" s="8"/>
      <c r="K79" s="7"/>
      <c r="L79" s="8"/>
      <c r="M79" s="8"/>
      <c r="N79" s="27" t="str">
        <f t="shared" si="7"/>
        <v>sanforddawn/410</v>
      </c>
      <c r="O79" s="28" t="str">
        <f t="shared" si="8"/>
        <v>sanforddawn</v>
      </c>
      <c r="P79" s="28" t="b">
        <f t="shared" si="9"/>
        <v>1</v>
      </c>
      <c r="Q79" s="28">
        <f>countifs(KRA_User,O79,KRA_IsURL,TRUE)</f>
        <v>6</v>
      </c>
      <c r="R79" s="8"/>
      <c r="S79" s="7">
        <f t="shared" ref="S79:T79" si="81">B79</f>
        <v>7</v>
      </c>
      <c r="T79" s="7">
        <f t="shared" si="81"/>
        <v>10</v>
      </c>
      <c r="U79" s="7" t="str">
        <f t="shared" si="11"/>
        <v>H</v>
      </c>
      <c r="V79" s="7" t="str">
        <f t="shared" si="12"/>
        <v>x</v>
      </c>
      <c r="W79" s="29" t="str">
        <f t="shared" si="13"/>
        <v/>
      </c>
      <c r="X79" s="8"/>
      <c r="Y79" s="8"/>
      <c r="Z79" s="8"/>
      <c r="AA79" s="8"/>
    </row>
    <row r="80">
      <c r="A80" s="13" t="s">
        <v>183</v>
      </c>
      <c r="B80" s="13">
        <v>8.0</v>
      </c>
      <c r="C80" s="13">
        <v>1.0</v>
      </c>
      <c r="D80" s="22">
        <v>54.8959730644157</v>
      </c>
      <c r="E80" s="22">
        <v>23.8867266174509</v>
      </c>
      <c r="F80" s="22" t="s">
        <v>6</v>
      </c>
      <c r="G80" s="22" t="s">
        <v>39</v>
      </c>
      <c r="H80" s="7" t="str">
        <f t="shared" si="6"/>
        <v>Nenuorama</v>
      </c>
      <c r="I80" s="30" t="s">
        <v>184</v>
      </c>
      <c r="J80" s="8"/>
      <c r="K80" s="7"/>
      <c r="L80" s="8"/>
      <c r="M80" s="8"/>
      <c r="N80" s="27" t="str">
        <f t="shared" si="7"/>
        <v>Nenuorama/2169/</v>
      </c>
      <c r="O80" s="28" t="str">
        <f t="shared" si="8"/>
        <v>Nenuorama</v>
      </c>
      <c r="P80" s="28" t="b">
        <f t="shared" si="9"/>
        <v>1</v>
      </c>
      <c r="Q80" s="28">
        <f>countifs(KRA_User,O80,KRA_IsURL,TRUE)</f>
        <v>2</v>
      </c>
      <c r="R80" s="8"/>
      <c r="S80" s="7">
        <f t="shared" ref="S80:T80" si="82">B80</f>
        <v>8</v>
      </c>
      <c r="T80" s="7">
        <f t="shared" si="82"/>
        <v>1</v>
      </c>
      <c r="U80" s="7" t="str">
        <f t="shared" si="11"/>
        <v>R</v>
      </c>
      <c r="V80" s="7" t="str">
        <f t="shared" si="12"/>
        <v>x</v>
      </c>
      <c r="W80" s="29" t="str">
        <f t="shared" si="13"/>
        <v/>
      </c>
      <c r="X80" s="8"/>
      <c r="Y80" s="8"/>
      <c r="Z80" s="8"/>
      <c r="AA80" s="8"/>
    </row>
    <row r="81">
      <c r="A81" s="13" t="s">
        <v>185</v>
      </c>
      <c r="B81" s="13">
        <v>8.0</v>
      </c>
      <c r="C81" s="13">
        <v>2.0</v>
      </c>
      <c r="D81" s="22">
        <v>54.8961081268247</v>
      </c>
      <c r="E81" s="22">
        <v>23.8868121018126</v>
      </c>
      <c r="F81" s="22" t="s">
        <v>6</v>
      </c>
      <c r="G81" s="22" t="s">
        <v>39</v>
      </c>
      <c r="H81" s="7" t="str">
        <f t="shared" si="6"/>
        <v>ajaxiss</v>
      </c>
      <c r="I81" s="32" t="s">
        <v>186</v>
      </c>
      <c r="J81" s="8"/>
      <c r="K81" s="7"/>
      <c r="L81" s="8"/>
      <c r="M81" s="8"/>
      <c r="N81" s="27" t="str">
        <f t="shared" si="7"/>
        <v>ajaxiss/1488</v>
      </c>
      <c r="O81" s="28" t="str">
        <f t="shared" si="8"/>
        <v>ajaxiss</v>
      </c>
      <c r="P81" s="28" t="b">
        <f t="shared" si="9"/>
        <v>1</v>
      </c>
      <c r="Q81" s="28">
        <f>countifs(KRA_User,O81,KRA_IsURL,TRUE)</f>
        <v>4</v>
      </c>
      <c r="R81" s="8"/>
      <c r="S81" s="7">
        <f t="shared" ref="S81:T81" si="83">B81</f>
        <v>8</v>
      </c>
      <c r="T81" s="7">
        <f t="shared" si="83"/>
        <v>2</v>
      </c>
      <c r="U81" s="7" t="str">
        <f t="shared" si="11"/>
        <v>R</v>
      </c>
      <c r="V81" s="7" t="str">
        <f t="shared" si="12"/>
        <v>x</v>
      </c>
      <c r="W81" s="29" t="str">
        <f t="shared" si="13"/>
        <v/>
      </c>
      <c r="X81" s="8"/>
      <c r="Y81" s="8"/>
      <c r="Z81" s="8"/>
      <c r="AA81" s="8"/>
    </row>
    <row r="82">
      <c r="A82" s="13" t="s">
        <v>187</v>
      </c>
      <c r="B82" s="13">
        <v>8.0</v>
      </c>
      <c r="C82" s="13">
        <v>3.0</v>
      </c>
      <c r="D82" s="22">
        <v>54.8962431892336</v>
      </c>
      <c r="E82" s="22">
        <v>23.8868975864611</v>
      </c>
      <c r="F82" s="22" t="s">
        <v>10</v>
      </c>
      <c r="G82" s="22" t="s">
        <v>150</v>
      </c>
      <c r="H82" s="7" t="str">
        <f t="shared" si="6"/>
        <v>Eglen</v>
      </c>
      <c r="I82" s="31" t="s">
        <v>188</v>
      </c>
      <c r="J82" s="8"/>
      <c r="K82" s="7"/>
      <c r="L82" s="8"/>
      <c r="M82" s="8"/>
      <c r="N82" s="27" t="str">
        <f t="shared" si="7"/>
        <v>Eglen/106/</v>
      </c>
      <c r="O82" s="28" t="str">
        <f t="shared" si="8"/>
        <v>Eglen</v>
      </c>
      <c r="P82" s="28" t="b">
        <f t="shared" si="9"/>
        <v>1</v>
      </c>
      <c r="Q82" s="28">
        <f>countifs(KRA_User,O82,KRA_IsURL,TRUE)</f>
        <v>3</v>
      </c>
      <c r="R82" s="8"/>
      <c r="S82" s="7">
        <f t="shared" ref="S82:T82" si="84">B82</f>
        <v>8</v>
      </c>
      <c r="T82" s="7">
        <f t="shared" si="84"/>
        <v>3</v>
      </c>
      <c r="U82" s="7" t="str">
        <f t="shared" si="11"/>
        <v>L</v>
      </c>
      <c r="V82" s="7" t="str">
        <f t="shared" si="12"/>
        <v>x</v>
      </c>
      <c r="W82" s="29" t="str">
        <f t="shared" si="13"/>
        <v/>
      </c>
      <c r="X82" s="8"/>
      <c r="Y82" s="8"/>
      <c r="Z82" s="8"/>
      <c r="AA82" s="8"/>
    </row>
    <row r="83">
      <c r="A83" s="13" t="s">
        <v>189</v>
      </c>
      <c r="B83" s="13">
        <v>8.0</v>
      </c>
      <c r="C83" s="13">
        <v>4.0</v>
      </c>
      <c r="D83" s="22">
        <v>54.8963782516426</v>
      </c>
      <c r="E83" s="22">
        <v>23.8869830713963</v>
      </c>
      <c r="F83" s="22" t="s">
        <v>10</v>
      </c>
      <c r="G83" s="22" t="s">
        <v>150</v>
      </c>
      <c r="H83" s="7" t="str">
        <f t="shared" si="6"/>
        <v>RoninsGal</v>
      </c>
      <c r="I83" s="30" t="s">
        <v>190</v>
      </c>
      <c r="J83" s="8"/>
      <c r="K83" s="7"/>
      <c r="L83" s="8"/>
      <c r="M83" s="8"/>
      <c r="N83" s="27" t="str">
        <f t="shared" si="7"/>
        <v>RoninsGal/618/</v>
      </c>
      <c r="O83" s="28" t="str">
        <f t="shared" si="8"/>
        <v>RoninsGal</v>
      </c>
      <c r="P83" s="28" t="b">
        <f t="shared" si="9"/>
        <v>1</v>
      </c>
      <c r="Q83" s="28">
        <f>countifs(KRA_User,O83,KRA_IsURL,TRUE)</f>
        <v>2</v>
      </c>
      <c r="R83" s="8"/>
      <c r="S83" s="7">
        <f t="shared" ref="S83:T83" si="85">B83</f>
        <v>8</v>
      </c>
      <c r="T83" s="7">
        <f t="shared" si="85"/>
        <v>4</v>
      </c>
      <c r="U83" s="7" t="str">
        <f t="shared" si="11"/>
        <v>L</v>
      </c>
      <c r="V83" s="7" t="str">
        <f t="shared" si="12"/>
        <v>x</v>
      </c>
      <c r="W83" s="29" t="str">
        <f t="shared" si="13"/>
        <v/>
      </c>
      <c r="X83" s="8"/>
      <c r="Y83" s="8"/>
      <c r="Z83" s="8"/>
      <c r="AA83" s="8"/>
    </row>
    <row r="84">
      <c r="A84" s="13" t="s">
        <v>191</v>
      </c>
      <c r="B84" s="13">
        <v>8.0</v>
      </c>
      <c r="C84" s="13">
        <v>5.0</v>
      </c>
      <c r="D84" s="22">
        <v>54.8965133140516</v>
      </c>
      <c r="E84" s="22">
        <v>23.8870685566181</v>
      </c>
      <c r="F84" s="22" t="s">
        <v>10</v>
      </c>
      <c r="G84" s="22" t="s">
        <v>150</v>
      </c>
      <c r="H84" s="7" t="str">
        <f t="shared" si="6"/>
        <v>JakabGyorgy</v>
      </c>
      <c r="I84" s="30" t="s">
        <v>192</v>
      </c>
      <c r="J84" s="8"/>
      <c r="K84" s="7"/>
      <c r="L84" s="8"/>
      <c r="M84" s="8"/>
      <c r="N84" s="27" t="str">
        <f t="shared" si="7"/>
        <v>JakabGyorgy/5238/</v>
      </c>
      <c r="O84" s="28" t="str">
        <f t="shared" si="8"/>
        <v>JakabGyorgy</v>
      </c>
      <c r="P84" s="28" t="b">
        <f t="shared" si="9"/>
        <v>1</v>
      </c>
      <c r="Q84" s="28">
        <f>countifs(KRA_User,O84,KRA_IsURL,TRUE)</f>
        <v>1</v>
      </c>
      <c r="R84" s="8"/>
      <c r="S84" s="7">
        <f t="shared" ref="S84:T84" si="86">B84</f>
        <v>8</v>
      </c>
      <c r="T84" s="7">
        <f t="shared" si="86"/>
        <v>5</v>
      </c>
      <c r="U84" s="7" t="str">
        <f t="shared" si="11"/>
        <v>L</v>
      </c>
      <c r="V84" s="7" t="str">
        <f t="shared" si="12"/>
        <v>x</v>
      </c>
      <c r="W84" s="29" t="str">
        <f t="shared" si="13"/>
        <v/>
      </c>
      <c r="X84" s="8"/>
      <c r="Y84" s="8"/>
      <c r="Z84" s="8"/>
      <c r="AA84" s="8"/>
    </row>
    <row r="85">
      <c r="A85" s="13" t="s">
        <v>193</v>
      </c>
      <c r="B85" s="13">
        <v>8.0</v>
      </c>
      <c r="C85" s="13">
        <v>6.0</v>
      </c>
      <c r="D85" s="22">
        <v>54.8966483764606</v>
      </c>
      <c r="E85" s="22">
        <v>23.8871540421266</v>
      </c>
      <c r="F85" s="22" t="s">
        <v>10</v>
      </c>
      <c r="G85" s="22" t="s">
        <v>150</v>
      </c>
      <c r="H85" s="7" t="str">
        <f t="shared" si="6"/>
        <v>Ovaldas</v>
      </c>
      <c r="I85" s="31" t="s">
        <v>194</v>
      </c>
      <c r="J85" s="8"/>
      <c r="K85" s="7"/>
      <c r="L85" s="8"/>
      <c r="M85" s="8"/>
      <c r="N85" s="27" t="str">
        <f t="shared" si="7"/>
        <v>Ovaldas/5776/</v>
      </c>
      <c r="O85" s="28" t="str">
        <f t="shared" si="8"/>
        <v>Ovaldas</v>
      </c>
      <c r="P85" s="28" t="b">
        <f t="shared" si="9"/>
        <v>1</v>
      </c>
      <c r="Q85" s="28">
        <f>countifs(KRA_User,O85,KRA_IsURL,TRUE)</f>
        <v>3</v>
      </c>
      <c r="R85" s="8"/>
      <c r="S85" s="7">
        <f t="shared" ref="S85:T85" si="87">B85</f>
        <v>8</v>
      </c>
      <c r="T85" s="7">
        <f t="shared" si="87"/>
        <v>6</v>
      </c>
      <c r="U85" s="7" t="str">
        <f t="shared" si="11"/>
        <v>L</v>
      </c>
      <c r="V85" s="7" t="str">
        <f t="shared" si="12"/>
        <v>x</v>
      </c>
      <c r="W85" s="29" t="str">
        <f t="shared" si="13"/>
        <v/>
      </c>
      <c r="X85" s="8"/>
      <c r="Y85" s="8"/>
      <c r="Z85" s="8"/>
      <c r="AA85" s="8"/>
    </row>
    <row r="86">
      <c r="A86" s="13" t="s">
        <v>195</v>
      </c>
      <c r="B86" s="13">
        <v>8.0</v>
      </c>
      <c r="C86" s="13">
        <v>7.0</v>
      </c>
      <c r="D86" s="22">
        <v>54.8967834388695</v>
      </c>
      <c r="E86" s="22">
        <v>23.8872395279219</v>
      </c>
      <c r="F86" s="22" t="s">
        <v>10</v>
      </c>
      <c r="G86" s="22" t="s">
        <v>150</v>
      </c>
      <c r="H86" s="7" t="str">
        <f t="shared" si="6"/>
        <v>ly2kw</v>
      </c>
      <c r="I86" s="31" t="s">
        <v>196</v>
      </c>
      <c r="J86" s="8"/>
      <c r="K86" s="7"/>
      <c r="L86" s="8"/>
      <c r="M86" s="8"/>
      <c r="N86" s="27" t="str">
        <f t="shared" si="7"/>
        <v>ly2kw/26232/</v>
      </c>
      <c r="O86" s="28" t="str">
        <f t="shared" si="8"/>
        <v>ly2kw</v>
      </c>
      <c r="P86" s="28" t="b">
        <f t="shared" si="9"/>
        <v>1</v>
      </c>
      <c r="Q86" s="28">
        <f>countifs(KRA_User,O86,KRA_IsURL,TRUE)</f>
        <v>4</v>
      </c>
      <c r="R86" s="8"/>
      <c r="S86" s="7">
        <f t="shared" ref="S86:T86" si="88">B86</f>
        <v>8</v>
      </c>
      <c r="T86" s="7">
        <f t="shared" si="88"/>
        <v>7</v>
      </c>
      <c r="U86" s="7" t="str">
        <f t="shared" si="11"/>
        <v>L</v>
      </c>
      <c r="V86" s="7" t="str">
        <f t="shared" si="12"/>
        <v>x</v>
      </c>
      <c r="W86" s="29" t="str">
        <f t="shared" si="13"/>
        <v/>
      </c>
      <c r="X86" s="8"/>
      <c r="Y86" s="8"/>
      <c r="Z86" s="8"/>
      <c r="AA86" s="8"/>
    </row>
    <row r="87">
      <c r="A87" s="13" t="s">
        <v>197</v>
      </c>
      <c r="B87" s="13">
        <v>8.0</v>
      </c>
      <c r="C87" s="13">
        <v>8.0</v>
      </c>
      <c r="D87" s="22">
        <v>54.8969185012785</v>
      </c>
      <c r="E87" s="22">
        <v>23.8873250140038</v>
      </c>
      <c r="F87" s="22" t="s">
        <v>13</v>
      </c>
      <c r="G87" s="22" t="s">
        <v>79</v>
      </c>
      <c r="H87" s="7" t="str">
        <f t="shared" si="6"/>
        <v>nuttynan</v>
      </c>
      <c r="I87" s="30" t="s">
        <v>198</v>
      </c>
      <c r="J87" s="8"/>
      <c r="K87" s="7"/>
      <c r="L87" s="8"/>
      <c r="M87" s="8"/>
      <c r="N87" s="27" t="str">
        <f t="shared" si="7"/>
        <v>nuttynan/10627/</v>
      </c>
      <c r="O87" s="28" t="str">
        <f t="shared" si="8"/>
        <v>nuttynan</v>
      </c>
      <c r="P87" s="28" t="b">
        <f t="shared" si="9"/>
        <v>1</v>
      </c>
      <c r="Q87" s="28">
        <f>countifs(KRA_User,O87,KRA_IsURL,TRUE)</f>
        <v>11</v>
      </c>
      <c r="R87" s="8"/>
      <c r="S87" s="7">
        <f t="shared" ref="S87:T87" si="89">B87</f>
        <v>8</v>
      </c>
      <c r="T87" s="7">
        <f t="shared" si="89"/>
        <v>8</v>
      </c>
      <c r="U87" s="7" t="str">
        <f t="shared" si="11"/>
        <v>H</v>
      </c>
      <c r="V87" s="7" t="str">
        <f t="shared" si="12"/>
        <v>x</v>
      </c>
      <c r="W87" s="29" t="str">
        <f t="shared" si="13"/>
        <v/>
      </c>
      <c r="X87" s="8"/>
      <c r="Y87" s="8"/>
      <c r="Z87" s="8"/>
      <c r="AA87" s="8"/>
    </row>
    <row r="88">
      <c r="A88" s="13" t="s">
        <v>199</v>
      </c>
      <c r="B88" s="13">
        <v>8.0</v>
      </c>
      <c r="C88" s="13">
        <v>9.0</v>
      </c>
      <c r="D88" s="22">
        <v>54.8970535636875</v>
      </c>
      <c r="E88" s="22">
        <v>23.8874105003724</v>
      </c>
      <c r="F88" s="22" t="s">
        <v>13</v>
      </c>
      <c r="G88" s="22" t="s">
        <v>79</v>
      </c>
      <c r="H88" s="7" t="str">
        <f t="shared" si="6"/>
        <v>Ovaldas</v>
      </c>
      <c r="I88" s="31" t="s">
        <v>200</v>
      </c>
      <c r="J88" s="8"/>
      <c r="K88" s="7"/>
      <c r="L88" s="8"/>
      <c r="M88" s="8"/>
      <c r="N88" s="27" t="str">
        <f t="shared" si="7"/>
        <v>Ovaldas/7903/</v>
      </c>
      <c r="O88" s="28" t="str">
        <f t="shared" si="8"/>
        <v>Ovaldas</v>
      </c>
      <c r="P88" s="28" t="b">
        <f t="shared" si="9"/>
        <v>1</v>
      </c>
      <c r="Q88" s="28">
        <f>countifs(KRA_User,O88,KRA_IsURL,TRUE)</f>
        <v>3</v>
      </c>
      <c r="R88" s="8"/>
      <c r="S88" s="7">
        <f t="shared" ref="S88:T88" si="90">B88</f>
        <v>8</v>
      </c>
      <c r="T88" s="7">
        <f t="shared" si="90"/>
        <v>9</v>
      </c>
      <c r="U88" s="7" t="str">
        <f t="shared" si="11"/>
        <v>H</v>
      </c>
      <c r="V88" s="7" t="str">
        <f t="shared" si="12"/>
        <v>x</v>
      </c>
      <c r="W88" s="29" t="str">
        <f t="shared" si="13"/>
        <v/>
      </c>
      <c r="X88" s="8"/>
      <c r="Y88" s="8"/>
      <c r="Z88" s="8"/>
      <c r="AA88" s="8"/>
    </row>
    <row r="89">
      <c r="A89" s="13" t="s">
        <v>201</v>
      </c>
      <c r="B89" s="13">
        <v>8.0</v>
      </c>
      <c r="C89" s="13">
        <v>10.0</v>
      </c>
      <c r="D89" s="22">
        <v>54.8971886260965</v>
      </c>
      <c r="E89" s="22">
        <v>23.8874959870277</v>
      </c>
      <c r="F89" s="22" t="s">
        <v>13</v>
      </c>
      <c r="G89" s="22" t="s">
        <v>79</v>
      </c>
      <c r="H89" s="7" t="str">
        <f t="shared" si="6"/>
        <v>Dariuneee</v>
      </c>
      <c r="I89" s="30" t="s">
        <v>202</v>
      </c>
      <c r="J89" s="8"/>
      <c r="K89" s="7"/>
      <c r="L89" s="8"/>
      <c r="M89" s="8"/>
      <c r="N89" s="27" t="str">
        <f t="shared" si="7"/>
        <v>Dariuneee/540/</v>
      </c>
      <c r="O89" s="28" t="str">
        <f t="shared" si="8"/>
        <v>Dariuneee</v>
      </c>
      <c r="P89" s="28" t="b">
        <f t="shared" si="9"/>
        <v>1</v>
      </c>
      <c r="Q89" s="28">
        <f>countifs(KRA_User,O89,KRA_IsURL,TRUE)</f>
        <v>7</v>
      </c>
      <c r="R89" s="8"/>
      <c r="S89" s="7">
        <f t="shared" ref="S89:T89" si="91">B89</f>
        <v>8</v>
      </c>
      <c r="T89" s="7">
        <f t="shared" si="91"/>
        <v>10</v>
      </c>
      <c r="U89" s="7" t="str">
        <f t="shared" si="11"/>
        <v>H</v>
      </c>
      <c r="V89" s="7" t="str">
        <f t="shared" si="12"/>
        <v>x</v>
      </c>
      <c r="W89" s="29" t="str">
        <f t="shared" si="13"/>
        <v/>
      </c>
      <c r="X89" s="8"/>
      <c r="Y89" s="8"/>
      <c r="Z89" s="8"/>
      <c r="AA89" s="8"/>
    </row>
    <row r="90">
      <c r="A90" s="13" t="s">
        <v>203</v>
      </c>
      <c r="B90" s="13">
        <v>9.0</v>
      </c>
      <c r="C90" s="13">
        <v>1.0</v>
      </c>
      <c r="D90" s="22">
        <v>54.8959239054816</v>
      </c>
      <c r="E90" s="22">
        <v>23.8869614613249</v>
      </c>
      <c r="F90" s="22" t="s">
        <v>6</v>
      </c>
      <c r="G90" s="22" t="s">
        <v>39</v>
      </c>
      <c r="H90" s="7" t="str">
        <f t="shared" si="6"/>
        <v>iamandrius</v>
      </c>
      <c r="I90" s="31" t="s">
        <v>204</v>
      </c>
      <c r="J90" s="8"/>
      <c r="K90" s="7"/>
      <c r="L90" s="8"/>
      <c r="M90" s="8"/>
      <c r="N90" s="27" t="str">
        <f t="shared" si="7"/>
        <v>iamandrius/1314/</v>
      </c>
      <c r="O90" s="28" t="str">
        <f t="shared" si="8"/>
        <v>iamandrius</v>
      </c>
      <c r="P90" s="28" t="b">
        <f t="shared" si="9"/>
        <v>1</v>
      </c>
      <c r="Q90" s="28">
        <f>countifs(KRA_User,O90,KRA_IsURL,TRUE)</f>
        <v>4</v>
      </c>
      <c r="R90" s="8"/>
      <c r="S90" s="7">
        <f t="shared" ref="S90:T90" si="92">B90</f>
        <v>9</v>
      </c>
      <c r="T90" s="7">
        <f t="shared" si="92"/>
        <v>1</v>
      </c>
      <c r="U90" s="7" t="str">
        <f t="shared" si="11"/>
        <v>R</v>
      </c>
      <c r="V90" s="7" t="str">
        <f t="shared" si="12"/>
        <v>x</v>
      </c>
      <c r="W90" s="29" t="str">
        <f t="shared" si="13"/>
        <v/>
      </c>
      <c r="X90" s="8"/>
      <c r="Y90" s="8"/>
      <c r="Z90" s="8"/>
      <c r="AA90" s="8"/>
    </row>
    <row r="91">
      <c r="A91" s="13" t="s">
        <v>205</v>
      </c>
      <c r="B91" s="13">
        <v>9.0</v>
      </c>
      <c r="C91" s="13">
        <v>2.0</v>
      </c>
      <c r="D91" s="22">
        <v>54.8960589678906</v>
      </c>
      <c r="E91" s="22">
        <v>23.8870469455823</v>
      </c>
      <c r="F91" s="22" t="s">
        <v>10</v>
      </c>
      <c r="G91" s="22" t="s">
        <v>150</v>
      </c>
      <c r="H91" s="7" t="str">
        <f t="shared" si="6"/>
        <v>bazfum</v>
      </c>
      <c r="I91" s="31" t="s">
        <v>206</v>
      </c>
      <c r="J91" s="8"/>
      <c r="K91" s="7"/>
      <c r="L91" s="8"/>
      <c r="M91" s="8"/>
      <c r="N91" s="27" t="str">
        <f t="shared" si="7"/>
        <v>bazfum/5696/</v>
      </c>
      <c r="O91" s="28" t="str">
        <f t="shared" si="8"/>
        <v>bazfum</v>
      </c>
      <c r="P91" s="28" t="b">
        <f t="shared" si="9"/>
        <v>1</v>
      </c>
      <c r="Q91" s="28">
        <f>countifs(KRA_User,O91,KRA_IsURL,TRUE)</f>
        <v>2</v>
      </c>
      <c r="R91" s="8"/>
      <c r="S91" s="7">
        <f t="shared" ref="S91:T91" si="93">B91</f>
        <v>9</v>
      </c>
      <c r="T91" s="7">
        <f t="shared" si="93"/>
        <v>2</v>
      </c>
      <c r="U91" s="7" t="str">
        <f t="shared" si="11"/>
        <v>L</v>
      </c>
      <c r="V91" s="7" t="str">
        <f t="shared" si="12"/>
        <v>x</v>
      </c>
      <c r="W91" s="29" t="str">
        <f t="shared" si="13"/>
        <v/>
      </c>
      <c r="X91" s="8"/>
      <c r="Y91" s="8"/>
      <c r="Z91" s="8"/>
      <c r="AA91" s="8"/>
    </row>
    <row r="92">
      <c r="A92" s="13" t="s">
        <v>207</v>
      </c>
      <c r="B92" s="13">
        <v>9.0</v>
      </c>
      <c r="C92" s="13">
        <v>3.0</v>
      </c>
      <c r="D92" s="22">
        <v>54.8961940302996</v>
      </c>
      <c r="E92" s="22">
        <v>23.8871324301264</v>
      </c>
      <c r="F92" s="22" t="s">
        <v>10</v>
      </c>
      <c r="G92" s="22" t="s">
        <v>150</v>
      </c>
      <c r="H92" s="7" t="str">
        <f t="shared" si="6"/>
        <v>Dariuneee</v>
      </c>
      <c r="I92" s="30" t="s">
        <v>208</v>
      </c>
      <c r="J92" s="8"/>
      <c r="K92" s="7"/>
      <c r="L92" s="8"/>
      <c r="M92" s="8"/>
      <c r="N92" s="27" t="str">
        <f t="shared" si="7"/>
        <v>Dariuneee/567/</v>
      </c>
      <c r="O92" s="28" t="str">
        <f t="shared" si="8"/>
        <v>Dariuneee</v>
      </c>
      <c r="P92" s="28" t="b">
        <f t="shared" si="9"/>
        <v>1</v>
      </c>
      <c r="Q92" s="28">
        <f>countifs(KRA_User,O92,KRA_IsURL,TRUE)</f>
        <v>7</v>
      </c>
      <c r="R92" s="8"/>
      <c r="S92" s="7">
        <f t="shared" ref="S92:T92" si="94">B92</f>
        <v>9</v>
      </c>
      <c r="T92" s="7">
        <f t="shared" si="94"/>
        <v>3</v>
      </c>
      <c r="U92" s="7" t="str">
        <f t="shared" si="11"/>
        <v>L</v>
      </c>
      <c r="V92" s="7" t="str">
        <f t="shared" si="12"/>
        <v>x</v>
      </c>
      <c r="W92" s="29" t="str">
        <f t="shared" si="13"/>
        <v/>
      </c>
      <c r="X92" s="8"/>
      <c r="Y92" s="8"/>
      <c r="Z92" s="8"/>
      <c r="AA92" s="8"/>
    </row>
    <row r="93">
      <c r="A93" s="13" t="s">
        <v>209</v>
      </c>
      <c r="B93" s="13">
        <v>9.0</v>
      </c>
      <c r="C93" s="13">
        <v>4.0</v>
      </c>
      <c r="D93" s="22">
        <v>54.8963290927086</v>
      </c>
      <c r="E93" s="22">
        <v>23.8872179149573</v>
      </c>
      <c r="F93" s="22" t="s">
        <v>10</v>
      </c>
      <c r="G93" s="22" t="s">
        <v>150</v>
      </c>
      <c r="H93" s="7" t="str">
        <f t="shared" si="6"/>
        <v>duinhopper</v>
      </c>
      <c r="I93" s="31" t="s">
        <v>210</v>
      </c>
      <c r="J93" s="8"/>
      <c r="K93" s="7"/>
      <c r="L93" s="8"/>
      <c r="M93" s="8"/>
      <c r="N93" s="27" t="str">
        <f t="shared" si="7"/>
        <v>duinhopper/4395/ </v>
      </c>
      <c r="O93" s="28" t="str">
        <f t="shared" si="8"/>
        <v>duinhopper</v>
      </c>
      <c r="P93" s="28" t="b">
        <f t="shared" si="9"/>
        <v>1</v>
      </c>
      <c r="Q93" s="28">
        <f>countifs(KRA_User,O93,KRA_IsURL,TRUE)</f>
        <v>1</v>
      </c>
      <c r="R93" s="8"/>
      <c r="S93" s="7">
        <f t="shared" ref="S93:T93" si="95">B93</f>
        <v>9</v>
      </c>
      <c r="T93" s="7">
        <f t="shared" si="95"/>
        <v>4</v>
      </c>
      <c r="U93" s="7" t="str">
        <f t="shared" si="11"/>
        <v>L</v>
      </c>
      <c r="V93" s="7" t="str">
        <f t="shared" si="12"/>
        <v>x</v>
      </c>
      <c r="W93" s="29" t="str">
        <f t="shared" si="13"/>
        <v/>
      </c>
      <c r="X93" s="8"/>
      <c r="Y93" s="8"/>
      <c r="Z93" s="8"/>
      <c r="AA93" s="8"/>
    </row>
    <row r="94">
      <c r="A94" s="13" t="s">
        <v>211</v>
      </c>
      <c r="B94" s="13">
        <v>9.0</v>
      </c>
      <c r="C94" s="13">
        <v>5.0</v>
      </c>
      <c r="D94" s="22">
        <v>54.8964641551176</v>
      </c>
      <c r="E94" s="22">
        <v>23.8873034000748</v>
      </c>
      <c r="F94" s="22" t="s">
        <v>10</v>
      </c>
      <c r="G94" s="22" t="s">
        <v>150</v>
      </c>
      <c r="H94" s="7" t="str">
        <f t="shared" si="6"/>
        <v>Valiuse</v>
      </c>
      <c r="I94" s="31" t="s">
        <v>212</v>
      </c>
      <c r="J94" s="8"/>
      <c r="K94" s="7"/>
      <c r="L94" s="8"/>
      <c r="M94" s="8"/>
      <c r="N94" s="27" t="str">
        <f t="shared" si="7"/>
        <v>Valiuse/1112/</v>
      </c>
      <c r="O94" s="28" t="str">
        <f t="shared" si="8"/>
        <v>Valiuse</v>
      </c>
      <c r="P94" s="28" t="b">
        <f t="shared" si="9"/>
        <v>1</v>
      </c>
      <c r="Q94" s="28">
        <f>countifs(KRA_User,O94,KRA_IsURL,TRUE)</f>
        <v>2</v>
      </c>
      <c r="R94" s="8"/>
      <c r="S94" s="7">
        <f t="shared" ref="S94:T94" si="96">B94</f>
        <v>9</v>
      </c>
      <c r="T94" s="7">
        <f t="shared" si="96"/>
        <v>5</v>
      </c>
      <c r="U94" s="7" t="str">
        <f t="shared" si="11"/>
        <v>L</v>
      </c>
      <c r="V94" s="7" t="str">
        <f t="shared" si="12"/>
        <v>x</v>
      </c>
      <c r="W94" s="29" t="str">
        <f t="shared" si="13"/>
        <v/>
      </c>
      <c r="X94" s="8"/>
      <c r="Y94" s="8"/>
      <c r="Z94" s="8"/>
      <c r="AA94" s="8"/>
    </row>
    <row r="95">
      <c r="A95" s="13" t="s">
        <v>213</v>
      </c>
      <c r="B95" s="13">
        <v>9.0</v>
      </c>
      <c r="C95" s="13">
        <v>6.0</v>
      </c>
      <c r="D95" s="22">
        <v>54.8965992175265</v>
      </c>
      <c r="E95" s="22">
        <v>23.887388885479</v>
      </c>
      <c r="F95" s="22" t="s">
        <v>10</v>
      </c>
      <c r="G95" s="22" t="s">
        <v>150</v>
      </c>
      <c r="H95" s="7" t="str">
        <f t="shared" si="6"/>
        <v>ajaxiss</v>
      </c>
      <c r="I95" s="32" t="s">
        <v>214</v>
      </c>
      <c r="J95" s="8"/>
      <c r="K95" s="7"/>
      <c r="L95" s="8"/>
      <c r="M95" s="8"/>
      <c r="N95" s="27" t="str">
        <f t="shared" si="7"/>
        <v>ajaxiss/1304</v>
      </c>
      <c r="O95" s="28" t="str">
        <f t="shared" si="8"/>
        <v>ajaxiss</v>
      </c>
      <c r="P95" s="28" t="b">
        <f t="shared" si="9"/>
        <v>1</v>
      </c>
      <c r="Q95" s="28">
        <f>countifs(KRA_User,O95,KRA_IsURL,TRUE)</f>
        <v>4</v>
      </c>
      <c r="R95" s="8"/>
      <c r="S95" s="7">
        <f t="shared" ref="S95:T95" si="97">B95</f>
        <v>9</v>
      </c>
      <c r="T95" s="7">
        <f t="shared" si="97"/>
        <v>6</v>
      </c>
      <c r="U95" s="7" t="str">
        <f t="shared" si="11"/>
        <v>L</v>
      </c>
      <c r="V95" s="7" t="str">
        <f t="shared" si="12"/>
        <v>x</v>
      </c>
      <c r="W95" s="29" t="str">
        <f t="shared" si="13"/>
        <v/>
      </c>
      <c r="X95" s="8"/>
      <c r="Y95" s="8"/>
      <c r="Z95" s="8"/>
      <c r="AA95" s="8"/>
    </row>
    <row r="96">
      <c r="A96" s="13" t="s">
        <v>215</v>
      </c>
      <c r="B96" s="13">
        <v>9.0</v>
      </c>
      <c r="C96" s="13">
        <v>7.0</v>
      </c>
      <c r="D96" s="22">
        <v>54.8967342799355</v>
      </c>
      <c r="E96" s="22">
        <v>23.8874743711699</v>
      </c>
      <c r="F96" s="22" t="s">
        <v>10</v>
      </c>
      <c r="G96" s="22" t="s">
        <v>150</v>
      </c>
      <c r="H96" s="7" t="str">
        <f t="shared" si="6"/>
        <v>iamandrius</v>
      </c>
      <c r="I96" s="31" t="s">
        <v>216</v>
      </c>
      <c r="J96" s="8"/>
      <c r="K96" s="7"/>
      <c r="L96" s="8"/>
      <c r="M96" s="8"/>
      <c r="N96" s="27" t="str">
        <f t="shared" si="7"/>
        <v>iamandrius/1602/</v>
      </c>
      <c r="O96" s="28" t="str">
        <f t="shared" si="8"/>
        <v>iamandrius</v>
      </c>
      <c r="P96" s="28" t="b">
        <f t="shared" si="9"/>
        <v>1</v>
      </c>
      <c r="Q96" s="28">
        <f>countifs(KRA_User,O96,KRA_IsURL,TRUE)</f>
        <v>4</v>
      </c>
      <c r="R96" s="8"/>
      <c r="S96" s="7">
        <f t="shared" ref="S96:T96" si="98">B96</f>
        <v>9</v>
      </c>
      <c r="T96" s="7">
        <f t="shared" si="98"/>
        <v>7</v>
      </c>
      <c r="U96" s="7" t="str">
        <f t="shared" si="11"/>
        <v>L</v>
      </c>
      <c r="V96" s="7" t="str">
        <f t="shared" si="12"/>
        <v>x</v>
      </c>
      <c r="W96" s="29" t="str">
        <f t="shared" si="13"/>
        <v/>
      </c>
      <c r="X96" s="8"/>
      <c r="Y96" s="8"/>
      <c r="Z96" s="8"/>
      <c r="AA96" s="8"/>
    </row>
    <row r="97">
      <c r="A97" s="13" t="s">
        <v>217</v>
      </c>
      <c r="B97" s="13">
        <v>9.0</v>
      </c>
      <c r="C97" s="13">
        <v>8.0</v>
      </c>
      <c r="D97" s="22">
        <v>54.8968693423445</v>
      </c>
      <c r="E97" s="22">
        <v>23.8875598571474</v>
      </c>
      <c r="F97" s="22" t="s">
        <v>10</v>
      </c>
      <c r="G97" s="22" t="s">
        <v>150</v>
      </c>
      <c r="H97" s="7" t="str">
        <f t="shared" si="6"/>
        <v>Eglen</v>
      </c>
      <c r="I97" s="31" t="s">
        <v>218</v>
      </c>
      <c r="J97" s="8"/>
      <c r="K97" s="7"/>
      <c r="L97" s="8"/>
      <c r="M97" s="8"/>
      <c r="N97" s="27" t="str">
        <f t="shared" si="7"/>
        <v>Eglen/97/</v>
      </c>
      <c r="O97" s="28" t="str">
        <f t="shared" si="8"/>
        <v>Eglen</v>
      </c>
      <c r="P97" s="28" t="b">
        <f t="shared" si="9"/>
        <v>1</v>
      </c>
      <c r="Q97" s="28">
        <f>countifs(KRA_User,O97,KRA_IsURL,TRUE)</f>
        <v>3</v>
      </c>
      <c r="R97" s="8"/>
      <c r="S97" s="7">
        <f t="shared" ref="S97:T97" si="99">B97</f>
        <v>9</v>
      </c>
      <c r="T97" s="7">
        <f t="shared" si="99"/>
        <v>8</v>
      </c>
      <c r="U97" s="7" t="str">
        <f t="shared" si="11"/>
        <v>L</v>
      </c>
      <c r="V97" s="7" t="str">
        <f t="shared" si="12"/>
        <v>x</v>
      </c>
      <c r="W97" s="29" t="str">
        <f t="shared" si="13"/>
        <v/>
      </c>
      <c r="X97" s="8"/>
      <c r="Y97" s="8"/>
      <c r="Z97" s="8"/>
      <c r="AA97" s="8"/>
    </row>
    <row r="98">
      <c r="A98" s="13" t="s">
        <v>219</v>
      </c>
      <c r="B98" s="13">
        <v>9.0</v>
      </c>
      <c r="C98" s="13">
        <v>9.0</v>
      </c>
      <c r="D98" s="22">
        <v>54.8970044047535</v>
      </c>
      <c r="E98" s="22">
        <v>23.8876453434118</v>
      </c>
      <c r="F98" s="22" t="s">
        <v>13</v>
      </c>
      <c r="G98" s="22" t="s">
        <v>79</v>
      </c>
      <c r="H98" s="7" t="str">
        <f t="shared" si="6"/>
        <v>Linask</v>
      </c>
      <c r="I98" s="31" t="s">
        <v>220</v>
      </c>
      <c r="J98" s="8"/>
      <c r="K98" s="7"/>
      <c r="L98" s="8"/>
      <c r="M98" s="8"/>
      <c r="N98" s="27" t="str">
        <f t="shared" si="7"/>
        <v>Linask/1291/</v>
      </c>
      <c r="O98" s="28" t="str">
        <f t="shared" si="8"/>
        <v>Linask</v>
      </c>
      <c r="P98" s="28" t="b">
        <f t="shared" si="9"/>
        <v>1</v>
      </c>
      <c r="Q98" s="28">
        <f>countifs(KRA_User,O98,KRA_IsURL,TRUE)</f>
        <v>11</v>
      </c>
      <c r="R98" s="8"/>
      <c r="S98" s="7">
        <f t="shared" ref="S98:T98" si="100">B98</f>
        <v>9</v>
      </c>
      <c r="T98" s="7">
        <f t="shared" si="100"/>
        <v>9</v>
      </c>
      <c r="U98" s="7" t="str">
        <f t="shared" si="11"/>
        <v>H</v>
      </c>
      <c r="V98" s="7" t="str">
        <f t="shared" si="12"/>
        <v>x</v>
      </c>
      <c r="W98" s="29" t="str">
        <f t="shared" si="13"/>
        <v/>
      </c>
      <c r="X98" s="8"/>
      <c r="Y98" s="8"/>
      <c r="Z98" s="8"/>
      <c r="AA98" s="8"/>
    </row>
    <row r="99">
      <c r="A99" s="13" t="s">
        <v>221</v>
      </c>
      <c r="B99" s="13">
        <v>9.0</v>
      </c>
      <c r="C99" s="13">
        <v>10.0</v>
      </c>
      <c r="D99" s="22">
        <v>54.8971394671625</v>
      </c>
      <c r="E99" s="22">
        <v>23.8877308299627</v>
      </c>
      <c r="F99" s="22" t="s">
        <v>13</v>
      </c>
      <c r="G99" s="22" t="s">
        <v>79</v>
      </c>
      <c r="H99" s="7" t="str">
        <f t="shared" si="6"/>
        <v>dorsetknob</v>
      </c>
      <c r="I99" s="30" t="s">
        <v>222</v>
      </c>
      <c r="J99" s="8"/>
      <c r="K99" s="7"/>
      <c r="L99" s="8"/>
      <c r="M99" s="8"/>
      <c r="N99" s="27" t="str">
        <f t="shared" si="7"/>
        <v>dorsetknob/2822</v>
      </c>
      <c r="O99" s="28" t="str">
        <f t="shared" si="8"/>
        <v>dorsetknob</v>
      </c>
      <c r="P99" s="28" t="b">
        <f t="shared" si="9"/>
        <v>1</v>
      </c>
      <c r="Q99" s="28">
        <f>countifs(KRA_User,O99,KRA_IsURL,TRUE)</f>
        <v>2</v>
      </c>
      <c r="R99" s="8"/>
      <c r="S99" s="7">
        <f t="shared" ref="S99:T99" si="101">B99</f>
        <v>9</v>
      </c>
      <c r="T99" s="7">
        <f t="shared" si="101"/>
        <v>10</v>
      </c>
      <c r="U99" s="7" t="str">
        <f t="shared" si="11"/>
        <v>H</v>
      </c>
      <c r="V99" s="7" t="str">
        <f t="shared" si="12"/>
        <v>x</v>
      </c>
      <c r="W99" s="29" t="str">
        <f t="shared" si="13"/>
        <v/>
      </c>
      <c r="X99" s="8"/>
      <c r="Y99" s="8"/>
      <c r="Z99" s="8"/>
      <c r="AA99" s="8"/>
    </row>
    <row r="100">
      <c r="A100" s="13" t="s">
        <v>223</v>
      </c>
      <c r="B100" s="13">
        <v>10.0</v>
      </c>
      <c r="C100" s="13">
        <v>1.0</v>
      </c>
      <c r="D100" s="22">
        <v>54.8958747465477</v>
      </c>
      <c r="E100" s="22">
        <v>23.887196304912</v>
      </c>
      <c r="F100" s="22" t="s">
        <v>10</v>
      </c>
      <c r="G100" s="22" t="s">
        <v>150</v>
      </c>
      <c r="H100" s="7" t="str">
        <f t="shared" si="6"/>
        <v>nuttynan</v>
      </c>
      <c r="I100" s="30" t="s">
        <v>224</v>
      </c>
      <c r="J100" s="8"/>
      <c r="K100" s="7"/>
      <c r="L100" s="8"/>
      <c r="M100" s="8"/>
      <c r="N100" s="27" t="str">
        <f t="shared" si="7"/>
        <v>nuttynan/10585/</v>
      </c>
      <c r="O100" s="28" t="str">
        <f t="shared" si="8"/>
        <v>nuttynan</v>
      </c>
      <c r="P100" s="28" t="b">
        <f t="shared" si="9"/>
        <v>1</v>
      </c>
      <c r="Q100" s="28">
        <f>countifs(KRA_User,O100,KRA_IsURL,TRUE)</f>
        <v>11</v>
      </c>
      <c r="R100" s="8"/>
      <c r="S100" s="7">
        <f t="shared" ref="S100:T100" si="102">B100</f>
        <v>10</v>
      </c>
      <c r="T100" s="7">
        <f t="shared" si="102"/>
        <v>1</v>
      </c>
      <c r="U100" s="7" t="str">
        <f t="shared" si="11"/>
        <v>L</v>
      </c>
      <c r="V100" s="7" t="str">
        <f t="shared" si="12"/>
        <v>x</v>
      </c>
      <c r="W100" s="29" t="str">
        <f t="shared" si="13"/>
        <v/>
      </c>
      <c r="X100" s="8"/>
      <c r="Y100" s="8"/>
      <c r="Z100" s="8"/>
      <c r="AA100" s="8"/>
    </row>
    <row r="101">
      <c r="A101" s="13" t="s">
        <v>225</v>
      </c>
      <c r="B101" s="13">
        <v>10.0</v>
      </c>
      <c r="C101" s="13">
        <v>2.0</v>
      </c>
      <c r="D101" s="22">
        <v>54.8960098089566</v>
      </c>
      <c r="E101" s="22">
        <v>23.8872817890651</v>
      </c>
      <c r="F101" s="22" t="s">
        <v>10</v>
      </c>
      <c r="G101" s="22" t="s">
        <v>150</v>
      </c>
      <c r="H101" s="7" t="str">
        <f t="shared" si="6"/>
        <v>Linask</v>
      </c>
      <c r="I101" s="31" t="s">
        <v>226</v>
      </c>
      <c r="J101" s="8"/>
      <c r="K101" s="7"/>
      <c r="L101" s="8"/>
      <c r="M101" s="8"/>
      <c r="N101" s="27" t="str">
        <f t="shared" si="7"/>
        <v>Linask/1265/</v>
      </c>
      <c r="O101" s="28" t="str">
        <f t="shared" si="8"/>
        <v>Linask</v>
      </c>
      <c r="P101" s="28" t="b">
        <f t="shared" si="9"/>
        <v>1</v>
      </c>
      <c r="Q101" s="28">
        <f>countifs(KRA_User,O101,KRA_IsURL,TRUE)</f>
        <v>11</v>
      </c>
      <c r="R101" s="8"/>
      <c r="S101" s="7">
        <f t="shared" ref="S101:T101" si="103">B101</f>
        <v>10</v>
      </c>
      <c r="T101" s="7">
        <f t="shared" si="103"/>
        <v>2</v>
      </c>
      <c r="U101" s="7" t="str">
        <f t="shared" si="11"/>
        <v>L</v>
      </c>
      <c r="V101" s="7" t="str">
        <f t="shared" si="12"/>
        <v>x</v>
      </c>
      <c r="W101" s="29" t="str">
        <f t="shared" si="13"/>
        <v/>
      </c>
      <c r="X101" s="8"/>
      <c r="Y101" s="8"/>
      <c r="Z101" s="8"/>
      <c r="AA101" s="8"/>
    </row>
    <row r="102">
      <c r="A102" s="13" t="s">
        <v>227</v>
      </c>
      <c r="B102" s="13">
        <v>10.0</v>
      </c>
      <c r="C102" s="13">
        <v>3.0</v>
      </c>
      <c r="D102" s="22">
        <v>54.8961448713656</v>
      </c>
      <c r="E102" s="22">
        <v>23.8873672735048</v>
      </c>
      <c r="F102" s="22" t="s">
        <v>10</v>
      </c>
      <c r="G102" s="22" t="s">
        <v>150</v>
      </c>
      <c r="H102" s="7" t="str">
        <f t="shared" si="6"/>
        <v>malof</v>
      </c>
      <c r="I102" s="30" t="s">
        <v>228</v>
      </c>
      <c r="J102" s="8"/>
      <c r="K102" s="7"/>
      <c r="L102" s="8"/>
      <c r="M102" s="8"/>
      <c r="N102" s="27" t="str">
        <f t="shared" si="7"/>
        <v>malof/8286/</v>
      </c>
      <c r="O102" s="28" t="str">
        <f t="shared" si="8"/>
        <v>malof</v>
      </c>
      <c r="P102" s="28" t="b">
        <f t="shared" si="9"/>
        <v>1</v>
      </c>
      <c r="Q102" s="28">
        <f>countifs(KRA_User,O102,KRA_IsURL,TRUE)</f>
        <v>10</v>
      </c>
      <c r="R102" s="8"/>
      <c r="S102" s="7">
        <f t="shared" ref="S102:T102" si="104">B102</f>
        <v>10</v>
      </c>
      <c r="T102" s="7">
        <f t="shared" si="104"/>
        <v>3</v>
      </c>
      <c r="U102" s="7" t="str">
        <f t="shared" si="11"/>
        <v>L</v>
      </c>
      <c r="V102" s="7" t="str">
        <f t="shared" si="12"/>
        <v>x</v>
      </c>
      <c r="W102" s="29" t="str">
        <f t="shared" si="13"/>
        <v/>
      </c>
      <c r="X102" s="8"/>
      <c r="Y102" s="8"/>
      <c r="Z102" s="8"/>
      <c r="AA102" s="8"/>
    </row>
    <row r="103">
      <c r="A103" s="13" t="s">
        <v>229</v>
      </c>
      <c r="B103" s="13">
        <v>10.0</v>
      </c>
      <c r="C103" s="13">
        <v>4.0</v>
      </c>
      <c r="D103" s="22">
        <v>54.8962799337746</v>
      </c>
      <c r="E103" s="22">
        <v>23.8874527582313</v>
      </c>
      <c r="F103" s="22" t="s">
        <v>10</v>
      </c>
      <c r="G103" s="22" t="s">
        <v>150</v>
      </c>
      <c r="H103" s="7" t="str">
        <f t="shared" si="6"/>
        <v>nuttynan</v>
      </c>
      <c r="I103" s="30" t="s">
        <v>230</v>
      </c>
      <c r="J103" s="8"/>
      <c r="K103" s="7"/>
      <c r="L103" s="8"/>
      <c r="M103" s="8"/>
      <c r="N103" s="27" t="str">
        <f t="shared" si="7"/>
        <v>nuttynan/10610/</v>
      </c>
      <c r="O103" s="28" t="str">
        <f t="shared" si="8"/>
        <v>nuttynan</v>
      </c>
      <c r="P103" s="28" t="b">
        <f t="shared" si="9"/>
        <v>1</v>
      </c>
      <c r="Q103" s="28">
        <f>countifs(KRA_User,O103,KRA_IsURL,TRUE)</f>
        <v>11</v>
      </c>
      <c r="R103" s="8"/>
      <c r="S103" s="7">
        <f t="shared" ref="S103:T103" si="105">B103</f>
        <v>10</v>
      </c>
      <c r="T103" s="7">
        <f t="shared" si="105"/>
        <v>4</v>
      </c>
      <c r="U103" s="7" t="str">
        <f t="shared" si="11"/>
        <v>L</v>
      </c>
      <c r="V103" s="7" t="str">
        <f t="shared" si="12"/>
        <v>x</v>
      </c>
      <c r="W103" s="29" t="str">
        <f t="shared" si="13"/>
        <v/>
      </c>
      <c r="X103" s="8"/>
      <c r="Y103" s="8"/>
      <c r="Z103" s="8"/>
      <c r="AA103" s="8"/>
    </row>
    <row r="104">
      <c r="A104" s="13" t="s">
        <v>231</v>
      </c>
      <c r="B104" s="13">
        <v>10.0</v>
      </c>
      <c r="C104" s="13">
        <v>5.0</v>
      </c>
      <c r="D104" s="22">
        <v>54.8964149961836</v>
      </c>
      <c r="E104" s="22">
        <v>23.8875382432445</v>
      </c>
      <c r="F104" s="22" t="s">
        <v>10</v>
      </c>
      <c r="G104" s="22" t="s">
        <v>150</v>
      </c>
      <c r="H104" s="7" t="str">
        <f t="shared" si="6"/>
        <v>Linask</v>
      </c>
      <c r="I104" s="31" t="s">
        <v>232</v>
      </c>
      <c r="J104" s="8"/>
      <c r="K104" s="7"/>
      <c r="L104" s="8"/>
      <c r="M104" s="8"/>
      <c r="N104" s="27" t="str">
        <f t="shared" si="7"/>
        <v>Linask/1266/</v>
      </c>
      <c r="O104" s="28" t="str">
        <f t="shared" si="8"/>
        <v>Linask</v>
      </c>
      <c r="P104" s="28" t="b">
        <f t="shared" si="9"/>
        <v>1</v>
      </c>
      <c r="Q104" s="28">
        <f>countifs(KRA_User,O104,KRA_IsURL,TRUE)</f>
        <v>11</v>
      </c>
      <c r="R104" s="8"/>
      <c r="S104" s="7">
        <f t="shared" ref="S104:T104" si="106">B104</f>
        <v>10</v>
      </c>
      <c r="T104" s="7">
        <f t="shared" si="106"/>
        <v>5</v>
      </c>
      <c r="U104" s="7" t="str">
        <f t="shared" si="11"/>
        <v>L</v>
      </c>
      <c r="V104" s="7" t="str">
        <f t="shared" si="12"/>
        <v>x</v>
      </c>
      <c r="W104" s="29" t="str">
        <f t="shared" si="13"/>
        <v/>
      </c>
      <c r="X104" s="8"/>
      <c r="Y104" s="8"/>
      <c r="Z104" s="8"/>
      <c r="AA104" s="8"/>
    </row>
    <row r="105">
      <c r="A105" s="13" t="s">
        <v>233</v>
      </c>
      <c r="B105" s="13">
        <v>10.0</v>
      </c>
      <c r="C105" s="13">
        <v>6.0</v>
      </c>
      <c r="D105" s="22">
        <v>54.8965500585925</v>
      </c>
      <c r="E105" s="22">
        <v>23.8876237285443</v>
      </c>
      <c r="F105" s="22" t="s">
        <v>10</v>
      </c>
      <c r="G105" s="22" t="s">
        <v>150</v>
      </c>
      <c r="H105" s="7" t="str">
        <f t="shared" si="6"/>
        <v>malof</v>
      </c>
      <c r="I105" s="30" t="s">
        <v>234</v>
      </c>
      <c r="J105" s="8"/>
      <c r="K105" s="7"/>
      <c r="L105" s="8"/>
      <c r="M105" s="8"/>
      <c r="N105" s="27" t="str">
        <f t="shared" si="7"/>
        <v>malof/8539/</v>
      </c>
      <c r="O105" s="28" t="str">
        <f t="shared" si="8"/>
        <v>malof</v>
      </c>
      <c r="P105" s="28" t="b">
        <f t="shared" si="9"/>
        <v>1</v>
      </c>
      <c r="Q105" s="28">
        <f>countifs(KRA_User,O105,KRA_IsURL,TRUE)</f>
        <v>10</v>
      </c>
      <c r="R105" s="8"/>
      <c r="S105" s="7">
        <f t="shared" ref="S105:T105" si="107">B105</f>
        <v>10</v>
      </c>
      <c r="T105" s="7">
        <f t="shared" si="107"/>
        <v>6</v>
      </c>
      <c r="U105" s="7" t="str">
        <f t="shared" si="11"/>
        <v>L</v>
      </c>
      <c r="V105" s="7" t="str">
        <f t="shared" si="12"/>
        <v>x</v>
      </c>
      <c r="W105" s="29" t="str">
        <f t="shared" si="13"/>
        <v/>
      </c>
      <c r="X105" s="8"/>
      <c r="Y105" s="8"/>
      <c r="Z105" s="8"/>
      <c r="AA105" s="8"/>
    </row>
    <row r="106">
      <c r="A106" s="13" t="s">
        <v>235</v>
      </c>
      <c r="B106" s="13">
        <v>10.0</v>
      </c>
      <c r="C106" s="13">
        <v>7.0</v>
      </c>
      <c r="D106" s="22">
        <v>54.8966851210015</v>
      </c>
      <c r="E106" s="22">
        <v>23.8877092141308</v>
      </c>
      <c r="F106" s="22" t="s">
        <v>10</v>
      </c>
      <c r="G106" s="22" t="s">
        <v>150</v>
      </c>
      <c r="H106" s="7" t="str">
        <f t="shared" si="6"/>
        <v>Dariuneee</v>
      </c>
      <c r="I106" s="30" t="s">
        <v>236</v>
      </c>
      <c r="J106" s="8"/>
      <c r="K106" s="7"/>
      <c r="L106" s="8"/>
      <c r="M106" s="8"/>
      <c r="N106" s="27" t="str">
        <f t="shared" si="7"/>
        <v>Dariuneee/531/</v>
      </c>
      <c r="O106" s="28" t="str">
        <f t="shared" si="8"/>
        <v>Dariuneee</v>
      </c>
      <c r="P106" s="28" t="b">
        <f t="shared" si="9"/>
        <v>1</v>
      </c>
      <c r="Q106" s="28">
        <f>countifs(KRA_User,O106,KRA_IsURL,TRUE)</f>
        <v>7</v>
      </c>
      <c r="R106" s="8"/>
      <c r="S106" s="7">
        <f t="shared" ref="S106:T106" si="108">B106</f>
        <v>10</v>
      </c>
      <c r="T106" s="7">
        <f t="shared" si="108"/>
        <v>7</v>
      </c>
      <c r="U106" s="7" t="str">
        <f t="shared" si="11"/>
        <v>L</v>
      </c>
      <c r="V106" s="7" t="str">
        <f t="shared" si="12"/>
        <v>x</v>
      </c>
      <c r="W106" s="29" t="str">
        <f t="shared" si="13"/>
        <v/>
      </c>
      <c r="X106" s="8"/>
      <c r="Y106" s="8"/>
      <c r="Z106" s="8"/>
      <c r="AA106" s="8"/>
    </row>
    <row r="107">
      <c r="A107" s="13" t="s">
        <v>237</v>
      </c>
      <c r="B107" s="13">
        <v>10.0</v>
      </c>
      <c r="C107" s="13">
        <v>8.0</v>
      </c>
      <c r="D107" s="22">
        <v>54.8968201834105</v>
      </c>
      <c r="E107" s="22">
        <v>23.887794700004</v>
      </c>
      <c r="F107" s="22" t="s">
        <v>10</v>
      </c>
      <c r="G107" s="22" t="s">
        <v>150</v>
      </c>
      <c r="H107" s="7" t="str">
        <f t="shared" si="6"/>
        <v>sanforddawn</v>
      </c>
      <c r="I107" s="31" t="s">
        <v>238</v>
      </c>
      <c r="J107" s="8"/>
      <c r="K107" s="7"/>
      <c r="L107" s="8"/>
      <c r="M107" s="8"/>
      <c r="N107" s="27" t="str">
        <f t="shared" si="7"/>
        <v>sanforddawn/423</v>
      </c>
      <c r="O107" s="28" t="str">
        <f t="shared" si="8"/>
        <v>sanforddawn</v>
      </c>
      <c r="P107" s="28" t="b">
        <f t="shared" si="9"/>
        <v>1</v>
      </c>
      <c r="Q107" s="28">
        <f>countifs(KRA_User,O107,KRA_IsURL,TRUE)</f>
        <v>6</v>
      </c>
      <c r="R107" s="8"/>
      <c r="S107" s="7">
        <f t="shared" ref="S107:T107" si="109">B107</f>
        <v>10</v>
      </c>
      <c r="T107" s="7">
        <f t="shared" si="109"/>
        <v>8</v>
      </c>
      <c r="U107" s="7" t="str">
        <f t="shared" si="11"/>
        <v>L</v>
      </c>
      <c r="V107" s="7" t="str">
        <f t="shared" si="12"/>
        <v>x</v>
      </c>
      <c r="W107" s="29" t="str">
        <f t="shared" si="13"/>
        <v/>
      </c>
      <c r="X107" s="8"/>
      <c r="Y107" s="8"/>
      <c r="Z107" s="8"/>
      <c r="AA107" s="8"/>
    </row>
    <row r="108">
      <c r="A108" s="13" t="s">
        <v>239</v>
      </c>
      <c r="B108" s="13">
        <v>10.0</v>
      </c>
      <c r="C108" s="13">
        <v>9.0</v>
      </c>
      <c r="D108" s="22">
        <v>54.8969552458195</v>
      </c>
      <c r="E108" s="22">
        <v>23.887880186164</v>
      </c>
      <c r="F108" s="22" t="s">
        <v>10</v>
      </c>
      <c r="G108" s="22" t="s">
        <v>150</v>
      </c>
      <c r="H108" s="7" t="str">
        <f t="shared" si="6"/>
        <v>malof</v>
      </c>
      <c r="I108" s="30" t="s">
        <v>240</v>
      </c>
      <c r="J108" s="8"/>
      <c r="K108" s="7"/>
      <c r="L108" s="8"/>
      <c r="M108" s="8"/>
      <c r="N108" s="27" t="str">
        <f t="shared" si="7"/>
        <v>malof/8266/</v>
      </c>
      <c r="O108" s="28" t="str">
        <f t="shared" si="8"/>
        <v>malof</v>
      </c>
      <c r="P108" s="28" t="b">
        <f t="shared" si="9"/>
        <v>1</v>
      </c>
      <c r="Q108" s="28">
        <f>countifs(KRA_User,O108,KRA_IsURL,TRUE)</f>
        <v>10</v>
      </c>
      <c r="R108" s="8"/>
      <c r="S108" s="7">
        <f t="shared" ref="S108:T108" si="110">B108</f>
        <v>10</v>
      </c>
      <c r="T108" s="7">
        <f t="shared" si="110"/>
        <v>9</v>
      </c>
      <c r="U108" s="7" t="str">
        <f t="shared" si="11"/>
        <v>L</v>
      </c>
      <c r="V108" s="7" t="str">
        <f t="shared" si="12"/>
        <v>x</v>
      </c>
      <c r="W108" s="29" t="str">
        <f t="shared" si="13"/>
        <v/>
      </c>
      <c r="X108" s="8"/>
      <c r="Y108" s="8"/>
      <c r="Z108" s="8"/>
      <c r="AA108" s="8"/>
    </row>
    <row r="109">
      <c r="A109" s="13" t="s">
        <v>241</v>
      </c>
      <c r="B109" s="13">
        <v>10.0</v>
      </c>
      <c r="C109" s="13">
        <v>10.0</v>
      </c>
      <c r="D109" s="22">
        <v>54.8970903082285</v>
      </c>
      <c r="E109" s="22">
        <v>23.8879656726105</v>
      </c>
      <c r="F109" s="22" t="s">
        <v>13</v>
      </c>
      <c r="G109" s="22" t="s">
        <v>79</v>
      </c>
      <c r="H109" s="7" t="str">
        <f t="shared" si="6"/>
        <v>wemissmo</v>
      </c>
      <c r="I109" s="30" t="s">
        <v>242</v>
      </c>
      <c r="J109" s="8"/>
      <c r="K109" s="7"/>
      <c r="L109" s="8"/>
      <c r="M109" s="8"/>
      <c r="N109" s="27" t="str">
        <f t="shared" si="7"/>
        <v>wemissmo/8062/</v>
      </c>
      <c r="O109" s="28" t="str">
        <f t="shared" si="8"/>
        <v>wemissmo</v>
      </c>
      <c r="P109" s="28" t="b">
        <f t="shared" si="9"/>
        <v>1</v>
      </c>
      <c r="Q109" s="28">
        <f>countifs(KRA_User,O109,KRA_IsURL,TRUE)</f>
        <v>1</v>
      </c>
      <c r="R109" s="8"/>
      <c r="S109" s="7">
        <f t="shared" ref="S109:T109" si="111">B109</f>
        <v>10</v>
      </c>
      <c r="T109" s="7">
        <f t="shared" si="111"/>
        <v>10</v>
      </c>
      <c r="U109" s="7" t="str">
        <f t="shared" si="11"/>
        <v>H</v>
      </c>
      <c r="V109" s="7" t="str">
        <f t="shared" si="12"/>
        <v>x</v>
      </c>
      <c r="W109" s="29" t="str">
        <f t="shared" si="13"/>
        <v/>
      </c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34"/>
      <c r="O110" s="8"/>
      <c r="P110" s="8"/>
      <c r="Q110" s="8"/>
      <c r="R110" s="8"/>
      <c r="S110" s="7"/>
      <c r="T110" s="7"/>
      <c r="U110" s="7"/>
      <c r="V110" s="7"/>
      <c r="W110" s="7"/>
      <c r="X110" s="8"/>
      <c r="Y110" s="8"/>
      <c r="Z110" s="8"/>
      <c r="AA110" s="8"/>
    </row>
    <row r="111">
      <c r="A111" s="22"/>
      <c r="B111" s="22" t="s">
        <v>243</v>
      </c>
      <c r="C111" s="8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8"/>
      <c r="R111" s="8"/>
      <c r="S111" s="7"/>
      <c r="T111" s="7"/>
      <c r="U111" s="7"/>
      <c r="V111" s="7"/>
      <c r="W111" s="7"/>
      <c r="X111" s="8"/>
      <c r="Y111" s="8"/>
      <c r="Z111" s="8"/>
      <c r="AA111" s="8"/>
    </row>
    <row r="112">
      <c r="A112" s="22"/>
      <c r="B112" s="22" t="s">
        <v>244</v>
      </c>
      <c r="C112" s="22">
        <v>54.8968881946784</v>
      </c>
      <c r="D112" s="22">
        <v>23.8863748311996</v>
      </c>
      <c r="E112" s="22">
        <v>26.0</v>
      </c>
      <c r="F112" s="22">
        <v>24.0</v>
      </c>
      <c r="G112" s="22">
        <v>20.0</v>
      </c>
      <c r="H112" s="22">
        <v>0.0</v>
      </c>
      <c r="I112" s="22">
        <v>20.0</v>
      </c>
      <c r="J112" s="22">
        <v>18.0</v>
      </c>
      <c r="K112" s="7"/>
      <c r="L112" s="8"/>
      <c r="M112" s="8"/>
      <c r="N112" s="8"/>
      <c r="O112" s="8"/>
      <c r="P112" s="8"/>
      <c r="Q112" s="8"/>
      <c r="R112" s="8"/>
      <c r="S112" s="7"/>
      <c r="T112" s="7"/>
      <c r="U112" s="7"/>
      <c r="V112" s="7"/>
      <c r="W112" s="7"/>
      <c r="X112" s="8"/>
      <c r="Y112" s="8"/>
      <c r="Z112" s="8"/>
      <c r="AA112" s="8"/>
    </row>
  </sheetData>
  <mergeCells count="4">
    <mergeCell ref="A1:F1"/>
    <mergeCell ref="H1:I3"/>
    <mergeCell ref="J1:J7"/>
    <mergeCell ref="A8:F8"/>
  </mergeCells>
  <conditionalFormatting sqref="I10:I109">
    <cfRule type="expression" dxfId="0" priority="1">
      <formula>and(O10="",I10&lt;&gt;"")</formula>
    </cfRule>
  </conditionalFormatting>
  <conditionalFormatting sqref="I10:I109">
    <cfRule type="notContainsBlanks" dxfId="1" priority="2">
      <formula>LEN(TRIM(I10))&gt;0</formula>
    </cfRule>
  </conditionalFormatting>
  <hyperlinks>
    <hyperlink r:id="rId1" ref="I4"/>
    <hyperlink r:id="rId2" ref="I5"/>
    <hyperlink r:id="rId3" ref="I6"/>
    <hyperlink r:id="rId4" ref="I7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  <hyperlink r:id="rId17" ref="I22"/>
    <hyperlink r:id="rId18" ref="I23"/>
    <hyperlink r:id="rId19" ref="I24"/>
    <hyperlink r:id="rId20" ref="I25"/>
    <hyperlink r:id="rId21" ref="I26"/>
    <hyperlink r:id="rId22" ref="I27"/>
    <hyperlink r:id="rId23" ref="I28"/>
    <hyperlink r:id="rId24" ref="I29"/>
    <hyperlink r:id="rId25" ref="I30"/>
    <hyperlink r:id="rId26" ref="I31"/>
    <hyperlink r:id="rId27" ref="I32"/>
    <hyperlink r:id="rId28" ref="I33"/>
    <hyperlink r:id="rId29" ref="I34"/>
    <hyperlink r:id="rId30" ref="I35"/>
    <hyperlink r:id="rId31" ref="I36"/>
    <hyperlink r:id="rId32" ref="I37"/>
    <hyperlink r:id="rId33" ref="I38"/>
    <hyperlink r:id="rId34" ref="I39"/>
    <hyperlink r:id="rId35" ref="I40"/>
    <hyperlink r:id="rId36" ref="I41"/>
    <hyperlink r:id="rId37" ref="I42"/>
    <hyperlink r:id="rId38" ref="I43"/>
    <hyperlink r:id="rId39" ref="I44"/>
    <hyperlink r:id="rId40" ref="I45"/>
    <hyperlink r:id="rId41" ref="I46"/>
    <hyperlink r:id="rId42" ref="I47"/>
    <hyperlink r:id="rId43" ref="I48"/>
    <hyperlink r:id="rId44" ref="I49"/>
    <hyperlink r:id="rId45" ref="I50"/>
    <hyperlink r:id="rId46" ref="I51"/>
    <hyperlink r:id="rId47" ref="I52"/>
    <hyperlink r:id="rId48" ref="I53"/>
    <hyperlink r:id="rId49" ref="I54"/>
    <hyperlink r:id="rId50" ref="I55"/>
    <hyperlink r:id="rId51" ref="I56"/>
    <hyperlink r:id="rId52" ref="I57"/>
    <hyperlink r:id="rId53" ref="I58"/>
    <hyperlink r:id="rId54" ref="I59"/>
    <hyperlink r:id="rId55" ref="I60"/>
    <hyperlink r:id="rId56" ref="I61"/>
    <hyperlink r:id="rId57" ref="I62"/>
    <hyperlink r:id="rId58" ref="I63"/>
    <hyperlink r:id="rId59" ref="I64"/>
    <hyperlink r:id="rId60" ref="I65"/>
    <hyperlink r:id="rId61" ref="I66"/>
    <hyperlink r:id="rId62" ref="I67"/>
    <hyperlink r:id="rId63" ref="I68"/>
    <hyperlink r:id="rId64" ref="I69"/>
    <hyperlink r:id="rId65" ref="I70"/>
    <hyperlink r:id="rId66" ref="I71"/>
    <hyperlink r:id="rId67" ref="I72"/>
    <hyperlink r:id="rId68" ref="I73"/>
    <hyperlink r:id="rId69" ref="I74"/>
    <hyperlink r:id="rId70" ref="I75"/>
    <hyperlink r:id="rId71" ref="I76"/>
    <hyperlink r:id="rId72" ref="I77"/>
    <hyperlink r:id="rId73" ref="I78"/>
    <hyperlink r:id="rId74" ref="I79"/>
    <hyperlink r:id="rId75" ref="I80"/>
    <hyperlink r:id="rId76" ref="I81"/>
    <hyperlink r:id="rId77" ref="I82"/>
    <hyperlink r:id="rId78" ref="I83"/>
    <hyperlink r:id="rId79" ref="I84"/>
    <hyperlink r:id="rId80" ref="I85"/>
    <hyperlink r:id="rId81" ref="I86"/>
    <hyperlink r:id="rId82" ref="I87"/>
    <hyperlink r:id="rId83" ref="I88"/>
    <hyperlink r:id="rId84" ref="I89"/>
    <hyperlink r:id="rId85" ref="I90"/>
    <hyperlink r:id="rId86" ref="I91"/>
    <hyperlink r:id="rId87" ref="I92"/>
    <hyperlink r:id="rId88" ref="I93"/>
    <hyperlink r:id="rId89" ref="I94"/>
    <hyperlink r:id="rId90" ref="I95"/>
    <hyperlink r:id="rId91" ref="I96"/>
    <hyperlink r:id="rId92" ref="I97"/>
    <hyperlink r:id="rId93" ref="I98"/>
    <hyperlink r:id="rId94" ref="I99"/>
    <hyperlink r:id="rId95" ref="I100"/>
    <hyperlink r:id="rId96" ref="I101"/>
    <hyperlink r:id="rId97" ref="I102"/>
    <hyperlink r:id="rId98" ref="I103"/>
    <hyperlink r:id="rId99" ref="I104"/>
    <hyperlink r:id="rId100" ref="I105"/>
    <hyperlink r:id="rId101" ref="I106"/>
    <hyperlink r:id="rId102" ref="I107"/>
    <hyperlink r:id="rId103" ref="I108"/>
    <hyperlink r:id="rId104" ref="I109"/>
  </hyperlinks>
  <drawing r:id="rId1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5.88"/>
    <col customWidth="1" min="3" max="12" width="2.75"/>
    <col customWidth="1" min="13" max="13" width="39.25"/>
    <col customWidth="1" min="14" max="14" width="16.13"/>
    <col customWidth="1" min="16" max="16" width="9.38"/>
    <col customWidth="1" min="17" max="20" width="8.88"/>
  </cols>
  <sheetData>
    <row r="1" ht="24.0" customHeight="1">
      <c r="A1" s="35"/>
      <c r="B1" s="35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O1" s="38" t="s">
        <v>245</v>
      </c>
      <c r="P1" s="39">
        <f t="shared" ref="P1:T1" si="1">sum(P4:P33)</f>
        <v>84</v>
      </c>
      <c r="Q1" s="40">
        <f t="shared" si="1"/>
        <v>22</v>
      </c>
      <c r="R1" s="40">
        <f t="shared" si="1"/>
        <v>21</v>
      </c>
      <c r="S1" s="40">
        <f t="shared" si="1"/>
        <v>23</v>
      </c>
      <c r="T1" s="40">
        <f t="shared" si="1"/>
        <v>18</v>
      </c>
    </row>
    <row r="2" ht="19.5" customHeight="1">
      <c r="A2" s="36"/>
      <c r="B2" s="36"/>
      <c r="C2" s="41" t="s">
        <v>246</v>
      </c>
      <c r="O2" s="42" t="str">
        <f>IFERROR(__xludf.DUMMYFUNCTION("query(query (KRA_User, ""select H,lower(H) where (H is not null and H&lt;&gt;'')"",0) , ""select Col2, count(Col1) group by Col2 order by count(Col1) desc "",1)"),"lower()")</f>
        <v>lower()</v>
      </c>
      <c r="P2" s="43" t="str">
        <f>IFERROR(__xludf.DUMMYFUNCTION("""COMPUTED_VALUE"""),"count ")</f>
        <v>count </v>
      </c>
      <c r="Q2" s="44" t="s">
        <v>247</v>
      </c>
      <c r="R2" s="44" t="s">
        <v>248</v>
      </c>
      <c r="S2" s="44" t="s">
        <v>249</v>
      </c>
      <c r="T2" s="44" t="s">
        <v>250</v>
      </c>
    </row>
    <row r="3" ht="19.5" customHeight="1">
      <c r="A3" s="41"/>
      <c r="B3" s="41"/>
      <c r="C3" s="36">
        <v>1.0</v>
      </c>
      <c r="D3" s="36">
        <v>2.0</v>
      </c>
      <c r="E3" s="36">
        <v>3.0</v>
      </c>
      <c r="F3" s="36">
        <v>4.0</v>
      </c>
      <c r="G3" s="36">
        <v>5.0</v>
      </c>
      <c r="H3" s="36">
        <v>6.0</v>
      </c>
      <c r="I3" s="36">
        <v>7.0</v>
      </c>
      <c r="J3" s="36">
        <v>8.0</v>
      </c>
      <c r="K3" s="36">
        <v>9.0</v>
      </c>
      <c r="L3" s="36">
        <v>10.0</v>
      </c>
      <c r="O3" s="45" t="str">
        <f>IFERROR(__xludf.DUMMYFUNCTION("""COMPUTED_VALUE"""),"linask")</f>
        <v>linask</v>
      </c>
      <c r="P3" s="46">
        <f>IFERROR(__xludf.DUMMYFUNCTION("""COMPUTED_VALUE"""),11.0)</f>
        <v>11</v>
      </c>
      <c r="Q3" s="46">
        <f>countifs(KRA_User,$O3,KRA_Grid_Type,"R")</f>
        <v>3</v>
      </c>
      <c r="R3" s="46">
        <f>countifs(KRA_User,$O3,KRA_Grid_Type,"M")</f>
        <v>2</v>
      </c>
      <c r="S3" s="46">
        <f>countifs(KRA_User,$O3,KRA_Grid_Type,"L")</f>
        <v>2</v>
      </c>
      <c r="T3" s="46">
        <f>countifs(KRA_User,$O3,KRA_Grid_Type,"H")</f>
        <v>4</v>
      </c>
    </row>
    <row r="4" ht="15.0" customHeight="1">
      <c r="A4" s="47" t="s">
        <v>251</v>
      </c>
      <c r="B4" s="36">
        <v>10.0</v>
      </c>
      <c r="C4" s="48" t="str">
        <f t="array" ref="C4">if(index(KRA_Grid_Dep,(C$3-1)*10+$B4,1)="x","x",if(index(KRA_Grid_Res,(C$3-1)*10+$B4,1)="?","?",""))</f>
        <v>x</v>
      </c>
      <c r="D4" s="49" t="str">
        <f t="array" ref="D4">if(index(KRA_Grid_Dep,(D$3-1)*10+$B4,1)="x","x",if(index(KRA_Grid_Res,(D$3-1)*10+$B4,1)="?","?",""))</f>
        <v>x</v>
      </c>
      <c r="E4" s="49" t="str">
        <f t="array" ref="E4">if(index(KRA_Grid_Dep,(E$3-1)*10+$B4,1)="x","x",if(index(KRA_Grid_Res,(E$3-1)*10+$B4,1)="?","?",""))</f>
        <v>x</v>
      </c>
      <c r="F4" s="49" t="str">
        <f t="array" ref="F4">if(index(KRA_Grid_Dep,(F$3-1)*10+$B4,1)="x","x",if(index(KRA_Grid_Res,(F$3-1)*10+$B4,1)="?","?",""))</f>
        <v>x</v>
      </c>
      <c r="G4" s="49" t="str">
        <f t="array" ref="G4">if(index(KRA_Grid_Dep,(G$3-1)*10+$B4,1)="x","x",if(index(KRA_Grid_Res,(G$3-1)*10+$B4,1)="?","?",""))</f>
        <v>x</v>
      </c>
      <c r="H4" s="49" t="str">
        <f t="array" ref="H4">if(index(KRA_Grid_Dep,(H$3-1)*10+$B4,1)="x","x",if(index(KRA_Grid_Res,(H$3-1)*10+$B4,1)="?","?",""))</f>
        <v>x</v>
      </c>
      <c r="I4" s="49" t="str">
        <f t="array" ref="I4">if(index(KRA_Grid_Dep,(I$3-1)*10+$B4,1)="x","x",if(index(KRA_Grid_Res,(I$3-1)*10+$B4,1)="?","?",""))</f>
        <v>x</v>
      </c>
      <c r="J4" s="49" t="str">
        <f t="array" ref="J4">if(index(KRA_Grid_Dep,(J$3-1)*10+$B4,1)="x","x",if(index(KRA_Grid_Res,(J$3-1)*10+$B4,1)="?","?",""))</f>
        <v>x</v>
      </c>
      <c r="K4" s="49" t="str">
        <f t="array" ref="K4">if(index(KRA_Grid_Dep,(K$3-1)*10+$B4,1)="x","x",if(index(KRA_Grid_Res,(K$3-1)*10+$B4,1)="?","?",""))</f>
        <v>x</v>
      </c>
      <c r="L4" s="49" t="str">
        <f t="array" ref="L4">if(index(KRA_Grid_Dep,(L$3-1)*10+$B4,1)="x","x",if(index(KRA_Grid_Res,(L$3-1)*10+$B4,1)="?","?",""))</f>
        <v>x</v>
      </c>
      <c r="O4" s="50" t="str">
        <f>IFERROR(__xludf.DUMMYFUNCTION("""COMPUTED_VALUE"""),"nuttynan")</f>
        <v>nuttynan</v>
      </c>
      <c r="P4" s="51">
        <f>IFERROR(__xludf.DUMMYFUNCTION("""COMPUTED_VALUE"""),11.0)</f>
        <v>11</v>
      </c>
      <c r="Q4" s="52">
        <f>countifs(KRA_User,$O4,KRA_Grid_Type,"R")</f>
        <v>3</v>
      </c>
      <c r="R4" s="52">
        <f>countifs(KRA_User,$O4,KRA_Grid_Type,"M")</f>
        <v>3</v>
      </c>
      <c r="S4" s="52">
        <f>countifs(KRA_User,$O4,KRA_Grid_Type,"L")</f>
        <v>3</v>
      </c>
      <c r="T4" s="52">
        <f>countifs(KRA_User,$O4,KRA_Grid_Type,"H")</f>
        <v>2</v>
      </c>
    </row>
    <row r="5" ht="15.0" customHeight="1">
      <c r="B5" s="36">
        <v>9.0</v>
      </c>
      <c r="C5" s="48" t="str">
        <f t="array" ref="C5">if(index(KRA_Grid_Dep,(C$3-1)*10+$B5,1)="x","x",if(index(KRA_Grid_Res,(C$3-1)*10+$B5,1)="?","?",""))</f>
        <v>x</v>
      </c>
      <c r="D5" s="48" t="str">
        <f t="array" ref="D5">if(index(KRA_Grid_Dep,(D$3-1)*10+$B5,1)="x","x",if(index(KRA_Grid_Res,(D$3-1)*10+$B5,1)="?","?",""))</f>
        <v>x</v>
      </c>
      <c r="E5" s="49" t="str">
        <f t="array" ref="E5">if(index(KRA_Grid_Dep,(E$3-1)*10+$B5,1)="x","x",if(index(KRA_Grid_Res,(E$3-1)*10+$B5,1)="?","?",""))</f>
        <v>x</v>
      </c>
      <c r="F5" s="49" t="str">
        <f t="array" ref="F5">if(index(KRA_Grid_Dep,(F$3-1)*10+$B5,1)="x","x",if(index(KRA_Grid_Res,(F$3-1)*10+$B5,1)="?","?",""))</f>
        <v>x</v>
      </c>
      <c r="G5" s="49" t="str">
        <f t="array" ref="G5">if(index(KRA_Grid_Dep,(G$3-1)*10+$B5,1)="x","x",if(index(KRA_Grid_Res,(G$3-1)*10+$B5,1)="?","?",""))</f>
        <v>x</v>
      </c>
      <c r="H5" s="49" t="str">
        <f t="array" ref="H5">if(index(KRA_Grid_Dep,(H$3-1)*10+$B5,1)="x","x",if(index(KRA_Grid_Res,(H$3-1)*10+$B5,1)="?","?",""))</f>
        <v>x</v>
      </c>
      <c r="I5" s="49" t="str">
        <f t="array" ref="I5">if(index(KRA_Grid_Dep,(I$3-1)*10+$B5,1)="x","x",if(index(KRA_Grid_Res,(I$3-1)*10+$B5,1)="?","?",""))</f>
        <v>x</v>
      </c>
      <c r="J5" s="49" t="str">
        <f t="array" ref="J5">if(index(KRA_Grid_Dep,(J$3-1)*10+$B5,1)="x","x",if(index(KRA_Grid_Res,(J$3-1)*10+$B5,1)="?","?",""))</f>
        <v>x</v>
      </c>
      <c r="K5" s="49" t="str">
        <f t="array" ref="K5">if(index(KRA_Grid_Dep,(K$3-1)*10+$B5,1)="x","x",if(index(KRA_Grid_Res,(K$3-1)*10+$B5,1)="?","?",""))</f>
        <v>x</v>
      </c>
      <c r="L5" s="53" t="str">
        <f t="array" ref="L5">if(index(KRA_Grid_Dep,(L$3-1)*10+$B5,1)="x","x",if(index(KRA_Grid_Res,(L$3-1)*10+$B5,1)="?","?",""))</f>
        <v>x</v>
      </c>
      <c r="O5" s="50" t="str">
        <f>IFERROR(__xludf.DUMMYFUNCTION("""COMPUTED_VALUE"""),"malof")</f>
        <v>malof</v>
      </c>
      <c r="P5" s="51">
        <f>IFERROR(__xludf.DUMMYFUNCTION("""COMPUTED_VALUE"""),10.0)</f>
        <v>10</v>
      </c>
      <c r="Q5" s="52">
        <f>countifs(KRA_User,$O5,KRA_Grid_Type,"R")</f>
        <v>2</v>
      </c>
      <c r="R5" s="52">
        <f>countifs(KRA_User,$O5,KRA_Grid_Type,"M")</f>
        <v>2</v>
      </c>
      <c r="S5" s="52">
        <f>countifs(KRA_User,$O5,KRA_Grid_Type,"L")</f>
        <v>4</v>
      </c>
      <c r="T5" s="52">
        <f>countifs(KRA_User,$O5,KRA_Grid_Type,"H")</f>
        <v>2</v>
      </c>
    </row>
    <row r="6" ht="15.0" customHeight="1">
      <c r="B6" s="36">
        <v>8.0</v>
      </c>
      <c r="C6" s="48" t="str">
        <f t="array" ref="C6">if(index(KRA_Grid_Dep,(C$3-1)*10+$B6,1)="x","x",if(index(KRA_Grid_Res,(C$3-1)*10+$B6,1)="?","?",""))</f>
        <v>x</v>
      </c>
      <c r="D6" s="48" t="str">
        <f t="array" ref="D6">if(index(KRA_Grid_Dep,(D$3-1)*10+$B6,1)="x","x",if(index(KRA_Grid_Res,(D$3-1)*10+$B6,1)="?","?",""))</f>
        <v>x</v>
      </c>
      <c r="E6" s="48" t="str">
        <f t="array" ref="E6">if(index(KRA_Grid_Dep,(E$3-1)*10+$B6,1)="x","x",if(index(KRA_Grid_Res,(E$3-1)*10+$B6,1)="?","?",""))</f>
        <v>x</v>
      </c>
      <c r="F6" s="49" t="str">
        <f t="array" ref="F6">if(index(KRA_Grid_Dep,(F$3-1)*10+$B6,1)="x","x",if(index(KRA_Grid_Res,(F$3-1)*10+$B6,1)="?","?",""))</f>
        <v>x</v>
      </c>
      <c r="G6" s="49" t="str">
        <f t="array" ref="G6">if(index(KRA_Grid_Dep,(G$3-1)*10+$B6,1)="x","x",if(index(KRA_Grid_Res,(G$3-1)*10+$B6,1)="?","?",""))</f>
        <v>x</v>
      </c>
      <c r="H6" s="49" t="str">
        <f t="array" ref="H6">if(index(KRA_Grid_Dep,(H$3-1)*10+$B6,1)="x","x",if(index(KRA_Grid_Res,(H$3-1)*10+$B6,1)="?","?",""))</f>
        <v>x</v>
      </c>
      <c r="I6" s="49" t="str">
        <f t="array" ref="I6">if(index(KRA_Grid_Dep,(I$3-1)*10+$B6,1)="x","x",if(index(KRA_Grid_Res,(I$3-1)*10+$B6,1)="?","?",""))</f>
        <v>x</v>
      </c>
      <c r="J6" s="49" t="str">
        <f t="array" ref="J6">if(index(KRA_Grid_Dep,(J$3-1)*10+$B6,1)="x","x",if(index(KRA_Grid_Res,(J$3-1)*10+$B6,1)="?","?",""))</f>
        <v>x</v>
      </c>
      <c r="K6" s="53" t="str">
        <f t="array" ref="K6">if(index(KRA_Grid_Dep,(K$3-1)*10+$B6,1)="x","x",if(index(KRA_Grid_Res,(K$3-1)*10+$B6,1)="?","?",""))</f>
        <v>x</v>
      </c>
      <c r="L6" s="53" t="str">
        <f t="array" ref="L6">if(index(KRA_Grid_Dep,(L$3-1)*10+$B6,1)="x","x",if(index(KRA_Grid_Res,(L$3-1)*10+$B6,1)="?","?",""))</f>
        <v>x</v>
      </c>
      <c r="O6" s="50" t="str">
        <f>IFERROR(__xludf.DUMMYFUNCTION("""COMPUTED_VALUE"""),"dariuneee")</f>
        <v>dariuneee</v>
      </c>
      <c r="P6" s="51">
        <f>IFERROR(__xludf.DUMMYFUNCTION("""COMPUTED_VALUE"""),7.0)</f>
        <v>7</v>
      </c>
      <c r="Q6" s="52">
        <f>countifs(KRA_User,$O6,KRA_Grid_Type,"R")</f>
        <v>1</v>
      </c>
      <c r="R6" s="52">
        <f>countifs(KRA_User,$O6,KRA_Grid_Type,"M")</f>
        <v>2</v>
      </c>
      <c r="S6" s="52">
        <f>countifs(KRA_User,$O6,KRA_Grid_Type,"L")</f>
        <v>2</v>
      </c>
      <c r="T6" s="52">
        <f>countifs(KRA_User,$O6,KRA_Grid_Type,"H")</f>
        <v>2</v>
      </c>
    </row>
    <row r="7" ht="15.0" customHeight="1">
      <c r="B7" s="36">
        <v>7.0</v>
      </c>
      <c r="C7" s="48" t="str">
        <f t="array" ref="C7">if(index(KRA_Grid_Dep,(C$3-1)*10+$B7,1)="x","x",if(index(KRA_Grid_Res,(C$3-1)*10+$B7,1)="?","?",""))</f>
        <v>x</v>
      </c>
      <c r="D7" s="48" t="str">
        <f t="array" ref="D7">if(index(KRA_Grid_Dep,(D$3-1)*10+$B7,1)="x","x",if(index(KRA_Grid_Res,(D$3-1)*10+$B7,1)="?","?",""))</f>
        <v>x</v>
      </c>
      <c r="E7" s="48" t="str">
        <f t="array" ref="E7">if(index(KRA_Grid_Dep,(E$3-1)*10+$B7,1)="x","x",if(index(KRA_Grid_Res,(E$3-1)*10+$B7,1)="?","?",""))</f>
        <v>x</v>
      </c>
      <c r="F7" s="48" t="str">
        <f t="array" ref="F7">if(index(KRA_Grid_Dep,(F$3-1)*10+$B7,1)="x","x",if(index(KRA_Grid_Res,(F$3-1)*10+$B7,1)="?","?",""))</f>
        <v>x</v>
      </c>
      <c r="G7" s="49" t="str">
        <f t="array" ref="G7">if(index(KRA_Grid_Dep,(G$3-1)*10+$B7,1)="x","x",if(index(KRA_Grid_Res,(G$3-1)*10+$B7,1)="?","?",""))</f>
        <v>x</v>
      </c>
      <c r="H7" s="49" t="str">
        <f t="array" ref="H7">if(index(KRA_Grid_Dep,(H$3-1)*10+$B7,1)="x","x",if(index(KRA_Grid_Res,(H$3-1)*10+$B7,1)="?","?",""))</f>
        <v>x</v>
      </c>
      <c r="I7" s="49" t="str">
        <f t="array" ref="I7">if(index(KRA_Grid_Dep,(I$3-1)*10+$B7,1)="x","x",if(index(KRA_Grid_Res,(I$3-1)*10+$B7,1)="?","?",""))</f>
        <v>x</v>
      </c>
      <c r="J7" s="53" t="str">
        <f t="array" ref="J7">if(index(KRA_Grid_Dep,(J$3-1)*10+$B7,1)="x","x",if(index(KRA_Grid_Res,(J$3-1)*10+$B7,1)="?","?",""))</f>
        <v>x</v>
      </c>
      <c r="K7" s="53" t="str">
        <f t="array" ref="K7">if(index(KRA_Grid_Dep,(K$3-1)*10+$B7,1)="x","x",if(index(KRA_Grid_Res,(K$3-1)*10+$B7,1)="?","?",""))</f>
        <v>x</v>
      </c>
      <c r="L7" s="53" t="str">
        <f t="array" ref="L7">if(index(KRA_Grid_Dep,(L$3-1)*10+$B7,1)="x","x",if(index(KRA_Grid_Res,(L$3-1)*10+$B7,1)="?","?",""))</f>
        <v>x</v>
      </c>
      <c r="O7" s="50" t="str">
        <f>IFERROR(__xludf.DUMMYFUNCTION("""COMPUTED_VALUE"""),"sanforddawn")</f>
        <v>sanforddawn</v>
      </c>
      <c r="P7" s="51">
        <f>IFERROR(__xludf.DUMMYFUNCTION("""COMPUTED_VALUE"""),6.0)</f>
        <v>6</v>
      </c>
      <c r="Q7" s="52">
        <f>countifs(KRA_User,$O7,KRA_Grid_Type,"R")</f>
        <v>1</v>
      </c>
      <c r="R7" s="52">
        <f>countifs(KRA_User,$O7,KRA_Grid_Type,"M")</f>
        <v>1</v>
      </c>
      <c r="S7" s="52">
        <f>countifs(KRA_User,$O7,KRA_Grid_Type,"L")</f>
        <v>2</v>
      </c>
      <c r="T7" s="52">
        <f>countifs(KRA_User,$O7,KRA_Grid_Type,"H")</f>
        <v>2</v>
      </c>
    </row>
    <row r="8" ht="15.0" customHeight="1">
      <c r="B8" s="36">
        <v>6.0</v>
      </c>
      <c r="C8" s="48" t="str">
        <f t="array" ref="C8">if(index(KRA_Grid_Dep,(C$3-1)*10+$B8,1)="x","x",if(index(KRA_Grid_Res,(C$3-1)*10+$B8,1)="?","?",""))</f>
        <v>x</v>
      </c>
      <c r="D8" s="48" t="str">
        <f t="array" ref="D8">if(index(KRA_Grid_Dep,(D$3-1)*10+$B8,1)="x","x",if(index(KRA_Grid_Res,(D$3-1)*10+$B8,1)="?","?",""))</f>
        <v>x</v>
      </c>
      <c r="E8" s="48" t="str">
        <f t="array" ref="E8">if(index(KRA_Grid_Dep,(E$3-1)*10+$B8,1)="x","x",if(index(KRA_Grid_Res,(E$3-1)*10+$B8,1)="?","?",""))</f>
        <v>x</v>
      </c>
      <c r="F8" s="48" t="str">
        <f t="array" ref="F8">if(index(KRA_Grid_Dep,(F$3-1)*10+$B8,1)="x","x",if(index(KRA_Grid_Res,(F$3-1)*10+$B8,1)="?","?",""))</f>
        <v>x</v>
      </c>
      <c r="G8" s="48" t="str">
        <f t="array" ref="G8">if(index(KRA_Grid_Dep,(G$3-1)*10+$B8,1)="x","x",if(index(KRA_Grid_Res,(G$3-1)*10+$B8,1)="?","?",""))</f>
        <v>x</v>
      </c>
      <c r="H8" s="49" t="str">
        <f t="array" ref="H8">if(index(KRA_Grid_Dep,(H$3-1)*10+$B8,1)="x","x",if(index(KRA_Grid_Res,(H$3-1)*10+$B8,1)="?","?",""))</f>
        <v>x</v>
      </c>
      <c r="I8" s="53" t="str">
        <f t="array" ref="I8">if(index(KRA_Grid_Dep,(I$3-1)*10+$B8,1)="x","x",if(index(KRA_Grid_Res,(I$3-1)*10+$B8,1)="?","?",""))</f>
        <v>x</v>
      </c>
      <c r="J8" s="53" t="str">
        <f t="array" ref="J8">if(index(KRA_Grid_Dep,(J$3-1)*10+$B8,1)="x","x",if(index(KRA_Grid_Res,(J$3-1)*10+$B8,1)="?","?",""))</f>
        <v>x</v>
      </c>
      <c r="K8" s="53" t="str">
        <f t="array" ref="K8">if(index(KRA_Grid_Dep,(K$3-1)*10+$B8,1)="x","x",if(index(KRA_Grid_Res,(K$3-1)*10+$B8,1)="?","?",""))</f>
        <v>x</v>
      </c>
      <c r="L8" s="53" t="str">
        <f t="array" ref="L8">if(index(KRA_Grid_Dep,(L$3-1)*10+$B8,1)="x","x",if(index(KRA_Grid_Res,(L$3-1)*10+$B8,1)="?","?",""))</f>
        <v>x</v>
      </c>
      <c r="O8" s="50" t="str">
        <f>IFERROR(__xludf.DUMMYFUNCTION("""COMPUTED_VALUE"""),"ajaxiss")</f>
        <v>ajaxiss</v>
      </c>
      <c r="P8" s="51">
        <f>IFERROR(__xludf.DUMMYFUNCTION("""COMPUTED_VALUE"""),4.0)</f>
        <v>4</v>
      </c>
      <c r="Q8" s="52">
        <f>countifs(KRA_User,$O8,KRA_Grid_Type,"R")</f>
        <v>1</v>
      </c>
      <c r="R8" s="52">
        <f>countifs(KRA_User,$O8,KRA_Grid_Type,"M")</f>
        <v>1</v>
      </c>
      <c r="S8" s="52">
        <f>countifs(KRA_User,$O8,KRA_Grid_Type,"L")</f>
        <v>1</v>
      </c>
      <c r="T8" s="52">
        <f>countifs(KRA_User,$O8,KRA_Grid_Type,"H")</f>
        <v>1</v>
      </c>
    </row>
    <row r="9" ht="15.0" customHeight="1">
      <c r="B9" s="36">
        <v>5.0</v>
      </c>
      <c r="C9" s="48" t="str">
        <f t="array" ref="C9">if(index(KRA_Grid_Dep,(C$3-1)*10+$B9,1)="x","x",if(index(KRA_Grid_Res,(C$3-1)*10+$B9,1)="?","?",""))</f>
        <v>x</v>
      </c>
      <c r="D9" s="48" t="str">
        <f t="array" ref="D9">if(index(KRA_Grid_Dep,(D$3-1)*10+$B9,1)="x","x",if(index(KRA_Grid_Res,(D$3-1)*10+$B9,1)="?","?",""))</f>
        <v>x</v>
      </c>
      <c r="E9" s="48" t="str">
        <f t="array" ref="E9">if(index(KRA_Grid_Dep,(E$3-1)*10+$B9,1)="x","x",if(index(KRA_Grid_Res,(E$3-1)*10+$B9,1)="?","?",""))</f>
        <v>x</v>
      </c>
      <c r="F9" s="48" t="str">
        <f t="array" ref="F9">if(index(KRA_Grid_Dep,(F$3-1)*10+$B9,1)="x","x",if(index(KRA_Grid_Res,(F$3-1)*10+$B9,1)="?","?",""))</f>
        <v>x</v>
      </c>
      <c r="G9" s="54" t="str">
        <f t="array" ref="G9">if(index(KRA_Grid_Dep,(G$3-1)*10+$B9,1)="x","x",if(index(KRA_Grid_Res,(G$3-1)*10+$B9,1)="?","?",""))</f>
        <v>x</v>
      </c>
      <c r="H9" s="53" t="str">
        <f t="array" ref="H9">if(index(KRA_Grid_Dep,(H$3-1)*10+$B9,1)="x","x",if(index(KRA_Grid_Res,(H$3-1)*10+$B9,1)="?","?",""))</f>
        <v>x</v>
      </c>
      <c r="I9" s="53" t="str">
        <f t="array" ref="I9">if(index(KRA_Grid_Dep,(I$3-1)*10+$B9,1)="x","x",if(index(KRA_Grid_Res,(I$3-1)*10+$B9,1)="?","?",""))</f>
        <v>x</v>
      </c>
      <c r="J9" s="53" t="str">
        <f t="array" ref="J9">if(index(KRA_Grid_Dep,(J$3-1)*10+$B9,1)="x","x",if(index(KRA_Grid_Res,(J$3-1)*10+$B9,1)="?","?",""))</f>
        <v>x</v>
      </c>
      <c r="K9" s="53" t="str">
        <f t="array" ref="K9">if(index(KRA_Grid_Dep,(K$3-1)*10+$B9,1)="x","x",if(index(KRA_Grid_Res,(K$3-1)*10+$B9,1)="?","?",""))</f>
        <v>x</v>
      </c>
      <c r="L9" s="53" t="str">
        <f t="array" ref="L9">if(index(KRA_Grid_Dep,(L$3-1)*10+$B9,1)="x","x",if(index(KRA_Grid_Res,(L$3-1)*10+$B9,1)="?","?",""))</f>
        <v>x</v>
      </c>
      <c r="O9" s="50" t="str">
        <f>IFERROR(__xludf.DUMMYFUNCTION("""COMPUTED_VALUE"""),"iamandrius")</f>
        <v>iamandrius</v>
      </c>
      <c r="P9" s="51">
        <f>IFERROR(__xludf.DUMMYFUNCTION("""COMPUTED_VALUE"""),4.0)</f>
        <v>4</v>
      </c>
      <c r="Q9" s="52">
        <f>countifs(KRA_User,$O9,KRA_Grid_Type,"R")</f>
        <v>2</v>
      </c>
      <c r="R9" s="52">
        <f>countifs(KRA_User,$O9,KRA_Grid_Type,"M")</f>
        <v>0</v>
      </c>
      <c r="S9" s="52">
        <f>countifs(KRA_User,$O9,KRA_Grid_Type,"L")</f>
        <v>1</v>
      </c>
      <c r="T9" s="52">
        <f>countifs(KRA_User,$O9,KRA_Grid_Type,"H")</f>
        <v>1</v>
      </c>
    </row>
    <row r="10" ht="15.0" customHeight="1">
      <c r="B10" s="36">
        <v>4.0</v>
      </c>
      <c r="C10" s="48" t="str">
        <f t="array" ref="C10">if(index(KRA_Grid_Dep,(C$3-1)*10+$B10,1)="x","x",if(index(KRA_Grid_Res,(C$3-1)*10+$B10,1)="?","?",""))</f>
        <v>x</v>
      </c>
      <c r="D10" s="48" t="str">
        <f t="array" ref="D10">if(index(KRA_Grid_Dep,(D$3-1)*10+$B10,1)="x","x",if(index(KRA_Grid_Res,(D$3-1)*10+$B10,1)="?","?",""))</f>
        <v>x</v>
      </c>
      <c r="E10" s="48" t="str">
        <f t="array" ref="E10">if(index(KRA_Grid_Dep,(E$3-1)*10+$B10,1)="x","x",if(index(KRA_Grid_Res,(E$3-1)*10+$B10,1)="?","?",""))</f>
        <v>x</v>
      </c>
      <c r="F10" s="54" t="str">
        <f t="array" ref="F10">if(index(KRA_Grid_Dep,(F$3-1)*10+$B10,1)="x","x",if(index(KRA_Grid_Res,(F$3-1)*10+$B10,1)="?","?",""))</f>
        <v>x</v>
      </c>
      <c r="G10" s="54" t="str">
        <f t="array" ref="G10">if(index(KRA_Grid_Dep,(G$3-1)*10+$B10,1)="x","x",if(index(KRA_Grid_Res,(G$3-1)*10+$B10,1)="?","?",""))</f>
        <v>x</v>
      </c>
      <c r="H10" s="54" t="str">
        <f t="array" ref="H10">if(index(KRA_Grid_Dep,(H$3-1)*10+$B10,1)="x","x",if(index(KRA_Grid_Res,(H$3-1)*10+$B10,1)="?","?",""))</f>
        <v>x</v>
      </c>
      <c r="I10" s="53" t="str">
        <f t="array" ref="I10">if(index(KRA_Grid_Dep,(I$3-1)*10+$B10,1)="x","x",if(index(KRA_Grid_Res,(I$3-1)*10+$B10,1)="?","?",""))</f>
        <v>x</v>
      </c>
      <c r="J10" s="53" t="str">
        <f t="array" ref="J10">if(index(KRA_Grid_Dep,(J$3-1)*10+$B10,1)="x","x",if(index(KRA_Grid_Res,(J$3-1)*10+$B10,1)="?","?",""))</f>
        <v>x</v>
      </c>
      <c r="K10" s="53" t="str">
        <f t="array" ref="K10">if(index(KRA_Grid_Dep,(K$3-1)*10+$B10,1)="x","x",if(index(KRA_Grid_Res,(K$3-1)*10+$B10,1)="?","?",""))</f>
        <v>x</v>
      </c>
      <c r="L10" s="53" t="str">
        <f t="array" ref="L10">if(index(KRA_Grid_Dep,(L$3-1)*10+$B10,1)="x","x",if(index(KRA_Grid_Res,(L$3-1)*10+$B10,1)="?","?",""))</f>
        <v>x</v>
      </c>
      <c r="O10" s="50" t="str">
        <f>IFERROR(__xludf.DUMMYFUNCTION("""COMPUTED_VALUE"""),"ly2kw")</f>
        <v>ly2kw</v>
      </c>
      <c r="P10" s="51">
        <f>IFERROR(__xludf.DUMMYFUNCTION("""COMPUTED_VALUE"""),4.0)</f>
        <v>4</v>
      </c>
      <c r="Q10" s="52">
        <f>countifs(KRA_User,$O10,KRA_Grid_Type,"R")</f>
        <v>2</v>
      </c>
      <c r="R10" s="52">
        <f>countifs(KRA_User,$O10,KRA_Grid_Type,"M")</f>
        <v>0</v>
      </c>
      <c r="S10" s="52">
        <f>countifs(KRA_User,$O10,KRA_Grid_Type,"L")</f>
        <v>2</v>
      </c>
      <c r="T10" s="52">
        <f>countifs(KRA_User,$O10,KRA_Grid_Type,"H")</f>
        <v>0</v>
      </c>
    </row>
    <row r="11" ht="15.0" customHeight="1">
      <c r="B11" s="36">
        <v>3.0</v>
      </c>
      <c r="C11" s="48" t="str">
        <f t="array" ref="C11">if(index(KRA_Grid_Dep,(C$3-1)*10+$B11,1)="x","x",if(index(KRA_Grid_Res,(C$3-1)*10+$B11,1)="?","?",""))</f>
        <v>x</v>
      </c>
      <c r="D11" s="48" t="str">
        <f t="array" ref="D11">if(index(KRA_Grid_Dep,(D$3-1)*10+$B11,1)="x","x",if(index(KRA_Grid_Res,(D$3-1)*10+$B11,1)="?","?",""))</f>
        <v>x</v>
      </c>
      <c r="E11" s="54" t="str">
        <f t="array" ref="E11">if(index(KRA_Grid_Dep,(E$3-1)*10+$B11,1)="x","x",if(index(KRA_Grid_Res,(E$3-1)*10+$B11,1)="?","?",""))</f>
        <v>x</v>
      </c>
      <c r="F11" s="54" t="str">
        <f t="array" ref="F11">if(index(KRA_Grid_Dep,(F$3-1)*10+$B11,1)="x","x",if(index(KRA_Grid_Res,(F$3-1)*10+$B11,1)="?","?",""))</f>
        <v>x</v>
      </c>
      <c r="G11" s="54" t="str">
        <f t="array" ref="G11">if(index(KRA_Grid_Dep,(G$3-1)*10+$B11,1)="x","x",if(index(KRA_Grid_Res,(G$3-1)*10+$B11,1)="?","?",""))</f>
        <v>x</v>
      </c>
      <c r="H11" s="54" t="str">
        <f t="array" ref="H11">if(index(KRA_Grid_Dep,(H$3-1)*10+$B11,1)="x","x",if(index(KRA_Grid_Res,(H$3-1)*10+$B11,1)="?","?",""))</f>
        <v>x</v>
      </c>
      <c r="I11" s="54" t="str">
        <f t="array" ref="I11">if(index(KRA_Grid_Dep,(I$3-1)*10+$B11,1)="x","x",if(index(KRA_Grid_Res,(I$3-1)*10+$B11,1)="?","?",""))</f>
        <v>x</v>
      </c>
      <c r="J11" s="53" t="str">
        <f t="array" ref="J11">if(index(KRA_Grid_Dep,(J$3-1)*10+$B11,1)="x","x",if(index(KRA_Grid_Res,(J$3-1)*10+$B11,1)="?","?",""))</f>
        <v>x</v>
      </c>
      <c r="K11" s="53" t="str">
        <f t="array" ref="K11">if(index(KRA_Grid_Dep,(K$3-1)*10+$B11,1)="x","x",if(index(KRA_Grid_Res,(K$3-1)*10+$B11,1)="?","?",""))</f>
        <v>x</v>
      </c>
      <c r="L11" s="53" t="str">
        <f t="array" ref="L11">if(index(KRA_Grid_Dep,(L$3-1)*10+$B11,1)="x","x",if(index(KRA_Grid_Res,(L$3-1)*10+$B11,1)="?","?",""))</f>
        <v>x</v>
      </c>
      <c r="O11" s="50" t="str">
        <f>IFERROR(__xludf.DUMMYFUNCTION("""COMPUTED_VALUE"""),"rubin")</f>
        <v>rubin</v>
      </c>
      <c r="P11" s="51">
        <f>IFERROR(__xludf.DUMMYFUNCTION("""COMPUTED_VALUE"""),4.0)</f>
        <v>4</v>
      </c>
      <c r="Q11" s="52">
        <f>countifs(KRA_User,$O11,KRA_Grid_Type,"R")</f>
        <v>2</v>
      </c>
      <c r="R11" s="52">
        <f>countifs(KRA_User,$O11,KRA_Grid_Type,"M")</f>
        <v>1</v>
      </c>
      <c r="S11" s="52">
        <f>countifs(KRA_User,$O11,KRA_Grid_Type,"L")</f>
        <v>0</v>
      </c>
      <c r="T11" s="52">
        <f>countifs(KRA_User,$O11,KRA_Grid_Type,"H")</f>
        <v>1</v>
      </c>
    </row>
    <row r="12" ht="15.0" customHeight="1">
      <c r="B12" s="36">
        <v>2.0</v>
      </c>
      <c r="C12" s="48" t="str">
        <f t="array" ref="C12">if(index(KRA_Grid_Dep,(C$3-1)*10+$B12,1)="x","x",if(index(KRA_Grid_Res,(C$3-1)*10+$B12,1)="?","?",""))</f>
        <v>x</v>
      </c>
      <c r="D12" s="54" t="str">
        <f t="array" ref="D12">if(index(KRA_Grid_Dep,(D$3-1)*10+$B12,1)="x","x",if(index(KRA_Grid_Res,(D$3-1)*10+$B12,1)="?","?",""))</f>
        <v>x</v>
      </c>
      <c r="E12" s="54" t="str">
        <f t="array" ref="E12">if(index(KRA_Grid_Dep,(E$3-1)*10+$B12,1)="x","x",if(index(KRA_Grid_Res,(E$3-1)*10+$B12,1)="?","?",""))</f>
        <v>x</v>
      </c>
      <c r="F12" s="54" t="str">
        <f t="array" ref="F12">if(index(KRA_Grid_Dep,(F$3-1)*10+$B12,1)="x","x",if(index(KRA_Grid_Res,(F$3-1)*10+$B12,1)="?","?",""))</f>
        <v>x</v>
      </c>
      <c r="G12" s="54" t="str">
        <f t="array" ref="G12">if(index(KRA_Grid_Dep,(G$3-1)*10+$B12,1)="x","x",if(index(KRA_Grid_Res,(G$3-1)*10+$B12,1)="?","?",""))</f>
        <v>x</v>
      </c>
      <c r="H12" s="54" t="str">
        <f t="array" ref="H12">if(index(KRA_Grid_Dep,(H$3-1)*10+$B12,1)="x","x",if(index(KRA_Grid_Res,(H$3-1)*10+$B12,1)="?","?",""))</f>
        <v>x</v>
      </c>
      <c r="I12" s="54" t="str">
        <f t="array" ref="I12">if(index(KRA_Grid_Dep,(I$3-1)*10+$B12,1)="x","x",if(index(KRA_Grid_Res,(I$3-1)*10+$B12,1)="?","?",""))</f>
        <v>x</v>
      </c>
      <c r="J12" s="54" t="str">
        <f t="array" ref="J12">if(index(KRA_Grid_Dep,(J$3-1)*10+$B12,1)="x","x",if(index(KRA_Grid_Res,(J$3-1)*10+$B12,1)="?","?",""))</f>
        <v>x</v>
      </c>
      <c r="K12" s="53" t="str">
        <f t="array" ref="K12">if(index(KRA_Grid_Dep,(K$3-1)*10+$B12,1)="x","x",if(index(KRA_Grid_Res,(K$3-1)*10+$B12,1)="?","?",""))</f>
        <v>x</v>
      </c>
      <c r="L12" s="53" t="str">
        <f t="array" ref="L12">if(index(KRA_Grid_Dep,(L$3-1)*10+$B12,1)="x","x",if(index(KRA_Grid_Res,(L$3-1)*10+$B12,1)="?","?",""))</f>
        <v>x</v>
      </c>
      <c r="O12" s="50" t="str">
        <f>IFERROR(__xludf.DUMMYFUNCTION("""COMPUTED_VALUE"""),"eglen")</f>
        <v>eglen</v>
      </c>
      <c r="P12" s="51">
        <f>IFERROR(__xludf.DUMMYFUNCTION("""COMPUTED_VALUE"""),3.0)</f>
        <v>3</v>
      </c>
      <c r="Q12" s="52">
        <f>countifs(KRA_User,$O12,KRA_Grid_Type,"R")</f>
        <v>1</v>
      </c>
      <c r="R12" s="52">
        <f>countifs(KRA_User,$O12,KRA_Grid_Type,"M")</f>
        <v>0</v>
      </c>
      <c r="S12" s="52">
        <f>countifs(KRA_User,$O12,KRA_Grid_Type,"L")</f>
        <v>2</v>
      </c>
      <c r="T12" s="52">
        <f>countifs(KRA_User,$O12,KRA_Grid_Type,"H")</f>
        <v>0</v>
      </c>
    </row>
    <row r="13" ht="15.0" customHeight="1">
      <c r="B13" s="36">
        <v>1.0</v>
      </c>
      <c r="C13" s="54" t="str">
        <f t="array" ref="C13">if(index(KRA_Grid_Dep,(C$3-1)*10+$B13,1)="x","x",if(index(KRA_Grid_Res,(C$3-1)*10+$B13,1)="?","?",""))</f>
        <v>x</v>
      </c>
      <c r="D13" s="54" t="str">
        <f t="array" ref="D13">if(index(KRA_Grid_Dep,(D$3-1)*10+$B13,1)="x","x",if(index(KRA_Grid_Res,(D$3-1)*10+$B13,1)="?","?",""))</f>
        <v>x</v>
      </c>
      <c r="E13" s="54" t="str">
        <f t="array" ref="E13">if(index(KRA_Grid_Dep,(E$3-1)*10+$B13,1)="x","x",if(index(KRA_Grid_Res,(E$3-1)*10+$B13,1)="?","?",""))</f>
        <v>x</v>
      </c>
      <c r="F13" s="54" t="str">
        <f t="array" ref="F13">if(index(KRA_Grid_Dep,(F$3-1)*10+$B13,1)="x","x",if(index(KRA_Grid_Res,(F$3-1)*10+$B13,1)="?","?",""))</f>
        <v>x</v>
      </c>
      <c r="G13" s="54" t="str">
        <f t="array" ref="G13">if(index(KRA_Grid_Dep,(G$3-1)*10+$B13,1)="x","x",if(index(KRA_Grid_Res,(G$3-1)*10+$B13,1)="?","?",""))</f>
        <v>x</v>
      </c>
      <c r="H13" s="54" t="str">
        <f t="array" ref="H13">if(index(KRA_Grid_Dep,(H$3-1)*10+$B13,1)="x","x",if(index(KRA_Grid_Res,(H$3-1)*10+$B13,1)="?","?",""))</f>
        <v>x</v>
      </c>
      <c r="I13" s="54" t="str">
        <f t="array" ref="I13">if(index(KRA_Grid_Dep,(I$3-1)*10+$B13,1)="x","x",if(index(KRA_Grid_Res,(I$3-1)*10+$B13,1)="?","?",""))</f>
        <v>x</v>
      </c>
      <c r="J13" s="54" t="str">
        <f t="array" ref="J13">if(index(KRA_Grid_Dep,(J$3-1)*10+$B13,1)="x","x",if(index(KRA_Grid_Res,(J$3-1)*10+$B13,1)="?","?",""))</f>
        <v>x</v>
      </c>
      <c r="K13" s="54" t="str">
        <f t="array" ref="K13">if(index(KRA_Grid_Dep,(K$3-1)*10+$B13,1)="x","x",if(index(KRA_Grid_Res,(K$3-1)*10+$B13,1)="?","?",""))</f>
        <v>x</v>
      </c>
      <c r="L13" s="53" t="str">
        <f t="array" ref="L13">if(index(KRA_Grid_Dep,(L$3-1)*10+$B13,1)="x","x",if(index(KRA_Grid_Res,(L$3-1)*10+$B13,1)="?","?",""))</f>
        <v>x</v>
      </c>
      <c r="O13" s="50" t="str">
        <f>IFERROR(__xludf.DUMMYFUNCTION("""COMPUTED_VALUE"""),"ovaldas")</f>
        <v>ovaldas</v>
      </c>
      <c r="P13" s="51">
        <f>IFERROR(__xludf.DUMMYFUNCTION("""COMPUTED_VALUE"""),3.0)</f>
        <v>3</v>
      </c>
      <c r="Q13" s="52">
        <f>countifs(KRA_User,$O13,KRA_Grid_Type,"R")</f>
        <v>0</v>
      </c>
      <c r="R13" s="52">
        <f>countifs(KRA_User,$O13,KRA_Grid_Type,"M")</f>
        <v>1</v>
      </c>
      <c r="S13" s="52">
        <f>countifs(KRA_User,$O13,KRA_Grid_Type,"L")</f>
        <v>1</v>
      </c>
      <c r="T13" s="52">
        <f>countifs(KRA_User,$O13,KRA_Grid_Type,"H")</f>
        <v>1</v>
      </c>
    </row>
    <row r="14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O14" s="50" t="str">
        <f>IFERROR(__xludf.DUMMYFUNCTION("""COMPUTED_VALUE"""),"bazfum")</f>
        <v>bazfum</v>
      </c>
      <c r="P14" s="51">
        <f>IFERROR(__xludf.DUMMYFUNCTION("""COMPUTED_VALUE"""),2.0)</f>
        <v>2</v>
      </c>
      <c r="Q14" s="52">
        <f>countifs(KRA_User,$O14,KRA_Grid_Type,"R")</f>
        <v>0</v>
      </c>
      <c r="R14" s="52">
        <f>countifs(KRA_User,$O14,KRA_Grid_Type,"M")</f>
        <v>0</v>
      </c>
      <c r="S14" s="52">
        <f>countifs(KRA_User,$O14,KRA_Grid_Type,"L")</f>
        <v>1</v>
      </c>
      <c r="T14" s="52">
        <f>countifs(KRA_User,$O14,KRA_Grid_Type,"H")</f>
        <v>1</v>
      </c>
    </row>
    <row r="15">
      <c r="A15" s="55"/>
      <c r="B15" s="55"/>
      <c r="C15" s="56"/>
      <c r="D15" s="57" t="str">
        <f>"Flat Hammock ("&amp;T1&amp;" of 25)"</f>
        <v>Flat Hammock (18 of 25)</v>
      </c>
      <c r="E15" s="55"/>
      <c r="F15" s="55"/>
      <c r="G15" s="55"/>
      <c r="H15" s="55"/>
      <c r="I15" s="55"/>
      <c r="J15" s="55"/>
      <c r="K15" s="55"/>
      <c r="L15" s="55"/>
      <c r="O15" s="50" t="str">
        <f>IFERROR(__xludf.DUMMYFUNCTION("""COMPUTED_VALUE"""),"dorsetknob")</f>
        <v>dorsetknob</v>
      </c>
      <c r="P15" s="51">
        <f>IFERROR(__xludf.DUMMYFUNCTION("""COMPUTED_VALUE"""),2.0)</f>
        <v>2</v>
      </c>
      <c r="Q15" s="52">
        <f>countifs(KRA_User,$O15,KRA_Grid_Type,"R")</f>
        <v>0</v>
      </c>
      <c r="R15" s="52">
        <f>countifs(KRA_User,$O15,KRA_Grid_Type,"M")</f>
        <v>1</v>
      </c>
      <c r="S15" s="52">
        <f>countifs(KRA_User,$O15,KRA_Grid_Type,"L")</f>
        <v>0</v>
      </c>
      <c r="T15" s="52">
        <f>countifs(KRA_User,$O15,KRA_Grid_Type,"H")</f>
        <v>1</v>
      </c>
    </row>
    <row r="16">
      <c r="A16" s="55"/>
      <c r="B16" s="55"/>
      <c r="C16" s="58"/>
      <c r="D16" s="57" t="str">
        <f>"Flat Lou ("&amp;S1&amp;" of 25)"</f>
        <v>Flat Lou (23 of 25)</v>
      </c>
      <c r="E16" s="55"/>
      <c r="F16" s="55"/>
      <c r="G16" s="55"/>
      <c r="H16" s="55"/>
      <c r="I16" s="55"/>
      <c r="J16" s="55"/>
      <c r="K16" s="55"/>
      <c r="L16" s="55"/>
      <c r="O16" s="50" t="str">
        <f>IFERROR(__xludf.DUMMYFUNCTION("""COMPUTED_VALUE"""),"jldh")</f>
        <v>jldh</v>
      </c>
      <c r="P16" s="51">
        <f>IFERROR(__xludf.DUMMYFUNCTION("""COMPUTED_VALUE"""),2.0)</f>
        <v>2</v>
      </c>
      <c r="Q16" s="52">
        <f>countifs(KRA_User,$O16,KRA_Grid_Type,"R")</f>
        <v>0</v>
      </c>
      <c r="R16" s="52">
        <f>countifs(KRA_User,$O16,KRA_Grid_Type,"M")</f>
        <v>2</v>
      </c>
      <c r="S16" s="52">
        <f>countifs(KRA_User,$O16,KRA_Grid_Type,"L")</f>
        <v>0</v>
      </c>
      <c r="T16" s="52">
        <f>countifs(KRA_User,$O16,KRA_Grid_Type,"H")</f>
        <v>0</v>
      </c>
    </row>
    <row r="17">
      <c r="A17" s="55"/>
      <c r="B17" s="55"/>
      <c r="C17" s="59"/>
      <c r="D17" s="57" t="str">
        <f>"Flat Rob ("&amp;Q1&amp;" of 25)"</f>
        <v>Flat Rob (22 of 25)</v>
      </c>
      <c r="E17" s="55"/>
      <c r="F17" s="55"/>
      <c r="G17" s="55"/>
      <c r="H17" s="55"/>
      <c r="I17" s="55"/>
      <c r="J17" s="55"/>
      <c r="K17" s="55"/>
      <c r="L17" s="55"/>
      <c r="O17" s="50" t="str">
        <f>IFERROR(__xludf.DUMMYFUNCTION("""COMPUTED_VALUE"""),"nenuorama")</f>
        <v>nenuorama</v>
      </c>
      <c r="P17" s="51">
        <f>IFERROR(__xludf.DUMMYFUNCTION("""COMPUTED_VALUE"""),2.0)</f>
        <v>2</v>
      </c>
      <c r="Q17" s="52">
        <f>countifs(KRA_User,$O17,KRA_Grid_Type,"R")</f>
        <v>2</v>
      </c>
      <c r="R17" s="52">
        <f>countifs(KRA_User,$O17,KRA_Grid_Type,"M")</f>
        <v>0</v>
      </c>
      <c r="S17" s="52">
        <f>countifs(KRA_User,$O17,KRA_Grid_Type,"L")</f>
        <v>0</v>
      </c>
      <c r="T17" s="52">
        <f>countifs(KRA_User,$O17,KRA_Grid_Type,"H")</f>
        <v>0</v>
      </c>
    </row>
    <row r="18">
      <c r="A18" s="55"/>
      <c r="B18" s="55"/>
      <c r="C18" s="60"/>
      <c r="D18" s="57" t="str">
        <f>"Flat Matt ("&amp;R1&amp;" of 25)"</f>
        <v>Flat Matt (21 of 25)</v>
      </c>
      <c r="E18" s="55"/>
      <c r="F18" s="55"/>
      <c r="G18" s="55"/>
      <c r="H18" s="55"/>
      <c r="I18" s="55"/>
      <c r="J18" s="55"/>
      <c r="K18" s="55"/>
      <c r="L18" s="55"/>
      <c r="O18" s="50" t="str">
        <f>IFERROR(__xludf.DUMMYFUNCTION("""COMPUTED_VALUE"""),"roninsgal")</f>
        <v>roninsgal</v>
      </c>
      <c r="P18" s="51">
        <f>IFERROR(__xludf.DUMMYFUNCTION("""COMPUTED_VALUE"""),2.0)</f>
        <v>2</v>
      </c>
      <c r="Q18" s="52">
        <f>countifs(KRA_User,$O18,KRA_Grid_Type,"R")</f>
        <v>0</v>
      </c>
      <c r="R18" s="52">
        <f>countifs(KRA_User,$O18,KRA_Grid_Type,"M")</f>
        <v>0</v>
      </c>
      <c r="S18" s="52">
        <f>countifs(KRA_User,$O18,KRA_Grid_Type,"L")</f>
        <v>1</v>
      </c>
      <c r="T18" s="52">
        <f>countifs(KRA_User,$O18,KRA_Grid_Type,"H")</f>
        <v>1</v>
      </c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O19" s="50" t="str">
        <f>IFERROR(__xludf.DUMMYFUNCTION("""COMPUTED_VALUE"""),"valiuse")</f>
        <v>valiuse</v>
      </c>
      <c r="P19" s="51">
        <f>IFERROR(__xludf.DUMMYFUNCTION("""COMPUTED_VALUE"""),2.0)</f>
        <v>2</v>
      </c>
      <c r="Q19" s="52">
        <f>countifs(KRA_User,$O19,KRA_Grid_Type,"R")</f>
        <v>0</v>
      </c>
      <c r="R19" s="52">
        <f>countifs(KRA_User,$O19,KRA_Grid_Type,"M")</f>
        <v>0</v>
      </c>
      <c r="S19" s="52">
        <f>countifs(KRA_User,$O19,KRA_Grid_Type,"L")</f>
        <v>1</v>
      </c>
      <c r="T19" s="52">
        <f>countifs(KRA_User,$O19,KRA_Grid_Type,"H")</f>
        <v>1</v>
      </c>
    </row>
    <row r="20">
      <c r="A20" s="55"/>
      <c r="B20" s="55"/>
      <c r="C20" s="61" t="s">
        <v>252</v>
      </c>
      <c r="D20" s="57" t="str">
        <f>"Deployed ("&amp;countif(C4:L13,"x")&amp;")"</f>
        <v>Deployed (100)</v>
      </c>
      <c r="E20" s="55"/>
      <c r="F20" s="55"/>
      <c r="G20" s="55"/>
      <c r="H20" s="55"/>
      <c r="I20" s="55"/>
      <c r="J20" s="55"/>
      <c r="K20" s="55"/>
      <c r="L20" s="55"/>
      <c r="O20" s="50" t="str">
        <f>IFERROR(__xludf.DUMMYFUNCTION("""COMPUTED_VALUE"""),"za5ibys")</f>
        <v>za5ibys</v>
      </c>
      <c r="P20" s="51">
        <f>IFERROR(__xludf.DUMMYFUNCTION("""COMPUTED_VALUE"""),2.0)</f>
        <v>2</v>
      </c>
      <c r="Q20" s="52">
        <f>countifs(KRA_User,$O20,KRA_Grid_Type,"R")</f>
        <v>2</v>
      </c>
      <c r="R20" s="52">
        <f>countifs(KRA_User,$O20,KRA_Grid_Type,"M")</f>
        <v>0</v>
      </c>
      <c r="S20" s="52">
        <f>countifs(KRA_User,$O20,KRA_Grid_Type,"L")</f>
        <v>0</v>
      </c>
      <c r="T20" s="52">
        <f>countifs(KRA_User,$O20,KRA_Grid_Type,"H")</f>
        <v>0</v>
      </c>
    </row>
    <row r="21">
      <c r="A21" s="55"/>
      <c r="B21" s="55"/>
      <c r="C21" s="61" t="s">
        <v>253</v>
      </c>
      <c r="D21" s="57" t="str">
        <f>"Reserved ("&amp;countif(C4:L13,"~?")&amp;")"</f>
        <v>Reserved (0)</v>
      </c>
      <c r="E21" s="55"/>
      <c r="F21" s="55"/>
      <c r="G21" s="55"/>
      <c r="H21" s="55"/>
      <c r="I21" s="55"/>
      <c r="J21" s="55"/>
      <c r="K21" s="55"/>
      <c r="L21" s="55"/>
      <c r="O21" s="50" t="str">
        <f>IFERROR(__xludf.DUMMYFUNCTION("""COMPUTED_VALUE"""),"zhioorkie")</f>
        <v>zhioorkie</v>
      </c>
      <c r="P21" s="51">
        <f>IFERROR(__xludf.DUMMYFUNCTION("""COMPUTED_VALUE"""),2.0)</f>
        <v>2</v>
      </c>
      <c r="Q21" s="52">
        <f>countifs(KRA_User,$O21,KRA_Grid_Type,"R")</f>
        <v>1</v>
      </c>
      <c r="R21" s="52">
        <f>countifs(KRA_User,$O21,KRA_Grid_Type,"M")</f>
        <v>0</v>
      </c>
      <c r="S21" s="52">
        <f>countifs(KRA_User,$O21,KRA_Grid_Type,"L")</f>
        <v>0</v>
      </c>
      <c r="T21" s="52">
        <f>countifs(KRA_User,$O21,KRA_Grid_Type,"H")</f>
        <v>1</v>
      </c>
    </row>
    <row r="22">
      <c r="A22" s="55"/>
      <c r="B22" s="55"/>
      <c r="C22" s="62"/>
      <c r="D22" s="63" t="str">
        <f>"Free ("&amp;countif(C4:L13,"")&amp;")"</f>
        <v>Free (0)</v>
      </c>
      <c r="E22" s="55"/>
      <c r="F22" s="55"/>
      <c r="G22" s="55"/>
      <c r="H22" s="55"/>
      <c r="I22" s="55"/>
      <c r="J22" s="55"/>
      <c r="K22" s="55"/>
      <c r="L22" s="55"/>
      <c r="O22" s="50" t="str">
        <f>IFERROR(__xludf.DUMMYFUNCTION("""COMPUTED_VALUE"""),"barefootguru")</f>
        <v>barefootguru</v>
      </c>
      <c r="P22" s="51">
        <f>IFERROR(__xludf.DUMMYFUNCTION("""COMPUTED_VALUE"""),1.0)</f>
        <v>1</v>
      </c>
      <c r="Q22" s="52">
        <f>countifs(KRA_User,$O22,KRA_Grid_Type,"R")</f>
        <v>0</v>
      </c>
      <c r="R22" s="52">
        <f>countifs(KRA_User,$O22,KRA_Grid_Type,"M")</f>
        <v>1</v>
      </c>
      <c r="S22" s="52">
        <f>countifs(KRA_User,$O22,KRA_Grid_Type,"L")</f>
        <v>0</v>
      </c>
      <c r="T22" s="52">
        <f>countifs(KRA_User,$O22,KRA_Grid_Type,"H")</f>
        <v>0</v>
      </c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O23" s="50" t="str">
        <f>IFERROR(__xludf.DUMMYFUNCTION("""COMPUTED_VALUE"""),"bitux")</f>
        <v>bitux</v>
      </c>
      <c r="P23" s="51">
        <f>IFERROR(__xludf.DUMMYFUNCTION("""COMPUTED_VALUE"""),1.0)</f>
        <v>1</v>
      </c>
      <c r="Q23" s="52">
        <f>countifs(KRA_User,$O23,KRA_Grid_Type,"R")</f>
        <v>0</v>
      </c>
      <c r="R23" s="52">
        <f>countifs(KRA_User,$O23,KRA_Grid_Type,"M")</f>
        <v>0</v>
      </c>
      <c r="S23" s="52">
        <f>countifs(KRA_User,$O23,KRA_Grid_Type,"L")</f>
        <v>0</v>
      </c>
      <c r="T23" s="52">
        <f>countifs(KRA_User,$O23,KRA_Grid_Type,"H")</f>
        <v>1</v>
      </c>
    </row>
    <row r="24">
      <c r="A24" s="55"/>
      <c r="B24" s="64"/>
      <c r="C24" s="55"/>
      <c r="D24" s="57"/>
      <c r="E24" s="55"/>
      <c r="F24" s="55"/>
      <c r="G24" s="65"/>
      <c r="H24" s="65"/>
      <c r="I24" s="65"/>
      <c r="J24" s="65"/>
      <c r="L24" s="55"/>
      <c r="O24" s="50" t="str">
        <f>IFERROR(__xludf.DUMMYFUNCTION("""COMPUTED_VALUE"""),"clareppuccino")</f>
        <v>clareppuccino</v>
      </c>
      <c r="P24" s="51">
        <f>IFERROR(__xludf.DUMMYFUNCTION("""COMPUTED_VALUE"""),1.0)</f>
        <v>1</v>
      </c>
      <c r="Q24" s="52">
        <f>countifs(KRA_User,$O24,KRA_Grid_Type,"R")</f>
        <v>0</v>
      </c>
      <c r="R24" s="52">
        <f>countifs(KRA_User,$O24,KRA_Grid_Type,"M")</f>
        <v>1</v>
      </c>
      <c r="S24" s="52">
        <f>countifs(KRA_User,$O24,KRA_Grid_Type,"L")</f>
        <v>0</v>
      </c>
      <c r="T24" s="52">
        <f>countifs(KRA_User,$O24,KRA_Grid_Type,"H")</f>
        <v>0</v>
      </c>
    </row>
    <row r="25">
      <c r="A25" s="55"/>
      <c r="B25" s="66"/>
      <c r="C25" s="67"/>
      <c r="D25" s="68"/>
      <c r="G25" s="69"/>
      <c r="H25" s="69"/>
      <c r="I25" s="69"/>
      <c r="J25" s="69"/>
      <c r="K25" s="55"/>
      <c r="L25" s="55"/>
      <c r="O25" s="50" t="str">
        <f>IFERROR(__xludf.DUMMYFUNCTION("""COMPUTED_VALUE"""),"cryingrock")</f>
        <v>cryingrock</v>
      </c>
      <c r="P25" s="51">
        <f>IFERROR(__xludf.DUMMYFUNCTION("""COMPUTED_VALUE"""),1.0)</f>
        <v>1</v>
      </c>
      <c r="Q25" s="52">
        <f>countifs(KRA_User,$O25,KRA_Grid_Type,"R")</f>
        <v>0</v>
      </c>
      <c r="R25" s="52">
        <f>countifs(KRA_User,$O25,KRA_Grid_Type,"M")</f>
        <v>1</v>
      </c>
      <c r="S25" s="52">
        <f>countifs(KRA_User,$O25,KRA_Grid_Type,"L")</f>
        <v>0</v>
      </c>
      <c r="T25" s="52">
        <f>countifs(KRA_User,$O25,KRA_Grid_Type,"H")</f>
        <v>0</v>
      </c>
    </row>
    <row r="26">
      <c r="A26" s="55"/>
      <c r="B26" s="66"/>
      <c r="C26" s="67"/>
      <c r="D26" s="68"/>
      <c r="G26" s="69"/>
      <c r="H26" s="69"/>
      <c r="I26" s="69"/>
      <c r="J26" s="69"/>
      <c r="K26" s="55"/>
      <c r="L26" s="55"/>
      <c r="O26" s="50" t="str">
        <f>IFERROR(__xludf.DUMMYFUNCTION("""COMPUTED_VALUE"""),"dofke220")</f>
        <v>dofke220</v>
      </c>
      <c r="P26" s="51">
        <f>IFERROR(__xludf.DUMMYFUNCTION("""COMPUTED_VALUE"""),1.0)</f>
        <v>1</v>
      </c>
      <c r="Q26" s="52">
        <f>countifs(KRA_User,$O26,KRA_Grid_Type,"R")</f>
        <v>0</v>
      </c>
      <c r="R26" s="52">
        <f>countifs(KRA_User,$O26,KRA_Grid_Type,"M")</f>
        <v>1</v>
      </c>
      <c r="S26" s="52">
        <f>countifs(KRA_User,$O26,KRA_Grid_Type,"L")</f>
        <v>0</v>
      </c>
      <c r="T26" s="52">
        <f>countifs(KRA_User,$O26,KRA_Grid_Type,"H")</f>
        <v>0</v>
      </c>
    </row>
    <row r="27">
      <c r="A27" s="55"/>
      <c r="B27" s="55"/>
      <c r="C27" s="55"/>
      <c r="D27" s="57"/>
      <c r="E27" s="55"/>
      <c r="F27" s="55"/>
      <c r="G27" s="55"/>
      <c r="H27" s="55"/>
      <c r="I27" s="55"/>
      <c r="J27" s="55"/>
      <c r="K27" s="55"/>
      <c r="L27" s="55"/>
      <c r="O27" s="50" t="str">
        <f>IFERROR(__xludf.DUMMYFUNCTION("""COMPUTED_VALUE"""),"duinhopper")</f>
        <v>duinhopper</v>
      </c>
      <c r="P27" s="51">
        <f>IFERROR(__xludf.DUMMYFUNCTION("""COMPUTED_VALUE"""),1.0)</f>
        <v>1</v>
      </c>
      <c r="Q27" s="52">
        <f>countifs(KRA_User,$O27,KRA_Grid_Type,"R")</f>
        <v>0</v>
      </c>
      <c r="R27" s="52">
        <f>countifs(KRA_User,$O27,KRA_Grid_Type,"M")</f>
        <v>0</v>
      </c>
      <c r="S27" s="52">
        <f>countifs(KRA_User,$O27,KRA_Grid_Type,"L")</f>
        <v>1</v>
      </c>
      <c r="T27" s="52">
        <f>countifs(KRA_User,$O27,KRA_Grid_Type,"H")</f>
        <v>0</v>
      </c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O28" s="50" t="str">
        <f>IFERROR(__xludf.DUMMYFUNCTION("""COMPUTED_VALUE"""),"iggiepiggie")</f>
        <v>iggiepiggie</v>
      </c>
      <c r="P28" s="51">
        <f>IFERROR(__xludf.DUMMYFUNCTION("""COMPUTED_VALUE"""),1.0)</f>
        <v>1</v>
      </c>
      <c r="Q28" s="52">
        <f>countifs(KRA_User,$O28,KRA_Grid_Type,"R")</f>
        <v>0</v>
      </c>
      <c r="R28" s="52">
        <f>countifs(KRA_User,$O28,KRA_Grid_Type,"M")</f>
        <v>1</v>
      </c>
      <c r="S28" s="52">
        <f>countifs(KRA_User,$O28,KRA_Grid_Type,"L")</f>
        <v>0</v>
      </c>
      <c r="T28" s="52">
        <f>countifs(KRA_User,$O28,KRA_Grid_Type,"H")</f>
        <v>0</v>
      </c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O29" s="50" t="str">
        <f>IFERROR(__xludf.DUMMYFUNCTION("""COMPUTED_VALUE"""),"jakabgyorgy")</f>
        <v>jakabgyorgy</v>
      </c>
      <c r="P29" s="51">
        <f>IFERROR(__xludf.DUMMYFUNCTION("""COMPUTED_VALUE"""),1.0)</f>
        <v>1</v>
      </c>
      <c r="Q29" s="52">
        <f>countifs(KRA_User,$O29,KRA_Grid_Type,"R")</f>
        <v>0</v>
      </c>
      <c r="R29" s="52">
        <f>countifs(KRA_User,$O29,KRA_Grid_Type,"M")</f>
        <v>0</v>
      </c>
      <c r="S29" s="52">
        <f>countifs(KRA_User,$O29,KRA_Grid_Type,"L")</f>
        <v>1</v>
      </c>
      <c r="T29" s="52">
        <f>countifs(KRA_User,$O29,KRA_Grid_Type,"H")</f>
        <v>0</v>
      </c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O30" s="50" t="str">
        <f>IFERROR(__xludf.DUMMYFUNCTION("""COMPUTED_VALUE"""),"par72")</f>
        <v>par72</v>
      </c>
      <c r="P30" s="51">
        <f>IFERROR(__xludf.DUMMYFUNCTION("""COMPUTED_VALUE"""),1.0)</f>
        <v>1</v>
      </c>
      <c r="Q30" s="52">
        <f>countifs(KRA_User,$O30,KRA_Grid_Type,"R")</f>
        <v>1</v>
      </c>
      <c r="R30" s="52">
        <f>countifs(KRA_User,$O30,KRA_Grid_Type,"M")</f>
        <v>0</v>
      </c>
      <c r="S30" s="52">
        <f>countifs(KRA_User,$O30,KRA_Grid_Type,"L")</f>
        <v>0</v>
      </c>
      <c r="T30" s="52">
        <f>countifs(KRA_User,$O30,KRA_Grid_Type,"H")</f>
        <v>0</v>
      </c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O31" s="50" t="str">
        <f>IFERROR(__xludf.DUMMYFUNCTION("""COMPUTED_VALUE"""),"ponian")</f>
        <v>ponian</v>
      </c>
      <c r="P31" s="51">
        <f>IFERROR(__xludf.DUMMYFUNCTION("""COMPUTED_VALUE"""),1.0)</f>
        <v>1</v>
      </c>
      <c r="Q31" s="52">
        <f>countifs(KRA_User,$O31,KRA_Grid_Type,"R")</f>
        <v>1</v>
      </c>
      <c r="R31" s="52">
        <f>countifs(KRA_User,$O31,KRA_Grid_Type,"M")</f>
        <v>0</v>
      </c>
      <c r="S31" s="52">
        <f>countifs(KRA_User,$O31,KRA_Grid_Type,"L")</f>
        <v>0</v>
      </c>
      <c r="T31" s="52">
        <f>countifs(KRA_User,$O31,KRA_Grid_Type,"H")</f>
        <v>0</v>
      </c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O32" s="50" t="str">
        <f>IFERROR(__xludf.DUMMYFUNCTION("""COMPUTED_VALUE"""),"samanta")</f>
        <v>samanta</v>
      </c>
      <c r="P32" s="51">
        <f>IFERROR(__xludf.DUMMYFUNCTION("""COMPUTED_VALUE"""),1.0)</f>
        <v>1</v>
      </c>
      <c r="Q32" s="52">
        <f>countifs(KRA_User,$O32,KRA_Grid_Type,"R")</f>
        <v>0</v>
      </c>
      <c r="R32" s="52">
        <f>countifs(KRA_User,$O32,KRA_Grid_Type,"M")</f>
        <v>1</v>
      </c>
      <c r="S32" s="52">
        <f>countifs(KRA_User,$O32,KRA_Grid_Type,"L")</f>
        <v>0</v>
      </c>
      <c r="T32" s="52">
        <f>countifs(KRA_User,$O32,KRA_Grid_Type,"H")</f>
        <v>0</v>
      </c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O33" s="50" t="str">
        <f>IFERROR(__xludf.DUMMYFUNCTION("""COMPUTED_VALUE"""),"sickman")</f>
        <v>sickman</v>
      </c>
      <c r="P33" s="51">
        <f>IFERROR(__xludf.DUMMYFUNCTION("""COMPUTED_VALUE"""),1.0)</f>
        <v>1</v>
      </c>
      <c r="Q33" s="52">
        <f>countifs(KRA_User,$O33,KRA_Grid_Type,"R")</f>
        <v>0</v>
      </c>
      <c r="R33" s="52">
        <f>countifs(KRA_User,$O33,KRA_Grid_Type,"M")</f>
        <v>1</v>
      </c>
      <c r="S33" s="52">
        <f>countifs(KRA_User,$O33,KRA_Grid_Type,"L")</f>
        <v>0</v>
      </c>
      <c r="T33" s="52">
        <f>countifs(KRA_User,$O33,KRA_Grid_Type,"H")</f>
        <v>0</v>
      </c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O34" t="str">
        <f>IFERROR(__xludf.DUMMYFUNCTION("""COMPUTED_VALUE"""),"technical13")</f>
        <v>technical13</v>
      </c>
      <c r="P34" s="70">
        <f>IFERROR(__xludf.DUMMYFUNCTION("""COMPUTED_VALUE"""),1.0)</f>
        <v>1</v>
      </c>
      <c r="Q34" s="70"/>
      <c r="R34" s="70"/>
      <c r="S34" s="70"/>
      <c r="T34" s="70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O35" t="str">
        <f>IFERROR(__xludf.DUMMYFUNCTION("""COMPUTED_VALUE"""),"thedrolleclectic")</f>
        <v>thedrolleclectic</v>
      </c>
      <c r="P35" s="70">
        <f>IFERROR(__xludf.DUMMYFUNCTION("""COMPUTED_VALUE"""),1.0)</f>
        <v>1</v>
      </c>
      <c r="Q35" s="70"/>
      <c r="R35" s="70"/>
      <c r="S35" s="70"/>
      <c r="T35" s="70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O36" t="str">
        <f>IFERROR(__xludf.DUMMYFUNCTION("""COMPUTED_VALUE"""),"wemissmo")</f>
        <v>wemissmo</v>
      </c>
      <c r="P36" s="70">
        <f>IFERROR(__xludf.DUMMYFUNCTION("""COMPUTED_VALUE"""),1.0)</f>
        <v>1</v>
      </c>
      <c r="Q36" s="70"/>
      <c r="R36" s="70"/>
      <c r="S36" s="70"/>
      <c r="T36" s="70"/>
    </row>
    <row r="37" hidden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O37" t="str">
        <f>IFERROR(__xludf.DUMMYFUNCTION("""COMPUTED_VALUE"""),"westies")</f>
        <v>westies</v>
      </c>
      <c r="P37" s="70">
        <f>IFERROR(__xludf.DUMMYFUNCTION("""COMPUTED_VALUE"""),1.0)</f>
        <v>1</v>
      </c>
      <c r="Q37" s="70"/>
      <c r="R37" s="70"/>
      <c r="S37" s="70"/>
      <c r="T37" s="70"/>
    </row>
    <row r="38" hidden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O38" t="str">
        <f>IFERROR(__xludf.DUMMYFUNCTION("""COMPUTED_VALUE"""),"zave")</f>
        <v>zave</v>
      </c>
      <c r="P38" s="70">
        <f>IFERROR(__xludf.DUMMYFUNCTION("""COMPUTED_VALUE"""),1.0)</f>
        <v>1</v>
      </c>
      <c r="Q38" s="70"/>
      <c r="R38" s="70"/>
      <c r="S38" s="70"/>
      <c r="T38" s="70"/>
    </row>
    <row r="39" hidden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P39" s="70"/>
      <c r="Q39" s="70"/>
      <c r="R39" s="70"/>
      <c r="S39" s="70"/>
      <c r="T39" s="70"/>
    </row>
    <row r="40" hidden="1">
      <c r="A40" s="55"/>
      <c r="B40" s="63" t="str">
        <f>"Currently on the map: "&amp;if(G25="x","Rob, ","")&amp;if(H25="x","Matt, ","")&amp;if(I25="x","Lou, ","")&amp;if(J25="x","Hammock ","")</f>
        <v>Currently on the map: 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P40" s="70"/>
      <c r="Q40" s="70"/>
      <c r="R40" s="70"/>
      <c r="S40" s="70"/>
      <c r="T40" s="70"/>
    </row>
    <row r="41" hidden="1">
      <c r="A41" s="55"/>
      <c r="B41" s="36" t="s">
        <v>254</v>
      </c>
      <c r="C41" s="36" t="s">
        <v>255</v>
      </c>
      <c r="D41" s="36" t="s">
        <v>256</v>
      </c>
      <c r="E41" s="36" t="s">
        <v>257</v>
      </c>
      <c r="F41" s="36" t="s">
        <v>258</v>
      </c>
      <c r="G41" s="55"/>
      <c r="H41" s="55"/>
      <c r="I41" s="55"/>
      <c r="J41" s="55"/>
      <c r="K41" s="55"/>
      <c r="L41" s="55"/>
      <c r="P41" s="70"/>
      <c r="Q41" s="70"/>
      <c r="R41" s="70"/>
      <c r="S41" s="70"/>
      <c r="T41" s="70"/>
    </row>
    <row r="42" hidden="1">
      <c r="A42" s="55"/>
      <c r="B42" s="71">
        <f>date(2019,4,1)</f>
        <v>43556</v>
      </c>
      <c r="C42" s="55"/>
      <c r="D42" s="36" t="s">
        <v>252</v>
      </c>
      <c r="E42" s="36" t="s">
        <v>252</v>
      </c>
      <c r="F42" s="36" t="s">
        <v>252</v>
      </c>
      <c r="G42" s="55"/>
      <c r="H42" s="55"/>
      <c r="I42" s="55"/>
      <c r="J42" s="55"/>
      <c r="K42" s="55"/>
      <c r="L42" s="55"/>
      <c r="P42" s="70"/>
      <c r="Q42" s="70"/>
      <c r="R42" s="70"/>
      <c r="S42" s="70"/>
      <c r="T42" s="70"/>
    </row>
    <row r="43" hidden="1">
      <c r="A43" s="55"/>
      <c r="B43" s="71">
        <f t="shared" ref="B43:B102" si="2">B42+1</f>
        <v>43557</v>
      </c>
      <c r="C43" s="55"/>
      <c r="D43" s="36" t="s">
        <v>252</v>
      </c>
      <c r="E43" s="36" t="s">
        <v>252</v>
      </c>
      <c r="F43" s="36" t="s">
        <v>252</v>
      </c>
      <c r="G43" s="55"/>
      <c r="H43" s="55"/>
      <c r="I43" s="55"/>
      <c r="J43" s="55"/>
      <c r="K43" s="55"/>
      <c r="L43" s="55"/>
      <c r="P43" s="70"/>
      <c r="Q43" s="70"/>
      <c r="R43" s="70"/>
      <c r="S43" s="70"/>
      <c r="T43" s="70"/>
    </row>
    <row r="44" hidden="1">
      <c r="A44" s="55"/>
      <c r="B44" s="71">
        <f t="shared" si="2"/>
        <v>43558</v>
      </c>
      <c r="C44" s="55"/>
      <c r="D44" s="36" t="s">
        <v>252</v>
      </c>
      <c r="E44" s="36" t="s">
        <v>252</v>
      </c>
      <c r="F44" s="36" t="s">
        <v>252</v>
      </c>
      <c r="G44" s="55"/>
      <c r="H44" s="55"/>
      <c r="I44" s="55"/>
      <c r="J44" s="55"/>
      <c r="K44" s="55"/>
      <c r="L44" s="55"/>
      <c r="P44" s="70"/>
      <c r="Q44" s="70"/>
      <c r="R44" s="70"/>
      <c r="S44" s="70"/>
      <c r="T44" s="70"/>
    </row>
    <row r="45" hidden="1">
      <c r="A45" s="55"/>
      <c r="B45" s="71">
        <f t="shared" si="2"/>
        <v>43559</v>
      </c>
      <c r="C45" s="36" t="s">
        <v>252</v>
      </c>
      <c r="D45" s="55"/>
      <c r="E45" s="36" t="s">
        <v>252</v>
      </c>
      <c r="F45" s="36" t="s">
        <v>252</v>
      </c>
      <c r="G45" s="55"/>
      <c r="H45" s="55"/>
      <c r="I45" s="55"/>
      <c r="J45" s="55"/>
      <c r="K45" s="55"/>
      <c r="L45" s="55"/>
      <c r="P45" s="70"/>
      <c r="Q45" s="70"/>
      <c r="R45" s="70"/>
      <c r="S45" s="70"/>
      <c r="T45" s="70"/>
    </row>
    <row r="46" hidden="1">
      <c r="A46" s="55"/>
      <c r="B46" s="71">
        <f t="shared" si="2"/>
        <v>43560</v>
      </c>
      <c r="C46" s="36" t="s">
        <v>252</v>
      </c>
      <c r="D46" s="36" t="s">
        <v>252</v>
      </c>
      <c r="E46" s="36" t="s">
        <v>252</v>
      </c>
      <c r="F46" s="36" t="s">
        <v>252</v>
      </c>
      <c r="G46" s="55"/>
      <c r="H46" s="55"/>
      <c r="I46" s="55"/>
      <c r="J46" s="55"/>
      <c r="K46" s="55"/>
      <c r="L46" s="55"/>
      <c r="P46" s="70"/>
      <c r="Q46" s="70"/>
      <c r="R46" s="70"/>
      <c r="S46" s="70"/>
      <c r="T46" s="70"/>
    </row>
    <row r="47" hidden="1">
      <c r="A47" s="55"/>
      <c r="B47" s="71">
        <f t="shared" si="2"/>
        <v>43561</v>
      </c>
      <c r="C47" s="36" t="s">
        <v>252</v>
      </c>
      <c r="D47" s="36" t="s">
        <v>252</v>
      </c>
      <c r="E47" s="36" t="s">
        <v>252</v>
      </c>
      <c r="F47" s="55"/>
      <c r="G47" s="55"/>
      <c r="H47" s="55"/>
      <c r="I47" s="55"/>
      <c r="J47" s="55"/>
      <c r="K47" s="55"/>
      <c r="L47" s="55"/>
      <c r="P47" s="70"/>
      <c r="Q47" s="70"/>
      <c r="R47" s="70"/>
      <c r="S47" s="70"/>
      <c r="T47" s="70"/>
    </row>
    <row r="48" hidden="1">
      <c r="A48" s="55"/>
      <c r="B48" s="71">
        <f t="shared" si="2"/>
        <v>43562</v>
      </c>
      <c r="C48" s="36" t="s">
        <v>252</v>
      </c>
      <c r="D48" s="55"/>
      <c r="E48" s="36" t="s">
        <v>252</v>
      </c>
      <c r="F48" s="55"/>
      <c r="G48" s="55"/>
      <c r="H48" s="55"/>
      <c r="I48" s="55"/>
      <c r="J48" s="55"/>
      <c r="K48" s="55"/>
      <c r="L48" s="55"/>
      <c r="P48" s="70"/>
      <c r="Q48" s="70"/>
      <c r="R48" s="70"/>
      <c r="S48" s="70"/>
      <c r="T48" s="70"/>
    </row>
    <row r="49" hidden="1">
      <c r="A49" s="55"/>
      <c r="B49" s="71">
        <f t="shared" si="2"/>
        <v>43563</v>
      </c>
      <c r="C49" s="55"/>
      <c r="D49" s="55"/>
      <c r="E49" s="36" t="s">
        <v>252</v>
      </c>
      <c r="F49" s="36" t="s">
        <v>252</v>
      </c>
      <c r="G49" s="55"/>
      <c r="H49" s="55"/>
      <c r="I49" s="55"/>
      <c r="J49" s="55"/>
      <c r="K49" s="55"/>
      <c r="L49" s="55"/>
      <c r="P49" s="70"/>
      <c r="Q49" s="70"/>
      <c r="R49" s="70"/>
      <c r="S49" s="70"/>
      <c r="T49" s="70"/>
    </row>
    <row r="50" hidden="1">
      <c r="A50" s="55"/>
      <c r="B50" s="71">
        <f t="shared" si="2"/>
        <v>43564</v>
      </c>
      <c r="C50" s="55"/>
      <c r="D50" s="36" t="s">
        <v>252</v>
      </c>
      <c r="E50" s="36" t="s">
        <v>252</v>
      </c>
      <c r="F50" s="36" t="s">
        <v>252</v>
      </c>
      <c r="G50" s="55"/>
      <c r="H50" s="55"/>
      <c r="I50" s="55"/>
      <c r="J50" s="55"/>
      <c r="K50" s="55"/>
      <c r="L50" s="55"/>
      <c r="P50" s="70"/>
      <c r="Q50" s="70"/>
      <c r="R50" s="70"/>
      <c r="S50" s="70"/>
      <c r="T50" s="70"/>
    </row>
    <row r="51" hidden="1">
      <c r="A51" s="55"/>
      <c r="B51" s="71">
        <f t="shared" si="2"/>
        <v>43565</v>
      </c>
      <c r="C51" s="55"/>
      <c r="D51" s="55"/>
      <c r="E51" s="36" t="s">
        <v>252</v>
      </c>
      <c r="F51" s="36" t="s">
        <v>252</v>
      </c>
      <c r="G51" s="55"/>
      <c r="H51" s="55"/>
      <c r="I51" s="55"/>
      <c r="J51" s="55"/>
      <c r="K51" s="55"/>
      <c r="L51" s="55"/>
      <c r="P51" s="70"/>
      <c r="Q51" s="70"/>
      <c r="R51" s="70"/>
      <c r="S51" s="70"/>
      <c r="T51" s="70"/>
    </row>
    <row r="52" hidden="1">
      <c r="A52" s="55"/>
      <c r="B52" s="71">
        <f t="shared" si="2"/>
        <v>43566</v>
      </c>
      <c r="C52" s="55"/>
      <c r="D52" s="55"/>
      <c r="E52" s="36" t="s">
        <v>252</v>
      </c>
      <c r="F52" s="36" t="s">
        <v>252</v>
      </c>
      <c r="G52" s="55"/>
      <c r="H52" s="55"/>
      <c r="I52" s="55"/>
      <c r="J52" s="55"/>
      <c r="K52" s="55"/>
      <c r="L52" s="55"/>
      <c r="P52" s="70"/>
      <c r="Q52" s="70"/>
      <c r="R52" s="70"/>
      <c r="S52" s="70"/>
      <c r="T52" s="70"/>
    </row>
    <row r="53" hidden="1">
      <c r="A53" s="55"/>
      <c r="B53" s="71">
        <f t="shared" si="2"/>
        <v>43567</v>
      </c>
      <c r="C53" s="55"/>
      <c r="D53" s="36" t="s">
        <v>252</v>
      </c>
      <c r="E53" s="36" t="s">
        <v>252</v>
      </c>
      <c r="F53" s="36" t="s">
        <v>252</v>
      </c>
      <c r="G53" s="55"/>
      <c r="H53" s="55"/>
      <c r="I53" s="55"/>
      <c r="J53" s="55"/>
      <c r="K53" s="55"/>
      <c r="L53" s="55"/>
      <c r="P53" s="70"/>
      <c r="Q53" s="70"/>
      <c r="R53" s="70"/>
      <c r="S53" s="70"/>
      <c r="T53" s="70"/>
    </row>
    <row r="54" hidden="1">
      <c r="A54" s="55"/>
      <c r="B54" s="71">
        <f t="shared" si="2"/>
        <v>43568</v>
      </c>
      <c r="C54" s="55"/>
      <c r="D54" s="36" t="s">
        <v>252</v>
      </c>
      <c r="E54" s="36" t="s">
        <v>252</v>
      </c>
      <c r="F54" s="55"/>
      <c r="G54" s="55"/>
      <c r="H54" s="55"/>
      <c r="I54" s="55"/>
      <c r="J54" s="55"/>
      <c r="K54" s="55"/>
      <c r="L54" s="55"/>
      <c r="P54" s="70"/>
      <c r="Q54" s="70"/>
      <c r="R54" s="70"/>
      <c r="S54" s="70"/>
      <c r="T54" s="70"/>
    </row>
    <row r="55" hidden="1">
      <c r="A55" s="55"/>
      <c r="B55" s="71">
        <f t="shared" si="2"/>
        <v>43569</v>
      </c>
      <c r="C55" s="55"/>
      <c r="D55" s="36" t="s">
        <v>252</v>
      </c>
      <c r="E55" s="36" t="s">
        <v>252</v>
      </c>
      <c r="F55" s="55"/>
      <c r="G55" s="55"/>
      <c r="H55" s="55"/>
      <c r="I55" s="55"/>
      <c r="J55" s="55"/>
      <c r="K55" s="55"/>
      <c r="L55" s="55"/>
      <c r="P55" s="70"/>
      <c r="Q55" s="70"/>
      <c r="R55" s="70"/>
      <c r="S55" s="70"/>
      <c r="T55" s="70"/>
    </row>
    <row r="56" hidden="1">
      <c r="A56" s="55"/>
      <c r="B56" s="71">
        <f t="shared" si="2"/>
        <v>43570</v>
      </c>
      <c r="C56" s="55"/>
      <c r="D56" s="36" t="s">
        <v>252</v>
      </c>
      <c r="E56" s="36" t="s">
        <v>252</v>
      </c>
      <c r="F56" s="36" t="s">
        <v>252</v>
      </c>
      <c r="G56" s="55"/>
      <c r="H56" s="55"/>
      <c r="I56" s="55"/>
      <c r="J56" s="55"/>
      <c r="K56" s="55"/>
      <c r="L56" s="55"/>
      <c r="P56" s="70"/>
      <c r="Q56" s="70"/>
      <c r="R56" s="70"/>
      <c r="S56" s="70"/>
      <c r="T56" s="70"/>
    </row>
    <row r="57" hidden="1">
      <c r="A57" s="55"/>
      <c r="B57" s="71">
        <f t="shared" si="2"/>
        <v>43571</v>
      </c>
      <c r="C57" s="36" t="s">
        <v>252</v>
      </c>
      <c r="D57" s="36" t="s">
        <v>252</v>
      </c>
      <c r="E57" s="36" t="s">
        <v>252</v>
      </c>
      <c r="F57" s="36" t="s">
        <v>252</v>
      </c>
      <c r="G57" s="55"/>
      <c r="H57" s="55"/>
      <c r="I57" s="55"/>
      <c r="J57" s="55"/>
      <c r="K57" s="55"/>
      <c r="L57" s="55"/>
      <c r="P57" s="70"/>
      <c r="Q57" s="70"/>
      <c r="R57" s="70"/>
      <c r="S57" s="70"/>
      <c r="T57" s="70"/>
    </row>
    <row r="58" hidden="1">
      <c r="A58" s="55"/>
      <c r="B58" s="71">
        <f t="shared" si="2"/>
        <v>43572</v>
      </c>
      <c r="C58" s="36" t="s">
        <v>252</v>
      </c>
      <c r="D58" s="36" t="s">
        <v>252</v>
      </c>
      <c r="E58" s="36" t="s">
        <v>252</v>
      </c>
      <c r="F58" s="36" t="s">
        <v>252</v>
      </c>
      <c r="G58" s="55"/>
      <c r="H58" s="55"/>
      <c r="I58" s="55"/>
      <c r="J58" s="55"/>
      <c r="K58" s="55"/>
      <c r="L58" s="55"/>
      <c r="P58" s="70"/>
      <c r="Q58" s="70"/>
      <c r="R58" s="70"/>
      <c r="S58" s="70"/>
      <c r="T58" s="70"/>
    </row>
    <row r="59" hidden="1">
      <c r="A59" s="55"/>
      <c r="B59" s="71">
        <f t="shared" si="2"/>
        <v>43573</v>
      </c>
      <c r="C59" s="36" t="s">
        <v>252</v>
      </c>
      <c r="D59" s="55"/>
      <c r="E59" s="36" t="s">
        <v>252</v>
      </c>
      <c r="F59" s="36" t="s">
        <v>252</v>
      </c>
      <c r="G59" s="55"/>
      <c r="H59" s="55"/>
      <c r="I59" s="55"/>
      <c r="J59" s="55"/>
      <c r="K59" s="55"/>
      <c r="L59" s="55"/>
      <c r="P59" s="70"/>
      <c r="Q59" s="70"/>
      <c r="R59" s="70"/>
      <c r="S59" s="70"/>
      <c r="T59" s="70"/>
    </row>
    <row r="60" hidden="1">
      <c r="A60" s="55"/>
      <c r="B60" s="71">
        <f t="shared" si="2"/>
        <v>43574</v>
      </c>
      <c r="C60" s="36" t="s">
        <v>252</v>
      </c>
      <c r="D60" s="36" t="s">
        <v>252</v>
      </c>
      <c r="E60" s="36" t="s">
        <v>252</v>
      </c>
      <c r="F60" s="36" t="s">
        <v>252</v>
      </c>
      <c r="G60" s="55"/>
      <c r="H60" s="55"/>
      <c r="I60" s="55"/>
      <c r="J60" s="55"/>
      <c r="K60" s="55"/>
      <c r="L60" s="55"/>
      <c r="P60" s="70"/>
      <c r="Q60" s="70"/>
      <c r="R60" s="70"/>
      <c r="S60" s="70"/>
      <c r="T60" s="70"/>
    </row>
    <row r="61" hidden="1">
      <c r="A61" s="55"/>
      <c r="B61" s="71">
        <f t="shared" si="2"/>
        <v>43575</v>
      </c>
      <c r="C61" s="36" t="s">
        <v>252</v>
      </c>
      <c r="D61" s="36" t="s">
        <v>252</v>
      </c>
      <c r="E61" s="36" t="s">
        <v>252</v>
      </c>
      <c r="F61" s="55"/>
      <c r="G61" s="55"/>
      <c r="H61" s="55"/>
      <c r="I61" s="55"/>
      <c r="J61" s="55"/>
      <c r="K61" s="55"/>
      <c r="L61" s="55"/>
      <c r="P61" s="70"/>
      <c r="Q61" s="70"/>
      <c r="R61" s="70"/>
      <c r="S61" s="70"/>
      <c r="T61" s="70"/>
    </row>
    <row r="62" hidden="1">
      <c r="A62" s="55"/>
      <c r="B62" s="71">
        <f t="shared" si="2"/>
        <v>43576</v>
      </c>
      <c r="C62" s="36" t="s">
        <v>252</v>
      </c>
      <c r="D62" s="36" t="s">
        <v>252</v>
      </c>
      <c r="E62" s="36" t="s">
        <v>252</v>
      </c>
      <c r="F62" s="36" t="s">
        <v>252</v>
      </c>
      <c r="G62" s="55"/>
      <c r="H62" s="55"/>
      <c r="I62" s="55"/>
      <c r="J62" s="55"/>
      <c r="K62" s="55"/>
      <c r="L62" s="55"/>
      <c r="P62" s="70"/>
      <c r="Q62" s="70"/>
      <c r="R62" s="70"/>
      <c r="S62" s="70"/>
      <c r="T62" s="70"/>
    </row>
    <row r="63" hidden="1">
      <c r="A63" s="55"/>
      <c r="B63" s="71">
        <f t="shared" si="2"/>
        <v>43577</v>
      </c>
      <c r="C63" s="36" t="s">
        <v>252</v>
      </c>
      <c r="D63" s="55"/>
      <c r="E63" s="36" t="s">
        <v>252</v>
      </c>
      <c r="F63" s="36" t="s">
        <v>252</v>
      </c>
      <c r="G63" s="55"/>
      <c r="H63" s="55"/>
      <c r="I63" s="55"/>
      <c r="J63" s="55"/>
      <c r="K63" s="55"/>
      <c r="L63" s="55"/>
      <c r="P63" s="70"/>
      <c r="Q63" s="70"/>
      <c r="R63" s="70"/>
      <c r="S63" s="70"/>
      <c r="T63" s="70"/>
    </row>
    <row r="64" hidden="1">
      <c r="A64" s="55"/>
      <c r="B64" s="71">
        <f t="shared" si="2"/>
        <v>43578</v>
      </c>
      <c r="C64" s="36" t="s">
        <v>252</v>
      </c>
      <c r="D64" s="55"/>
      <c r="E64" s="36" t="s">
        <v>252</v>
      </c>
      <c r="F64" s="36" t="s">
        <v>252</v>
      </c>
      <c r="G64" s="55"/>
      <c r="H64" s="55"/>
      <c r="I64" s="55"/>
      <c r="J64" s="55"/>
      <c r="K64" s="55"/>
      <c r="L64" s="55"/>
      <c r="P64" s="70"/>
      <c r="Q64" s="70"/>
      <c r="R64" s="70"/>
      <c r="S64" s="70"/>
      <c r="T64" s="70"/>
    </row>
    <row r="65" hidden="1">
      <c r="A65" s="55"/>
      <c r="B65" s="71">
        <f t="shared" si="2"/>
        <v>43579</v>
      </c>
      <c r="C65" s="55"/>
      <c r="D65" s="55"/>
      <c r="E65" s="36" t="s">
        <v>252</v>
      </c>
      <c r="F65" s="36" t="s">
        <v>252</v>
      </c>
      <c r="G65" s="55"/>
      <c r="H65" s="55"/>
      <c r="I65" s="55"/>
      <c r="J65" s="55"/>
      <c r="K65" s="55"/>
      <c r="L65" s="55"/>
      <c r="P65" s="70"/>
      <c r="Q65" s="70"/>
      <c r="R65" s="70"/>
      <c r="S65" s="70"/>
      <c r="T65" s="70"/>
    </row>
    <row r="66" hidden="1">
      <c r="A66" s="55"/>
      <c r="B66" s="71">
        <f t="shared" si="2"/>
        <v>43580</v>
      </c>
      <c r="C66" s="55"/>
      <c r="D66" s="55"/>
      <c r="E66" s="36" t="s">
        <v>252</v>
      </c>
      <c r="F66" s="36" t="s">
        <v>252</v>
      </c>
      <c r="G66" s="55"/>
      <c r="H66" s="55"/>
      <c r="I66" s="55"/>
      <c r="J66" s="55"/>
      <c r="K66" s="55"/>
      <c r="L66" s="55"/>
      <c r="P66" s="70"/>
      <c r="Q66" s="70"/>
      <c r="R66" s="70"/>
      <c r="S66" s="70"/>
      <c r="T66" s="70"/>
    </row>
    <row r="67" hidden="1">
      <c r="A67" s="55"/>
      <c r="B67" s="71">
        <f t="shared" si="2"/>
        <v>43581</v>
      </c>
      <c r="C67" s="55"/>
      <c r="D67" s="36" t="s">
        <v>252</v>
      </c>
      <c r="E67" s="36" t="s">
        <v>252</v>
      </c>
      <c r="F67" s="36" t="s">
        <v>252</v>
      </c>
      <c r="G67" s="55"/>
      <c r="H67" s="55"/>
      <c r="I67" s="55"/>
      <c r="J67" s="55"/>
      <c r="K67" s="55"/>
      <c r="L67" s="55"/>
      <c r="P67" s="70"/>
      <c r="Q67" s="70"/>
      <c r="R67" s="70"/>
      <c r="S67" s="70"/>
      <c r="T67" s="70"/>
    </row>
    <row r="68" hidden="1">
      <c r="A68" s="55"/>
      <c r="B68" s="71">
        <f t="shared" si="2"/>
        <v>43582</v>
      </c>
      <c r="C68" s="36" t="s">
        <v>252</v>
      </c>
      <c r="D68" s="36" t="s">
        <v>252</v>
      </c>
      <c r="E68" s="36" t="s">
        <v>252</v>
      </c>
      <c r="F68" s="55"/>
      <c r="G68" s="55"/>
      <c r="H68" s="55"/>
      <c r="I68" s="55"/>
      <c r="J68" s="55"/>
      <c r="K68" s="55"/>
      <c r="L68" s="55"/>
      <c r="P68" s="70"/>
      <c r="Q68" s="70"/>
      <c r="R68" s="70"/>
      <c r="S68" s="70"/>
      <c r="T68" s="70"/>
    </row>
    <row r="69" hidden="1">
      <c r="A69" s="55"/>
      <c r="B69" s="71">
        <f t="shared" si="2"/>
        <v>43583</v>
      </c>
      <c r="C69" s="36" t="s">
        <v>252</v>
      </c>
      <c r="D69" s="36" t="s">
        <v>252</v>
      </c>
      <c r="E69" s="36" t="s">
        <v>252</v>
      </c>
      <c r="F69" s="55"/>
      <c r="G69" s="55"/>
      <c r="H69" s="55"/>
      <c r="I69" s="55"/>
      <c r="J69" s="55"/>
      <c r="K69" s="55"/>
      <c r="L69" s="55"/>
      <c r="P69" s="70"/>
      <c r="Q69" s="70"/>
      <c r="R69" s="70"/>
      <c r="S69" s="70"/>
      <c r="T69" s="70"/>
    </row>
    <row r="70" hidden="1">
      <c r="A70" s="55"/>
      <c r="B70" s="71">
        <f t="shared" si="2"/>
        <v>43584</v>
      </c>
      <c r="C70" s="55"/>
      <c r="D70" s="36" t="s">
        <v>252</v>
      </c>
      <c r="E70" s="36" t="s">
        <v>252</v>
      </c>
      <c r="F70" s="36" t="s">
        <v>252</v>
      </c>
      <c r="G70" s="55"/>
      <c r="H70" s="55"/>
      <c r="I70" s="55"/>
      <c r="J70" s="55"/>
      <c r="K70" s="55"/>
      <c r="L70" s="55"/>
      <c r="P70" s="70"/>
      <c r="Q70" s="70"/>
      <c r="R70" s="70"/>
      <c r="S70" s="70"/>
      <c r="T70" s="70"/>
    </row>
    <row r="71" hidden="1">
      <c r="A71" s="55"/>
      <c r="B71" s="71">
        <f t="shared" si="2"/>
        <v>43585</v>
      </c>
      <c r="C71" s="55"/>
      <c r="D71" s="36" t="s">
        <v>252</v>
      </c>
      <c r="E71" s="36" t="s">
        <v>252</v>
      </c>
      <c r="F71" s="36" t="s">
        <v>252</v>
      </c>
      <c r="G71" s="55"/>
      <c r="H71" s="55"/>
      <c r="I71" s="55"/>
      <c r="J71" s="55"/>
      <c r="K71" s="55"/>
      <c r="L71" s="55"/>
      <c r="P71" s="70"/>
      <c r="Q71" s="70"/>
      <c r="R71" s="70"/>
      <c r="S71" s="70"/>
      <c r="T71" s="70"/>
    </row>
    <row r="72" hidden="1">
      <c r="A72" s="55"/>
      <c r="B72" s="71">
        <f t="shared" si="2"/>
        <v>43586</v>
      </c>
      <c r="C72" s="55"/>
      <c r="D72" s="36" t="s">
        <v>252</v>
      </c>
      <c r="E72" s="36" t="s">
        <v>252</v>
      </c>
      <c r="F72" s="36" t="s">
        <v>252</v>
      </c>
      <c r="G72" s="55"/>
      <c r="H72" s="55"/>
      <c r="I72" s="55"/>
      <c r="J72" s="55"/>
      <c r="K72" s="55"/>
      <c r="L72" s="55"/>
      <c r="P72" s="70"/>
      <c r="Q72" s="70"/>
      <c r="R72" s="70"/>
      <c r="S72" s="70"/>
      <c r="T72" s="70"/>
    </row>
    <row r="73" hidden="1">
      <c r="A73" s="55"/>
      <c r="B73" s="71">
        <f t="shared" si="2"/>
        <v>43587</v>
      </c>
      <c r="C73" s="55"/>
      <c r="D73" s="55"/>
      <c r="E73" s="36" t="s">
        <v>252</v>
      </c>
      <c r="F73" s="36" t="s">
        <v>252</v>
      </c>
      <c r="G73" s="55"/>
      <c r="H73" s="55"/>
      <c r="I73" s="55"/>
      <c r="J73" s="55"/>
      <c r="K73" s="55"/>
      <c r="L73" s="55"/>
      <c r="P73" s="70"/>
      <c r="Q73" s="70"/>
      <c r="R73" s="70"/>
      <c r="S73" s="70"/>
      <c r="T73" s="70"/>
    </row>
    <row r="74" hidden="1">
      <c r="A74" s="55"/>
      <c r="B74" s="71">
        <f t="shared" si="2"/>
        <v>43588</v>
      </c>
      <c r="C74" s="36" t="s">
        <v>252</v>
      </c>
      <c r="D74" s="36" t="s">
        <v>252</v>
      </c>
      <c r="E74" s="36" t="s">
        <v>252</v>
      </c>
      <c r="F74" s="36" t="s">
        <v>252</v>
      </c>
      <c r="G74" s="55"/>
      <c r="H74" s="55"/>
      <c r="I74" s="55"/>
      <c r="J74" s="55"/>
      <c r="K74" s="55"/>
      <c r="L74" s="55"/>
      <c r="P74" s="70"/>
      <c r="Q74" s="70"/>
      <c r="R74" s="70"/>
      <c r="S74" s="70"/>
      <c r="T74" s="70"/>
    </row>
    <row r="75" hidden="1">
      <c r="A75" s="55"/>
      <c r="B75" s="71">
        <f t="shared" si="2"/>
        <v>43589</v>
      </c>
      <c r="C75" s="36" t="s">
        <v>252</v>
      </c>
      <c r="D75" s="36" t="s">
        <v>252</v>
      </c>
      <c r="E75" s="36" t="s">
        <v>252</v>
      </c>
      <c r="F75" s="55"/>
      <c r="G75" s="55"/>
      <c r="H75" s="55"/>
      <c r="I75" s="55"/>
      <c r="J75" s="55"/>
      <c r="K75" s="55"/>
      <c r="L75" s="55"/>
      <c r="P75" s="70"/>
      <c r="Q75" s="70"/>
      <c r="R75" s="70"/>
      <c r="S75" s="70"/>
      <c r="T75" s="70"/>
    </row>
    <row r="76" hidden="1">
      <c r="A76" s="55"/>
      <c r="B76" s="71">
        <f t="shared" si="2"/>
        <v>43590</v>
      </c>
      <c r="C76" s="36" t="s">
        <v>252</v>
      </c>
      <c r="D76" s="36" t="s">
        <v>252</v>
      </c>
      <c r="E76" s="36" t="s">
        <v>252</v>
      </c>
      <c r="F76" s="55"/>
      <c r="G76" s="55"/>
      <c r="H76" s="55"/>
      <c r="I76" s="55"/>
      <c r="J76" s="55"/>
      <c r="K76" s="55"/>
      <c r="L76" s="55"/>
      <c r="P76" s="70"/>
      <c r="Q76" s="70"/>
      <c r="R76" s="70"/>
      <c r="S76" s="70"/>
      <c r="T76" s="70"/>
    </row>
    <row r="77" hidden="1">
      <c r="A77" s="55"/>
      <c r="B77" s="71">
        <f t="shared" si="2"/>
        <v>43591</v>
      </c>
      <c r="C77" s="55"/>
      <c r="D77" s="55"/>
      <c r="E77" s="36" t="s">
        <v>252</v>
      </c>
      <c r="F77" s="36" t="s">
        <v>252</v>
      </c>
      <c r="G77" s="55"/>
      <c r="H77" s="55"/>
      <c r="I77" s="55"/>
      <c r="J77" s="55"/>
      <c r="K77" s="55"/>
      <c r="L77" s="55"/>
      <c r="P77" s="70"/>
      <c r="Q77" s="70"/>
      <c r="R77" s="70"/>
      <c r="S77" s="70"/>
      <c r="T77" s="70"/>
    </row>
    <row r="78" hidden="1">
      <c r="A78" s="55"/>
      <c r="B78" s="71">
        <f t="shared" si="2"/>
        <v>43592</v>
      </c>
      <c r="C78" s="55"/>
      <c r="D78" s="55"/>
      <c r="E78" s="36" t="s">
        <v>252</v>
      </c>
      <c r="F78" s="36" t="s">
        <v>252</v>
      </c>
      <c r="G78" s="55"/>
      <c r="H78" s="55"/>
      <c r="I78" s="55"/>
      <c r="J78" s="55"/>
      <c r="K78" s="55"/>
      <c r="L78" s="55"/>
      <c r="P78" s="70"/>
      <c r="Q78" s="70"/>
      <c r="R78" s="70"/>
      <c r="S78" s="70"/>
      <c r="T78" s="70"/>
    </row>
    <row r="79" hidden="1">
      <c r="A79" s="55"/>
      <c r="B79" s="71">
        <f t="shared" si="2"/>
        <v>43593</v>
      </c>
      <c r="C79" s="55"/>
      <c r="D79" s="55"/>
      <c r="E79" s="55"/>
      <c r="F79" s="36" t="s">
        <v>252</v>
      </c>
      <c r="G79" s="55"/>
      <c r="H79" s="55"/>
      <c r="I79" s="55"/>
      <c r="J79" s="55"/>
      <c r="K79" s="55"/>
      <c r="L79" s="55"/>
      <c r="P79" s="70"/>
      <c r="Q79" s="70"/>
      <c r="R79" s="70"/>
      <c r="S79" s="70"/>
      <c r="T79" s="70"/>
    </row>
    <row r="80" hidden="1">
      <c r="A80" s="55"/>
      <c r="B80" s="71">
        <f t="shared" si="2"/>
        <v>43594</v>
      </c>
      <c r="C80" s="55"/>
      <c r="D80" s="55"/>
      <c r="E80" s="55"/>
      <c r="F80" s="36" t="s">
        <v>252</v>
      </c>
      <c r="G80" s="55"/>
      <c r="H80" s="55"/>
      <c r="I80" s="55"/>
      <c r="J80" s="55"/>
      <c r="K80" s="55"/>
      <c r="L80" s="55"/>
      <c r="P80" s="70"/>
      <c r="Q80" s="70"/>
      <c r="R80" s="70"/>
      <c r="S80" s="70"/>
      <c r="T80" s="70"/>
    </row>
    <row r="81" hidden="1">
      <c r="A81" s="55"/>
      <c r="B81" s="71">
        <f t="shared" si="2"/>
        <v>43595</v>
      </c>
      <c r="C81" s="55"/>
      <c r="D81" s="36" t="s">
        <v>252</v>
      </c>
      <c r="E81" s="55"/>
      <c r="F81" s="36" t="s">
        <v>252</v>
      </c>
      <c r="G81" s="55"/>
      <c r="H81" s="55"/>
      <c r="I81" s="55"/>
      <c r="J81" s="55"/>
      <c r="K81" s="55"/>
      <c r="L81" s="55"/>
      <c r="P81" s="70"/>
      <c r="Q81" s="70"/>
      <c r="R81" s="70"/>
      <c r="S81" s="70"/>
      <c r="T81" s="70"/>
    </row>
    <row r="82" hidden="1">
      <c r="A82" s="55"/>
      <c r="B82" s="71">
        <f t="shared" si="2"/>
        <v>43596</v>
      </c>
      <c r="C82" s="55"/>
      <c r="D82" s="36" t="s">
        <v>252</v>
      </c>
      <c r="E82" s="55"/>
      <c r="F82" s="55"/>
      <c r="G82" s="55"/>
      <c r="H82" s="55"/>
      <c r="I82" s="55"/>
      <c r="J82" s="55"/>
      <c r="K82" s="55"/>
      <c r="L82" s="55"/>
      <c r="P82" s="70"/>
      <c r="Q82" s="70"/>
      <c r="R82" s="70"/>
      <c r="S82" s="70"/>
      <c r="T82" s="70"/>
    </row>
    <row r="83" hidden="1">
      <c r="A83" s="55"/>
      <c r="B83" s="71">
        <f t="shared" si="2"/>
        <v>43597</v>
      </c>
      <c r="C83" s="36" t="s">
        <v>252</v>
      </c>
      <c r="D83" s="55"/>
      <c r="E83" s="55"/>
      <c r="F83" s="55"/>
      <c r="G83" s="55"/>
      <c r="H83" s="55"/>
      <c r="I83" s="55"/>
      <c r="J83" s="55"/>
      <c r="K83" s="55"/>
      <c r="L83" s="55"/>
      <c r="P83" s="70"/>
      <c r="Q83" s="70"/>
      <c r="R83" s="70"/>
      <c r="S83" s="70"/>
      <c r="T83" s="70"/>
    </row>
    <row r="84" hidden="1">
      <c r="A84" s="55"/>
      <c r="B84" s="71">
        <f t="shared" si="2"/>
        <v>43598</v>
      </c>
      <c r="C84" s="36" t="s">
        <v>252</v>
      </c>
      <c r="D84" s="55"/>
      <c r="E84" s="55"/>
      <c r="F84" s="36" t="s">
        <v>252</v>
      </c>
      <c r="G84" s="55"/>
      <c r="H84" s="55"/>
      <c r="I84" s="55"/>
      <c r="J84" s="55"/>
      <c r="K84" s="55"/>
      <c r="L84" s="55"/>
      <c r="P84" s="70"/>
      <c r="Q84" s="70"/>
      <c r="R84" s="70"/>
      <c r="S84" s="70"/>
      <c r="T84" s="70"/>
    </row>
    <row r="85" hidden="1">
      <c r="A85" s="55"/>
      <c r="B85" s="71">
        <f t="shared" si="2"/>
        <v>43599</v>
      </c>
      <c r="C85" s="55"/>
      <c r="D85" s="55"/>
      <c r="E85" s="55"/>
      <c r="F85" s="36" t="s">
        <v>252</v>
      </c>
      <c r="G85" s="55"/>
      <c r="H85" s="55"/>
      <c r="I85" s="55"/>
      <c r="J85" s="55"/>
      <c r="K85" s="55"/>
      <c r="L85" s="55"/>
      <c r="P85" s="70"/>
      <c r="Q85" s="70"/>
      <c r="R85" s="70"/>
      <c r="S85" s="70"/>
      <c r="T85" s="70"/>
    </row>
    <row r="86" hidden="1">
      <c r="A86" s="55"/>
      <c r="B86" s="71">
        <f t="shared" si="2"/>
        <v>43600</v>
      </c>
      <c r="C86" s="55"/>
      <c r="D86" s="55"/>
      <c r="E86" s="55"/>
      <c r="F86" s="36" t="s">
        <v>252</v>
      </c>
      <c r="G86" s="55"/>
      <c r="H86" s="55"/>
      <c r="I86" s="55"/>
      <c r="J86" s="55"/>
      <c r="K86" s="55"/>
      <c r="L86" s="55"/>
      <c r="P86" s="70"/>
      <c r="Q86" s="70"/>
      <c r="R86" s="70"/>
      <c r="S86" s="70"/>
      <c r="T86" s="70"/>
    </row>
    <row r="87" hidden="1">
      <c r="A87" s="55"/>
      <c r="B87" s="71">
        <f t="shared" si="2"/>
        <v>43601</v>
      </c>
      <c r="C87" s="36" t="s">
        <v>252</v>
      </c>
      <c r="D87" s="55"/>
      <c r="E87" s="36" t="s">
        <v>252</v>
      </c>
      <c r="F87" s="36" t="s">
        <v>252</v>
      </c>
      <c r="G87" s="55"/>
      <c r="H87" s="55"/>
      <c r="I87" s="55"/>
      <c r="J87" s="55"/>
      <c r="K87" s="55"/>
      <c r="L87" s="55"/>
      <c r="P87" s="70"/>
      <c r="Q87" s="70"/>
      <c r="R87" s="70"/>
      <c r="S87" s="70"/>
      <c r="T87" s="70"/>
    </row>
    <row r="88" hidden="1">
      <c r="A88" s="55"/>
      <c r="B88" s="71">
        <f t="shared" si="2"/>
        <v>43602</v>
      </c>
      <c r="C88" s="36" t="s">
        <v>252</v>
      </c>
      <c r="D88" s="36" t="s">
        <v>252</v>
      </c>
      <c r="E88" s="36" t="s">
        <v>252</v>
      </c>
      <c r="F88" s="36" t="s">
        <v>252</v>
      </c>
      <c r="G88" s="55"/>
      <c r="H88" s="55"/>
      <c r="I88" s="55"/>
      <c r="J88" s="55"/>
      <c r="K88" s="55"/>
      <c r="L88" s="55"/>
      <c r="P88" s="70"/>
      <c r="Q88" s="70"/>
      <c r="R88" s="70"/>
      <c r="S88" s="70"/>
      <c r="T88" s="70"/>
    </row>
    <row r="89" hidden="1">
      <c r="A89" s="55"/>
      <c r="B89" s="71">
        <f t="shared" si="2"/>
        <v>43603</v>
      </c>
      <c r="C89" s="36" t="s">
        <v>252</v>
      </c>
      <c r="D89" s="36" t="s">
        <v>252</v>
      </c>
      <c r="E89" s="36" t="s">
        <v>252</v>
      </c>
      <c r="F89" s="36" t="s">
        <v>252</v>
      </c>
      <c r="G89" s="55"/>
      <c r="H89" s="55"/>
      <c r="I89" s="55"/>
      <c r="J89" s="55"/>
      <c r="K89" s="55"/>
      <c r="L89" s="55"/>
      <c r="P89" s="70"/>
      <c r="Q89" s="70"/>
      <c r="R89" s="70"/>
      <c r="S89" s="70"/>
      <c r="T89" s="70"/>
    </row>
    <row r="90" hidden="1">
      <c r="A90" s="55"/>
      <c r="B90" s="71">
        <f t="shared" si="2"/>
        <v>43604</v>
      </c>
      <c r="C90" s="36" t="s">
        <v>252</v>
      </c>
      <c r="D90" s="36" t="s">
        <v>252</v>
      </c>
      <c r="E90" s="36" t="s">
        <v>252</v>
      </c>
      <c r="F90" s="55"/>
      <c r="G90" s="55"/>
      <c r="H90" s="55"/>
      <c r="I90" s="55"/>
      <c r="J90" s="55"/>
      <c r="K90" s="55"/>
      <c r="L90" s="55"/>
      <c r="P90" s="70"/>
      <c r="Q90" s="70"/>
      <c r="R90" s="70"/>
      <c r="S90" s="70"/>
      <c r="T90" s="70"/>
    </row>
    <row r="91" hidden="1">
      <c r="A91" s="55"/>
      <c r="B91" s="71">
        <f t="shared" si="2"/>
        <v>43605</v>
      </c>
      <c r="C91" s="55"/>
      <c r="D91" s="36" t="s">
        <v>252</v>
      </c>
      <c r="E91" s="36" t="s">
        <v>252</v>
      </c>
      <c r="F91" s="36" t="s">
        <v>252</v>
      </c>
      <c r="G91" s="55"/>
      <c r="H91" s="55"/>
      <c r="I91" s="55"/>
      <c r="J91" s="55"/>
      <c r="K91" s="55"/>
      <c r="L91" s="55"/>
      <c r="P91" s="70"/>
      <c r="Q91" s="70"/>
      <c r="R91" s="70"/>
      <c r="S91" s="70"/>
      <c r="T91" s="70"/>
    </row>
    <row r="92" hidden="1">
      <c r="A92" s="55"/>
      <c r="B92" s="71">
        <f t="shared" si="2"/>
        <v>43606</v>
      </c>
      <c r="C92" s="55"/>
      <c r="D92" s="36" t="s">
        <v>252</v>
      </c>
      <c r="E92" s="55"/>
      <c r="F92" s="36" t="s">
        <v>252</v>
      </c>
      <c r="G92" s="55"/>
      <c r="H92" s="55"/>
      <c r="I92" s="55"/>
      <c r="J92" s="55"/>
      <c r="K92" s="55"/>
      <c r="L92" s="55"/>
      <c r="P92" s="70"/>
      <c r="Q92" s="70"/>
      <c r="R92" s="70"/>
      <c r="S92" s="70"/>
      <c r="T92" s="70"/>
    </row>
    <row r="93" hidden="1">
      <c r="A93" s="55"/>
      <c r="B93" s="71">
        <f t="shared" si="2"/>
        <v>43607</v>
      </c>
      <c r="C93" s="36" t="s">
        <v>252</v>
      </c>
      <c r="D93" s="36" t="s">
        <v>252</v>
      </c>
      <c r="E93" s="55"/>
      <c r="F93" s="36" t="s">
        <v>252</v>
      </c>
      <c r="G93" s="55"/>
      <c r="H93" s="55"/>
      <c r="I93" s="55"/>
      <c r="J93" s="55"/>
      <c r="K93" s="55"/>
      <c r="L93" s="55"/>
      <c r="P93" s="70"/>
      <c r="Q93" s="70"/>
      <c r="R93" s="70"/>
      <c r="S93" s="70"/>
      <c r="T93" s="70"/>
    </row>
    <row r="94" hidden="1">
      <c r="A94" s="55"/>
      <c r="B94" s="71">
        <f t="shared" si="2"/>
        <v>43608</v>
      </c>
      <c r="C94" s="36" t="s">
        <v>252</v>
      </c>
      <c r="D94" s="55"/>
      <c r="E94" s="55"/>
      <c r="F94" s="36" t="s">
        <v>252</v>
      </c>
      <c r="G94" s="55"/>
      <c r="H94" s="55"/>
      <c r="I94" s="55"/>
      <c r="J94" s="55"/>
      <c r="K94" s="55"/>
      <c r="L94" s="55"/>
      <c r="P94" s="70"/>
      <c r="Q94" s="70"/>
      <c r="R94" s="70"/>
      <c r="S94" s="70"/>
      <c r="T94" s="70"/>
    </row>
    <row r="95" hidden="1">
      <c r="A95" s="55"/>
      <c r="B95" s="71">
        <f t="shared" si="2"/>
        <v>43609</v>
      </c>
      <c r="C95" s="36" t="s">
        <v>252</v>
      </c>
      <c r="D95" s="55"/>
      <c r="E95" s="55"/>
      <c r="F95" s="36" t="s">
        <v>252</v>
      </c>
      <c r="G95" s="55"/>
      <c r="H95" s="55"/>
      <c r="I95" s="55"/>
      <c r="J95" s="55"/>
      <c r="K95" s="55"/>
      <c r="L95" s="55"/>
      <c r="P95" s="70"/>
      <c r="Q95" s="70"/>
      <c r="R95" s="70"/>
      <c r="S95" s="70"/>
      <c r="T95" s="70"/>
    </row>
    <row r="96" hidden="1">
      <c r="A96" s="55"/>
      <c r="B96" s="71">
        <f t="shared" si="2"/>
        <v>43610</v>
      </c>
      <c r="C96" s="36" t="s">
        <v>252</v>
      </c>
      <c r="D96" s="55"/>
      <c r="E96" s="55"/>
      <c r="F96" s="55"/>
      <c r="G96" s="55"/>
      <c r="H96" s="55"/>
      <c r="I96" s="55"/>
      <c r="J96" s="55"/>
      <c r="K96" s="55"/>
      <c r="L96" s="55"/>
      <c r="P96" s="70"/>
      <c r="Q96" s="70"/>
      <c r="R96" s="70"/>
      <c r="S96" s="70"/>
      <c r="T96" s="70"/>
    </row>
    <row r="97" hidden="1">
      <c r="A97" s="55"/>
      <c r="B97" s="71">
        <f t="shared" si="2"/>
        <v>43611</v>
      </c>
      <c r="C97" s="36" t="s">
        <v>252</v>
      </c>
      <c r="D97" s="55"/>
      <c r="E97" s="55"/>
      <c r="F97" s="55"/>
      <c r="G97" s="55"/>
      <c r="H97" s="55"/>
      <c r="I97" s="55"/>
      <c r="J97" s="55"/>
      <c r="K97" s="55"/>
      <c r="L97" s="55"/>
      <c r="P97" s="70"/>
      <c r="Q97" s="70"/>
      <c r="R97" s="70"/>
      <c r="S97" s="70"/>
      <c r="T97" s="70"/>
    </row>
    <row r="98" hidden="1">
      <c r="A98" s="55"/>
      <c r="B98" s="71">
        <f t="shared" si="2"/>
        <v>43612</v>
      </c>
      <c r="C98" s="55"/>
      <c r="D98" s="55"/>
      <c r="E98" s="55"/>
      <c r="F98" s="36" t="s">
        <v>252</v>
      </c>
      <c r="G98" s="55"/>
      <c r="H98" s="55"/>
      <c r="I98" s="55"/>
      <c r="J98" s="55"/>
      <c r="K98" s="55"/>
      <c r="L98" s="55"/>
      <c r="P98" s="70"/>
      <c r="Q98" s="70"/>
      <c r="R98" s="70"/>
      <c r="S98" s="70"/>
      <c r="T98" s="70"/>
    </row>
    <row r="99" hidden="1">
      <c r="A99" s="55"/>
      <c r="B99" s="71">
        <f t="shared" si="2"/>
        <v>43613</v>
      </c>
      <c r="C99" s="55"/>
      <c r="D99" s="55"/>
      <c r="E99" s="55"/>
      <c r="F99" s="36" t="s">
        <v>252</v>
      </c>
      <c r="G99" s="55"/>
      <c r="H99" s="55"/>
      <c r="I99" s="55"/>
      <c r="J99" s="55"/>
      <c r="K99" s="55"/>
      <c r="L99" s="55"/>
      <c r="P99" s="70"/>
      <c r="Q99" s="70"/>
      <c r="R99" s="70"/>
      <c r="S99" s="70"/>
      <c r="T99" s="70"/>
    </row>
    <row r="100" hidden="1">
      <c r="A100" s="55"/>
      <c r="B100" s="71">
        <f t="shared" si="2"/>
        <v>43614</v>
      </c>
      <c r="C100" s="55"/>
      <c r="D100" s="55"/>
      <c r="E100" s="55"/>
      <c r="F100" s="36" t="s">
        <v>252</v>
      </c>
      <c r="G100" s="55"/>
      <c r="H100" s="55"/>
      <c r="I100" s="55"/>
      <c r="J100" s="55"/>
      <c r="K100" s="55"/>
      <c r="L100" s="55"/>
      <c r="P100" s="70"/>
      <c r="Q100" s="70"/>
      <c r="R100" s="70"/>
      <c r="S100" s="70"/>
      <c r="T100" s="70"/>
    </row>
    <row r="101" hidden="1">
      <c r="A101" s="55"/>
      <c r="B101" s="71">
        <f t="shared" si="2"/>
        <v>43615</v>
      </c>
      <c r="C101" s="36" t="s">
        <v>252</v>
      </c>
      <c r="D101" s="36" t="s">
        <v>252</v>
      </c>
      <c r="E101" s="36" t="s">
        <v>252</v>
      </c>
      <c r="F101" s="36" t="s">
        <v>252</v>
      </c>
      <c r="G101" s="55"/>
      <c r="H101" s="55"/>
      <c r="I101" s="55"/>
      <c r="J101" s="55"/>
      <c r="K101" s="55"/>
      <c r="L101" s="55"/>
      <c r="P101" s="70"/>
      <c r="Q101" s="70"/>
      <c r="R101" s="70"/>
      <c r="S101" s="70"/>
      <c r="T101" s="70"/>
    </row>
    <row r="102" hidden="1">
      <c r="A102" s="55"/>
      <c r="B102" s="71">
        <f t="shared" si="2"/>
        <v>43616</v>
      </c>
      <c r="C102" s="36" t="s">
        <v>252</v>
      </c>
      <c r="D102" s="36" t="s">
        <v>252</v>
      </c>
      <c r="E102" s="36" t="s">
        <v>252</v>
      </c>
      <c r="F102" s="36" t="s">
        <v>252</v>
      </c>
      <c r="G102" s="55"/>
      <c r="H102" s="55"/>
      <c r="I102" s="55"/>
      <c r="J102" s="55"/>
      <c r="K102" s="55"/>
      <c r="L102" s="55"/>
      <c r="P102" s="70"/>
      <c r="Q102" s="70"/>
      <c r="R102" s="70"/>
      <c r="S102" s="70"/>
      <c r="T102" s="70"/>
    </row>
  </sheetData>
  <mergeCells count="5">
    <mergeCell ref="M1:N20"/>
    <mergeCell ref="C2:L2"/>
    <mergeCell ref="A4:A13"/>
    <mergeCell ref="D25:F25"/>
    <mergeCell ref="D26:F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7" width="8.38"/>
  </cols>
  <sheetData>
    <row r="1">
      <c r="A1" s="72" t="s">
        <v>259</v>
      </c>
      <c r="B1" s="8"/>
      <c r="C1" s="8"/>
      <c r="D1" s="8"/>
      <c r="E1" s="8"/>
      <c r="F1" s="8"/>
      <c r="G1" s="8"/>
      <c r="H1" s="8"/>
    </row>
    <row r="2">
      <c r="A2" s="8"/>
      <c r="B2" s="8"/>
      <c r="C2" s="8"/>
      <c r="D2" s="8"/>
      <c r="E2" s="8"/>
      <c r="F2" s="8"/>
      <c r="G2" s="8"/>
      <c r="H2" s="8"/>
    </row>
    <row r="3">
      <c r="A3" s="24" t="s">
        <v>260</v>
      </c>
      <c r="B3" s="24" t="s">
        <v>261</v>
      </c>
      <c r="C3" s="24" t="s">
        <v>262</v>
      </c>
      <c r="D3" s="24" t="s">
        <v>263</v>
      </c>
      <c r="E3" s="24" t="s">
        <v>264</v>
      </c>
      <c r="F3" s="24" t="s">
        <v>265</v>
      </c>
      <c r="G3" s="24" t="s">
        <v>266</v>
      </c>
      <c r="H3" s="8"/>
    </row>
    <row r="4">
      <c r="A4" s="73" t="s">
        <v>267</v>
      </c>
      <c r="B4" s="74">
        <v>1.0</v>
      </c>
      <c r="C4" s="74">
        <v>2.0</v>
      </c>
      <c r="D4" s="74">
        <v>5.0</v>
      </c>
      <c r="E4" s="74">
        <v>7.0</v>
      </c>
      <c r="F4" s="74">
        <v>10.0</v>
      </c>
      <c r="G4" s="75"/>
      <c r="H4" s="8"/>
    </row>
    <row r="5">
      <c r="A5" s="73" t="s">
        <v>268</v>
      </c>
      <c r="B5" s="74">
        <v>1.0</v>
      </c>
      <c r="C5" s="74">
        <v>2.0</v>
      </c>
      <c r="D5" s="74">
        <v>5.0</v>
      </c>
      <c r="E5" s="74">
        <v>7.0</v>
      </c>
      <c r="F5" s="74">
        <v>10.0</v>
      </c>
      <c r="G5" s="75"/>
      <c r="H5" s="8"/>
    </row>
    <row r="6">
      <c r="A6" s="73" t="s">
        <v>269</v>
      </c>
      <c r="B6" s="74">
        <v>14.0</v>
      </c>
      <c r="C6" s="74">
        <v>28.0</v>
      </c>
      <c r="D6" s="74">
        <v>42.0</v>
      </c>
      <c r="E6" s="74">
        <v>56.0</v>
      </c>
      <c r="F6" s="74">
        <v>70.0</v>
      </c>
      <c r="G6" s="75"/>
      <c r="H6" s="8"/>
    </row>
    <row r="7">
      <c r="A7" s="73" t="s">
        <v>270</v>
      </c>
      <c r="B7" s="74">
        <v>28.0</v>
      </c>
      <c r="C7" s="74">
        <v>56.0</v>
      </c>
      <c r="D7" s="74">
        <v>140.0</v>
      </c>
      <c r="E7" s="74">
        <v>210.0</v>
      </c>
      <c r="F7" s="74">
        <v>336.0</v>
      </c>
      <c r="G7" s="75"/>
      <c r="H7" s="8"/>
    </row>
    <row r="8">
      <c r="A8" s="73" t="s">
        <v>271</v>
      </c>
      <c r="B8" s="74">
        <v>4500.0</v>
      </c>
      <c r="C8" s="74">
        <v>15000.0</v>
      </c>
      <c r="D8" s="74">
        <v>27500.0</v>
      </c>
      <c r="E8" s="74">
        <v>45000.0</v>
      </c>
      <c r="F8" s="74">
        <v>60000.0</v>
      </c>
      <c r="G8" s="75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76" t="s">
        <v>272</v>
      </c>
      <c r="B10" s="76" t="s">
        <v>261</v>
      </c>
      <c r="C10" s="76" t="s">
        <v>262</v>
      </c>
      <c r="D10" s="76" t="s">
        <v>263</v>
      </c>
      <c r="E10" s="76" t="s">
        <v>264</v>
      </c>
      <c r="F10" s="76" t="s">
        <v>265</v>
      </c>
      <c r="G10" s="76" t="s">
        <v>266</v>
      </c>
      <c r="H10" s="8"/>
    </row>
    <row r="11">
      <c r="A11" s="73" t="s">
        <v>267</v>
      </c>
      <c r="B11" s="74">
        <v>56.0</v>
      </c>
      <c r="C11" s="74">
        <v>98.0</v>
      </c>
      <c r="D11" s="74">
        <v>140.0</v>
      </c>
      <c r="E11" s="74">
        <v>210.0</v>
      </c>
      <c r="F11" s="74">
        <v>336.0</v>
      </c>
      <c r="G11" s="75"/>
      <c r="H11" s="8"/>
    </row>
    <row r="12">
      <c r="A12" s="73" t="s">
        <v>268</v>
      </c>
      <c r="B12" s="74">
        <v>56.0</v>
      </c>
      <c r="C12" s="74">
        <v>98.0</v>
      </c>
      <c r="D12" s="74">
        <v>140.0</v>
      </c>
      <c r="E12" s="74">
        <v>210.0</v>
      </c>
      <c r="F12" s="74">
        <v>280.0</v>
      </c>
      <c r="G12" s="75"/>
      <c r="H12" s="8"/>
    </row>
    <row r="13">
      <c r="A13" s="73" t="s">
        <v>273</v>
      </c>
      <c r="B13" s="74">
        <v>2.0</v>
      </c>
      <c r="C13" s="74">
        <v>20.0</v>
      </c>
      <c r="D13" s="74">
        <v>30.0</v>
      </c>
      <c r="E13" s="74">
        <v>50.0</v>
      </c>
      <c r="F13" s="74">
        <v>75.0</v>
      </c>
      <c r="G13" s="75"/>
      <c r="H13" s="8"/>
    </row>
    <row r="14">
      <c r="A14" s="73" t="s">
        <v>269</v>
      </c>
      <c r="B14" s="74">
        <v>280.0</v>
      </c>
      <c r="C14" s="74">
        <v>420.0</v>
      </c>
      <c r="D14" s="74">
        <v>700.0</v>
      </c>
      <c r="E14" s="74">
        <v>840.0</v>
      </c>
      <c r="F14" s="74">
        <v>1260.0</v>
      </c>
      <c r="G14" s="75"/>
      <c r="H14" s="8"/>
    </row>
    <row r="15">
      <c r="A15" s="73" t="s">
        <v>270</v>
      </c>
      <c r="B15" s="74">
        <v>560.0</v>
      </c>
      <c r="C15" s="74">
        <v>1400.0</v>
      </c>
      <c r="D15" s="74">
        <v>2800.0</v>
      </c>
      <c r="E15" s="74">
        <v>4200.0</v>
      </c>
      <c r="F15" s="74">
        <v>7500.0</v>
      </c>
      <c r="G15" s="75"/>
      <c r="H15" s="8"/>
    </row>
    <row r="16">
      <c r="A16" s="73" t="s">
        <v>274</v>
      </c>
      <c r="B16" s="74">
        <v>100.0</v>
      </c>
      <c r="C16" s="74">
        <v>200.0</v>
      </c>
      <c r="D16" s="74">
        <v>300.0</v>
      </c>
      <c r="E16" s="74">
        <v>400.0</v>
      </c>
      <c r="F16" s="74">
        <v>500.0</v>
      </c>
      <c r="G16" s="75"/>
      <c r="H16" s="8"/>
    </row>
    <row r="17">
      <c r="A17" s="73" t="s">
        <v>271</v>
      </c>
      <c r="B17" s="74">
        <v>75000.0</v>
      </c>
      <c r="C17" s="74">
        <v>225000.0</v>
      </c>
      <c r="D17" s="74">
        <v>450000.0</v>
      </c>
      <c r="E17" s="74">
        <v>650000.0</v>
      </c>
      <c r="F17" s="74">
        <v>775000.0</v>
      </c>
      <c r="G17" s="75"/>
      <c r="H17" s="8"/>
    </row>
    <row r="19">
      <c r="A19" s="77" t="s">
        <v>275</v>
      </c>
      <c r="B19" s="78" t="s">
        <v>276</v>
      </c>
      <c r="C19" s="79"/>
      <c r="D19" s="79"/>
      <c r="E19" s="79"/>
      <c r="F19" s="79"/>
      <c r="G19" s="80"/>
    </row>
    <row r="20">
      <c r="A20" s="81"/>
      <c r="B20" s="82" t="s">
        <v>277</v>
      </c>
      <c r="C20" s="83"/>
      <c r="D20" s="83"/>
      <c r="E20" s="83"/>
      <c r="F20" s="83"/>
      <c r="G20" s="84"/>
    </row>
    <row r="21">
      <c r="A21" s="85"/>
      <c r="B21" s="86" t="s">
        <v>278</v>
      </c>
      <c r="C21" s="87"/>
      <c r="D21" s="87"/>
      <c r="E21" s="87"/>
      <c r="F21" s="87"/>
      <c r="G21" s="88"/>
    </row>
    <row r="22">
      <c r="B22" s="89"/>
    </row>
    <row r="23">
      <c r="A23" s="77" t="s">
        <v>279</v>
      </c>
      <c r="B23" s="78" t="s">
        <v>280</v>
      </c>
      <c r="C23" s="79"/>
      <c r="D23" s="79"/>
      <c r="E23" s="79"/>
      <c r="F23" s="79"/>
      <c r="G23" s="80"/>
    </row>
    <row r="24">
      <c r="A24" s="81"/>
      <c r="B24" s="82" t="s">
        <v>281</v>
      </c>
      <c r="C24" s="83"/>
      <c r="D24" s="83"/>
      <c r="E24" s="83"/>
      <c r="F24" s="83"/>
      <c r="G24" s="84"/>
    </row>
    <row r="25">
      <c r="A25" s="81"/>
      <c r="B25" s="82" t="s">
        <v>282</v>
      </c>
      <c r="C25" s="83"/>
      <c r="D25" s="83"/>
      <c r="E25" s="83"/>
      <c r="F25" s="83"/>
      <c r="G25" s="84"/>
    </row>
    <row r="26">
      <c r="A26" s="81"/>
      <c r="B26" s="82" t="s">
        <v>283</v>
      </c>
      <c r="C26" s="83"/>
      <c r="D26" s="83"/>
      <c r="E26" s="83"/>
      <c r="F26" s="83"/>
      <c r="G26" s="84"/>
    </row>
    <row r="27">
      <c r="A27" s="85"/>
      <c r="B27" s="90" t="s">
        <v>284</v>
      </c>
      <c r="C27" s="87"/>
      <c r="D27" s="87"/>
      <c r="E27" s="87"/>
      <c r="F27" s="87"/>
      <c r="G27" s="88"/>
    </row>
    <row r="29">
      <c r="A29" s="91" t="s">
        <v>285</v>
      </c>
      <c r="B29" s="83"/>
      <c r="C29" s="83"/>
      <c r="D29" s="83"/>
      <c r="E29" s="83"/>
      <c r="F29" s="83"/>
      <c r="G29" s="83"/>
    </row>
    <row r="30">
      <c r="A30" s="92" t="s">
        <v>286</v>
      </c>
      <c r="B30" s="83"/>
      <c r="C30" s="83"/>
      <c r="D30" s="83"/>
      <c r="E30" s="83"/>
      <c r="F30" s="83"/>
      <c r="G30" s="83"/>
    </row>
  </sheetData>
  <mergeCells count="2">
    <mergeCell ref="A19:A21"/>
    <mergeCell ref="A23:A27"/>
  </mergeCells>
  <drawing r:id="rId1"/>
</worksheet>
</file>