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corn Garden" sheetId="1" r:id="rId4"/>
    <sheet state="visible" name="Flat Layer Popcorn Garden" sheetId="2" r:id="rId5"/>
    <sheet state="visible" name="Deployers" sheetId="3" r:id="rId6"/>
  </sheets>
  <definedNames/>
  <calcPr/>
</workbook>
</file>

<file path=xl/sharedStrings.xml><?xml version="1.0" encoding="utf-8"?>
<sst xmlns="http://schemas.openxmlformats.org/spreadsheetml/2006/main" count="1540" uniqueCount="463">
  <si>
    <t>Popcorn Garden - Cedar Rapids, IA</t>
  </si>
  <si>
    <t>Garden</t>
  </si>
  <si>
    <t>Total Spots</t>
  </si>
  <si>
    <t>Available</t>
  </si>
  <si>
    <t>Reserved</t>
  </si>
  <si>
    <t>Deployed</t>
  </si>
  <si>
    <t>% Deployed</t>
  </si>
  <si>
    <t>Eggs Evolution</t>
  </si>
  <si>
    <t>*Make sure to view the Flat Layer tab for more deploy options!</t>
  </si>
  <si>
    <t>Virtual Red</t>
  </si>
  <si>
    <t>By: markayla</t>
  </si>
  <si>
    <t>Virtual White</t>
  </si>
  <si>
    <t>Map Link</t>
  </si>
  <si>
    <t>Garden POI</t>
  </si>
  <si>
    <t>Spreadsheet</t>
  </si>
  <si>
    <t>Totals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</si>
  <si>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</si>
  <si>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</si>
  <si>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</si>
  <si>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</si>
  <si>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</si>
  <si>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</si>
  <si>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</si>
  <si>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</si>
  <si>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</si>
  <si>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Confirmed</t>
  </si>
  <si>
    <t>Virtual Garden POI</t>
  </si>
  <si>
    <t xml:space="preserve">Derlame </t>
  </si>
  <si>
    <t>https://www.munzee.com/m/Derlame/52337/</t>
  </si>
  <si>
    <t>Chick</t>
  </si>
  <si>
    <t>rodrico101</t>
  </si>
  <si>
    <t>https://www.munzee.com/m/rodrico101/13565/</t>
  </si>
  <si>
    <t>grubsneerg</t>
  </si>
  <si>
    <t>https://www.munzee.com/m/grubsneerg/13432/</t>
  </si>
  <si>
    <t>TubaDude</t>
  </si>
  <si>
    <t>https://www.munzee.com/m/TubaDude/10177/</t>
  </si>
  <si>
    <t>https://www.munzee.com/m/rodrico101/4508/</t>
  </si>
  <si>
    <t xml:space="preserve">Nyisutter </t>
  </si>
  <si>
    <t>https://www.munzee.com/m/nyisutter/19378/</t>
  </si>
  <si>
    <t>https://www.munzee.com/m/TubaDude/11020/</t>
  </si>
  <si>
    <t>https://www.munzee.com/m/rodrico101/4805/</t>
  </si>
  <si>
    <t>webeon2it</t>
  </si>
  <si>
    <t>https://www.munzee.com/m/webeon2it/5370/</t>
  </si>
  <si>
    <t xml:space="preserve">halizwein </t>
  </si>
  <si>
    <t>https://www.munzee.com/m/halizwein/32565/</t>
  </si>
  <si>
    <t xml:space="preserve">poshrule </t>
  </si>
  <si>
    <t>https://www.munzee.com/m/poshrule/28732/</t>
  </si>
  <si>
    <t>Bitux</t>
  </si>
  <si>
    <t>https://www.munzee.com/m/BituX/11215</t>
  </si>
  <si>
    <t>babyw</t>
  </si>
  <si>
    <t>https://www.munzee.com/m/babyw/5723/</t>
  </si>
  <si>
    <t>lanyasummer</t>
  </si>
  <si>
    <t>https://www.munzee.com/m/Lanyasummer/9777/</t>
  </si>
  <si>
    <t>Tastelessplanet</t>
  </si>
  <si>
    <t>https://www.munzee.com/m/TastelessPlanet/469</t>
  </si>
  <si>
    <t>newfruit</t>
  </si>
  <si>
    <t>https://www.munzee.com/m/Newfruit/5049</t>
  </si>
  <si>
    <t>monrose</t>
  </si>
  <si>
    <t>https://www.munzee.com/m/monrose/21414/</t>
  </si>
  <si>
    <t>thelanes</t>
  </si>
  <si>
    <t>https://www.munzee.com/m/thelanes/26031/</t>
  </si>
  <si>
    <t>leesap</t>
  </si>
  <si>
    <t>https://www.munzee.com/m/Leesap/7127/</t>
  </si>
  <si>
    <t>Quietriots</t>
  </si>
  <si>
    <t>https://www.munzee.com/m/Quietriots/9489/</t>
  </si>
  <si>
    <t>tlmeadowlark</t>
  </si>
  <si>
    <t>https://www.munzee.com/m/tlmeadowlark/16609/</t>
  </si>
  <si>
    <t>jldh</t>
  </si>
  <si>
    <t>https://www.munzee.com/m/jldh/3391/</t>
  </si>
  <si>
    <t>Arendsoog</t>
  </si>
  <si>
    <t>https://www.munzee.com/m/Arendsoog/20816/</t>
  </si>
  <si>
    <t>Bisquick2</t>
  </si>
  <si>
    <t>https://www.munzee.com/m/Bisquick2/12960/</t>
  </si>
  <si>
    <t>https://www.munzee.com/m/Leesap/7379/</t>
  </si>
  <si>
    <t>traycg</t>
  </si>
  <si>
    <t>https://www.munzee.com/m/traycg/3147/</t>
  </si>
  <si>
    <t>https://www.munzee.com/m/Arendsoog/18072/</t>
  </si>
  <si>
    <t>https://www.munzee.com/m/Leesap/7999/</t>
  </si>
  <si>
    <t>JRdaBoss</t>
  </si>
  <si>
    <t>https://www.munzee.com/m/JRdaBoss/6449/</t>
  </si>
  <si>
    <t>sdgal</t>
  </si>
  <si>
    <t>https://www.munzee.com/m/sdgal/8242/</t>
  </si>
  <si>
    <t>Not Deployed</t>
  </si>
  <si>
    <t>Soitenlysue</t>
  </si>
  <si>
    <t>https://www.munzee.com/m/Soitenlysue/13609/</t>
  </si>
  <si>
    <t xml:space="preserve">Samjones52 </t>
  </si>
  <si>
    <t>https://www.munzee.com/m/samjones52/4745/</t>
  </si>
  <si>
    <t>annabanana</t>
  </si>
  <si>
    <t>https://www.munzee.com/m/annabanana/14593/</t>
  </si>
  <si>
    <t>https://www.munzee.com/m/Soitenlysue/10604/</t>
  </si>
  <si>
    <t>wemissmo</t>
  </si>
  <si>
    <t>https://www.munzee.com/m/wemissmo/24634/</t>
  </si>
  <si>
    <t>destolkjes4ever</t>
  </si>
  <si>
    <t>https://www.munzee.com/m/destolkjes4ever/13454/</t>
  </si>
  <si>
    <t>redshark78</t>
  </si>
  <si>
    <t>https://www.munzee.com/m/redshark78/3220/</t>
  </si>
  <si>
    <t>Red</t>
  </si>
  <si>
    <t xml:space="preserve">tlmeadowlark </t>
  </si>
  <si>
    <t>https://www.munzee.com/m/tlmeadowlark/21520/</t>
  </si>
  <si>
    <t>https://www.munzee.com/m/TubaDude/12947/</t>
  </si>
  <si>
    <t>MMFB</t>
  </si>
  <si>
    <t>https://www.munzee.com/m/MMFB/29/</t>
  </si>
  <si>
    <t>highmaintenance</t>
  </si>
  <si>
    <t>https://www.munzee.com/m/highmaintenance/9351/</t>
  </si>
  <si>
    <t>markayla</t>
  </si>
  <si>
    <t>https://www.munzee.com/m/markayla/6850/</t>
  </si>
  <si>
    <t>https://www.munzee.com/m/MMFB/25/</t>
  </si>
  <si>
    <t>halemeister</t>
  </si>
  <si>
    <t>https://www.munzee.com/m/halemeister/8275</t>
  </si>
  <si>
    <t>https://www.munzee.com/m/markayla/6795/</t>
  </si>
  <si>
    <t>https://www.munzee.com/m/MMFB/27/</t>
  </si>
  <si>
    <t>JABIE28</t>
  </si>
  <si>
    <t>https://www.munzee.com/m/JABIE28/9805/</t>
  </si>
  <si>
    <t>DarbyJoan</t>
  </si>
  <si>
    <t>https://www.munzee.com/m/DarbyJoan/1244/</t>
  </si>
  <si>
    <t>https://www.munzee.com/m/MMFB/28/</t>
  </si>
  <si>
    <t>NikitaStolk</t>
  </si>
  <si>
    <t>https://www.munzee.com/m/NikitaStolk/6928/</t>
  </si>
  <si>
    <t>ohiolady</t>
  </si>
  <si>
    <t>https://www.munzee.com/m/ohiolady/13251</t>
  </si>
  <si>
    <t>trevosetreckers</t>
  </si>
  <si>
    <t>https://www.munzee.com/m/trevosetreckers/27097/</t>
  </si>
  <si>
    <t xml:space="preserve">candyfloss64 </t>
  </si>
  <si>
    <t>https://www.munzee.com/m/candyfloss64/27405/</t>
  </si>
  <si>
    <t>dQuest</t>
  </si>
  <si>
    <t>https://www.munzee.com/m/dQuest/9142</t>
  </si>
  <si>
    <t>xptwo</t>
  </si>
  <si>
    <t>https://www.munzee.com/m/xptwo/43856/</t>
  </si>
  <si>
    <t>jukkas</t>
  </si>
  <si>
    <t>https://www.munzee.com/m/jukkas/5813/</t>
  </si>
  <si>
    <t>irmeli</t>
  </si>
  <si>
    <t>https://www.munzee.com/m/irmeli/6829/</t>
  </si>
  <si>
    <t>Aniara</t>
  </si>
  <si>
    <t>https://www.munzee.com/m/Aniara/16451/</t>
  </si>
  <si>
    <t>Noisette</t>
  </si>
  <si>
    <t>https://www.munzee.com/m/Noisette/13252/</t>
  </si>
  <si>
    <t>SillyRabbit</t>
  </si>
  <si>
    <t>https://www.munzee.com/m/SillyRabbit/2392</t>
  </si>
  <si>
    <t>barefootguru</t>
  </si>
  <si>
    <t>https://www.munzee.com/m/barefootguru/7524/</t>
  </si>
  <si>
    <t>YankaBucs</t>
  </si>
  <si>
    <t>https://www.munzee.com/m/YankaBucs/15196/</t>
  </si>
  <si>
    <t>MsYB</t>
  </si>
  <si>
    <t>https://www.munzee.com/m/MsYB/28020/</t>
  </si>
  <si>
    <t>Davieg</t>
  </si>
  <si>
    <t>https://www.munzee.com/m/Davieg/12993/</t>
  </si>
  <si>
    <t>lison55</t>
  </si>
  <si>
    <t>https://www.munzee.com/m/lison55/20995</t>
  </si>
  <si>
    <t>https://www.munzee.com/m/rodrico101/19508/</t>
  </si>
  <si>
    <t>jacksparrow</t>
  </si>
  <si>
    <t>https://www.munzee.com/m/JackSparrow/60514/admin/map/</t>
  </si>
  <si>
    <t>Virtual</t>
  </si>
  <si>
    <t>White</t>
  </si>
  <si>
    <t>chickenrun</t>
  </si>
  <si>
    <t>https://www.munzee.com/m/ChickenRun/28867</t>
  </si>
  <si>
    <t>https://www.munzee.com/m/rodrico101/19507/</t>
  </si>
  <si>
    <t>babymoon123</t>
  </si>
  <si>
    <t>https://www.munzee.com/m/BabyMoon123/2916/</t>
  </si>
  <si>
    <t>Spuernasen</t>
  </si>
  <si>
    <t>https://www.munzee.com/m/Spuernasen/309/</t>
  </si>
  <si>
    <t>https://www.munzee.com/m/rodrico101/19506/</t>
  </si>
  <si>
    <t>MarkCase</t>
  </si>
  <si>
    <t>https://www.munzee.com/m/markcase/15101/</t>
  </si>
  <si>
    <t>TheFrog</t>
  </si>
  <si>
    <t>https://www.munzee.com/m/TheFrog/11041/</t>
  </si>
  <si>
    <t>https://www.munzee.com/m/halemeister/9194</t>
  </si>
  <si>
    <t>paperclips29</t>
  </si>
  <si>
    <t>https://www.munzee.com/m/paperclips29/3476/</t>
  </si>
  <si>
    <t>hems79</t>
  </si>
  <si>
    <t>https://www.munzee.com/m/hems79/18382/</t>
  </si>
  <si>
    <t>geckofreund</t>
  </si>
  <si>
    <t>https://www.munzee.com/m/geckofreund/17332/</t>
  </si>
  <si>
    <t>https://www.munzee.com/m/redshark78/11137/</t>
  </si>
  <si>
    <t>https://www.munzee.com/m/redshark78/11272</t>
  </si>
  <si>
    <t>https://www.munzee.com/m/MMFB/26/</t>
  </si>
  <si>
    <t>https://www.munzee.com/m/thelanes/36450/</t>
  </si>
  <si>
    <t>https://www.munzee.com/m/Arendsoog/24119/</t>
  </si>
  <si>
    <t>Raeleem</t>
  </si>
  <si>
    <t>https://www.munzee.com/m/Raeleem/833</t>
  </si>
  <si>
    <t>KLC</t>
  </si>
  <si>
    <t>https://www.munzee.com/m/KLC/10328/</t>
  </si>
  <si>
    <t>https://www.munzee.com/m/Arendsoog/23942/</t>
  </si>
  <si>
    <t>https://www.munzee.com/m/JABIE28/12540/</t>
  </si>
  <si>
    <t>VLoopSouth</t>
  </si>
  <si>
    <t>https://www.munzee.com/m/VLoopSouth/4725/</t>
  </si>
  <si>
    <t>nissajade</t>
  </si>
  <si>
    <t>https://www.munzee.com/m/nissajade/1547/</t>
  </si>
  <si>
    <t>jafo43</t>
  </si>
  <si>
    <t>https://www.munzee.com/m/Jafo43/43873</t>
  </si>
  <si>
    <t>WVKiwi</t>
  </si>
  <si>
    <t>https://www.munzee.com/m/wvkiwi/11281/</t>
  </si>
  <si>
    <t>ajaxiss</t>
  </si>
  <si>
    <t>https://www.munzee.com/m/ajaxiss/4797</t>
  </si>
  <si>
    <t>https://www.munzee.com/m/Jafo43/43554</t>
  </si>
  <si>
    <t>https://www.munzee.com/m/markayla/8438/</t>
  </si>
  <si>
    <t>Kyrandia</t>
  </si>
  <si>
    <t>https://www.munzee.com/m/Kyrandia/8192/</t>
  </si>
  <si>
    <t>https://www.munzee.com/m/KLC/10322/</t>
  </si>
  <si>
    <t>https://www.munzee.com/m/markayla/8338/</t>
  </si>
  <si>
    <t>https://www.munzee.com/m/JABIE28/10439/</t>
  </si>
  <si>
    <t>GeodudeDK</t>
  </si>
  <si>
    <t>https://www.munzee.com/m/GeodudeDK/14323/</t>
  </si>
  <si>
    <t>https://www.munzee.com/m/markayla/8434/</t>
  </si>
  <si>
    <t>nbtzyy2</t>
  </si>
  <si>
    <t>https://www.munzee.com/m/Nbtzyy2/7773/</t>
  </si>
  <si>
    <t>https://www.munzee.com/m/GeodudeDK/14413/</t>
  </si>
  <si>
    <t>https://www.munzee.com/m/markayla/8435/</t>
  </si>
  <si>
    <t>Alongfortheride</t>
  </si>
  <si>
    <t>https://www.munzee.com/m/Alongfortheride/1892/</t>
  </si>
  <si>
    <t>https://www.munzee.com/m/GeodudeDK/14415/</t>
  </si>
  <si>
    <t>https://www.munzee.com/m/Davieg/12994/</t>
  </si>
  <si>
    <t>https://www.munzee.com/m/markayla/8437/</t>
  </si>
  <si>
    <t xml:space="preserve">SUEIAN </t>
  </si>
  <si>
    <t>https://www.munzee.com/m/SUEIAN/3874/</t>
  </si>
  <si>
    <t>https://www.munzee.com/m/Noisette/17938/</t>
  </si>
  <si>
    <t>mars00xj</t>
  </si>
  <si>
    <t>https://www.munzee.com/m/mars00xj/29041/</t>
  </si>
  <si>
    <t>fabiusz</t>
  </si>
  <si>
    <t>https://www.munzee.com/m/fabiusz/4494/</t>
  </si>
  <si>
    <t>FindersGirl</t>
  </si>
  <si>
    <t>https://www.munzee.com/m/FindersGirl/13042/</t>
  </si>
  <si>
    <t>PoniaN</t>
  </si>
  <si>
    <t>https://www.munzee.com/m/PoniaN/13581/</t>
  </si>
  <si>
    <t>https://www.munzee.com/m/mars00xj/29015/</t>
  </si>
  <si>
    <t>Shiggaddi</t>
  </si>
  <si>
    <t>https://www.munzee.com/m/Shiggaddi/3985</t>
  </si>
  <si>
    <t>cbasdisabelle74</t>
  </si>
  <si>
    <t>https://www.munzee.com/m/cbasdisabelle74/6212</t>
  </si>
  <si>
    <t>Ruckus2012</t>
  </si>
  <si>
    <t>https://www.munzee.com/m/Ruckus2012/2022/</t>
  </si>
  <si>
    <t>https://www.munzee.com/m/mars00xj/28675/</t>
  </si>
  <si>
    <t>https://www.munzee.com/m/Noisette/17959/</t>
  </si>
  <si>
    <t>Sidcup</t>
  </si>
  <si>
    <t>https://www.munzee.com/m/Sidcup/27226/</t>
  </si>
  <si>
    <t>Dinklebergh</t>
  </si>
  <si>
    <t>https://www.munzee.com/m/Dinklebergh/6507/</t>
  </si>
  <si>
    <t>https://www.munzee.com/m/Shiggaddi/4068</t>
  </si>
  <si>
    <t>Dinsdagskind</t>
  </si>
  <si>
    <t>https://www.munzee.com/m/Dinsdagskind/1757/</t>
  </si>
  <si>
    <t>https://www.munzee.com/m/xptwo/49844/</t>
  </si>
  <si>
    <t>Clownshoes</t>
  </si>
  <si>
    <t>https://www.munzee.com/m/ClownShoes/7179/</t>
  </si>
  <si>
    <t>swevenneodd</t>
  </si>
  <si>
    <t>https://www.munzee.com/m/SwevenNeodd/843/</t>
  </si>
  <si>
    <t>https://www.munzee.com/m/Dinsdagskind/1697/</t>
  </si>
  <si>
    <t>EagleDadandXenia</t>
  </si>
  <si>
    <t>https://www.munzee.com/m/EagleDadandXenia/50838/</t>
  </si>
  <si>
    <t>MarleyFanCT</t>
  </si>
  <si>
    <t>https://www.munzee.com/m/marleyfanct/20233/</t>
  </si>
  <si>
    <t>https://www.munzee.com/m/SwevenNeodd/841/</t>
  </si>
  <si>
    <t>https://www.munzee.com/m/ClownShoes/7112/</t>
  </si>
  <si>
    <t>Xyval</t>
  </si>
  <si>
    <t>https://www.munzee.com/m/xyval/172/</t>
  </si>
  <si>
    <t>https://www.munzee.com/m/DarbyJoan/10875</t>
  </si>
  <si>
    <t>Loewenjaeger</t>
  </si>
  <si>
    <t>https://www.munzee.com/m/Loewenjaeger/6845</t>
  </si>
  <si>
    <t>Bluelady77</t>
  </si>
  <si>
    <t>https://www.munzee.com/m/Bluelady77/7615</t>
  </si>
  <si>
    <t>https://www.munzee.com/m/SwevenNeodd/828/</t>
  </si>
  <si>
    <t>https://www.munzee.com/m/markayla/8336/</t>
  </si>
  <si>
    <t>denali0407</t>
  </si>
  <si>
    <t>https://www.munzee.com/m/denali0407/42412/</t>
  </si>
  <si>
    <t xml:space="preserve">FIWN </t>
  </si>
  <si>
    <t>https://www.munzee.com/m/FIWN/9317/admin/</t>
  </si>
  <si>
    <t>https://www.munzee.com/m/markayla/7984/</t>
  </si>
  <si>
    <t>https://www.munzee.com/m/denali0407/42413/</t>
  </si>
  <si>
    <t>dreiengel</t>
  </si>
  <si>
    <t>https://www.munzee.com/m/dreiengel/16919/</t>
  </si>
  <si>
    <t>https://www.munzee.com/m/markayla/7985/</t>
  </si>
  <si>
    <t>machierp</t>
  </si>
  <si>
    <t>https://www.munzee.com/m/machierp/15068/</t>
  </si>
  <si>
    <t>papapa</t>
  </si>
  <si>
    <t>https://www.munzee.com/m/papapa/1958/</t>
  </si>
  <si>
    <t>https://www.munzee.com/m/markayla/8337/</t>
  </si>
  <si>
    <t>https://www.munzee.com/m/rodrico101/20119/</t>
  </si>
  <si>
    <t>https://www.munzee.com/m/machierp/15066/</t>
  </si>
  <si>
    <t>https://www.munzee.com/m/markayla/8065/</t>
  </si>
  <si>
    <t>Frikandelbroodjes</t>
  </si>
  <si>
    <t>https://www.munzee.com/m/Frikandelbroodjes/1725/</t>
  </si>
  <si>
    <t>bbqpete67</t>
  </si>
  <si>
    <t>https://www.munzee.com/m/bbqpete67/3962/</t>
  </si>
  <si>
    <t>wrong coordinates, emailed to update</t>
  </si>
  <si>
    <t>https://www.munzee.com/m/Ruckus2012/2020/</t>
  </si>
  <si>
    <t>OHail</t>
  </si>
  <si>
    <t>https://www.munzee.com/m/OHail/38492/</t>
  </si>
  <si>
    <t>Angy</t>
  </si>
  <si>
    <t>https://www.munzee.com/m/Angy/1680/</t>
  </si>
  <si>
    <t>ozarkcheryl</t>
  </si>
  <si>
    <t>https://www.munzee.com/m/ozarkcheryl/15739/</t>
  </si>
  <si>
    <t>https://www.munzee.com/m/rodrico101/20123/</t>
  </si>
  <si>
    <t>Trunte2002</t>
  </si>
  <si>
    <t>https://www.munzee.com/m/Trunte2002/4224/</t>
  </si>
  <si>
    <t>Mariabettina</t>
  </si>
  <si>
    <t>https://www.munzee.com/m/Mariabettina/4262/</t>
  </si>
  <si>
    <t>Finnleo</t>
  </si>
  <si>
    <t>https://www.munzee.com/m/Finnleo/4283/</t>
  </si>
  <si>
    <t>peachesncream</t>
  </si>
  <si>
    <t>https://www.munzee.com/m/PeachesnCream/9461</t>
  </si>
  <si>
    <t>mortonfox</t>
  </si>
  <si>
    <t>https://www.munzee.com/m/mortonfox/22770/admin/</t>
  </si>
  <si>
    <t>https://www.munzee.com/m/dreiengel/17305/</t>
  </si>
  <si>
    <t>https://www.munzee.com/m/PeachesnCream/9462</t>
  </si>
  <si>
    <t>cdwilliams1</t>
  </si>
  <si>
    <t>https://www.munzee.com/m/cdwilliams1/8769</t>
  </si>
  <si>
    <t>Theceoiksjes</t>
  </si>
  <si>
    <t>12,2 has wrong coordinates</t>
  </si>
  <si>
    <t>https://www.munzee.com/m/Mariabettina/4218/</t>
  </si>
  <si>
    <t>https://www.munzee.com/m/Finnleo/4282/</t>
  </si>
  <si>
    <t>rabe85</t>
  </si>
  <si>
    <t>https://www.munzee.com/m/rabe85/8024/</t>
  </si>
  <si>
    <t>BonnieB1</t>
  </si>
  <si>
    <t>https://www.munzee.com/m/BonnieB1/21090/</t>
  </si>
  <si>
    <t>Caribus</t>
  </si>
  <si>
    <t>https://www.munzee.com/m/caribus/1488/</t>
  </si>
  <si>
    <t>https://www.munzee.com/m/Dinklebergh/6395/</t>
  </si>
  <si>
    <t>https://www.munzee.com/m/Theceoiksjes/9044/</t>
  </si>
  <si>
    <t>https://www.munzee.com/m/ClownShoes/7123/</t>
  </si>
  <si>
    <t>JaroslavKaas</t>
  </si>
  <si>
    <t>https://www.munzee.com/m/JaroslavKaas/26147/</t>
  </si>
  <si>
    <t>Belugue</t>
  </si>
  <si>
    <t>https://www.munzee.com/m/Belugue/4303/</t>
  </si>
  <si>
    <t>https://www.munzee.com/m/DarbyJoan/10878</t>
  </si>
  <si>
    <t>Buck4Big</t>
  </si>
  <si>
    <t>https://www.munzee.com/m/Buck4Big/2649/</t>
  </si>
  <si>
    <t>Doc29</t>
  </si>
  <si>
    <t>https://www.munzee.com/m/Doc29/7014/</t>
  </si>
  <si>
    <t>https://www.munzee.com/m/markayla/8066/</t>
  </si>
  <si>
    <t>kiitokurre</t>
  </si>
  <si>
    <t>https://www.munzee.com/m/Kiitokurre/27958/</t>
  </si>
  <si>
    <t>https://www.munzee.com/m/Belugue/4281/</t>
  </si>
  <si>
    <t>https://www.munzee.com/m/markayla/8070/</t>
  </si>
  <si>
    <t>https://www.munzee.com/m/Doc29/7020/</t>
  </si>
  <si>
    <t>kwilhelm001</t>
  </si>
  <si>
    <t>https://www.munzee.com/m/kwilhelm001/6649/</t>
  </si>
  <si>
    <t>https://www.munzee.com/m/markayla/8170/</t>
  </si>
  <si>
    <t>https://www.munzee.com/m/Doc29/7022/</t>
  </si>
  <si>
    <t>https://www.munzee.com/m/Buck4Big/2651/</t>
  </si>
  <si>
    <t>https://www.munzee.com/m/markayla/8171/</t>
  </si>
  <si>
    <t>https://www.munzee.com/m/Doc29/7025/</t>
  </si>
  <si>
    <t>https://www.munzee.com/m/Trunte2002/4291/</t>
  </si>
  <si>
    <t>https://www.munzee.com/m/markayla/8173/</t>
  </si>
  <si>
    <t>RF</t>
  </si>
  <si>
    <t>https://www.munzee.com/m/RF/6557/</t>
  </si>
  <si>
    <t>https://www.munzee.com/m/machierp/14825/</t>
  </si>
  <si>
    <t>CoalCracker7</t>
  </si>
  <si>
    <t>https://www.munzee.com/m/CoalCracker7/48400/</t>
  </si>
  <si>
    <t xml:space="preserve">FoundItWhereNext </t>
  </si>
  <si>
    <t>https://www.munzee.com/m/FoundItWhereNext/7473/admin/map/</t>
  </si>
  <si>
    <t>123xilef</t>
  </si>
  <si>
    <t>https://www.munzee.com/m/123xilef/37384/</t>
  </si>
  <si>
    <t>https://www.munzee.com/m/machierp/14827</t>
  </si>
  <si>
    <t>https://www.munzee.com/m/Trunte2002/4292/</t>
  </si>
  <si>
    <t>https://www.munzee.com/m/Mariabettina/5065/</t>
  </si>
  <si>
    <t>https://www.munzee.com/m/Finnleo/4273/</t>
  </si>
  <si>
    <t>https://www.munzee.com/m/machierp/14828/</t>
  </si>
  <si>
    <t>https://www.munzee.com/m/Angy/1679/</t>
  </si>
  <si>
    <t>https://www.munzee.com/m/dreiengel/17303/</t>
  </si>
  <si>
    <t>https://www.munzee.com/m/Dinklebergh/6394/</t>
  </si>
  <si>
    <t>https://www.munzee.com/m/Derlame/48424/</t>
  </si>
  <si>
    <t>JanF</t>
  </si>
  <si>
    <t>https://www.munzee.com/m/JanF/2244/</t>
  </si>
  <si>
    <t>erictheump</t>
  </si>
  <si>
    <t>https://www.munzee.com/m/erictheump/3502/</t>
  </si>
  <si>
    <t>https://www.munzee.com/m/ClownShoes/7122/</t>
  </si>
  <si>
    <t>https://www.munzee.com/m/JanF/2245/</t>
  </si>
  <si>
    <t>https://www.munzee.com/m/erictheump/2792/</t>
  </si>
  <si>
    <t>https://www.munzee.com/m/Loewenjaeger/6774</t>
  </si>
  <si>
    <t>https://www.munzee.com/m/Bluelady77/7520</t>
  </si>
  <si>
    <t>https://www.munzee.com/m/erictheump/2793/</t>
  </si>
  <si>
    <t>https://www.munzee.com/m/JanF/2246/</t>
  </si>
  <si>
    <t>https://www.munzee.com/m/DarbyJoan/10880/</t>
  </si>
  <si>
    <t>5Star</t>
  </si>
  <si>
    <t>https://www.munzee.com/m/5Star/11515/admin/</t>
  </si>
  <si>
    <t>https://www.munzee.com/m/JanF/2247/</t>
  </si>
  <si>
    <t>https://www.munzee.com/m/markayla/7566/</t>
  </si>
  <si>
    <t>elisoft</t>
  </si>
  <si>
    <t>https://www.munzee.com/m/elisoft/12450/</t>
  </si>
  <si>
    <t>vojjuric</t>
  </si>
  <si>
    <t>https://www.munzee.com/m/vojjuric/4630/</t>
  </si>
  <si>
    <t>https://www.munzee.com/m/markayla/7680/</t>
  </si>
  <si>
    <t>https://www.munzee.com/m/RF/6558/</t>
  </si>
  <si>
    <t>HaveNiceDayJoe</t>
  </si>
  <si>
    <t>https://www.munzee.com/m/Havenicedayjoe/10072</t>
  </si>
  <si>
    <t>https://www.munzee.com/m/markayla/7682/</t>
  </si>
  <si>
    <t>musthavemuzk</t>
  </si>
  <si>
    <t>https://www.munzee.com/m/musthavemuzk/15471/</t>
  </si>
  <si>
    <t>https://www.munzee.com/m/halemeister/9314</t>
  </si>
  <si>
    <t>https://www.munzee.com/m/markayla/7683/</t>
  </si>
  <si>
    <t>Please do NOT delete the following line. You will need it if you want to load the CSV file back to the map!</t>
  </si>
  <si>
    <t>URL: gardenpainter.ide.sk</t>
  </si>
  <si>
    <t>Popcorn Garden - Flats Layer - Cedar Rapids, IA</t>
  </si>
  <si>
    <t>Flashlight</t>
  </si>
  <si>
    <t>Flat Disc Golf/Flat RUM</t>
  </si>
  <si>
    <t>Flat Matt</t>
  </si>
  <si>
    <t>https://www.munzee.com/m/ohiolady/12683</t>
  </si>
  <si>
    <t>aufbau</t>
  </si>
  <si>
    <t>https://www.munzee.com/m/aufbau/21771/</t>
  </si>
  <si>
    <t>https://www.munzee.com/m/markayla/9665/</t>
  </si>
  <si>
    <t>Lehmis</t>
  </si>
  <si>
    <t>https://www.munzee.com/m/Lehmis/9478/</t>
  </si>
  <si>
    <t>https://www.munzee.com/m/erictheump/2901/</t>
  </si>
  <si>
    <t>https://www.munzee.com/m/markayla/10046/</t>
  </si>
  <si>
    <t>https://www.munzee.com/m/JABIE28/12705/</t>
  </si>
  <si>
    <t>https://www.munzee.com/m/Noisette/17812/</t>
  </si>
  <si>
    <t>https://www.munzee.com/m/markayla/12533/</t>
  </si>
  <si>
    <t>Lehmich</t>
  </si>
  <si>
    <t>https://www.munzee.com/m/Lehmich/4650/</t>
  </si>
  <si>
    <t>https://www.munzee.com/m/redshark78/11239/</t>
  </si>
  <si>
    <t>https://www.munzee.com/m/halemeister/8691</t>
  </si>
  <si>
    <t>https://www.munzee.com/m/Belugue/3170/</t>
  </si>
  <si>
    <t>https://www.munzee.com/m/Belugue/3364/</t>
  </si>
  <si>
    <t>Aiden29</t>
  </si>
  <si>
    <t>https://www.munzee.com/m/Aiden29/18807/</t>
  </si>
  <si>
    <t>https://www.munzee.com/m/Derlame/50241/</t>
  </si>
  <si>
    <t>Traycee</t>
  </si>
  <si>
    <t>https://www.munzee.com/m/Traycee/17349/</t>
  </si>
  <si>
    <t>https://www.munzee.com/m/markayla/11412/</t>
  </si>
  <si>
    <t>FIWN</t>
  </si>
  <si>
    <t>14/10/2022</t>
  </si>
  <si>
    <t>https://www.munzee.com/m/markayla/12759/</t>
  </si>
  <si>
    <t>https://www.munzee.com/m/markayla/6480/</t>
  </si>
  <si>
    <t>https://www.munzee.com/m/redshark78/8614/</t>
  </si>
  <si>
    <t>https://www.munzee.com/m/JABIE28/12593/</t>
  </si>
  <si>
    <t>https://www.munzee.com/m/JanF/1706/</t>
  </si>
  <si>
    <t>https://www.munzee.com/m/traycg/1790/</t>
  </si>
  <si>
    <t>https://www.munzee.com/m/JRdaBoss/13837/</t>
  </si>
  <si>
    <t>https://www.munzee.com/m/JanF/2435/admin/</t>
  </si>
  <si>
    <t xml:space="preserve">Newfruit </t>
  </si>
  <si>
    <t>https://www.munzee.com/m/Newfruit/9433</t>
  </si>
  <si>
    <t>tastelessplanet</t>
  </si>
  <si>
    <t>https://www.munzee.com/m/TastelessPlanet/788</t>
  </si>
  <si>
    <t>https://www.munzee.com/m/redshark78/10980/</t>
  </si>
  <si>
    <t>nyisutter</t>
  </si>
  <si>
    <t>https://www.munzee.com/m/nyisutter/19499/</t>
  </si>
  <si>
    <t>https://www.munzee.com/m/markayla/12573/</t>
  </si>
  <si>
    <t>https://www.munzee.com/m/MMFB/32/</t>
  </si>
  <si>
    <t>fisherwoman</t>
  </si>
  <si>
    <t>https://www.munzee.com/m/fisherwoman/7906/</t>
  </si>
  <si>
    <t>https://www.munzee.com/m/markayla/7234/</t>
  </si>
  <si>
    <t>https://www.munzee.com/m/MMFB/30/</t>
  </si>
  <si>
    <t>https://www.munzee.com/m/markayla/9393/</t>
  </si>
  <si>
    <t>https://www.munzee.com/m/fisherwoman/8620/</t>
  </si>
  <si>
    <t>https://www.munzee.com/m/markayla/11925/</t>
  </si>
  <si>
    <t>https://www.munzee.com/m/Noisette/11650/</t>
  </si>
  <si>
    <t>gatefan</t>
  </si>
  <si>
    <t>https://www.munzee.com/m/gatefan/12898/</t>
  </si>
  <si>
    <t>https://www.munzee.com/m/markayla/6534/</t>
  </si>
  <si>
    <t>https://www.munzee.com/m/MMFB/31/</t>
  </si>
  <si>
    <t>https://www.munzee.com/m/halemeister/7052</t>
  </si>
  <si>
    <t>https://www.munzee.com/m/Traycee/14748/</t>
  </si>
  <si>
    <t>https://www.munzee.com/m/grubsneerg/15718/</t>
  </si>
  <si>
    <t>https://www.munzee.com/m/nyisutter/19025/</t>
  </si>
  <si>
    <t>https://www.munzee.com/m/halemeister/5165</t>
  </si>
  <si>
    <t>https://www.munzee.com/m/xptwo/49847/</t>
  </si>
  <si>
    <t>https://www.munzee.com/m/xptwo/48842/</t>
  </si>
  <si>
    <t>https://www.munzee.com/m/xptwo/47508/</t>
  </si>
  <si>
    <t>https://www.munzee.com/m/xptwo/50283/</t>
  </si>
  <si>
    <t>https://www.munzee.com/m/Traycee/12250</t>
  </si>
  <si>
    <t>https://www.munzee.com/m/markayla/12234/</t>
  </si>
  <si>
    <t>https://www.munzee.com/m/Kyrandia/6794/</t>
  </si>
  <si>
    <t>Main Layer Deployers</t>
  </si>
  <si>
    <t>Number Deployed</t>
  </si>
  <si>
    <t>Flat Layer Deployers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</si>
</sst>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23">
    <font>
      <sz val="11.0"/>
      <color theme="1"/>
      <name val="Calibri"/>
      <scheme val="minor"/>
    </font>
    <font>
      <b/>
      <sz val="14.0"/>
      <color theme="0"/>
      <name val="Calibri"/>
    </font>
    <font/>
    <font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color theme="1"/>
      <name val="Calibri"/>
      <scheme val="minor"/>
    </font>
    <font>
      <b/>
      <u/>
      <sz val="12.0"/>
      <color theme="10"/>
      <name val="Calibri"/>
    </font>
    <font>
      <b/>
      <u/>
      <sz val="12.0"/>
      <color rgb="FF0000FF"/>
      <name val="Calibri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Calibri"/>
    </font>
    <font>
      <u/>
      <color rgb="FF0563C1"/>
    </font>
    <font>
      <u/>
      <color rgb="FF0000FF"/>
    </font>
    <font>
      <u/>
      <color rgb="FF0000FF"/>
    </font>
    <font>
      <u/>
      <sz val="11.0"/>
      <color rgb="FF0000FF"/>
      <name val="Calibri"/>
    </font>
    <font>
      <color rgb="FF000000"/>
      <name val="Calibri"/>
      <scheme val="minor"/>
    </font>
    <font>
      <b/>
      <sz val="14.0"/>
      <color rgb="FFFFFFFF"/>
      <name val="Calibri"/>
    </font>
    <font>
      <b/>
      <sz val="12.0"/>
      <color theme="0"/>
      <name val="Calibri"/>
    </font>
    <font>
      <b/>
      <sz val="12.0"/>
      <color rgb="FFFF0000"/>
      <name val="Calibri"/>
    </font>
    <font>
      <u/>
      <sz val="11.0"/>
      <color rgb="FF0000FF"/>
      <name val="Calibri"/>
    </font>
    <font>
      <sz val="11.0"/>
      <color theme="0"/>
      <name val="Calibri"/>
    </font>
    <font>
      <color rgb="FFFF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0" fontId="4" numFmtId="0" xfId="0" applyBorder="1" applyFont="1"/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3" fontId="4" numFmtId="0" xfId="0" applyBorder="1" applyFill="1" applyFont="1"/>
    <xf borderId="6" fillId="0" fontId="5" numFmtId="0" xfId="0" applyAlignment="1" applyBorder="1" applyFont="1">
      <alignment horizontal="center"/>
    </xf>
    <xf borderId="6" fillId="0" fontId="5" numFmtId="10" xfId="0" applyAlignment="1" applyBorder="1" applyFont="1" applyNumberFormat="1">
      <alignment horizontal="center"/>
    </xf>
    <xf borderId="0" fillId="0" fontId="6" numFmtId="0" xfId="0" applyAlignment="1" applyFont="1">
      <alignment readingOrder="0"/>
    </xf>
    <xf borderId="8" fillId="2" fontId="4" numFmtId="0" xfId="0" applyBorder="1" applyFont="1"/>
    <xf borderId="0" fillId="0" fontId="7" numFmtId="0" xfId="0" applyFont="1"/>
    <xf borderId="8" fillId="4" fontId="4" numFmtId="0" xfId="0" applyBorder="1" applyFill="1" applyFont="1"/>
    <xf borderId="0" fillId="0" fontId="8" numFmtId="0" xfId="0" applyAlignment="1" applyFont="1">
      <alignment readingOrder="0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0" fillId="0" fontId="4" numFmtId="10" xfId="0" applyAlignment="1" applyBorder="1" applyFont="1" applyNumberFormat="1">
      <alignment horizontal="center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Font="1"/>
    <xf borderId="8" fillId="4" fontId="3" numFmtId="0" xfId="0" applyBorder="1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8" fillId="3" fontId="3" numFmtId="0" xfId="0" applyBorder="1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8" fillId="2" fontId="3" numFmtId="0" xfId="0" applyBorder="1" applyFont="1"/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1" fillId="2" fontId="17" numFmtId="0" xfId="0" applyAlignment="1" applyBorder="1" applyFont="1">
      <alignment horizontal="center" readingOrder="0"/>
    </xf>
    <xf borderId="7" fillId="5" fontId="4" numFmtId="0" xfId="0" applyAlignment="1" applyBorder="1" applyFill="1" applyFont="1">
      <alignment readingOrder="0"/>
    </xf>
    <xf borderId="8" fillId="2" fontId="18" numFmtId="0" xfId="0" applyAlignment="1" applyBorder="1" applyFont="1">
      <alignment readingOrder="0"/>
    </xf>
    <xf borderId="4" fillId="0" fontId="19" numFmtId="0" xfId="0" applyAlignment="1" applyBorder="1" applyFont="1">
      <alignment readingOrder="0"/>
    </xf>
    <xf borderId="8" fillId="5" fontId="3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8" fillId="2" fontId="21" numFmtId="0" xfId="0" applyAlignment="1" applyBorder="1" applyFont="1">
      <alignment readingOrder="0"/>
    </xf>
    <xf borderId="0" fillId="0" fontId="22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76200</xdr:rowOff>
    </xdr:from>
    <xdr:ext cx="1628775" cy="16097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1333500</xdr:colOff>
      <xdr:row>0</xdr:row>
      <xdr:rowOff>38100</xdr:rowOff>
    </xdr:from>
    <xdr:ext cx="1628775" cy="16097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redshark78/3220/" TargetMode="External"/><Relationship Id="rId190" Type="http://schemas.openxmlformats.org/officeDocument/2006/relationships/hyperlink" Target="https://www.munzee.com/m/markayla/8171/" TargetMode="External"/><Relationship Id="rId42" Type="http://schemas.openxmlformats.org/officeDocument/2006/relationships/hyperlink" Target="https://www.munzee.com/m/TubaDude/12947/" TargetMode="External"/><Relationship Id="rId41" Type="http://schemas.openxmlformats.org/officeDocument/2006/relationships/hyperlink" Target="https://www.munzee.com/m/tlmeadowlark/21520/admin/" TargetMode="External"/><Relationship Id="rId44" Type="http://schemas.openxmlformats.org/officeDocument/2006/relationships/hyperlink" Target="https://www.munzee.com/m/highmaintenance/9351/" TargetMode="External"/><Relationship Id="rId194" Type="http://schemas.openxmlformats.org/officeDocument/2006/relationships/hyperlink" Target="https://www.munzee.com/m/RF/6557/" TargetMode="External"/><Relationship Id="rId43" Type="http://schemas.openxmlformats.org/officeDocument/2006/relationships/hyperlink" Target="https://www.munzee.com/m/MMFB/29/" TargetMode="External"/><Relationship Id="rId193" Type="http://schemas.openxmlformats.org/officeDocument/2006/relationships/hyperlink" Target="https://www.munzee.com/m/markayla/8173/" TargetMode="External"/><Relationship Id="rId46" Type="http://schemas.openxmlformats.org/officeDocument/2006/relationships/hyperlink" Target="https://www.munzee.com/m/MMFB/25/" TargetMode="External"/><Relationship Id="rId192" Type="http://schemas.openxmlformats.org/officeDocument/2006/relationships/hyperlink" Target="https://www.munzee.com/m/Trunte2002/4291/" TargetMode="External"/><Relationship Id="rId45" Type="http://schemas.openxmlformats.org/officeDocument/2006/relationships/hyperlink" Target="https://www.munzee.com/m/markayla/6850/" TargetMode="External"/><Relationship Id="rId191" Type="http://schemas.openxmlformats.org/officeDocument/2006/relationships/hyperlink" Target="https://www.munzee.com/m/Doc29/7025/" TargetMode="External"/><Relationship Id="rId48" Type="http://schemas.openxmlformats.org/officeDocument/2006/relationships/hyperlink" Target="https://www.munzee.com/m/markayla/6795/" TargetMode="External"/><Relationship Id="rId187" Type="http://schemas.openxmlformats.org/officeDocument/2006/relationships/hyperlink" Target="https://www.munzee.com/m/markayla/8170/" TargetMode="External"/><Relationship Id="rId47" Type="http://schemas.openxmlformats.org/officeDocument/2006/relationships/hyperlink" Target="https://www.munzee.com/m/halemeister/8275" TargetMode="External"/><Relationship Id="rId186" Type="http://schemas.openxmlformats.org/officeDocument/2006/relationships/hyperlink" Target="https://www.munzee.com/m/kwilhelm001/6649/" TargetMode="External"/><Relationship Id="rId185" Type="http://schemas.openxmlformats.org/officeDocument/2006/relationships/hyperlink" Target="https://www.munzee.com/m/Doc29/7020/" TargetMode="External"/><Relationship Id="rId49" Type="http://schemas.openxmlformats.org/officeDocument/2006/relationships/hyperlink" Target="https://www.munzee.com/m/MMFB/27/" TargetMode="External"/><Relationship Id="rId184" Type="http://schemas.openxmlformats.org/officeDocument/2006/relationships/hyperlink" Target="https://www.munzee.com/m/markayla/8070/" TargetMode="External"/><Relationship Id="rId189" Type="http://schemas.openxmlformats.org/officeDocument/2006/relationships/hyperlink" Target="https://www.munzee.com/m/Buck4Big/2651/" TargetMode="External"/><Relationship Id="rId188" Type="http://schemas.openxmlformats.org/officeDocument/2006/relationships/hyperlink" Target="https://www.munzee.com/m/Doc29/7022/" TargetMode="External"/><Relationship Id="rId31" Type="http://schemas.openxmlformats.org/officeDocument/2006/relationships/hyperlink" Target="https://www.munzee.com/m/Leesap/7999/" TargetMode="External"/><Relationship Id="rId30" Type="http://schemas.openxmlformats.org/officeDocument/2006/relationships/hyperlink" Target="https://www.munzee.com/m/Arendsoog/18072/" TargetMode="External"/><Relationship Id="rId33" Type="http://schemas.openxmlformats.org/officeDocument/2006/relationships/hyperlink" Target="https://www.munzee.com/m/sdgal/8242/" TargetMode="External"/><Relationship Id="rId183" Type="http://schemas.openxmlformats.org/officeDocument/2006/relationships/hyperlink" Target="https://www.munzee.com/m/Belugue/4281/" TargetMode="External"/><Relationship Id="rId32" Type="http://schemas.openxmlformats.org/officeDocument/2006/relationships/hyperlink" Target="https://www.munzee.com/m/JRdaBoss/6449/" TargetMode="External"/><Relationship Id="rId182" Type="http://schemas.openxmlformats.org/officeDocument/2006/relationships/hyperlink" Target="https://www.munzee.com/m/Kiitokurre/27958/" TargetMode="External"/><Relationship Id="rId35" Type="http://schemas.openxmlformats.org/officeDocument/2006/relationships/hyperlink" Target="https://www.munzee.com/m/samjones52/4745/" TargetMode="External"/><Relationship Id="rId181" Type="http://schemas.openxmlformats.org/officeDocument/2006/relationships/hyperlink" Target="https://www.munzee.com/m/markayla/8066/" TargetMode="External"/><Relationship Id="rId34" Type="http://schemas.openxmlformats.org/officeDocument/2006/relationships/hyperlink" Target="https://www.munzee.com/m/Soitenlysue/13609/" TargetMode="External"/><Relationship Id="rId180" Type="http://schemas.openxmlformats.org/officeDocument/2006/relationships/hyperlink" Target="https://www.munzee.com/m/Doc29/7014/" TargetMode="External"/><Relationship Id="rId37" Type="http://schemas.openxmlformats.org/officeDocument/2006/relationships/hyperlink" Target="https://www.munzee.com/m/Soitenlysue/10604/" TargetMode="External"/><Relationship Id="rId176" Type="http://schemas.openxmlformats.org/officeDocument/2006/relationships/hyperlink" Target="https://www.munzee.com/m/JaroslavKaas/26147/" TargetMode="External"/><Relationship Id="rId36" Type="http://schemas.openxmlformats.org/officeDocument/2006/relationships/hyperlink" Target="https://www.munzee.com/m/annabanana/14593/" TargetMode="External"/><Relationship Id="rId175" Type="http://schemas.openxmlformats.org/officeDocument/2006/relationships/hyperlink" Target="https://www.munzee.com/m/ClownShoes/7123/" TargetMode="External"/><Relationship Id="rId39" Type="http://schemas.openxmlformats.org/officeDocument/2006/relationships/hyperlink" Target="https://www.munzee.com/m/destolkjes4ever/13454/" TargetMode="External"/><Relationship Id="rId174" Type="http://schemas.openxmlformats.org/officeDocument/2006/relationships/hyperlink" Target="https://www.munzee.com/m/Theceoiksjes/9044/" TargetMode="External"/><Relationship Id="rId38" Type="http://schemas.openxmlformats.org/officeDocument/2006/relationships/hyperlink" Target="https://www.munzee.com/m/wemissmo/24634/" TargetMode="External"/><Relationship Id="rId173" Type="http://schemas.openxmlformats.org/officeDocument/2006/relationships/hyperlink" Target="https://www.munzee.com/m/Dinklebergh/6395/" TargetMode="External"/><Relationship Id="rId179" Type="http://schemas.openxmlformats.org/officeDocument/2006/relationships/hyperlink" Target="https://www.munzee.com/m/Buck4Big/2649/" TargetMode="External"/><Relationship Id="rId178" Type="http://schemas.openxmlformats.org/officeDocument/2006/relationships/hyperlink" Target="https://www.munzee.com/m/DarbyJoan/10878" TargetMode="External"/><Relationship Id="rId177" Type="http://schemas.openxmlformats.org/officeDocument/2006/relationships/hyperlink" Target="https://www.munzee.com/m/Belugue/4303/" TargetMode="External"/><Relationship Id="rId20" Type="http://schemas.openxmlformats.org/officeDocument/2006/relationships/hyperlink" Target="https://www.munzee.com/m/monrose/21414/" TargetMode="External"/><Relationship Id="rId22" Type="http://schemas.openxmlformats.org/officeDocument/2006/relationships/hyperlink" Target="https://www.munzee.com/m/Leesap/7127/" TargetMode="External"/><Relationship Id="rId21" Type="http://schemas.openxmlformats.org/officeDocument/2006/relationships/hyperlink" Target="https://www.munzee.com/m/thelanes/26031/" TargetMode="External"/><Relationship Id="rId24" Type="http://schemas.openxmlformats.org/officeDocument/2006/relationships/hyperlink" Target="https://www.munzee.com/m/tlmeadowlark/16609/admin/" TargetMode="External"/><Relationship Id="rId23" Type="http://schemas.openxmlformats.org/officeDocument/2006/relationships/hyperlink" Target="https://www.munzee.com/m/Quietriots/9489/" TargetMode="External"/><Relationship Id="rId26" Type="http://schemas.openxmlformats.org/officeDocument/2006/relationships/hyperlink" Target="https://www.munzee.com/m/Arendsoog/20816/" TargetMode="External"/><Relationship Id="rId25" Type="http://schemas.openxmlformats.org/officeDocument/2006/relationships/hyperlink" Target="https://www.munzee.com/m/jldh/3391/" TargetMode="External"/><Relationship Id="rId28" Type="http://schemas.openxmlformats.org/officeDocument/2006/relationships/hyperlink" Target="https://www.munzee.com/m/Leesap/7379/" TargetMode="External"/><Relationship Id="rId27" Type="http://schemas.openxmlformats.org/officeDocument/2006/relationships/hyperlink" Target="https://www.munzee.com/m/Bisquick2/12960/" TargetMode="External"/><Relationship Id="rId29" Type="http://schemas.openxmlformats.org/officeDocument/2006/relationships/hyperlink" Target="https://www.munzee.com/m/traycg/3147/" TargetMode="External"/><Relationship Id="rId11" Type="http://schemas.openxmlformats.org/officeDocument/2006/relationships/hyperlink" Target="https://www.munzee.com/m/rodrico101/4805/" TargetMode="External"/><Relationship Id="rId10" Type="http://schemas.openxmlformats.org/officeDocument/2006/relationships/hyperlink" Target="https://www.munzee.com/m/TubaDude/11020/" TargetMode="External"/><Relationship Id="rId13" Type="http://schemas.openxmlformats.org/officeDocument/2006/relationships/hyperlink" Target="https://www.munzee.com/m/halizwein/32565/" TargetMode="External"/><Relationship Id="rId12" Type="http://schemas.openxmlformats.org/officeDocument/2006/relationships/hyperlink" Target="https://www.munzee.com/m/webeon2it/5370/" TargetMode="External"/><Relationship Id="rId15" Type="http://schemas.openxmlformats.org/officeDocument/2006/relationships/hyperlink" Target="https://www.munzee.com/m/BituX/11215" TargetMode="External"/><Relationship Id="rId198" Type="http://schemas.openxmlformats.org/officeDocument/2006/relationships/hyperlink" Target="https://www.munzee.com/m/123xilef/37384/" TargetMode="External"/><Relationship Id="rId14" Type="http://schemas.openxmlformats.org/officeDocument/2006/relationships/hyperlink" Target="https://www.munzee.com/m/poshrule/28732/admin/" TargetMode="External"/><Relationship Id="rId197" Type="http://schemas.openxmlformats.org/officeDocument/2006/relationships/hyperlink" Target="https://www.munzee.com/m/FoundItWhereNext/7473/admin/map/" TargetMode="External"/><Relationship Id="rId17" Type="http://schemas.openxmlformats.org/officeDocument/2006/relationships/hyperlink" Target="https://www.munzee.com/m/Lanyasummer/9777/" TargetMode="External"/><Relationship Id="rId196" Type="http://schemas.openxmlformats.org/officeDocument/2006/relationships/hyperlink" Target="https://www.munzee.com/m/CoalCracker7/48400/" TargetMode="External"/><Relationship Id="rId16" Type="http://schemas.openxmlformats.org/officeDocument/2006/relationships/hyperlink" Target="https://www.munzee.com/m/babyw/5723/" TargetMode="External"/><Relationship Id="rId195" Type="http://schemas.openxmlformats.org/officeDocument/2006/relationships/hyperlink" Target="https://www.munzee.com/m/machierp/14825/" TargetMode="External"/><Relationship Id="rId19" Type="http://schemas.openxmlformats.org/officeDocument/2006/relationships/hyperlink" Target="https://www.munzee.com/m/Newfruit/5049" TargetMode="External"/><Relationship Id="rId18" Type="http://schemas.openxmlformats.org/officeDocument/2006/relationships/hyperlink" Target="https://www.munzee.com/m/TastelessPlanet/469" TargetMode="External"/><Relationship Id="rId199" Type="http://schemas.openxmlformats.org/officeDocument/2006/relationships/hyperlink" Target="https://www.munzee.com/m/machierp/14827" TargetMode="External"/><Relationship Id="rId84" Type="http://schemas.openxmlformats.org/officeDocument/2006/relationships/hyperlink" Target="https://www.munzee.com/m/MMFB/26/" TargetMode="External"/><Relationship Id="rId83" Type="http://schemas.openxmlformats.org/officeDocument/2006/relationships/hyperlink" Target="https://www.munzee.com/m/redshark78/11272" TargetMode="External"/><Relationship Id="rId86" Type="http://schemas.openxmlformats.org/officeDocument/2006/relationships/hyperlink" Target="https://www.munzee.com/m/Arendsoog/24119/" TargetMode="External"/><Relationship Id="rId85" Type="http://schemas.openxmlformats.org/officeDocument/2006/relationships/hyperlink" Target="https://www.munzee.com/m/thelanes/36450/" TargetMode="External"/><Relationship Id="rId88" Type="http://schemas.openxmlformats.org/officeDocument/2006/relationships/hyperlink" Target="https://www.munzee.com/m/KLC/10328/" TargetMode="External"/><Relationship Id="rId150" Type="http://schemas.openxmlformats.org/officeDocument/2006/relationships/hyperlink" Target="https://www.munzee.com/m/rodrico101/20119/" TargetMode="External"/><Relationship Id="rId87" Type="http://schemas.openxmlformats.org/officeDocument/2006/relationships/hyperlink" Target="https://www.munzee.com/m/Raeleem/833" TargetMode="External"/><Relationship Id="rId89" Type="http://schemas.openxmlformats.org/officeDocument/2006/relationships/hyperlink" Target="https://www.munzee.com/m/Arendsoog/23942/" TargetMode="External"/><Relationship Id="rId80" Type="http://schemas.openxmlformats.org/officeDocument/2006/relationships/hyperlink" Target="https://www.munzee.com/m/hems79/18382/" TargetMode="External"/><Relationship Id="rId82" Type="http://schemas.openxmlformats.org/officeDocument/2006/relationships/hyperlink" Target="https://www.munzee.com/m/redshark78/11137/" TargetMode="External"/><Relationship Id="rId81" Type="http://schemas.openxmlformats.org/officeDocument/2006/relationships/hyperlink" Target="https://www.munzee.com/m/geckofreund/17332/" TargetMode="External"/><Relationship Id="rId1" Type="http://schemas.openxmlformats.org/officeDocument/2006/relationships/hyperlink" Target="https://www.munzee.com/m/markayla/" TargetMode="External"/><Relationship Id="rId2" Type="http://schemas.openxmlformats.org/officeDocument/2006/relationships/hyperlink" Target="https://www.munzee.com/map/9zqz5538f/16" TargetMode="External"/><Relationship Id="rId3" Type="http://schemas.openxmlformats.org/officeDocument/2006/relationships/hyperlink" Target="https://docs.google.com/spreadsheets/d/151TcN_THK90rRR_qCXBDDTIVRc_3wvJX95V3t4bdkXk/edit?usp=sharing" TargetMode="External"/><Relationship Id="rId149" Type="http://schemas.openxmlformats.org/officeDocument/2006/relationships/hyperlink" Target="https://www.munzee.com/m/markayla/8337/" TargetMode="External"/><Relationship Id="rId4" Type="http://schemas.openxmlformats.org/officeDocument/2006/relationships/hyperlink" Target="https://www.munzee.com/m/Derlame/52337/" TargetMode="External"/><Relationship Id="rId148" Type="http://schemas.openxmlformats.org/officeDocument/2006/relationships/hyperlink" Target="https://www.munzee.com/m/papapa/1958/" TargetMode="External"/><Relationship Id="rId9" Type="http://schemas.openxmlformats.org/officeDocument/2006/relationships/hyperlink" Target="https://www.munzee.com/m/nyisutter/19378/" TargetMode="External"/><Relationship Id="rId143" Type="http://schemas.openxmlformats.org/officeDocument/2006/relationships/hyperlink" Target="https://www.munzee.com/m/markayla/7984/" TargetMode="External"/><Relationship Id="rId142" Type="http://schemas.openxmlformats.org/officeDocument/2006/relationships/hyperlink" Target="https://www.munzee.com/m/FIWN/9317/admin/" TargetMode="External"/><Relationship Id="rId141" Type="http://schemas.openxmlformats.org/officeDocument/2006/relationships/hyperlink" Target="https://www.munzee.com/m/denali0407/42412/" TargetMode="External"/><Relationship Id="rId140" Type="http://schemas.openxmlformats.org/officeDocument/2006/relationships/hyperlink" Target="https://www.munzee.com/m/markayla/8336/" TargetMode="External"/><Relationship Id="rId5" Type="http://schemas.openxmlformats.org/officeDocument/2006/relationships/hyperlink" Target="https://www.munzee.com/m/rodrico101/13565/" TargetMode="External"/><Relationship Id="rId147" Type="http://schemas.openxmlformats.org/officeDocument/2006/relationships/hyperlink" Target="https://www.munzee.com/m/machierp/15068/" TargetMode="External"/><Relationship Id="rId6" Type="http://schemas.openxmlformats.org/officeDocument/2006/relationships/hyperlink" Target="https://www.munzee.com/m/grubsneerg/13432/admin/" TargetMode="External"/><Relationship Id="rId146" Type="http://schemas.openxmlformats.org/officeDocument/2006/relationships/hyperlink" Target="https://www.munzee.com/m/markayla/7985/" TargetMode="External"/><Relationship Id="rId7" Type="http://schemas.openxmlformats.org/officeDocument/2006/relationships/hyperlink" Target="https://www.munzee.com/m/TubaDude/10177/" TargetMode="External"/><Relationship Id="rId145" Type="http://schemas.openxmlformats.org/officeDocument/2006/relationships/hyperlink" Target="https://www.munzee.com/m/dreiengel/16919/" TargetMode="External"/><Relationship Id="rId8" Type="http://schemas.openxmlformats.org/officeDocument/2006/relationships/hyperlink" Target="https://www.munzee.com/m/rodrico101/4508/" TargetMode="External"/><Relationship Id="rId144" Type="http://schemas.openxmlformats.org/officeDocument/2006/relationships/hyperlink" Target="https://www.munzee.com/m/denali0407/42413/" TargetMode="External"/><Relationship Id="rId73" Type="http://schemas.openxmlformats.org/officeDocument/2006/relationships/hyperlink" Target="https://www.munzee.com/m/BabyMoon123/2916/" TargetMode="External"/><Relationship Id="rId72" Type="http://schemas.openxmlformats.org/officeDocument/2006/relationships/hyperlink" Target="https://www.munzee.com/m/rodrico101/19507/" TargetMode="External"/><Relationship Id="rId75" Type="http://schemas.openxmlformats.org/officeDocument/2006/relationships/hyperlink" Target="https://www.munzee.com/m/rodrico101/19506/" TargetMode="External"/><Relationship Id="rId74" Type="http://schemas.openxmlformats.org/officeDocument/2006/relationships/hyperlink" Target="https://www.munzee.com/m/Spuernasen/309/" TargetMode="External"/><Relationship Id="rId77" Type="http://schemas.openxmlformats.org/officeDocument/2006/relationships/hyperlink" Target="https://www.munzee.com/m/TheFrog/11041/" TargetMode="External"/><Relationship Id="rId76" Type="http://schemas.openxmlformats.org/officeDocument/2006/relationships/hyperlink" Target="https://www.munzee.com/m/markcase/15101/admin/" TargetMode="External"/><Relationship Id="rId79" Type="http://schemas.openxmlformats.org/officeDocument/2006/relationships/hyperlink" Target="https://www.munzee.com/m/paperclips29/3476/" TargetMode="External"/><Relationship Id="rId78" Type="http://schemas.openxmlformats.org/officeDocument/2006/relationships/hyperlink" Target="https://www.munzee.com/m/halemeister/9194/admin/" TargetMode="External"/><Relationship Id="rId71" Type="http://schemas.openxmlformats.org/officeDocument/2006/relationships/hyperlink" Target="https://www.munzee.com/m/ChickenRun/28867" TargetMode="External"/><Relationship Id="rId70" Type="http://schemas.openxmlformats.org/officeDocument/2006/relationships/hyperlink" Target="https://www.munzee.com/m/JackSparrow/60514/admin/map/" TargetMode="External"/><Relationship Id="rId139" Type="http://schemas.openxmlformats.org/officeDocument/2006/relationships/hyperlink" Target="https://www.munzee.com/m/SwevenNeodd/828/" TargetMode="External"/><Relationship Id="rId138" Type="http://schemas.openxmlformats.org/officeDocument/2006/relationships/hyperlink" Target="https://www.munzee.com/m/Bluelady77/7615" TargetMode="External"/><Relationship Id="rId137" Type="http://schemas.openxmlformats.org/officeDocument/2006/relationships/hyperlink" Target="https://www.munzee.com/m/Loewenjaeger/6845" TargetMode="External"/><Relationship Id="rId132" Type="http://schemas.openxmlformats.org/officeDocument/2006/relationships/hyperlink" Target="https://www.munzee.com/m/marleyfanct/20233/" TargetMode="External"/><Relationship Id="rId131" Type="http://schemas.openxmlformats.org/officeDocument/2006/relationships/hyperlink" Target="https://www.munzee.com/m/EagleDadandXenia/50838/" TargetMode="External"/><Relationship Id="rId130" Type="http://schemas.openxmlformats.org/officeDocument/2006/relationships/hyperlink" Target="https://www.munzee.com/m/Dinsdagskind/1697/" TargetMode="External"/><Relationship Id="rId136" Type="http://schemas.openxmlformats.org/officeDocument/2006/relationships/hyperlink" Target="https://www.munzee.com/m/DarbyJoan/10875" TargetMode="External"/><Relationship Id="rId135" Type="http://schemas.openxmlformats.org/officeDocument/2006/relationships/hyperlink" Target="https://www.munzee.com/m/xyval/172/" TargetMode="External"/><Relationship Id="rId134" Type="http://schemas.openxmlformats.org/officeDocument/2006/relationships/hyperlink" Target="https://www.munzee.com/m/ClownShoes/7112/" TargetMode="External"/><Relationship Id="rId133" Type="http://schemas.openxmlformats.org/officeDocument/2006/relationships/hyperlink" Target="https://www.munzee.com/m/SwevenNeodd/841/" TargetMode="External"/><Relationship Id="rId62" Type="http://schemas.openxmlformats.org/officeDocument/2006/relationships/hyperlink" Target="https://www.munzee.com/m/Noisette/13252/" TargetMode="External"/><Relationship Id="rId61" Type="http://schemas.openxmlformats.org/officeDocument/2006/relationships/hyperlink" Target="https://www.munzee.com/m/Aniara/16451/" TargetMode="External"/><Relationship Id="rId64" Type="http://schemas.openxmlformats.org/officeDocument/2006/relationships/hyperlink" Target="https://www.munzee.com/m/barefootguru/7524/" TargetMode="External"/><Relationship Id="rId63" Type="http://schemas.openxmlformats.org/officeDocument/2006/relationships/hyperlink" Target="https://www.munzee.com/m/SillyRabbit/2392" TargetMode="External"/><Relationship Id="rId66" Type="http://schemas.openxmlformats.org/officeDocument/2006/relationships/hyperlink" Target="https://www.munzee.com/m/MsYB/28020/" TargetMode="External"/><Relationship Id="rId172" Type="http://schemas.openxmlformats.org/officeDocument/2006/relationships/hyperlink" Target="https://www.munzee.com/m/caribus/1488/" TargetMode="External"/><Relationship Id="rId65" Type="http://schemas.openxmlformats.org/officeDocument/2006/relationships/hyperlink" Target="https://www.munzee.com/m/YankaBucs/15196/" TargetMode="External"/><Relationship Id="rId171" Type="http://schemas.openxmlformats.org/officeDocument/2006/relationships/hyperlink" Target="https://www.munzee.com/m/BonnieB1/21090/" TargetMode="External"/><Relationship Id="rId68" Type="http://schemas.openxmlformats.org/officeDocument/2006/relationships/hyperlink" Target="https://www.munzee.com/m/lison55/20995" TargetMode="External"/><Relationship Id="rId170" Type="http://schemas.openxmlformats.org/officeDocument/2006/relationships/hyperlink" Target="https://www.munzee.com/m/rabe85/8024/" TargetMode="External"/><Relationship Id="rId67" Type="http://schemas.openxmlformats.org/officeDocument/2006/relationships/hyperlink" Target="https://www.munzee.com/m/Davieg/12993/" TargetMode="External"/><Relationship Id="rId60" Type="http://schemas.openxmlformats.org/officeDocument/2006/relationships/hyperlink" Target="https://www.munzee.com/m/irmeli/6829/" TargetMode="External"/><Relationship Id="rId165" Type="http://schemas.openxmlformats.org/officeDocument/2006/relationships/hyperlink" Target="https://www.munzee.com/m/dreiengel/17305/" TargetMode="External"/><Relationship Id="rId69" Type="http://schemas.openxmlformats.org/officeDocument/2006/relationships/hyperlink" Target="https://www.munzee.com/m/rodrico101/19508/" TargetMode="External"/><Relationship Id="rId164" Type="http://schemas.openxmlformats.org/officeDocument/2006/relationships/hyperlink" Target="https://www.munzee.com/m/mortonfox/22770/admin/" TargetMode="External"/><Relationship Id="rId163" Type="http://schemas.openxmlformats.org/officeDocument/2006/relationships/hyperlink" Target="https://www.munzee.com/m/PeachesnCream/9461" TargetMode="External"/><Relationship Id="rId162" Type="http://schemas.openxmlformats.org/officeDocument/2006/relationships/hyperlink" Target="https://www.munzee.com/m/Finnleo/4283/" TargetMode="External"/><Relationship Id="rId169" Type="http://schemas.openxmlformats.org/officeDocument/2006/relationships/hyperlink" Target="https://www.munzee.com/m/Finnleo/4282/" TargetMode="External"/><Relationship Id="rId168" Type="http://schemas.openxmlformats.org/officeDocument/2006/relationships/hyperlink" Target="https://www.munzee.com/m/Mariabettina/4218/" TargetMode="External"/><Relationship Id="rId167" Type="http://schemas.openxmlformats.org/officeDocument/2006/relationships/hyperlink" Target="https://www.munzee.com/m/cdwilliams1/8769" TargetMode="External"/><Relationship Id="rId166" Type="http://schemas.openxmlformats.org/officeDocument/2006/relationships/hyperlink" Target="https://www.munzee.com/m/PeachesnCream/9462" TargetMode="External"/><Relationship Id="rId51" Type="http://schemas.openxmlformats.org/officeDocument/2006/relationships/hyperlink" Target="https://www.munzee.com/m/DarbyJoan/1244/" TargetMode="External"/><Relationship Id="rId50" Type="http://schemas.openxmlformats.org/officeDocument/2006/relationships/hyperlink" Target="https://www.munzee.com/m/JABIE28/9805/" TargetMode="External"/><Relationship Id="rId53" Type="http://schemas.openxmlformats.org/officeDocument/2006/relationships/hyperlink" Target="https://www.munzee.com/m/NikitaStolk/6928/" TargetMode="External"/><Relationship Id="rId52" Type="http://schemas.openxmlformats.org/officeDocument/2006/relationships/hyperlink" Target="https://www.munzee.com/m/MMFB/28/" TargetMode="External"/><Relationship Id="rId55" Type="http://schemas.openxmlformats.org/officeDocument/2006/relationships/hyperlink" Target="https://www.munzee.com/m/trevosetreckers/27097/" TargetMode="External"/><Relationship Id="rId161" Type="http://schemas.openxmlformats.org/officeDocument/2006/relationships/hyperlink" Target="https://www.munzee.com/m/Mariabettina/4262/" TargetMode="External"/><Relationship Id="rId54" Type="http://schemas.openxmlformats.org/officeDocument/2006/relationships/hyperlink" Target="https://www.munzee.com/m/ohiolady/13251" TargetMode="External"/><Relationship Id="rId160" Type="http://schemas.openxmlformats.org/officeDocument/2006/relationships/hyperlink" Target="https://www.munzee.com/m/Trunte2002/4224/" TargetMode="External"/><Relationship Id="rId57" Type="http://schemas.openxmlformats.org/officeDocument/2006/relationships/hyperlink" Target="https://www.munzee.com/m/dQuest/9142" TargetMode="External"/><Relationship Id="rId56" Type="http://schemas.openxmlformats.org/officeDocument/2006/relationships/hyperlink" Target="https://www.munzee.com/m/candyfloss64/27405/" TargetMode="External"/><Relationship Id="rId159" Type="http://schemas.openxmlformats.org/officeDocument/2006/relationships/hyperlink" Target="https://www.munzee.com/m/rodrico101/20123/" TargetMode="External"/><Relationship Id="rId59" Type="http://schemas.openxmlformats.org/officeDocument/2006/relationships/hyperlink" Target="https://www.munzee.com/m/jukkas/5813/" TargetMode="External"/><Relationship Id="rId154" Type="http://schemas.openxmlformats.org/officeDocument/2006/relationships/hyperlink" Target="https://www.munzee.com/m/bbqpete67/3962/" TargetMode="External"/><Relationship Id="rId58" Type="http://schemas.openxmlformats.org/officeDocument/2006/relationships/hyperlink" Target="https://www.munzee.com/m/xptwo/43856/" TargetMode="External"/><Relationship Id="rId153" Type="http://schemas.openxmlformats.org/officeDocument/2006/relationships/hyperlink" Target="https://www.munzee.com/m/Frikandelbroodjes/1725/" TargetMode="External"/><Relationship Id="rId152" Type="http://schemas.openxmlformats.org/officeDocument/2006/relationships/hyperlink" Target="https://www.munzee.com/m/markayla/8065/" TargetMode="External"/><Relationship Id="rId151" Type="http://schemas.openxmlformats.org/officeDocument/2006/relationships/hyperlink" Target="https://www.munzee.com/m/machierp/15066/" TargetMode="External"/><Relationship Id="rId158" Type="http://schemas.openxmlformats.org/officeDocument/2006/relationships/hyperlink" Target="https://www.munzee.com/m/ozarkcheryl/15739/" TargetMode="External"/><Relationship Id="rId157" Type="http://schemas.openxmlformats.org/officeDocument/2006/relationships/hyperlink" Target="https://www.munzee.com/m/Angy/1680/" TargetMode="External"/><Relationship Id="rId156" Type="http://schemas.openxmlformats.org/officeDocument/2006/relationships/hyperlink" Target="https://www.munzee.com/m/OHail/38492/" TargetMode="External"/><Relationship Id="rId155" Type="http://schemas.openxmlformats.org/officeDocument/2006/relationships/hyperlink" Target="https://www.munzee.com/m/Ruckus2012/2020/" TargetMode="External"/><Relationship Id="rId107" Type="http://schemas.openxmlformats.org/officeDocument/2006/relationships/hyperlink" Target="https://www.munzee.com/m/Alongfortheride/1892/" TargetMode="External"/><Relationship Id="rId228" Type="http://schemas.openxmlformats.org/officeDocument/2006/relationships/hyperlink" Target="https://www.munzee.com/m/halemeister/9314/admin/" TargetMode="External"/><Relationship Id="rId106" Type="http://schemas.openxmlformats.org/officeDocument/2006/relationships/hyperlink" Target="https://www.munzee.com/m/markayla/8435/" TargetMode="External"/><Relationship Id="rId227" Type="http://schemas.openxmlformats.org/officeDocument/2006/relationships/hyperlink" Target="https://www.munzee.com/m/musthavemuzk/15471/" TargetMode="External"/><Relationship Id="rId105" Type="http://schemas.openxmlformats.org/officeDocument/2006/relationships/hyperlink" Target="https://www.munzee.com/m/GeodudeDK/14413/" TargetMode="External"/><Relationship Id="rId226" Type="http://schemas.openxmlformats.org/officeDocument/2006/relationships/hyperlink" Target="https://www.munzee.com/m/markayla/7682/" TargetMode="External"/><Relationship Id="rId104" Type="http://schemas.openxmlformats.org/officeDocument/2006/relationships/hyperlink" Target="https://www.munzee.com/m/Nbtzyy2/7773/admin/" TargetMode="External"/><Relationship Id="rId225" Type="http://schemas.openxmlformats.org/officeDocument/2006/relationships/hyperlink" Target="https://www.munzee.com/m/Havenicedayjoe/10072" TargetMode="External"/><Relationship Id="rId109" Type="http://schemas.openxmlformats.org/officeDocument/2006/relationships/hyperlink" Target="https://www.munzee.com/m/Davieg/12994/" TargetMode="External"/><Relationship Id="rId108" Type="http://schemas.openxmlformats.org/officeDocument/2006/relationships/hyperlink" Target="https://www.munzee.com/m/GeodudeDK/14415/" TargetMode="External"/><Relationship Id="rId229" Type="http://schemas.openxmlformats.org/officeDocument/2006/relationships/hyperlink" Target="https://www.munzee.com/m/markayla/7683/" TargetMode="External"/><Relationship Id="rId220" Type="http://schemas.openxmlformats.org/officeDocument/2006/relationships/hyperlink" Target="https://www.munzee.com/m/markayla/7566/" TargetMode="External"/><Relationship Id="rId103" Type="http://schemas.openxmlformats.org/officeDocument/2006/relationships/hyperlink" Target="https://www.munzee.com/m/markayla/8434/" TargetMode="External"/><Relationship Id="rId224" Type="http://schemas.openxmlformats.org/officeDocument/2006/relationships/hyperlink" Target="https://www.munzee.com/m/RF/6558/" TargetMode="External"/><Relationship Id="rId102" Type="http://schemas.openxmlformats.org/officeDocument/2006/relationships/hyperlink" Target="https://www.munzee.com/m/GeodudeDK/14323/" TargetMode="External"/><Relationship Id="rId223" Type="http://schemas.openxmlformats.org/officeDocument/2006/relationships/hyperlink" Target="https://www.munzee.com/m/markayla/7680/" TargetMode="External"/><Relationship Id="rId101" Type="http://schemas.openxmlformats.org/officeDocument/2006/relationships/hyperlink" Target="https://www.munzee.com/m/JABIE28/10439/" TargetMode="External"/><Relationship Id="rId222" Type="http://schemas.openxmlformats.org/officeDocument/2006/relationships/hyperlink" Target="https://www.munzee.com/m/vojjuric/4630/" TargetMode="External"/><Relationship Id="rId100" Type="http://schemas.openxmlformats.org/officeDocument/2006/relationships/hyperlink" Target="https://www.munzee.com/m/markayla/8338/" TargetMode="External"/><Relationship Id="rId221" Type="http://schemas.openxmlformats.org/officeDocument/2006/relationships/hyperlink" Target="https://www.munzee.com/m/elisoft/12450/" TargetMode="External"/><Relationship Id="rId217" Type="http://schemas.openxmlformats.org/officeDocument/2006/relationships/hyperlink" Target="https://www.munzee.com/m/DarbyJoan/10880/" TargetMode="External"/><Relationship Id="rId216" Type="http://schemas.openxmlformats.org/officeDocument/2006/relationships/hyperlink" Target="https://www.munzee.com/m/JanF/2246/" TargetMode="External"/><Relationship Id="rId215" Type="http://schemas.openxmlformats.org/officeDocument/2006/relationships/hyperlink" Target="https://www.munzee.com/m/erictheump/2793/" TargetMode="External"/><Relationship Id="rId214" Type="http://schemas.openxmlformats.org/officeDocument/2006/relationships/hyperlink" Target="https://www.munzee.com/m/Bluelady77/7520" TargetMode="External"/><Relationship Id="rId219" Type="http://schemas.openxmlformats.org/officeDocument/2006/relationships/hyperlink" Target="https://www.munzee.com/m/JanF/2247/" TargetMode="External"/><Relationship Id="rId218" Type="http://schemas.openxmlformats.org/officeDocument/2006/relationships/hyperlink" Target="https://www.munzee.com/m/5Star/11515/admin/" TargetMode="External"/><Relationship Id="rId213" Type="http://schemas.openxmlformats.org/officeDocument/2006/relationships/hyperlink" Target="https://www.munzee.com/m/Loewenjaeger/6774" TargetMode="External"/><Relationship Id="rId212" Type="http://schemas.openxmlformats.org/officeDocument/2006/relationships/hyperlink" Target="https://www.munzee.com/m/erictheump/2792/" TargetMode="External"/><Relationship Id="rId211" Type="http://schemas.openxmlformats.org/officeDocument/2006/relationships/hyperlink" Target="https://www.munzee.com/m/JanF/2245/" TargetMode="External"/><Relationship Id="rId210" Type="http://schemas.openxmlformats.org/officeDocument/2006/relationships/hyperlink" Target="https://www.munzee.com/m/ClownShoes/7122/" TargetMode="External"/><Relationship Id="rId129" Type="http://schemas.openxmlformats.org/officeDocument/2006/relationships/hyperlink" Target="https://www.munzee.com/m/SwevenNeodd/843/" TargetMode="External"/><Relationship Id="rId128" Type="http://schemas.openxmlformats.org/officeDocument/2006/relationships/hyperlink" Target="https://www.munzee.com/m/ClownShoes/7179/" TargetMode="External"/><Relationship Id="rId127" Type="http://schemas.openxmlformats.org/officeDocument/2006/relationships/hyperlink" Target="https://www.munzee.com/m/xptwo/49844/" TargetMode="External"/><Relationship Id="rId126" Type="http://schemas.openxmlformats.org/officeDocument/2006/relationships/hyperlink" Target="https://www.munzee.com/m/Dinsdagskind/1757/" TargetMode="External"/><Relationship Id="rId121" Type="http://schemas.openxmlformats.org/officeDocument/2006/relationships/hyperlink" Target="https://www.munzee.com/m/mars00xj/28675/" TargetMode="External"/><Relationship Id="rId120" Type="http://schemas.openxmlformats.org/officeDocument/2006/relationships/hyperlink" Target="https://www.munzee.com/m/Ruckus2012/2022/" TargetMode="External"/><Relationship Id="rId125" Type="http://schemas.openxmlformats.org/officeDocument/2006/relationships/hyperlink" Target="https://www.munzee.com/m/Shiggaddi/4068" TargetMode="External"/><Relationship Id="rId124" Type="http://schemas.openxmlformats.org/officeDocument/2006/relationships/hyperlink" Target="https://www.munzee.com/m/Dinklebergh/6507/" TargetMode="External"/><Relationship Id="rId123" Type="http://schemas.openxmlformats.org/officeDocument/2006/relationships/hyperlink" Target="https://www.munzee.com/m/Sidcup/27226/" TargetMode="External"/><Relationship Id="rId122" Type="http://schemas.openxmlformats.org/officeDocument/2006/relationships/hyperlink" Target="https://www.munzee.com/m/Noisette/17959/" TargetMode="External"/><Relationship Id="rId95" Type="http://schemas.openxmlformats.org/officeDocument/2006/relationships/hyperlink" Target="https://www.munzee.com/m/ajaxiss/4797" TargetMode="External"/><Relationship Id="rId94" Type="http://schemas.openxmlformats.org/officeDocument/2006/relationships/hyperlink" Target="https://www.munzee.com/m/wvkiwi/11281/" TargetMode="External"/><Relationship Id="rId97" Type="http://schemas.openxmlformats.org/officeDocument/2006/relationships/hyperlink" Target="https://www.munzee.com/m/markayla/8438/" TargetMode="External"/><Relationship Id="rId96" Type="http://schemas.openxmlformats.org/officeDocument/2006/relationships/hyperlink" Target="https://www.munzee.com/m/Jafo43/43554" TargetMode="External"/><Relationship Id="rId99" Type="http://schemas.openxmlformats.org/officeDocument/2006/relationships/hyperlink" Target="https://www.munzee.com/m/KLC/10322/" TargetMode="External"/><Relationship Id="rId98" Type="http://schemas.openxmlformats.org/officeDocument/2006/relationships/hyperlink" Target="https://www.munzee.com/m/Kyrandia/8192/" TargetMode="External"/><Relationship Id="rId91" Type="http://schemas.openxmlformats.org/officeDocument/2006/relationships/hyperlink" Target="https://www.munzee.com/m/VLoopSouth/4725/" TargetMode="External"/><Relationship Id="rId90" Type="http://schemas.openxmlformats.org/officeDocument/2006/relationships/hyperlink" Target="https://www.munzee.com/m/JABIE28/12540/" TargetMode="External"/><Relationship Id="rId93" Type="http://schemas.openxmlformats.org/officeDocument/2006/relationships/hyperlink" Target="https://www.munzee.com/m/Jafo43/43873" TargetMode="External"/><Relationship Id="rId92" Type="http://schemas.openxmlformats.org/officeDocument/2006/relationships/hyperlink" Target="https://www.munzee.com/m/nissajade/1547/" TargetMode="External"/><Relationship Id="rId118" Type="http://schemas.openxmlformats.org/officeDocument/2006/relationships/hyperlink" Target="https://www.munzee.com/m/Shiggaddi/3985" TargetMode="External"/><Relationship Id="rId117" Type="http://schemas.openxmlformats.org/officeDocument/2006/relationships/hyperlink" Target="https://www.munzee.com/m/mars00xj/29015/" TargetMode="External"/><Relationship Id="rId116" Type="http://schemas.openxmlformats.org/officeDocument/2006/relationships/hyperlink" Target="https://www.munzee.com/m/PoniaN/13581/" TargetMode="External"/><Relationship Id="rId115" Type="http://schemas.openxmlformats.org/officeDocument/2006/relationships/hyperlink" Target="https://www.munzee.com/m/FindersGirl/13042/" TargetMode="External"/><Relationship Id="rId119" Type="http://schemas.openxmlformats.org/officeDocument/2006/relationships/hyperlink" Target="https://www.munzee.com/m/cbasdisabelle74/6212" TargetMode="External"/><Relationship Id="rId110" Type="http://schemas.openxmlformats.org/officeDocument/2006/relationships/hyperlink" Target="https://www.munzee.com/m/markayla/8437/" TargetMode="External"/><Relationship Id="rId230" Type="http://schemas.openxmlformats.org/officeDocument/2006/relationships/drawing" Target="../drawings/drawing1.xml"/><Relationship Id="rId114" Type="http://schemas.openxmlformats.org/officeDocument/2006/relationships/hyperlink" Target="https://www.munzee.com/m/fabiusz/4494/" TargetMode="External"/><Relationship Id="rId113" Type="http://schemas.openxmlformats.org/officeDocument/2006/relationships/hyperlink" Target="https://www.munzee.com/m/mars00xj/29041/" TargetMode="External"/><Relationship Id="rId112" Type="http://schemas.openxmlformats.org/officeDocument/2006/relationships/hyperlink" Target="https://www.munzee.com/m/Noisette/17938/" TargetMode="External"/><Relationship Id="rId111" Type="http://schemas.openxmlformats.org/officeDocument/2006/relationships/hyperlink" Target="https://www.munzee.com/m/SUEIAN/3874/" TargetMode="External"/><Relationship Id="rId206" Type="http://schemas.openxmlformats.org/officeDocument/2006/relationships/hyperlink" Target="https://www.munzee.com/m/Dinklebergh/6394/" TargetMode="External"/><Relationship Id="rId205" Type="http://schemas.openxmlformats.org/officeDocument/2006/relationships/hyperlink" Target="https://www.munzee.com/m/dreiengel/17303/" TargetMode="External"/><Relationship Id="rId204" Type="http://schemas.openxmlformats.org/officeDocument/2006/relationships/hyperlink" Target="https://www.munzee.com/m/Angy/1679/" TargetMode="External"/><Relationship Id="rId203" Type="http://schemas.openxmlformats.org/officeDocument/2006/relationships/hyperlink" Target="https://www.munzee.com/m/machierp/14828/" TargetMode="External"/><Relationship Id="rId209" Type="http://schemas.openxmlformats.org/officeDocument/2006/relationships/hyperlink" Target="https://www.munzee.com/m/erictheump/3502/" TargetMode="External"/><Relationship Id="rId208" Type="http://schemas.openxmlformats.org/officeDocument/2006/relationships/hyperlink" Target="https://www.munzee.com/m/JanF/2244/" TargetMode="External"/><Relationship Id="rId207" Type="http://schemas.openxmlformats.org/officeDocument/2006/relationships/hyperlink" Target="https://www.munzee.com/m/Derlame/48424/" TargetMode="External"/><Relationship Id="rId202" Type="http://schemas.openxmlformats.org/officeDocument/2006/relationships/hyperlink" Target="https://www.munzee.com/m/Finnleo/4273/" TargetMode="External"/><Relationship Id="rId201" Type="http://schemas.openxmlformats.org/officeDocument/2006/relationships/hyperlink" Target="https://www.munzee.com/m/Mariabettina/5065/" TargetMode="External"/><Relationship Id="rId200" Type="http://schemas.openxmlformats.org/officeDocument/2006/relationships/hyperlink" Target="https://www.munzee.com/m/Trunte2002/4292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fisherwoman/8620/" TargetMode="External"/><Relationship Id="rId42" Type="http://schemas.openxmlformats.org/officeDocument/2006/relationships/hyperlink" Target="https://www.munzee.com/m/Noisette/11650/" TargetMode="External"/><Relationship Id="rId41" Type="http://schemas.openxmlformats.org/officeDocument/2006/relationships/hyperlink" Target="https://www.munzee.com/m/markayla/11925/" TargetMode="External"/><Relationship Id="rId44" Type="http://schemas.openxmlformats.org/officeDocument/2006/relationships/hyperlink" Target="https://www.munzee.com/m/markayla/6534/" TargetMode="External"/><Relationship Id="rId43" Type="http://schemas.openxmlformats.org/officeDocument/2006/relationships/hyperlink" Target="https://www.munzee.com/m/gatefan/12898/" TargetMode="External"/><Relationship Id="rId46" Type="http://schemas.openxmlformats.org/officeDocument/2006/relationships/hyperlink" Target="https://www.munzee.com/m/halemeister/7052/admin/" TargetMode="External"/><Relationship Id="rId45" Type="http://schemas.openxmlformats.org/officeDocument/2006/relationships/hyperlink" Target="https://www.munzee.com/m/MMFB/31/" TargetMode="External"/><Relationship Id="rId48" Type="http://schemas.openxmlformats.org/officeDocument/2006/relationships/hyperlink" Target="https://www.munzee.com/m/grubsneerg/15718/admin/" TargetMode="External"/><Relationship Id="rId47" Type="http://schemas.openxmlformats.org/officeDocument/2006/relationships/hyperlink" Target="https://www.munzee.com/m/Traycee/14748/" TargetMode="External"/><Relationship Id="rId49" Type="http://schemas.openxmlformats.org/officeDocument/2006/relationships/hyperlink" Target="https://www.munzee.com/m/nyisutter/19025/" TargetMode="External"/><Relationship Id="rId31" Type="http://schemas.openxmlformats.org/officeDocument/2006/relationships/hyperlink" Target="https://www.munzee.com/m/TastelessPlanet/788" TargetMode="External"/><Relationship Id="rId30" Type="http://schemas.openxmlformats.org/officeDocument/2006/relationships/hyperlink" Target="https://www.munzee.com/m/Newfruit/9433" TargetMode="External"/><Relationship Id="rId33" Type="http://schemas.openxmlformats.org/officeDocument/2006/relationships/hyperlink" Target="https://www.munzee.com/m/nyisutter/19499/" TargetMode="External"/><Relationship Id="rId32" Type="http://schemas.openxmlformats.org/officeDocument/2006/relationships/hyperlink" Target="https://www.munzee.com/m/redshark78/10980/" TargetMode="External"/><Relationship Id="rId35" Type="http://schemas.openxmlformats.org/officeDocument/2006/relationships/hyperlink" Target="https://www.munzee.com/m/MMFB/32/" TargetMode="External"/><Relationship Id="rId34" Type="http://schemas.openxmlformats.org/officeDocument/2006/relationships/hyperlink" Target="https://www.munzee.com/m/markayla/12573/" TargetMode="External"/><Relationship Id="rId37" Type="http://schemas.openxmlformats.org/officeDocument/2006/relationships/hyperlink" Target="https://www.munzee.com/m/markayla/7234/" TargetMode="External"/><Relationship Id="rId36" Type="http://schemas.openxmlformats.org/officeDocument/2006/relationships/hyperlink" Target="https://www.munzee.com/m/fisherwoman/7906/" TargetMode="External"/><Relationship Id="rId39" Type="http://schemas.openxmlformats.org/officeDocument/2006/relationships/hyperlink" Target="https://www.munzee.com/m/markayla/9393/" TargetMode="External"/><Relationship Id="rId38" Type="http://schemas.openxmlformats.org/officeDocument/2006/relationships/hyperlink" Target="https://www.munzee.com/m/MMFB/30/" TargetMode="External"/><Relationship Id="rId20" Type="http://schemas.openxmlformats.org/officeDocument/2006/relationships/hyperlink" Target="https://www.munzee.com/m/Traycee/17349/" TargetMode="External"/><Relationship Id="rId22" Type="http://schemas.openxmlformats.org/officeDocument/2006/relationships/hyperlink" Target="https://www.munzee.com/m/markayla/12759/" TargetMode="External"/><Relationship Id="rId21" Type="http://schemas.openxmlformats.org/officeDocument/2006/relationships/hyperlink" Target="https://www.munzee.com/m/markayla/11412/" TargetMode="External"/><Relationship Id="rId24" Type="http://schemas.openxmlformats.org/officeDocument/2006/relationships/hyperlink" Target="https://www.munzee.com/m/redshark78/8614/" TargetMode="External"/><Relationship Id="rId23" Type="http://schemas.openxmlformats.org/officeDocument/2006/relationships/hyperlink" Target="https://www.munzee.com/m/markayla/6480/" TargetMode="External"/><Relationship Id="rId26" Type="http://schemas.openxmlformats.org/officeDocument/2006/relationships/hyperlink" Target="https://www.munzee.com/m/JanF/1706/" TargetMode="External"/><Relationship Id="rId25" Type="http://schemas.openxmlformats.org/officeDocument/2006/relationships/hyperlink" Target="https://www.munzee.com/m/JABIE28/12593/" TargetMode="External"/><Relationship Id="rId28" Type="http://schemas.openxmlformats.org/officeDocument/2006/relationships/hyperlink" Target="https://www.munzee.com/m/JRdaBoss/13837/" TargetMode="External"/><Relationship Id="rId27" Type="http://schemas.openxmlformats.org/officeDocument/2006/relationships/hyperlink" Target="https://www.munzee.com/m/traycg/1790/" TargetMode="External"/><Relationship Id="rId29" Type="http://schemas.openxmlformats.org/officeDocument/2006/relationships/hyperlink" Target="https://www.munzee.com/m/JanF/2435/admin/" TargetMode="External"/><Relationship Id="rId11" Type="http://schemas.openxmlformats.org/officeDocument/2006/relationships/hyperlink" Target="https://www.munzee.com/m/Noisette/17812/" TargetMode="External"/><Relationship Id="rId10" Type="http://schemas.openxmlformats.org/officeDocument/2006/relationships/hyperlink" Target="https://www.munzee.com/m/JABIE28/12705/" TargetMode="External"/><Relationship Id="rId13" Type="http://schemas.openxmlformats.org/officeDocument/2006/relationships/hyperlink" Target="https://www.munzee.com/m/Lehmich/4650/" TargetMode="External"/><Relationship Id="rId12" Type="http://schemas.openxmlformats.org/officeDocument/2006/relationships/hyperlink" Target="https://www.munzee.com/m/markayla/12533/" TargetMode="External"/><Relationship Id="rId15" Type="http://schemas.openxmlformats.org/officeDocument/2006/relationships/hyperlink" Target="https://www.munzee.com/m/halemeister/8691/admin/" TargetMode="External"/><Relationship Id="rId14" Type="http://schemas.openxmlformats.org/officeDocument/2006/relationships/hyperlink" Target="https://www.munzee.com/m/redshark78/11239/" TargetMode="External"/><Relationship Id="rId17" Type="http://schemas.openxmlformats.org/officeDocument/2006/relationships/hyperlink" Target="https://www.munzee.com/m/Belugue/3364/" TargetMode="External"/><Relationship Id="rId16" Type="http://schemas.openxmlformats.org/officeDocument/2006/relationships/hyperlink" Target="https://www.munzee.com/m/Belugue/3170/" TargetMode="External"/><Relationship Id="rId19" Type="http://schemas.openxmlformats.org/officeDocument/2006/relationships/hyperlink" Target="https://www.munzee.com/m/Derlame/50241/" TargetMode="External"/><Relationship Id="rId18" Type="http://schemas.openxmlformats.org/officeDocument/2006/relationships/hyperlink" Target="https://www.munzee.com/m/Aiden29/18807/" TargetMode="External"/><Relationship Id="rId1" Type="http://schemas.openxmlformats.org/officeDocument/2006/relationships/hyperlink" Target="https://www.munzee.com/m/markayla/" TargetMode="External"/><Relationship Id="rId2" Type="http://schemas.openxmlformats.org/officeDocument/2006/relationships/hyperlink" Target="https://www.munzee.com/map/9zqz5538f/16" TargetMode="External"/><Relationship Id="rId3" Type="http://schemas.openxmlformats.org/officeDocument/2006/relationships/hyperlink" Target="https://docs.google.com/spreadsheets/d/151TcN_THK90rRR_qCXBDDTIVRc_3wvJX95V3t4bdkXk/edit?usp=sharing" TargetMode="External"/><Relationship Id="rId4" Type="http://schemas.openxmlformats.org/officeDocument/2006/relationships/hyperlink" Target="https://www.munzee.com/m/ohiolady/12683" TargetMode="External"/><Relationship Id="rId9" Type="http://schemas.openxmlformats.org/officeDocument/2006/relationships/hyperlink" Target="https://www.munzee.com/m/markayla/10046/" TargetMode="External"/><Relationship Id="rId5" Type="http://schemas.openxmlformats.org/officeDocument/2006/relationships/hyperlink" Target="https://www.munzee.com/m/aufbau/21771/" TargetMode="External"/><Relationship Id="rId6" Type="http://schemas.openxmlformats.org/officeDocument/2006/relationships/hyperlink" Target="https://www.munzee.com/m/markayla/9665/" TargetMode="External"/><Relationship Id="rId7" Type="http://schemas.openxmlformats.org/officeDocument/2006/relationships/hyperlink" Target="https://www.munzee.com/m/Lehmis/9478/" TargetMode="External"/><Relationship Id="rId8" Type="http://schemas.openxmlformats.org/officeDocument/2006/relationships/hyperlink" Target="https://www.munzee.com/m/erictheump/2901/" TargetMode="External"/><Relationship Id="rId51" Type="http://schemas.openxmlformats.org/officeDocument/2006/relationships/hyperlink" Target="https://www.munzee.com/m/xptwo/49847/" TargetMode="External"/><Relationship Id="rId50" Type="http://schemas.openxmlformats.org/officeDocument/2006/relationships/hyperlink" Target="https://www.munzee.com/m/halemeister/5165/admin/" TargetMode="External"/><Relationship Id="rId53" Type="http://schemas.openxmlformats.org/officeDocument/2006/relationships/hyperlink" Target="https://www.munzee.com/m/xptwo/47508/" TargetMode="External"/><Relationship Id="rId52" Type="http://schemas.openxmlformats.org/officeDocument/2006/relationships/hyperlink" Target="https://www.munzee.com/m/xptwo/48842/" TargetMode="External"/><Relationship Id="rId55" Type="http://schemas.openxmlformats.org/officeDocument/2006/relationships/hyperlink" Target="https://www.munzee.com/m/Traycee/12250" TargetMode="External"/><Relationship Id="rId54" Type="http://schemas.openxmlformats.org/officeDocument/2006/relationships/hyperlink" Target="https://www.munzee.com/m/xptwo/50283/" TargetMode="External"/><Relationship Id="rId57" Type="http://schemas.openxmlformats.org/officeDocument/2006/relationships/hyperlink" Target="https://www.munzee.com/m/Kyrandia/6794/" TargetMode="External"/><Relationship Id="rId56" Type="http://schemas.openxmlformats.org/officeDocument/2006/relationships/hyperlink" Target="https://www.munzee.com/m/markayla/12234/" TargetMode="External"/><Relationship Id="rId5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2.0"/>
    <col customWidth="1" min="3" max="4" width="12.71"/>
    <col customWidth="1" min="5" max="5" width="17.71"/>
    <col customWidth="1" min="6" max="6" width="12.57"/>
    <col customWidth="1" min="7" max="7" width="22.71"/>
    <col customWidth="1" min="8" max="8" width="55.71"/>
    <col customWidth="1" min="9" max="9" width="15.71"/>
    <col customWidth="1" min="10" max="10" width="9.29"/>
    <col customWidth="1" min="11" max="11" width="9.57"/>
    <col customWidth="1" min="12" max="12" width="10.29"/>
    <col customWidth="1" min="13" max="26" width="8.71"/>
  </cols>
  <sheetData>
    <row r="1">
      <c r="A1" s="1" t="s">
        <v>0</v>
      </c>
      <c r="B1" s="2"/>
      <c r="C1" s="2"/>
      <c r="D1" s="2"/>
      <c r="E1" s="2"/>
      <c r="F1" s="3"/>
      <c r="J1" s="4"/>
      <c r="K1" s="4"/>
    </row>
    <row r="2">
      <c r="J2" s="4"/>
      <c r="K2" s="4"/>
    </row>
    <row r="3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J3" s="4"/>
      <c r="K3" s="4"/>
    </row>
    <row r="4">
      <c r="A4" s="8" t="s">
        <v>7</v>
      </c>
      <c r="B4" s="6">
        <f>COUNTIF($F$11:$F$237,"Chick")</f>
        <v>58</v>
      </c>
      <c r="C4" s="9">
        <f>COUNTIFS($F$11:$F$237,"Chick",$G$11:$G$237,"")</f>
        <v>0</v>
      </c>
      <c r="D4" s="9">
        <f>COUNTIFS($F$11:$F$237,"Chick",$G$11:$G$237,"*",$H$11:$H$237,"")</f>
        <v>0</v>
      </c>
      <c r="E4" s="9">
        <f>COUNTIFS($H$11:$H$237,"*",$F$11:$F$237,"Chick")</f>
        <v>58</v>
      </c>
      <c r="F4" s="10">
        <f t="shared" ref="F4:F8" si="1">E4/B4</f>
        <v>1</v>
      </c>
      <c r="H4" s="11" t="s">
        <v>8</v>
      </c>
      <c r="J4" s="4"/>
      <c r="K4" s="4"/>
    </row>
    <row r="5">
      <c r="A5" s="12" t="s">
        <v>9</v>
      </c>
      <c r="B5" s="6">
        <f>COUNTIF($F$11:$F$237,"Red")</f>
        <v>96</v>
      </c>
      <c r="C5" s="9">
        <f>COUNTIFS($F$11:$F$237,"Red",$G$11:$G$237,"")</f>
        <v>0</v>
      </c>
      <c r="D5" s="9">
        <f>COUNTIFS($F$11:$F$237,"Red",$G$11:$G$237,"*",$H$11:$H$237,"")</f>
        <v>1</v>
      </c>
      <c r="E5" s="9">
        <f>COUNTIFS($H$11:$H$237,"*",$F$11:$F$237,"Red")</f>
        <v>95</v>
      </c>
      <c r="F5" s="10">
        <f t="shared" si="1"/>
        <v>0.9895833333</v>
      </c>
      <c r="G5" s="13" t="s">
        <v>10</v>
      </c>
      <c r="J5" s="4"/>
      <c r="K5" s="4"/>
    </row>
    <row r="6">
      <c r="A6" s="5" t="s">
        <v>11</v>
      </c>
      <c r="B6" s="6">
        <f>COUNTIF($F$11:$F$237,"White")</f>
        <v>72</v>
      </c>
      <c r="C6" s="9">
        <f>COUNTIFS($F$11:$F$237,"White",$G$11:$G$237,"")</f>
        <v>0</v>
      </c>
      <c r="D6" s="9">
        <f>COUNTIFS($F$11:$F$237,"White",$G$11:$G$237,"*",$H$11:$H$237,"")</f>
        <v>0</v>
      </c>
      <c r="E6" s="9">
        <f>COUNTIFS($H$11:$H$237,"*",$F$11:$F$237,"White")</f>
        <v>72</v>
      </c>
      <c r="F6" s="10">
        <f t="shared" si="1"/>
        <v>1</v>
      </c>
      <c r="G6" s="13" t="s">
        <v>12</v>
      </c>
      <c r="J6" s="4"/>
      <c r="K6" s="4"/>
    </row>
    <row r="7">
      <c r="A7" s="14" t="s">
        <v>13</v>
      </c>
      <c r="B7" s="6">
        <f>COUNTIF($F$11:$F$237,"Garden POI")</f>
        <v>1</v>
      </c>
      <c r="C7" s="9">
        <f>COUNTIFS($F$11:$F$237,"Garden POI",$G$11:$G$237,"")</f>
        <v>0</v>
      </c>
      <c r="D7" s="9">
        <f>COUNTIFS($F$11:$F$237,"Garden POI",$G$11:$G$237,"*",$H$11:$H$237,"")</f>
        <v>0</v>
      </c>
      <c r="E7" s="9">
        <f>COUNTIFS($H$11:$H$237,"*",$F$11:$F$237,"Garden POI")</f>
        <v>1</v>
      </c>
      <c r="F7" s="10">
        <f t="shared" si="1"/>
        <v>1</v>
      </c>
      <c r="G7" s="15" t="s">
        <v>14</v>
      </c>
      <c r="J7" s="4"/>
      <c r="K7" s="4"/>
    </row>
    <row r="8">
      <c r="A8" s="5" t="s">
        <v>15</v>
      </c>
      <c r="B8" s="16">
        <f t="shared" ref="B8:E8" si="2">SUM(B4:B7)</f>
        <v>227</v>
      </c>
      <c r="C8" s="17">
        <f t="shared" si="2"/>
        <v>0</v>
      </c>
      <c r="D8" s="17">
        <f t="shared" si="2"/>
        <v>1</v>
      </c>
      <c r="E8" s="17">
        <f t="shared" si="2"/>
        <v>226</v>
      </c>
      <c r="F8" s="18">
        <f t="shared" si="1"/>
        <v>0.9955947137</v>
      </c>
      <c r="J8" s="4"/>
      <c r="K8" s="4"/>
    </row>
    <row r="9">
      <c r="J9" s="4"/>
      <c r="K9" s="4"/>
    </row>
    <row r="10">
      <c r="A10" s="19" t="s">
        <v>16</v>
      </c>
      <c r="B10" s="19" t="s">
        <v>17</v>
      </c>
      <c r="C10" s="19" t="s">
        <v>18</v>
      </c>
      <c r="D10" s="19" t="s">
        <v>19</v>
      </c>
      <c r="E10" s="19" t="s">
        <v>20</v>
      </c>
      <c r="F10" s="19" t="s">
        <v>21</v>
      </c>
      <c r="G10" s="19" t="s">
        <v>22</v>
      </c>
      <c r="H10" s="19" t="s">
        <v>23</v>
      </c>
      <c r="I10" s="19" t="s">
        <v>24</v>
      </c>
      <c r="J10" s="20" t="s">
        <v>4</v>
      </c>
      <c r="K10" s="20" t="s">
        <v>5</v>
      </c>
      <c r="L10" s="21" t="s">
        <v>25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2">
        <v>1.0</v>
      </c>
      <c r="B11" s="22">
        <v>1.0</v>
      </c>
      <c r="C11" s="22">
        <v>42.02808501</v>
      </c>
      <c r="D11" s="22">
        <v>-91.62390909</v>
      </c>
      <c r="E11" s="22" t="s">
        <v>26</v>
      </c>
      <c r="F11" s="23" t="s">
        <v>13</v>
      </c>
      <c r="G11" s="24" t="s">
        <v>27</v>
      </c>
      <c r="H11" s="25" t="s">
        <v>28</v>
      </c>
      <c r="J11" s="4">
        <f t="shared" ref="J11:J237" si="3">COUNTIFS($G$11:$G$237,G11,$H$11:$H$237,"")</f>
        <v>0</v>
      </c>
      <c r="K11" s="4">
        <f t="shared" ref="K11:K237" si="4">COUNTIFS($G$11:$G$237,G11,$H$11:$H$237,"*")</f>
        <v>2</v>
      </c>
      <c r="L11" s="24" t="b">
        <v>1</v>
      </c>
    </row>
    <row r="12">
      <c r="A12" s="22">
        <v>1.0</v>
      </c>
      <c r="B12" s="22">
        <v>3.0</v>
      </c>
      <c r="C12" s="22">
        <v>42.030548446045</v>
      </c>
      <c r="D12" s="22">
        <v>-91.62487445903</v>
      </c>
      <c r="E12" s="22" t="s">
        <v>7</v>
      </c>
      <c r="F12" s="26" t="s">
        <v>29</v>
      </c>
      <c r="G12" s="24" t="s">
        <v>30</v>
      </c>
      <c r="H12" s="25" t="s">
        <v>31</v>
      </c>
      <c r="J12" s="4">
        <f t="shared" si="3"/>
        <v>0</v>
      </c>
      <c r="K12" s="4">
        <f t="shared" si="4"/>
        <v>8</v>
      </c>
      <c r="L12" s="24" t="b">
        <v>1</v>
      </c>
    </row>
    <row r="13">
      <c r="A13" s="22">
        <v>1.0</v>
      </c>
      <c r="B13" s="22">
        <v>4.0</v>
      </c>
      <c r="C13" s="22">
        <v>42.0305734044173</v>
      </c>
      <c r="D13" s="22">
        <v>-91.6246838973618</v>
      </c>
      <c r="E13" s="22" t="s">
        <v>7</v>
      </c>
      <c r="F13" s="26" t="s">
        <v>29</v>
      </c>
      <c r="G13" s="24" t="s">
        <v>32</v>
      </c>
      <c r="H13" s="27" t="s">
        <v>33</v>
      </c>
      <c r="J13" s="4">
        <f t="shared" si="3"/>
        <v>0</v>
      </c>
      <c r="K13" s="4">
        <f t="shared" si="4"/>
        <v>1</v>
      </c>
      <c r="L13" s="24" t="b">
        <v>1</v>
      </c>
    </row>
    <row r="14">
      <c r="A14" s="22">
        <v>1.0</v>
      </c>
      <c r="B14" s="22">
        <v>5.0</v>
      </c>
      <c r="C14" s="22">
        <v>42.0305983627897</v>
      </c>
      <c r="D14" s="22">
        <v>-91.6244933356187</v>
      </c>
      <c r="E14" s="22" t="s">
        <v>7</v>
      </c>
      <c r="F14" s="26" t="s">
        <v>29</v>
      </c>
      <c r="G14" s="24" t="s">
        <v>34</v>
      </c>
      <c r="H14" s="28" t="s">
        <v>35</v>
      </c>
      <c r="J14" s="4">
        <f t="shared" si="3"/>
        <v>0</v>
      </c>
      <c r="K14" s="4">
        <f t="shared" si="4"/>
        <v>3</v>
      </c>
      <c r="L14" s="24" t="b">
        <v>1</v>
      </c>
    </row>
    <row r="15">
      <c r="A15" s="22">
        <v>1.0</v>
      </c>
      <c r="B15" s="22">
        <v>6.0</v>
      </c>
      <c r="C15" s="22">
        <v>42.030623321162</v>
      </c>
      <c r="D15" s="22">
        <v>-91.6243027738008</v>
      </c>
      <c r="E15" s="22" t="s">
        <v>7</v>
      </c>
      <c r="F15" s="26" t="s">
        <v>29</v>
      </c>
      <c r="G15" s="24" t="s">
        <v>30</v>
      </c>
      <c r="H15" s="28" t="s">
        <v>36</v>
      </c>
      <c r="J15" s="4">
        <f t="shared" si="3"/>
        <v>0</v>
      </c>
      <c r="K15" s="4">
        <f t="shared" si="4"/>
        <v>8</v>
      </c>
      <c r="L15" s="24" t="b">
        <v>1</v>
      </c>
    </row>
    <row r="16">
      <c r="A16" s="22">
        <v>1.0</v>
      </c>
      <c r="B16" s="22">
        <v>7.0</v>
      </c>
      <c r="C16" s="22">
        <v>42.0306482795343</v>
      </c>
      <c r="D16" s="22">
        <v>-91.624112211908</v>
      </c>
      <c r="E16" s="22" t="s">
        <v>7</v>
      </c>
      <c r="F16" s="26" t="s">
        <v>29</v>
      </c>
      <c r="G16" s="24" t="s">
        <v>37</v>
      </c>
      <c r="H16" s="28" t="s">
        <v>38</v>
      </c>
      <c r="J16" s="4">
        <f t="shared" si="3"/>
        <v>0</v>
      </c>
      <c r="K16" s="4">
        <f t="shared" si="4"/>
        <v>1</v>
      </c>
      <c r="L16" s="24" t="b">
        <v>1</v>
      </c>
    </row>
    <row r="17">
      <c r="A17" s="22">
        <v>1.0</v>
      </c>
      <c r="B17" s="22">
        <v>8.0</v>
      </c>
      <c r="C17" s="22">
        <v>42.0306732379067</v>
      </c>
      <c r="D17" s="22">
        <v>-91.6239216499404</v>
      </c>
      <c r="E17" s="22" t="s">
        <v>7</v>
      </c>
      <c r="F17" s="26" t="s">
        <v>29</v>
      </c>
      <c r="G17" s="24" t="s">
        <v>34</v>
      </c>
      <c r="H17" s="28" t="s">
        <v>39</v>
      </c>
      <c r="J17" s="4">
        <f t="shared" si="3"/>
        <v>0</v>
      </c>
      <c r="K17" s="4">
        <f t="shared" si="4"/>
        <v>3</v>
      </c>
      <c r="L17" s="24" t="b">
        <v>1</v>
      </c>
    </row>
    <row r="18">
      <c r="A18" s="22">
        <v>1.0</v>
      </c>
      <c r="B18" s="22">
        <v>9.0</v>
      </c>
      <c r="C18" s="22">
        <v>42.030698196279</v>
      </c>
      <c r="D18" s="22">
        <v>-91.6237310878981</v>
      </c>
      <c r="E18" s="22" t="s">
        <v>7</v>
      </c>
      <c r="F18" s="26" t="s">
        <v>29</v>
      </c>
      <c r="G18" s="24" t="s">
        <v>30</v>
      </c>
      <c r="H18" s="28" t="s">
        <v>40</v>
      </c>
      <c r="J18" s="4">
        <f t="shared" si="3"/>
        <v>0</v>
      </c>
      <c r="K18" s="4">
        <f t="shared" si="4"/>
        <v>8</v>
      </c>
      <c r="L18" s="24" t="b">
        <v>1</v>
      </c>
    </row>
    <row r="19">
      <c r="A19" s="22">
        <v>1.0</v>
      </c>
      <c r="B19" s="22">
        <v>10.0</v>
      </c>
      <c r="C19" s="22">
        <v>42.0307231546513</v>
      </c>
      <c r="D19" s="22">
        <v>-91.6235405257809</v>
      </c>
      <c r="E19" s="22" t="s">
        <v>7</v>
      </c>
      <c r="F19" s="26" t="s">
        <v>29</v>
      </c>
      <c r="G19" s="24" t="s">
        <v>41</v>
      </c>
      <c r="H19" s="28" t="s">
        <v>42</v>
      </c>
      <c r="J19" s="4">
        <f t="shared" si="3"/>
        <v>0</v>
      </c>
      <c r="K19" s="4">
        <f t="shared" si="4"/>
        <v>1</v>
      </c>
      <c r="L19" s="24" t="b">
        <v>1</v>
      </c>
    </row>
    <row r="20">
      <c r="A20" s="22">
        <v>1.0</v>
      </c>
      <c r="B20" s="22">
        <v>11.0</v>
      </c>
      <c r="C20" s="22">
        <v>42.0307481130236</v>
      </c>
      <c r="D20" s="22">
        <v>-91.6233499635889</v>
      </c>
      <c r="E20" s="22" t="s">
        <v>7</v>
      </c>
      <c r="F20" s="26" t="s">
        <v>29</v>
      </c>
      <c r="G20" s="24" t="s">
        <v>43</v>
      </c>
      <c r="H20" s="27" t="s">
        <v>44</v>
      </c>
      <c r="J20" s="4">
        <f t="shared" si="3"/>
        <v>0</v>
      </c>
      <c r="K20" s="4">
        <f t="shared" si="4"/>
        <v>1</v>
      </c>
      <c r="L20" s="24" t="b">
        <v>1</v>
      </c>
    </row>
    <row r="21" ht="15.75" customHeight="1">
      <c r="A21" s="22">
        <v>1.0</v>
      </c>
      <c r="B21" s="22">
        <v>12.0</v>
      </c>
      <c r="C21" s="22">
        <v>42.030773071396</v>
      </c>
      <c r="D21" s="22">
        <v>-91.623159401322</v>
      </c>
      <c r="E21" s="22" t="s">
        <v>7</v>
      </c>
      <c r="F21" s="26" t="s">
        <v>29</v>
      </c>
      <c r="G21" s="24" t="s">
        <v>45</v>
      </c>
      <c r="H21" s="27" t="s">
        <v>46</v>
      </c>
      <c r="J21" s="4">
        <f t="shared" si="3"/>
        <v>0</v>
      </c>
      <c r="K21" s="4">
        <f t="shared" si="4"/>
        <v>1</v>
      </c>
      <c r="L21" s="24" t="b">
        <v>1</v>
      </c>
    </row>
    <row r="22" ht="15.75" customHeight="1">
      <c r="A22" s="22">
        <v>2.0</v>
      </c>
      <c r="B22" s="22">
        <v>2.0</v>
      </c>
      <c r="C22" s="22">
        <v>42.0303819408108</v>
      </c>
      <c r="D22" s="22">
        <v>-91.6250314300614</v>
      </c>
      <c r="E22" s="22" t="s">
        <v>7</v>
      </c>
      <c r="F22" s="26" t="s">
        <v>29</v>
      </c>
      <c r="G22" s="24" t="s">
        <v>47</v>
      </c>
      <c r="H22" s="28" t="s">
        <v>48</v>
      </c>
      <c r="J22" s="4">
        <f t="shared" si="3"/>
        <v>0</v>
      </c>
      <c r="K22" s="4">
        <f t="shared" si="4"/>
        <v>1</v>
      </c>
      <c r="L22" s="24" t="b">
        <v>1</v>
      </c>
    </row>
    <row r="23" ht="15.75" customHeight="1">
      <c r="A23" s="22">
        <v>2.0</v>
      </c>
      <c r="B23" s="22">
        <v>3.0</v>
      </c>
      <c r="C23" s="22">
        <v>42.0304068991831</v>
      </c>
      <c r="D23" s="22">
        <v>-91.6248408688923</v>
      </c>
      <c r="E23" s="22" t="s">
        <v>7</v>
      </c>
      <c r="F23" s="26" t="s">
        <v>29</v>
      </c>
      <c r="G23" s="24" t="s">
        <v>49</v>
      </c>
      <c r="H23" s="28" t="s">
        <v>50</v>
      </c>
      <c r="J23" s="4">
        <f t="shared" si="3"/>
        <v>0</v>
      </c>
      <c r="K23" s="4">
        <f t="shared" si="4"/>
        <v>1</v>
      </c>
      <c r="L23" s="24" t="b">
        <v>1</v>
      </c>
    </row>
    <row r="24" ht="15.75" customHeight="1">
      <c r="A24" s="22">
        <v>2.0</v>
      </c>
      <c r="B24" s="22">
        <v>4.0</v>
      </c>
      <c r="C24" s="22">
        <v>42.0304318575554</v>
      </c>
      <c r="D24" s="22">
        <v>-91.6246503076483</v>
      </c>
      <c r="E24" s="22" t="s">
        <v>7</v>
      </c>
      <c r="F24" s="26" t="s">
        <v>29</v>
      </c>
      <c r="G24" s="24" t="s">
        <v>51</v>
      </c>
      <c r="H24" s="28" t="s">
        <v>52</v>
      </c>
      <c r="J24" s="4">
        <f t="shared" si="3"/>
        <v>0</v>
      </c>
      <c r="K24" s="4">
        <f t="shared" si="4"/>
        <v>1</v>
      </c>
      <c r="L24" s="24" t="b">
        <v>1</v>
      </c>
    </row>
    <row r="25" ht="15.75" customHeight="1">
      <c r="A25" s="22">
        <v>2.0</v>
      </c>
      <c r="B25" s="22">
        <v>5.0</v>
      </c>
      <c r="C25" s="22">
        <v>42.0304568159278</v>
      </c>
      <c r="D25" s="22">
        <v>-91.6244597463296</v>
      </c>
      <c r="E25" s="22" t="s">
        <v>7</v>
      </c>
      <c r="F25" s="26" t="s">
        <v>29</v>
      </c>
      <c r="G25" s="24" t="s">
        <v>53</v>
      </c>
      <c r="H25" s="28" t="s">
        <v>54</v>
      </c>
      <c r="J25" s="4">
        <f t="shared" si="3"/>
        <v>0</v>
      </c>
      <c r="K25" s="4">
        <f t="shared" si="4"/>
        <v>1</v>
      </c>
      <c r="L25" s="24" t="b">
        <v>1</v>
      </c>
    </row>
    <row r="26" ht="15.75" customHeight="1">
      <c r="A26" s="22">
        <v>2.0</v>
      </c>
      <c r="B26" s="22">
        <v>6.0</v>
      </c>
      <c r="C26" s="22">
        <v>42.0304817743001</v>
      </c>
      <c r="D26" s="22">
        <v>-91.6242691849361</v>
      </c>
      <c r="E26" s="22" t="s">
        <v>7</v>
      </c>
      <c r="F26" s="26" t="s">
        <v>29</v>
      </c>
      <c r="G26" s="24" t="s">
        <v>55</v>
      </c>
      <c r="H26" s="29" t="s">
        <v>56</v>
      </c>
      <c r="J26" s="4">
        <f t="shared" si="3"/>
        <v>0</v>
      </c>
      <c r="K26" s="4">
        <f t="shared" si="4"/>
        <v>1</v>
      </c>
      <c r="L26" s="24" t="b">
        <v>1</v>
      </c>
    </row>
    <row r="27" ht="15.75" customHeight="1">
      <c r="A27" s="22">
        <v>2.0</v>
      </c>
      <c r="B27" s="22">
        <v>7.0</v>
      </c>
      <c r="C27" s="22">
        <v>42.0305067326724</v>
      </c>
      <c r="D27" s="22">
        <v>-91.6240786234677</v>
      </c>
      <c r="E27" s="22" t="s">
        <v>7</v>
      </c>
      <c r="F27" s="26" t="s">
        <v>29</v>
      </c>
      <c r="G27" s="24" t="s">
        <v>57</v>
      </c>
      <c r="H27" s="28" t="s">
        <v>58</v>
      </c>
      <c r="J27" s="4">
        <f t="shared" si="3"/>
        <v>0</v>
      </c>
      <c r="K27" s="4">
        <f t="shared" si="4"/>
        <v>1</v>
      </c>
      <c r="L27" s="24" t="b">
        <v>1</v>
      </c>
    </row>
    <row r="28" ht="15.75" customHeight="1">
      <c r="A28" s="22">
        <v>2.0</v>
      </c>
      <c r="B28" s="22">
        <v>8.0</v>
      </c>
      <c r="C28" s="22">
        <v>42.0305316910447</v>
      </c>
      <c r="D28" s="22">
        <v>-91.6238880619245</v>
      </c>
      <c r="E28" s="22" t="s">
        <v>7</v>
      </c>
      <c r="F28" s="26" t="s">
        <v>29</v>
      </c>
      <c r="G28" s="24" t="s">
        <v>59</v>
      </c>
      <c r="H28" s="28" t="s">
        <v>60</v>
      </c>
      <c r="J28" s="4">
        <f t="shared" si="3"/>
        <v>0</v>
      </c>
      <c r="K28" s="4">
        <f t="shared" si="4"/>
        <v>2</v>
      </c>
      <c r="L28" s="24" t="b">
        <v>1</v>
      </c>
    </row>
    <row r="29" ht="15.75" customHeight="1">
      <c r="A29" s="22">
        <v>2.0</v>
      </c>
      <c r="B29" s="22">
        <v>9.0</v>
      </c>
      <c r="C29" s="22">
        <v>42.0305566494171</v>
      </c>
      <c r="D29" s="22">
        <v>-91.6236975003064</v>
      </c>
      <c r="E29" s="22" t="s">
        <v>7</v>
      </c>
      <c r="F29" s="26" t="s">
        <v>29</v>
      </c>
      <c r="G29" s="24" t="s">
        <v>61</v>
      </c>
      <c r="H29" s="28" t="s">
        <v>62</v>
      </c>
      <c r="J29" s="4">
        <f t="shared" si="3"/>
        <v>0</v>
      </c>
      <c r="K29" s="4">
        <f t="shared" si="4"/>
        <v>3</v>
      </c>
      <c r="L29" s="24" t="b">
        <v>1</v>
      </c>
    </row>
    <row r="30" ht="15.75" customHeight="1">
      <c r="A30" s="22">
        <v>2.0</v>
      </c>
      <c r="B30" s="22">
        <v>10.0</v>
      </c>
      <c r="C30" s="22">
        <v>42.0305816077894</v>
      </c>
      <c r="D30" s="22">
        <v>-91.6235069386135</v>
      </c>
      <c r="E30" s="22" t="s">
        <v>7</v>
      </c>
      <c r="F30" s="26" t="s">
        <v>29</v>
      </c>
      <c r="G30" s="24" t="s">
        <v>63</v>
      </c>
      <c r="H30" s="28" t="s">
        <v>64</v>
      </c>
      <c r="J30" s="4">
        <f t="shared" si="3"/>
        <v>0</v>
      </c>
      <c r="K30" s="4">
        <f t="shared" si="4"/>
        <v>1</v>
      </c>
      <c r="L30" s="24" t="b">
        <v>1</v>
      </c>
    </row>
    <row r="31" ht="15.75" customHeight="1">
      <c r="A31" s="22">
        <v>2.0</v>
      </c>
      <c r="B31" s="22">
        <v>11.0</v>
      </c>
      <c r="C31" s="22">
        <v>42.0306065661618</v>
      </c>
      <c r="D31" s="22">
        <v>-91.6233163768458</v>
      </c>
      <c r="E31" s="22" t="s">
        <v>7</v>
      </c>
      <c r="F31" s="26" t="s">
        <v>29</v>
      </c>
      <c r="G31" s="24" t="s">
        <v>65</v>
      </c>
      <c r="H31" s="27" t="s">
        <v>66</v>
      </c>
      <c r="J31" s="4">
        <f t="shared" si="3"/>
        <v>0</v>
      </c>
      <c r="K31" s="4">
        <f t="shared" si="4"/>
        <v>1</v>
      </c>
      <c r="L31" s="24" t="b">
        <v>1</v>
      </c>
    </row>
    <row r="32" ht="15.75" customHeight="1">
      <c r="A32" s="22">
        <v>2.0</v>
      </c>
      <c r="B32" s="22">
        <v>12.0</v>
      </c>
      <c r="C32" s="22">
        <v>42.0306315245341</v>
      </c>
      <c r="D32" s="22">
        <v>-91.6231258150033</v>
      </c>
      <c r="E32" s="22" t="s">
        <v>7</v>
      </c>
      <c r="F32" s="26" t="s">
        <v>29</v>
      </c>
      <c r="G32" s="24" t="s">
        <v>67</v>
      </c>
      <c r="H32" s="28" t="s">
        <v>68</v>
      </c>
      <c r="J32" s="4">
        <f t="shared" si="3"/>
        <v>0</v>
      </c>
      <c r="K32" s="4">
        <f t="shared" si="4"/>
        <v>1</v>
      </c>
      <c r="L32" s="24" t="b">
        <v>1</v>
      </c>
    </row>
    <row r="33" ht="15.75" customHeight="1">
      <c r="A33" s="22">
        <v>2.0</v>
      </c>
      <c r="B33" s="22">
        <v>13.0</v>
      </c>
      <c r="C33" s="22">
        <v>42.0306564829064</v>
      </c>
      <c r="D33" s="22">
        <v>-91.622935253086</v>
      </c>
      <c r="E33" s="22" t="s">
        <v>7</v>
      </c>
      <c r="F33" s="26" t="s">
        <v>29</v>
      </c>
      <c r="G33" s="24" t="s">
        <v>69</v>
      </c>
      <c r="H33" s="28" t="s">
        <v>70</v>
      </c>
      <c r="J33" s="4">
        <f t="shared" si="3"/>
        <v>0</v>
      </c>
      <c r="K33" s="4">
        <f t="shared" si="4"/>
        <v>4</v>
      </c>
      <c r="L33" s="24" t="b">
        <v>1</v>
      </c>
    </row>
    <row r="34" ht="15.75" customHeight="1">
      <c r="A34" s="22">
        <v>3.0</v>
      </c>
      <c r="B34" s="22">
        <v>1.0</v>
      </c>
      <c r="C34" s="22">
        <v>42.0302154355765</v>
      </c>
      <c r="D34" s="22">
        <v>-91.6251884002443</v>
      </c>
      <c r="E34" s="22" t="s">
        <v>7</v>
      </c>
      <c r="F34" s="26" t="s">
        <v>29</v>
      </c>
      <c r="G34" s="24" t="s">
        <v>71</v>
      </c>
      <c r="H34" s="28" t="s">
        <v>72</v>
      </c>
      <c r="J34" s="4">
        <f t="shared" si="3"/>
        <v>0</v>
      </c>
      <c r="K34" s="4">
        <f t="shared" si="4"/>
        <v>1</v>
      </c>
      <c r="L34" s="24" t="b">
        <v>1</v>
      </c>
    </row>
    <row r="35" ht="15.75" customHeight="1">
      <c r="A35" s="22">
        <v>3.0</v>
      </c>
      <c r="B35" s="22">
        <v>2.0</v>
      </c>
      <c r="C35" s="22">
        <v>42.0302403939488</v>
      </c>
      <c r="D35" s="22">
        <v>-91.6249978395744</v>
      </c>
      <c r="E35" s="22" t="s">
        <v>7</v>
      </c>
      <c r="F35" s="26" t="s">
        <v>29</v>
      </c>
      <c r="G35" s="24" t="s">
        <v>61</v>
      </c>
      <c r="H35" s="28" t="s">
        <v>73</v>
      </c>
      <c r="J35" s="4">
        <f t="shared" si="3"/>
        <v>0</v>
      </c>
      <c r="K35" s="4">
        <f t="shared" si="4"/>
        <v>3</v>
      </c>
      <c r="L35" s="24" t="b">
        <v>1</v>
      </c>
    </row>
    <row r="36" ht="15.75" customHeight="1">
      <c r="A36" s="22">
        <v>3.0</v>
      </c>
      <c r="B36" s="22">
        <v>3.0</v>
      </c>
      <c r="C36" s="22">
        <v>42.0302653523212</v>
      </c>
      <c r="D36" s="22">
        <v>-91.6248072788297</v>
      </c>
      <c r="E36" s="22" t="s">
        <v>7</v>
      </c>
      <c r="F36" s="26" t="s">
        <v>29</v>
      </c>
      <c r="G36" s="24" t="s">
        <v>74</v>
      </c>
      <c r="H36" s="28" t="s">
        <v>75</v>
      </c>
      <c r="J36" s="4">
        <f t="shared" si="3"/>
        <v>0</v>
      </c>
      <c r="K36" s="4">
        <f t="shared" si="4"/>
        <v>1</v>
      </c>
      <c r="L36" s="24" t="b">
        <v>1</v>
      </c>
    </row>
    <row r="37" ht="15.75" customHeight="1">
      <c r="A37" s="22">
        <v>3.0</v>
      </c>
      <c r="B37" s="22">
        <v>4.0</v>
      </c>
      <c r="C37" s="22">
        <v>42.0302903106935</v>
      </c>
      <c r="D37" s="22">
        <v>-91.6246167180101</v>
      </c>
      <c r="E37" s="22" t="s">
        <v>7</v>
      </c>
      <c r="F37" s="26" t="s">
        <v>29</v>
      </c>
      <c r="G37" s="24" t="s">
        <v>69</v>
      </c>
      <c r="H37" s="28" t="s">
        <v>76</v>
      </c>
      <c r="J37" s="4">
        <f t="shared" si="3"/>
        <v>0</v>
      </c>
      <c r="K37" s="4">
        <f t="shared" si="4"/>
        <v>4</v>
      </c>
      <c r="L37" s="24" t="b">
        <v>1</v>
      </c>
    </row>
    <row r="38" ht="15.75" customHeight="1">
      <c r="A38" s="22">
        <v>3.0</v>
      </c>
      <c r="B38" s="22">
        <v>5.0</v>
      </c>
      <c r="C38" s="22">
        <v>42.0303152690658</v>
      </c>
      <c r="D38" s="22">
        <v>-91.6244261571157</v>
      </c>
      <c r="E38" s="22" t="s">
        <v>7</v>
      </c>
      <c r="F38" s="26" t="s">
        <v>29</v>
      </c>
      <c r="G38" s="24" t="s">
        <v>61</v>
      </c>
      <c r="H38" s="28" t="s">
        <v>77</v>
      </c>
      <c r="J38" s="4">
        <f t="shared" si="3"/>
        <v>0</v>
      </c>
      <c r="K38" s="4">
        <f t="shared" si="4"/>
        <v>3</v>
      </c>
      <c r="L38" s="24" t="b">
        <v>1</v>
      </c>
    </row>
    <row r="39" ht="15.75" customHeight="1">
      <c r="A39" s="22">
        <v>3.0</v>
      </c>
      <c r="B39" s="22">
        <v>6.0</v>
      </c>
      <c r="C39" s="22">
        <v>42.0303402274382</v>
      </c>
      <c r="D39" s="22">
        <v>-91.6242355961464</v>
      </c>
      <c r="E39" s="22" t="s">
        <v>7</v>
      </c>
      <c r="F39" s="26" t="s">
        <v>29</v>
      </c>
      <c r="G39" s="24" t="s">
        <v>78</v>
      </c>
      <c r="H39" s="28" t="s">
        <v>79</v>
      </c>
      <c r="J39" s="4">
        <f t="shared" si="3"/>
        <v>0</v>
      </c>
      <c r="K39" s="4">
        <f t="shared" si="4"/>
        <v>1</v>
      </c>
      <c r="L39" s="24" t="b">
        <v>1</v>
      </c>
    </row>
    <row r="40" ht="15.75" customHeight="1">
      <c r="A40" s="22">
        <v>3.0</v>
      </c>
      <c r="B40" s="22">
        <v>7.0</v>
      </c>
      <c r="C40" s="22">
        <v>42.0303651858105</v>
      </c>
      <c r="D40" s="22">
        <v>-91.6240450351024</v>
      </c>
      <c r="E40" s="22" t="s">
        <v>7</v>
      </c>
      <c r="F40" s="26" t="s">
        <v>29</v>
      </c>
      <c r="G40" s="24" t="s">
        <v>80</v>
      </c>
      <c r="H40" s="28" t="s">
        <v>81</v>
      </c>
      <c r="I40" s="24" t="s">
        <v>82</v>
      </c>
      <c r="J40" s="4">
        <f t="shared" si="3"/>
        <v>0</v>
      </c>
      <c r="K40" s="4">
        <f t="shared" si="4"/>
        <v>1</v>
      </c>
      <c r="L40" s="22" t="b">
        <v>0</v>
      </c>
    </row>
    <row r="41" ht="15.75" customHeight="1">
      <c r="A41" s="22">
        <v>3.0</v>
      </c>
      <c r="B41" s="22">
        <v>8.0</v>
      </c>
      <c r="C41" s="22">
        <v>42.0303901441828</v>
      </c>
      <c r="D41" s="22">
        <v>-91.6238544739835</v>
      </c>
      <c r="E41" s="22" t="s">
        <v>7</v>
      </c>
      <c r="F41" s="26" t="s">
        <v>29</v>
      </c>
      <c r="G41" s="24" t="s">
        <v>83</v>
      </c>
      <c r="H41" s="28" t="s">
        <v>84</v>
      </c>
      <c r="J41" s="4">
        <f t="shared" si="3"/>
        <v>0</v>
      </c>
      <c r="K41" s="4">
        <f t="shared" si="4"/>
        <v>2</v>
      </c>
      <c r="L41" s="24" t="b">
        <v>1</v>
      </c>
    </row>
    <row r="42" ht="15.75" customHeight="1">
      <c r="A42" s="22">
        <v>3.0</v>
      </c>
      <c r="B42" s="22">
        <v>9.0</v>
      </c>
      <c r="C42" s="22">
        <v>42.0304151025552</v>
      </c>
      <c r="D42" s="22">
        <v>-91.6236639127898</v>
      </c>
      <c r="E42" s="22" t="s">
        <v>7</v>
      </c>
      <c r="F42" s="26" t="s">
        <v>29</v>
      </c>
      <c r="G42" s="24" t="s">
        <v>85</v>
      </c>
      <c r="H42" s="28" t="s">
        <v>86</v>
      </c>
      <c r="J42" s="4">
        <f t="shared" si="3"/>
        <v>0</v>
      </c>
      <c r="K42" s="4">
        <f t="shared" si="4"/>
        <v>1</v>
      </c>
      <c r="L42" s="24" t="b">
        <v>1</v>
      </c>
    </row>
    <row r="43" ht="15.75" customHeight="1">
      <c r="A43" s="22">
        <v>3.0</v>
      </c>
      <c r="B43" s="22">
        <v>10.0</v>
      </c>
      <c r="C43" s="22">
        <v>42.0304400609275</v>
      </c>
      <c r="D43" s="22">
        <v>-91.6234733515214</v>
      </c>
      <c r="E43" s="22" t="s">
        <v>7</v>
      </c>
      <c r="F43" s="26" t="s">
        <v>29</v>
      </c>
      <c r="G43" s="24" t="s">
        <v>87</v>
      </c>
      <c r="H43" s="28" t="s">
        <v>88</v>
      </c>
      <c r="J43" s="4">
        <f t="shared" si="3"/>
        <v>0</v>
      </c>
      <c r="K43" s="4">
        <f t="shared" si="4"/>
        <v>1</v>
      </c>
      <c r="L43" s="24" t="b">
        <v>0</v>
      </c>
    </row>
    <row r="44" ht="15.75" customHeight="1">
      <c r="A44" s="22">
        <v>3.0</v>
      </c>
      <c r="B44" s="22">
        <v>11.0</v>
      </c>
      <c r="C44" s="22">
        <v>42.0304650192998</v>
      </c>
      <c r="D44" s="22">
        <v>-91.623282790178</v>
      </c>
      <c r="E44" s="22" t="s">
        <v>7</v>
      </c>
      <c r="F44" s="26" t="s">
        <v>29</v>
      </c>
      <c r="G44" s="24" t="s">
        <v>83</v>
      </c>
      <c r="H44" s="28" t="s">
        <v>89</v>
      </c>
      <c r="J44" s="4">
        <f t="shared" si="3"/>
        <v>0</v>
      </c>
      <c r="K44" s="4">
        <f t="shared" si="4"/>
        <v>2</v>
      </c>
      <c r="L44" s="24" t="b">
        <v>1</v>
      </c>
    </row>
    <row r="45" ht="15.75" customHeight="1">
      <c r="A45" s="22">
        <v>3.0</v>
      </c>
      <c r="B45" s="22">
        <v>12.0</v>
      </c>
      <c r="C45" s="22">
        <v>42.0304899776722</v>
      </c>
      <c r="D45" s="22">
        <v>-91.6230922287599</v>
      </c>
      <c r="E45" s="22" t="s">
        <v>7</v>
      </c>
      <c r="F45" s="26" t="s">
        <v>29</v>
      </c>
      <c r="G45" s="24" t="s">
        <v>90</v>
      </c>
      <c r="H45" s="28" t="s">
        <v>91</v>
      </c>
      <c r="J45" s="4">
        <f t="shared" si="3"/>
        <v>0</v>
      </c>
      <c r="K45" s="4">
        <f t="shared" si="4"/>
        <v>1</v>
      </c>
      <c r="L45" s="22" t="b">
        <v>0</v>
      </c>
    </row>
    <row r="46" ht="15.75" customHeight="1">
      <c r="A46" s="22">
        <v>3.0</v>
      </c>
      <c r="B46" s="22">
        <v>13.0</v>
      </c>
      <c r="C46" s="22">
        <v>42.0305149360445</v>
      </c>
      <c r="D46" s="22">
        <v>-91.6229016672668</v>
      </c>
      <c r="E46" s="22" t="s">
        <v>7</v>
      </c>
      <c r="F46" s="26" t="s">
        <v>29</v>
      </c>
      <c r="G46" s="24" t="s">
        <v>92</v>
      </c>
      <c r="H46" s="28" t="s">
        <v>93</v>
      </c>
      <c r="J46" s="4">
        <f t="shared" si="3"/>
        <v>0</v>
      </c>
      <c r="K46" s="4">
        <f t="shared" si="4"/>
        <v>1</v>
      </c>
      <c r="L46" s="22" t="b">
        <v>0</v>
      </c>
    </row>
    <row r="47" ht="15.75" customHeight="1">
      <c r="A47" s="22">
        <v>3.0</v>
      </c>
      <c r="B47" s="22">
        <v>14.0</v>
      </c>
      <c r="C47" s="22">
        <v>42.0305398944168</v>
      </c>
      <c r="D47" s="22">
        <v>-91.622711105699</v>
      </c>
      <c r="E47" s="22" t="s">
        <v>7</v>
      </c>
      <c r="F47" s="26" t="s">
        <v>29</v>
      </c>
      <c r="G47" s="24" t="s">
        <v>94</v>
      </c>
      <c r="H47" s="28" t="s">
        <v>95</v>
      </c>
      <c r="J47" s="4">
        <f t="shared" si="3"/>
        <v>0</v>
      </c>
      <c r="K47" s="4">
        <f t="shared" si="4"/>
        <v>3</v>
      </c>
      <c r="L47" s="24" t="b">
        <v>1</v>
      </c>
    </row>
    <row r="48" ht="15.75" customHeight="1">
      <c r="A48" s="22">
        <v>4.0</v>
      </c>
      <c r="B48" s="22">
        <v>1.0</v>
      </c>
      <c r="C48" s="22">
        <v>42.0300738887146</v>
      </c>
      <c r="D48" s="22">
        <v>-91.625154809408</v>
      </c>
      <c r="E48" s="22" t="s">
        <v>9</v>
      </c>
      <c r="F48" s="30" t="s">
        <v>96</v>
      </c>
      <c r="G48" s="24" t="s">
        <v>97</v>
      </c>
      <c r="H48" s="27" t="s">
        <v>98</v>
      </c>
      <c r="J48" s="4">
        <f t="shared" si="3"/>
        <v>0</v>
      </c>
      <c r="K48" s="4">
        <f t="shared" si="4"/>
        <v>1</v>
      </c>
      <c r="L48" s="24" t="b">
        <v>1</v>
      </c>
    </row>
    <row r="49" ht="15.75" customHeight="1">
      <c r="A49" s="22">
        <v>4.0</v>
      </c>
      <c r="B49" s="22">
        <v>2.0</v>
      </c>
      <c r="C49" s="22">
        <v>42.0300988470869</v>
      </c>
      <c r="D49" s="22">
        <v>-91.6249642491624</v>
      </c>
      <c r="E49" s="22" t="s">
        <v>7</v>
      </c>
      <c r="F49" s="26" t="s">
        <v>29</v>
      </c>
      <c r="G49" s="24" t="s">
        <v>34</v>
      </c>
      <c r="H49" s="28" t="s">
        <v>99</v>
      </c>
      <c r="J49" s="4">
        <f t="shared" si="3"/>
        <v>0</v>
      </c>
      <c r="K49" s="4">
        <f t="shared" si="4"/>
        <v>3</v>
      </c>
      <c r="L49" s="24" t="b">
        <v>1</v>
      </c>
    </row>
    <row r="50" ht="15.75" customHeight="1">
      <c r="A50" s="22">
        <v>4.0</v>
      </c>
      <c r="B50" s="22">
        <v>3.0</v>
      </c>
      <c r="C50" s="22">
        <v>42.0301238054593</v>
      </c>
      <c r="D50" s="22">
        <v>-91.6247736888419</v>
      </c>
      <c r="E50" s="22" t="s">
        <v>7</v>
      </c>
      <c r="F50" s="26" t="s">
        <v>29</v>
      </c>
      <c r="G50" s="24" t="s">
        <v>100</v>
      </c>
      <c r="H50" s="28" t="s">
        <v>101</v>
      </c>
      <c r="J50" s="4">
        <f t="shared" si="3"/>
        <v>0</v>
      </c>
      <c r="K50" s="4">
        <f t="shared" si="4"/>
        <v>5</v>
      </c>
      <c r="L50" s="24" t="b">
        <v>1</v>
      </c>
    </row>
    <row r="51" ht="15.75" customHeight="1">
      <c r="A51" s="22">
        <v>4.0</v>
      </c>
      <c r="B51" s="22">
        <v>4.0</v>
      </c>
      <c r="C51" s="22">
        <v>42.0301487638316</v>
      </c>
      <c r="D51" s="22">
        <v>-91.6245831284467</v>
      </c>
      <c r="E51" s="22" t="s">
        <v>7</v>
      </c>
      <c r="F51" s="26" t="s">
        <v>29</v>
      </c>
      <c r="G51" s="24" t="s">
        <v>102</v>
      </c>
      <c r="H51" s="28" t="s">
        <v>103</v>
      </c>
      <c r="J51" s="4">
        <f t="shared" si="3"/>
        <v>0</v>
      </c>
      <c r="K51" s="4">
        <f t="shared" si="4"/>
        <v>1</v>
      </c>
      <c r="L51" s="24" t="b">
        <v>1</v>
      </c>
    </row>
    <row r="52" ht="15.75" customHeight="1">
      <c r="A52" s="22">
        <v>4.0</v>
      </c>
      <c r="B52" s="22">
        <v>5.0</v>
      </c>
      <c r="C52" s="22">
        <v>42.0301737222039</v>
      </c>
      <c r="D52" s="22">
        <v>-91.6243925679766</v>
      </c>
      <c r="E52" s="22" t="s">
        <v>7</v>
      </c>
      <c r="F52" s="26" t="s">
        <v>29</v>
      </c>
      <c r="G52" s="24" t="s">
        <v>104</v>
      </c>
      <c r="H52" s="28" t="s">
        <v>105</v>
      </c>
      <c r="J52" s="4">
        <f t="shared" si="3"/>
        <v>0</v>
      </c>
      <c r="K52" s="4">
        <f t="shared" si="4"/>
        <v>21</v>
      </c>
      <c r="L52" s="24" t="b">
        <v>1</v>
      </c>
    </row>
    <row r="53" ht="15.75" customHeight="1">
      <c r="A53" s="22">
        <v>4.0</v>
      </c>
      <c r="B53" s="22">
        <v>6.0</v>
      </c>
      <c r="C53" s="22">
        <v>42.0301986805763</v>
      </c>
      <c r="D53" s="22">
        <v>-91.6242020074317</v>
      </c>
      <c r="E53" s="22" t="s">
        <v>7</v>
      </c>
      <c r="F53" s="26" t="s">
        <v>29</v>
      </c>
      <c r="G53" s="24" t="s">
        <v>100</v>
      </c>
      <c r="H53" s="28" t="s">
        <v>106</v>
      </c>
      <c r="J53" s="4">
        <f t="shared" si="3"/>
        <v>0</v>
      </c>
      <c r="K53" s="4">
        <f t="shared" si="4"/>
        <v>5</v>
      </c>
      <c r="L53" s="24" t="b">
        <v>1</v>
      </c>
    </row>
    <row r="54" ht="15.75" customHeight="1">
      <c r="A54" s="22">
        <v>4.0</v>
      </c>
      <c r="B54" s="22">
        <v>7.0</v>
      </c>
      <c r="C54" s="22">
        <v>42.0302236389486</v>
      </c>
      <c r="D54" s="22">
        <v>-91.624011446812</v>
      </c>
      <c r="E54" s="22" t="s">
        <v>7</v>
      </c>
      <c r="F54" s="26" t="s">
        <v>29</v>
      </c>
      <c r="G54" s="24" t="s">
        <v>107</v>
      </c>
      <c r="H54" s="28" t="s">
        <v>108</v>
      </c>
      <c r="J54" s="4">
        <f t="shared" si="3"/>
        <v>0</v>
      </c>
      <c r="K54" s="4">
        <f t="shared" si="4"/>
        <v>3</v>
      </c>
      <c r="L54" s="24" t="b">
        <v>1</v>
      </c>
    </row>
    <row r="55" ht="15.75" customHeight="1">
      <c r="A55" s="22">
        <v>4.0</v>
      </c>
      <c r="B55" s="22">
        <v>8.0</v>
      </c>
      <c r="C55" s="22">
        <v>42.0302485973209</v>
      </c>
      <c r="D55" s="22">
        <v>-91.6238208861174</v>
      </c>
      <c r="E55" s="22" t="s">
        <v>7</v>
      </c>
      <c r="F55" s="26" t="s">
        <v>29</v>
      </c>
      <c r="G55" s="24" t="s">
        <v>104</v>
      </c>
      <c r="H55" s="28" t="s">
        <v>109</v>
      </c>
      <c r="J55" s="4">
        <f t="shared" si="3"/>
        <v>0</v>
      </c>
      <c r="K55" s="4">
        <f t="shared" si="4"/>
        <v>21</v>
      </c>
      <c r="L55" s="24" t="b">
        <v>1</v>
      </c>
    </row>
    <row r="56" ht="15.75" customHeight="1">
      <c r="A56" s="22">
        <v>4.0</v>
      </c>
      <c r="B56" s="22">
        <v>9.0</v>
      </c>
      <c r="C56" s="22">
        <v>42.0302735556933</v>
      </c>
      <c r="D56" s="22">
        <v>-91.6236303253481</v>
      </c>
      <c r="E56" s="22" t="s">
        <v>7</v>
      </c>
      <c r="F56" s="26" t="s">
        <v>29</v>
      </c>
      <c r="G56" s="24" t="s">
        <v>100</v>
      </c>
      <c r="H56" s="28" t="s">
        <v>110</v>
      </c>
      <c r="J56" s="4">
        <f t="shared" si="3"/>
        <v>0</v>
      </c>
      <c r="K56" s="4">
        <f t="shared" si="4"/>
        <v>5</v>
      </c>
      <c r="L56" s="24" t="b">
        <v>1</v>
      </c>
    </row>
    <row r="57" ht="15.75" customHeight="1">
      <c r="A57" s="22">
        <v>4.0</v>
      </c>
      <c r="B57" s="22">
        <v>10.0</v>
      </c>
      <c r="C57" s="22">
        <v>42.0302985140656</v>
      </c>
      <c r="D57" s="22">
        <v>-91.6234397645039</v>
      </c>
      <c r="E57" s="22" t="s">
        <v>7</v>
      </c>
      <c r="F57" s="26" t="s">
        <v>29</v>
      </c>
      <c r="G57" s="24" t="s">
        <v>111</v>
      </c>
      <c r="H57" s="28" t="s">
        <v>112</v>
      </c>
      <c r="J57" s="4">
        <f t="shared" si="3"/>
        <v>0</v>
      </c>
      <c r="K57" s="4">
        <f t="shared" si="4"/>
        <v>3</v>
      </c>
      <c r="L57" s="24" t="b">
        <v>1</v>
      </c>
    </row>
    <row r="58" ht="15.75" customHeight="1">
      <c r="A58" s="22">
        <v>4.0</v>
      </c>
      <c r="B58" s="22">
        <v>11.0</v>
      </c>
      <c r="C58" s="22">
        <v>42.0303234724379</v>
      </c>
      <c r="D58" s="22">
        <v>-91.6232492035849</v>
      </c>
      <c r="E58" s="22" t="s">
        <v>7</v>
      </c>
      <c r="F58" s="26" t="s">
        <v>29</v>
      </c>
      <c r="G58" s="24" t="s">
        <v>113</v>
      </c>
      <c r="H58" s="28" t="s">
        <v>114</v>
      </c>
      <c r="J58" s="4">
        <f t="shared" si="3"/>
        <v>0</v>
      </c>
      <c r="K58" s="4">
        <f t="shared" si="4"/>
        <v>4</v>
      </c>
      <c r="L58" s="24" t="b">
        <v>1</v>
      </c>
    </row>
    <row r="59" ht="15.75" customHeight="1">
      <c r="A59" s="22">
        <v>4.0</v>
      </c>
      <c r="B59" s="22">
        <v>12.0</v>
      </c>
      <c r="C59" s="22">
        <v>42.0303484308102</v>
      </c>
      <c r="D59" s="22">
        <v>-91.6230586425911</v>
      </c>
      <c r="E59" s="22" t="s">
        <v>7</v>
      </c>
      <c r="F59" s="26" t="s">
        <v>29</v>
      </c>
      <c r="G59" s="24" t="s">
        <v>100</v>
      </c>
      <c r="H59" s="28" t="s">
        <v>115</v>
      </c>
      <c r="J59" s="4">
        <f t="shared" si="3"/>
        <v>0</v>
      </c>
      <c r="K59" s="4">
        <f t="shared" si="4"/>
        <v>5</v>
      </c>
      <c r="L59" s="24" t="b">
        <v>1</v>
      </c>
    </row>
    <row r="60" ht="15.75" customHeight="1">
      <c r="A60" s="22">
        <v>4.0</v>
      </c>
      <c r="B60" s="22">
        <v>13.0</v>
      </c>
      <c r="C60" s="22">
        <v>42.0303733891826</v>
      </c>
      <c r="D60" s="22">
        <v>-91.6228680815224</v>
      </c>
      <c r="E60" s="22" t="s">
        <v>7</v>
      </c>
      <c r="F60" s="26" t="s">
        <v>29</v>
      </c>
      <c r="G60" s="24" t="s">
        <v>116</v>
      </c>
      <c r="H60" s="28" t="s">
        <v>117</v>
      </c>
      <c r="J60" s="4">
        <f t="shared" si="3"/>
        <v>0</v>
      </c>
      <c r="K60" s="4">
        <f t="shared" si="4"/>
        <v>1</v>
      </c>
      <c r="L60" s="22" t="b">
        <v>0</v>
      </c>
    </row>
    <row r="61" ht="15.75" customHeight="1">
      <c r="A61" s="22">
        <v>4.0</v>
      </c>
      <c r="B61" s="22">
        <v>14.0</v>
      </c>
      <c r="C61" s="22">
        <v>42.0303983475549</v>
      </c>
      <c r="D61" s="22">
        <v>-91.622677520379</v>
      </c>
      <c r="E61" s="22" t="s">
        <v>9</v>
      </c>
      <c r="F61" s="30" t="s">
        <v>96</v>
      </c>
      <c r="G61" s="24" t="s">
        <v>118</v>
      </c>
      <c r="H61" s="29" t="s">
        <v>119</v>
      </c>
      <c r="J61" s="4">
        <f t="shared" si="3"/>
        <v>0</v>
      </c>
      <c r="K61" s="4">
        <f t="shared" si="4"/>
        <v>1</v>
      </c>
      <c r="L61" s="24" t="b">
        <v>1</v>
      </c>
    </row>
    <row r="62" ht="15.75" customHeight="1">
      <c r="A62" s="22">
        <v>5.0</v>
      </c>
      <c r="B62" s="22">
        <v>1.0</v>
      </c>
      <c r="C62" s="22">
        <v>42.0299323418527</v>
      </c>
      <c r="D62" s="22">
        <v>-91.6251212186459</v>
      </c>
      <c r="E62" s="22" t="s">
        <v>9</v>
      </c>
      <c r="F62" s="30" t="s">
        <v>96</v>
      </c>
      <c r="G62" s="24" t="s">
        <v>120</v>
      </c>
      <c r="H62" s="28" t="s">
        <v>121</v>
      </c>
      <c r="J62" s="4">
        <f t="shared" si="3"/>
        <v>0</v>
      </c>
      <c r="K62" s="4">
        <f t="shared" si="4"/>
        <v>1</v>
      </c>
      <c r="L62" s="24" t="b">
        <v>1</v>
      </c>
    </row>
    <row r="63" ht="15.75" customHeight="1">
      <c r="A63" s="22">
        <v>5.0</v>
      </c>
      <c r="B63" s="22">
        <v>2.0</v>
      </c>
      <c r="C63" s="22">
        <v>42.029957300225</v>
      </c>
      <c r="D63" s="22">
        <v>-91.6249306588247</v>
      </c>
      <c r="E63" s="22" t="s">
        <v>9</v>
      </c>
      <c r="F63" s="30" t="s">
        <v>96</v>
      </c>
      <c r="G63" s="24" t="s">
        <v>122</v>
      </c>
      <c r="H63" s="28" t="s">
        <v>123</v>
      </c>
      <c r="J63" s="4">
        <f t="shared" si="3"/>
        <v>0</v>
      </c>
      <c r="K63" s="4">
        <f t="shared" si="4"/>
        <v>1</v>
      </c>
      <c r="L63" s="24" t="b">
        <v>1</v>
      </c>
    </row>
    <row r="64" ht="15.75" customHeight="1">
      <c r="A64" s="22">
        <v>5.0</v>
      </c>
      <c r="B64" s="22">
        <v>3.0</v>
      </c>
      <c r="C64" s="22">
        <v>42.0299822585973</v>
      </c>
      <c r="D64" s="22">
        <v>-91.6247400989286</v>
      </c>
      <c r="E64" s="22" t="s">
        <v>7</v>
      </c>
      <c r="F64" s="26" t="s">
        <v>29</v>
      </c>
      <c r="G64" s="24" t="s">
        <v>124</v>
      </c>
      <c r="H64" s="29" t="s">
        <v>125</v>
      </c>
      <c r="J64" s="4">
        <f t="shared" si="3"/>
        <v>0</v>
      </c>
      <c r="K64" s="4">
        <f t="shared" si="4"/>
        <v>1</v>
      </c>
      <c r="L64" s="24" t="b">
        <v>1</v>
      </c>
    </row>
    <row r="65" ht="15.75" customHeight="1">
      <c r="A65" s="22">
        <v>5.0</v>
      </c>
      <c r="B65" s="22">
        <v>4.0</v>
      </c>
      <c r="C65" s="22">
        <v>42.0300072169697</v>
      </c>
      <c r="D65" s="22">
        <v>-91.6245495389577</v>
      </c>
      <c r="E65" s="22" t="s">
        <v>7</v>
      </c>
      <c r="F65" s="26" t="s">
        <v>29</v>
      </c>
      <c r="G65" s="24" t="s">
        <v>126</v>
      </c>
      <c r="H65" s="28" t="s">
        <v>127</v>
      </c>
      <c r="J65" s="4">
        <f t="shared" si="3"/>
        <v>0</v>
      </c>
      <c r="K65" s="4">
        <f t="shared" si="4"/>
        <v>2</v>
      </c>
      <c r="L65" s="24" t="b">
        <v>1</v>
      </c>
    </row>
    <row r="66" ht="15.75" customHeight="1">
      <c r="A66" s="22">
        <v>5.0</v>
      </c>
      <c r="B66" s="22">
        <v>5.0</v>
      </c>
      <c r="C66" s="22">
        <v>42.030032175342</v>
      </c>
      <c r="D66" s="22">
        <v>-91.6243589789119</v>
      </c>
      <c r="E66" s="22" t="s">
        <v>7</v>
      </c>
      <c r="F66" s="26" t="s">
        <v>29</v>
      </c>
      <c r="G66" s="24" t="s">
        <v>128</v>
      </c>
      <c r="H66" s="28" t="s">
        <v>129</v>
      </c>
      <c r="J66" s="4">
        <f t="shared" si="3"/>
        <v>0</v>
      </c>
      <c r="K66" s="4">
        <f t="shared" si="4"/>
        <v>1</v>
      </c>
      <c r="L66" s="24" t="b">
        <v>1</v>
      </c>
    </row>
    <row r="67" ht="15.75" customHeight="1">
      <c r="A67" s="22">
        <v>5.0</v>
      </c>
      <c r="B67" s="22">
        <v>6.0</v>
      </c>
      <c r="C67" s="22">
        <v>42.0300571337143</v>
      </c>
      <c r="D67" s="22">
        <v>-91.6241684187914</v>
      </c>
      <c r="E67" s="22" t="s">
        <v>7</v>
      </c>
      <c r="F67" s="26" t="s">
        <v>29</v>
      </c>
      <c r="G67" s="24" t="s">
        <v>130</v>
      </c>
      <c r="H67" s="28" t="s">
        <v>131</v>
      </c>
      <c r="J67" s="4">
        <f t="shared" si="3"/>
        <v>0</v>
      </c>
      <c r="K67" s="4">
        <f t="shared" si="4"/>
        <v>1</v>
      </c>
      <c r="L67" s="24" t="b">
        <v>1</v>
      </c>
    </row>
    <row r="68" ht="15.75" customHeight="1">
      <c r="A68" s="22">
        <v>5.0</v>
      </c>
      <c r="B68" s="22">
        <v>7.0</v>
      </c>
      <c r="C68" s="22">
        <v>42.0300820920867</v>
      </c>
      <c r="D68" s="22">
        <v>-91.623977858596</v>
      </c>
      <c r="E68" s="22" t="s">
        <v>7</v>
      </c>
      <c r="F68" s="26" t="s">
        <v>29</v>
      </c>
      <c r="G68" s="24" t="s">
        <v>132</v>
      </c>
      <c r="H68" s="28" t="s">
        <v>133</v>
      </c>
      <c r="J68" s="4">
        <f t="shared" si="3"/>
        <v>0</v>
      </c>
      <c r="K68" s="4">
        <f t="shared" si="4"/>
        <v>1</v>
      </c>
      <c r="L68" s="24" t="b">
        <v>1</v>
      </c>
    </row>
    <row r="69" ht="15.75" customHeight="1">
      <c r="A69" s="22">
        <v>5.0</v>
      </c>
      <c r="B69" s="22">
        <v>8.0</v>
      </c>
      <c r="C69" s="22">
        <v>42.030107050459</v>
      </c>
      <c r="D69" s="22">
        <v>-91.6237872983258</v>
      </c>
      <c r="E69" s="22" t="s">
        <v>7</v>
      </c>
      <c r="F69" s="26" t="s">
        <v>29</v>
      </c>
      <c r="G69" s="24" t="s">
        <v>134</v>
      </c>
      <c r="H69" s="28" t="s">
        <v>135</v>
      </c>
      <c r="J69" s="4">
        <f t="shared" si="3"/>
        <v>0</v>
      </c>
      <c r="K69" s="4">
        <f t="shared" si="4"/>
        <v>3</v>
      </c>
      <c r="L69" s="24" t="b">
        <v>1</v>
      </c>
    </row>
    <row r="70" ht="15.75" customHeight="1">
      <c r="A70" s="22">
        <v>5.0</v>
      </c>
      <c r="B70" s="22">
        <v>9.0</v>
      </c>
      <c r="C70" s="22">
        <v>42.0301320088313</v>
      </c>
      <c r="D70" s="22">
        <v>-91.6235967379808</v>
      </c>
      <c r="E70" s="22" t="s">
        <v>7</v>
      </c>
      <c r="F70" s="26" t="s">
        <v>29</v>
      </c>
      <c r="G70" s="24" t="s">
        <v>136</v>
      </c>
      <c r="H70" s="29" t="s">
        <v>137</v>
      </c>
      <c r="J70" s="4">
        <f t="shared" si="3"/>
        <v>0</v>
      </c>
      <c r="K70" s="4">
        <f t="shared" si="4"/>
        <v>1</v>
      </c>
      <c r="L70" s="24" t="b">
        <v>1</v>
      </c>
    </row>
    <row r="71" ht="15.75" customHeight="1">
      <c r="A71" s="22">
        <v>5.0</v>
      </c>
      <c r="B71" s="22">
        <v>10.0</v>
      </c>
      <c r="C71" s="22">
        <v>42.0301569672036</v>
      </c>
      <c r="D71" s="22">
        <v>-91.6234061775609</v>
      </c>
      <c r="E71" s="22" t="s">
        <v>7</v>
      </c>
      <c r="F71" s="26" t="s">
        <v>29</v>
      </c>
      <c r="G71" s="24" t="s">
        <v>138</v>
      </c>
      <c r="H71" s="28" t="s">
        <v>139</v>
      </c>
      <c r="J71" s="4">
        <f t="shared" si="3"/>
        <v>0</v>
      </c>
      <c r="K71" s="4">
        <f t="shared" si="4"/>
        <v>1</v>
      </c>
      <c r="L71" s="24" t="b">
        <v>1</v>
      </c>
    </row>
    <row r="72" ht="15.75" customHeight="1">
      <c r="A72" s="22">
        <v>5.0</v>
      </c>
      <c r="B72" s="22">
        <v>11.0</v>
      </c>
      <c r="C72" s="22">
        <v>42.030181925576</v>
      </c>
      <c r="D72" s="22">
        <v>-91.6232156170663</v>
      </c>
      <c r="E72" s="22" t="s">
        <v>7</v>
      </c>
      <c r="F72" s="26" t="s">
        <v>29</v>
      </c>
      <c r="G72" s="24" t="s">
        <v>140</v>
      </c>
      <c r="H72" s="28" t="s">
        <v>141</v>
      </c>
      <c r="J72" s="4">
        <f t="shared" si="3"/>
        <v>0</v>
      </c>
      <c r="K72" s="4">
        <f t="shared" si="4"/>
        <v>1</v>
      </c>
      <c r="L72" s="24" t="b">
        <v>1</v>
      </c>
    </row>
    <row r="73" ht="15.75" customHeight="1">
      <c r="A73" s="22">
        <v>5.0</v>
      </c>
      <c r="B73" s="22">
        <v>12.0</v>
      </c>
      <c r="C73" s="22">
        <v>42.0302068839483</v>
      </c>
      <c r="D73" s="22">
        <v>-91.6230250564967</v>
      </c>
      <c r="E73" s="22" t="s">
        <v>7</v>
      </c>
      <c r="F73" s="26" t="s">
        <v>29</v>
      </c>
      <c r="G73" s="24" t="s">
        <v>142</v>
      </c>
      <c r="H73" s="28" t="s">
        <v>143</v>
      </c>
      <c r="J73" s="4">
        <f t="shared" si="3"/>
        <v>0</v>
      </c>
      <c r="K73" s="4">
        <f t="shared" si="4"/>
        <v>1</v>
      </c>
      <c r="L73" s="24" t="b">
        <v>1</v>
      </c>
    </row>
    <row r="74" ht="15.75" customHeight="1">
      <c r="A74" s="22">
        <v>5.0</v>
      </c>
      <c r="B74" s="22">
        <v>13.0</v>
      </c>
      <c r="C74" s="22">
        <v>42.0302318423206</v>
      </c>
      <c r="D74" s="22">
        <v>-91.6228344958524</v>
      </c>
      <c r="E74" s="22" t="s">
        <v>9</v>
      </c>
      <c r="F74" s="30" t="s">
        <v>96</v>
      </c>
      <c r="G74" s="24" t="s">
        <v>144</v>
      </c>
      <c r="H74" s="28" t="s">
        <v>145</v>
      </c>
      <c r="J74" s="4">
        <f t="shared" si="3"/>
        <v>0</v>
      </c>
      <c r="K74" s="4">
        <f t="shared" si="4"/>
        <v>2</v>
      </c>
      <c r="L74" s="24" t="b">
        <v>1</v>
      </c>
    </row>
    <row r="75" ht="15.75" customHeight="1">
      <c r="A75" s="22">
        <v>5.0</v>
      </c>
      <c r="B75" s="22">
        <v>14.0</v>
      </c>
      <c r="C75" s="22">
        <v>42.030256800693</v>
      </c>
      <c r="D75" s="22">
        <v>-91.6226439351332</v>
      </c>
      <c r="E75" s="22" t="s">
        <v>9</v>
      </c>
      <c r="F75" s="30" t="s">
        <v>96</v>
      </c>
      <c r="G75" s="24" t="s">
        <v>146</v>
      </c>
      <c r="H75" s="28" t="s">
        <v>147</v>
      </c>
      <c r="J75" s="4">
        <f t="shared" si="3"/>
        <v>0</v>
      </c>
      <c r="K75" s="4">
        <f t="shared" si="4"/>
        <v>1</v>
      </c>
      <c r="L75" s="24" t="b">
        <v>1</v>
      </c>
    </row>
    <row r="76" ht="15.75" customHeight="1">
      <c r="A76" s="22">
        <v>6.0</v>
      </c>
      <c r="B76" s="22">
        <v>1.0</v>
      </c>
      <c r="C76" s="22">
        <v>42.0297907949907</v>
      </c>
      <c r="D76" s="22">
        <v>-91.625087627959</v>
      </c>
      <c r="E76" s="22" t="s">
        <v>9</v>
      </c>
      <c r="F76" s="30" t="s">
        <v>96</v>
      </c>
      <c r="G76" s="24" t="s">
        <v>30</v>
      </c>
      <c r="H76" s="28" t="s">
        <v>148</v>
      </c>
      <c r="J76" s="4">
        <f t="shared" si="3"/>
        <v>0</v>
      </c>
      <c r="K76" s="4">
        <f t="shared" si="4"/>
        <v>8</v>
      </c>
      <c r="L76" s="24" t="b">
        <v>1</v>
      </c>
    </row>
    <row r="77" ht="15.75" customHeight="1">
      <c r="A77" s="22">
        <v>6.0</v>
      </c>
      <c r="B77" s="22">
        <v>2.0</v>
      </c>
      <c r="C77" s="22">
        <v>42.0298157533631</v>
      </c>
      <c r="D77" s="22">
        <v>-91.624897068562</v>
      </c>
      <c r="E77" s="22" t="s">
        <v>9</v>
      </c>
      <c r="F77" s="30" t="s">
        <v>96</v>
      </c>
      <c r="G77" s="24" t="s">
        <v>149</v>
      </c>
      <c r="H77" s="28" t="s">
        <v>150</v>
      </c>
      <c r="J77" s="4">
        <f t="shared" si="3"/>
        <v>0</v>
      </c>
      <c r="K77" s="4">
        <f t="shared" si="4"/>
        <v>1</v>
      </c>
      <c r="L77" s="24" t="b">
        <v>1</v>
      </c>
    </row>
    <row r="78" ht="15.75" customHeight="1">
      <c r="A78" s="22">
        <v>6.0</v>
      </c>
      <c r="B78" s="22">
        <v>3.0</v>
      </c>
      <c r="C78" s="22">
        <v>42.0298407117354</v>
      </c>
      <c r="D78" s="22">
        <v>-91.6247065090902</v>
      </c>
      <c r="E78" s="22" t="s">
        <v>151</v>
      </c>
      <c r="F78" s="22" t="s">
        <v>152</v>
      </c>
      <c r="G78" s="24" t="s">
        <v>153</v>
      </c>
      <c r="H78" s="28" t="s">
        <v>154</v>
      </c>
      <c r="J78" s="4">
        <f t="shared" si="3"/>
        <v>0</v>
      </c>
      <c r="K78" s="4">
        <f t="shared" si="4"/>
        <v>1</v>
      </c>
      <c r="L78" s="24" t="b">
        <v>1</v>
      </c>
    </row>
    <row r="79" ht="15.75" customHeight="1">
      <c r="A79" s="22">
        <v>6.0</v>
      </c>
      <c r="B79" s="22">
        <v>4.0</v>
      </c>
      <c r="C79" s="22">
        <v>42.0298656701077</v>
      </c>
      <c r="D79" s="22">
        <v>-91.6245159495437</v>
      </c>
      <c r="E79" s="22" t="s">
        <v>151</v>
      </c>
      <c r="F79" s="22" t="s">
        <v>152</v>
      </c>
      <c r="G79" s="24" t="s">
        <v>30</v>
      </c>
      <c r="H79" s="28" t="s">
        <v>155</v>
      </c>
      <c r="J79" s="4">
        <f t="shared" si="3"/>
        <v>0</v>
      </c>
      <c r="K79" s="4">
        <f t="shared" si="4"/>
        <v>8</v>
      </c>
      <c r="L79" s="24" t="b">
        <v>1</v>
      </c>
    </row>
    <row r="80" ht="15.75" customHeight="1">
      <c r="A80" s="22">
        <v>6.0</v>
      </c>
      <c r="B80" s="22">
        <v>5.0</v>
      </c>
      <c r="C80" s="22">
        <v>42.0298906284801</v>
      </c>
      <c r="D80" s="22">
        <v>-91.6243253899223</v>
      </c>
      <c r="E80" s="22" t="s">
        <v>9</v>
      </c>
      <c r="F80" s="30" t="s">
        <v>96</v>
      </c>
      <c r="G80" s="24" t="s">
        <v>156</v>
      </c>
      <c r="H80" s="28" t="s">
        <v>157</v>
      </c>
      <c r="J80" s="4">
        <f t="shared" si="3"/>
        <v>0</v>
      </c>
      <c r="K80" s="4">
        <f t="shared" si="4"/>
        <v>1</v>
      </c>
      <c r="L80" s="24" t="b">
        <v>1</v>
      </c>
    </row>
    <row r="81" ht="15.75" customHeight="1">
      <c r="A81" s="22">
        <v>6.0</v>
      </c>
      <c r="B81" s="22">
        <v>6.0</v>
      </c>
      <c r="C81" s="22">
        <v>42.0299155868524</v>
      </c>
      <c r="D81" s="22">
        <v>-91.624134830226</v>
      </c>
      <c r="E81" s="22" t="s">
        <v>9</v>
      </c>
      <c r="F81" s="30" t="s">
        <v>96</v>
      </c>
      <c r="G81" s="24" t="s">
        <v>158</v>
      </c>
      <c r="H81" s="29" t="s">
        <v>159</v>
      </c>
      <c r="J81" s="4">
        <f t="shared" si="3"/>
        <v>0</v>
      </c>
      <c r="K81" s="4">
        <f t="shared" si="4"/>
        <v>1</v>
      </c>
      <c r="L81" s="24" t="b">
        <v>1</v>
      </c>
    </row>
    <row r="82" ht="15.75" customHeight="1">
      <c r="A82" s="22">
        <v>6.0</v>
      </c>
      <c r="B82" s="22">
        <v>7.0</v>
      </c>
      <c r="C82" s="22">
        <v>42.0299405452247</v>
      </c>
      <c r="D82" s="22">
        <v>-91.623944270455</v>
      </c>
      <c r="E82" s="22" t="s">
        <v>151</v>
      </c>
      <c r="F82" s="22" t="s">
        <v>152</v>
      </c>
      <c r="G82" s="24" t="s">
        <v>30</v>
      </c>
      <c r="H82" s="28" t="s">
        <v>160</v>
      </c>
      <c r="J82" s="4">
        <f t="shared" si="3"/>
        <v>0</v>
      </c>
      <c r="K82" s="4">
        <f t="shared" si="4"/>
        <v>8</v>
      </c>
      <c r="L82" s="24" t="b">
        <v>1</v>
      </c>
    </row>
    <row r="83" ht="15.75" customHeight="1">
      <c r="A83" s="22">
        <v>6.0</v>
      </c>
      <c r="B83" s="22">
        <v>8.0</v>
      </c>
      <c r="C83" s="22">
        <v>42.0299655035971</v>
      </c>
      <c r="D83" s="22">
        <v>-91.6237537106091</v>
      </c>
      <c r="E83" s="22" t="s">
        <v>151</v>
      </c>
      <c r="F83" s="22" t="s">
        <v>152</v>
      </c>
      <c r="G83" s="24" t="s">
        <v>161</v>
      </c>
      <c r="H83" s="27" t="s">
        <v>162</v>
      </c>
      <c r="J83" s="4">
        <f t="shared" si="3"/>
        <v>0</v>
      </c>
      <c r="K83" s="4">
        <f t="shared" si="4"/>
        <v>1</v>
      </c>
      <c r="L83" s="24" t="b">
        <v>1</v>
      </c>
    </row>
    <row r="84" ht="15.75" customHeight="1">
      <c r="A84" s="22">
        <v>6.0</v>
      </c>
      <c r="B84" s="22">
        <v>9.0</v>
      </c>
      <c r="C84" s="22">
        <v>42.0299904619694</v>
      </c>
      <c r="D84" s="22">
        <v>-91.6235631506884</v>
      </c>
      <c r="E84" s="22" t="s">
        <v>9</v>
      </c>
      <c r="F84" s="30" t="s">
        <v>96</v>
      </c>
      <c r="G84" s="24" t="s">
        <v>163</v>
      </c>
      <c r="H84" s="28" t="s">
        <v>164</v>
      </c>
      <c r="J84" s="4">
        <f t="shared" si="3"/>
        <v>0</v>
      </c>
      <c r="K84" s="4">
        <f t="shared" si="4"/>
        <v>1</v>
      </c>
      <c r="L84" s="24" t="b">
        <v>1</v>
      </c>
    </row>
    <row r="85" ht="15.75" customHeight="1">
      <c r="A85" s="22">
        <v>6.0</v>
      </c>
      <c r="B85" s="22">
        <v>10.0</v>
      </c>
      <c r="C85" s="22">
        <v>42.0300154203417</v>
      </c>
      <c r="D85" s="22">
        <v>-91.6233725906929</v>
      </c>
      <c r="E85" s="22" t="s">
        <v>9</v>
      </c>
      <c r="F85" s="30" t="s">
        <v>96</v>
      </c>
      <c r="G85" s="24" t="s">
        <v>107</v>
      </c>
      <c r="H85" s="27" t="s">
        <v>165</v>
      </c>
      <c r="J85" s="4">
        <f t="shared" si="3"/>
        <v>0</v>
      </c>
      <c r="K85" s="4">
        <f t="shared" si="4"/>
        <v>3</v>
      </c>
      <c r="L85" s="24" t="b">
        <v>1</v>
      </c>
    </row>
    <row r="86" ht="15.75" customHeight="1">
      <c r="A86" s="22">
        <v>6.0</v>
      </c>
      <c r="B86" s="22">
        <v>11.0</v>
      </c>
      <c r="C86" s="22">
        <v>42.0300403787141</v>
      </c>
      <c r="D86" s="22">
        <v>-91.6231820306225</v>
      </c>
      <c r="E86" s="22" t="s">
        <v>151</v>
      </c>
      <c r="F86" s="22" t="s">
        <v>152</v>
      </c>
      <c r="G86" s="24" t="s">
        <v>166</v>
      </c>
      <c r="H86" s="28" t="s">
        <v>167</v>
      </c>
      <c r="J86" s="4">
        <f t="shared" si="3"/>
        <v>0</v>
      </c>
      <c r="K86" s="4">
        <f t="shared" si="4"/>
        <v>1</v>
      </c>
      <c r="L86" s="24" t="b">
        <v>1</v>
      </c>
    </row>
    <row r="87" ht="15.75" customHeight="1">
      <c r="A87" s="22">
        <v>6.0</v>
      </c>
      <c r="B87" s="22">
        <v>12.0</v>
      </c>
      <c r="C87" s="22">
        <v>42.0300653370864</v>
      </c>
      <c r="D87" s="22">
        <v>-91.6229914704773</v>
      </c>
      <c r="E87" s="22" t="s">
        <v>151</v>
      </c>
      <c r="F87" s="22" t="s">
        <v>152</v>
      </c>
      <c r="G87" s="24" t="s">
        <v>168</v>
      </c>
      <c r="H87" s="28" t="s">
        <v>169</v>
      </c>
      <c r="J87" s="4">
        <f t="shared" si="3"/>
        <v>0</v>
      </c>
      <c r="K87" s="4">
        <f t="shared" si="4"/>
        <v>1</v>
      </c>
      <c r="L87" s="24" t="b">
        <v>1</v>
      </c>
    </row>
    <row r="88" ht="15.75" customHeight="1">
      <c r="A88" s="22">
        <v>6.0</v>
      </c>
      <c r="B88" s="22">
        <v>13.0</v>
      </c>
      <c r="C88" s="22">
        <v>42.0300902954587</v>
      </c>
      <c r="D88" s="22">
        <v>-91.6228009102574</v>
      </c>
      <c r="E88" s="22" t="s">
        <v>9</v>
      </c>
      <c r="F88" s="30" t="s">
        <v>96</v>
      </c>
      <c r="G88" s="24" t="s">
        <v>170</v>
      </c>
      <c r="H88" s="31" t="s">
        <v>171</v>
      </c>
      <c r="I88" s="24" t="s">
        <v>82</v>
      </c>
      <c r="J88" s="4">
        <f t="shared" si="3"/>
        <v>0</v>
      </c>
      <c r="K88" s="4">
        <f t="shared" si="4"/>
        <v>1</v>
      </c>
      <c r="L88" s="22" t="b">
        <v>0</v>
      </c>
    </row>
    <row r="89" ht="15.75" customHeight="1">
      <c r="A89" s="22">
        <v>6.0</v>
      </c>
      <c r="B89" s="22">
        <v>14.0</v>
      </c>
      <c r="C89" s="22">
        <v>42.0301152538311</v>
      </c>
      <c r="D89" s="22">
        <v>-91.6226103499626</v>
      </c>
      <c r="E89" s="22" t="s">
        <v>9</v>
      </c>
      <c r="F89" s="30" t="s">
        <v>96</v>
      </c>
      <c r="G89" s="24" t="s">
        <v>94</v>
      </c>
      <c r="H89" s="28" t="s">
        <v>172</v>
      </c>
      <c r="J89" s="4">
        <f t="shared" si="3"/>
        <v>0</v>
      </c>
      <c r="K89" s="4">
        <f t="shared" si="4"/>
        <v>3</v>
      </c>
      <c r="L89" s="24" t="b">
        <v>1</v>
      </c>
    </row>
    <row r="90" ht="15.75" customHeight="1">
      <c r="A90" s="22">
        <v>7.0</v>
      </c>
      <c r="B90" s="22">
        <v>1.0</v>
      </c>
      <c r="C90" s="22">
        <v>42.0296492481288</v>
      </c>
      <c r="D90" s="22">
        <v>-91.6250540373466</v>
      </c>
      <c r="E90" s="22" t="s">
        <v>9</v>
      </c>
      <c r="F90" s="30" t="s">
        <v>96</v>
      </c>
      <c r="G90" s="24" t="s">
        <v>94</v>
      </c>
      <c r="H90" s="28" t="s">
        <v>173</v>
      </c>
      <c r="J90" s="4">
        <f t="shared" si="3"/>
        <v>0</v>
      </c>
      <c r="K90" s="4">
        <f t="shared" si="4"/>
        <v>3</v>
      </c>
      <c r="L90" s="24" t="b">
        <v>1</v>
      </c>
    </row>
    <row r="91" ht="15.75" customHeight="1">
      <c r="A91" s="22">
        <v>7.0</v>
      </c>
      <c r="B91" s="22">
        <v>2.0</v>
      </c>
      <c r="C91" s="22">
        <v>42.0296742065012</v>
      </c>
      <c r="D91" s="22">
        <v>-91.6248634783739</v>
      </c>
      <c r="E91" s="22" t="s">
        <v>9</v>
      </c>
      <c r="F91" s="30" t="s">
        <v>96</v>
      </c>
      <c r="G91" s="24" t="s">
        <v>100</v>
      </c>
      <c r="H91" s="28" t="s">
        <v>174</v>
      </c>
      <c r="J91" s="4">
        <f t="shared" si="3"/>
        <v>0</v>
      </c>
      <c r="K91" s="4">
        <f t="shared" si="4"/>
        <v>5</v>
      </c>
      <c r="L91" s="24" t="b">
        <v>1</v>
      </c>
    </row>
    <row r="92" ht="15.75" customHeight="1">
      <c r="A92" s="22">
        <v>7.0</v>
      </c>
      <c r="B92" s="22">
        <v>3.0</v>
      </c>
      <c r="C92" s="22">
        <v>42.0296991648735</v>
      </c>
      <c r="D92" s="22">
        <v>-91.6246729193265</v>
      </c>
      <c r="E92" s="22" t="s">
        <v>151</v>
      </c>
      <c r="F92" s="22" t="s">
        <v>152</v>
      </c>
      <c r="G92" s="24" t="s">
        <v>59</v>
      </c>
      <c r="H92" s="28" t="s">
        <v>175</v>
      </c>
      <c r="J92" s="4">
        <f t="shared" si="3"/>
        <v>0</v>
      </c>
      <c r="K92" s="4">
        <f t="shared" si="4"/>
        <v>2</v>
      </c>
      <c r="L92" s="24" t="b">
        <v>1</v>
      </c>
    </row>
    <row r="93" ht="15.75" customHeight="1">
      <c r="A93" s="22">
        <v>7.0</v>
      </c>
      <c r="B93" s="22">
        <v>4.0</v>
      </c>
      <c r="C93" s="22">
        <v>42.0297241232458</v>
      </c>
      <c r="D93" s="22">
        <v>-91.6244823602043</v>
      </c>
      <c r="E93" s="22" t="s">
        <v>151</v>
      </c>
      <c r="F93" s="22" t="s">
        <v>152</v>
      </c>
      <c r="G93" s="24" t="s">
        <v>69</v>
      </c>
      <c r="H93" s="28" t="s">
        <v>176</v>
      </c>
      <c r="J93" s="4">
        <f t="shared" si="3"/>
        <v>0</v>
      </c>
      <c r="K93" s="4">
        <f t="shared" si="4"/>
        <v>4</v>
      </c>
      <c r="L93" s="24" t="b">
        <v>1</v>
      </c>
    </row>
    <row r="94" ht="15.75" customHeight="1">
      <c r="A94" s="22">
        <v>7.0</v>
      </c>
      <c r="B94" s="22">
        <v>5.0</v>
      </c>
      <c r="C94" s="22">
        <v>42.0297490816181</v>
      </c>
      <c r="D94" s="22">
        <v>-91.6242918010071</v>
      </c>
      <c r="E94" s="22" t="s">
        <v>9</v>
      </c>
      <c r="F94" s="30" t="s">
        <v>96</v>
      </c>
      <c r="G94" s="24" t="s">
        <v>177</v>
      </c>
      <c r="H94" s="28" t="s">
        <v>178</v>
      </c>
      <c r="J94" s="4">
        <f t="shared" si="3"/>
        <v>0</v>
      </c>
      <c r="K94" s="4">
        <f t="shared" si="4"/>
        <v>1</v>
      </c>
      <c r="L94" s="24" t="b">
        <v>1</v>
      </c>
    </row>
    <row r="95" ht="15.75" customHeight="1">
      <c r="A95" s="22">
        <v>7.0</v>
      </c>
      <c r="B95" s="22">
        <v>6.0</v>
      </c>
      <c r="C95" s="22">
        <v>42.0297740399905</v>
      </c>
      <c r="D95" s="22">
        <v>-91.6241012417352</v>
      </c>
      <c r="E95" s="22" t="s">
        <v>9</v>
      </c>
      <c r="F95" s="30" t="s">
        <v>96</v>
      </c>
      <c r="G95" s="24" t="s">
        <v>179</v>
      </c>
      <c r="H95" s="28" t="s">
        <v>180</v>
      </c>
      <c r="J95" s="4">
        <f t="shared" si="3"/>
        <v>0</v>
      </c>
      <c r="K95" s="4">
        <f t="shared" si="4"/>
        <v>2</v>
      </c>
      <c r="L95" s="24" t="b">
        <v>1</v>
      </c>
    </row>
    <row r="96" ht="15.75" customHeight="1">
      <c r="A96" s="22">
        <v>7.0</v>
      </c>
      <c r="B96" s="22">
        <v>7.0</v>
      </c>
      <c r="C96" s="22">
        <v>42.0297989983628</v>
      </c>
      <c r="D96" s="22">
        <v>-91.6239106823885</v>
      </c>
      <c r="E96" s="22" t="s">
        <v>151</v>
      </c>
      <c r="F96" s="22" t="s">
        <v>152</v>
      </c>
      <c r="G96" s="24" t="s">
        <v>69</v>
      </c>
      <c r="H96" s="28" t="s">
        <v>181</v>
      </c>
      <c r="J96" s="4">
        <f t="shared" si="3"/>
        <v>0</v>
      </c>
      <c r="K96" s="4">
        <f t="shared" si="4"/>
        <v>4</v>
      </c>
      <c r="L96" s="24" t="b">
        <v>1</v>
      </c>
    </row>
    <row r="97" ht="15.75" customHeight="1">
      <c r="A97" s="22">
        <v>7.0</v>
      </c>
      <c r="B97" s="22">
        <v>8.0</v>
      </c>
      <c r="C97" s="22">
        <v>42.0298239567351</v>
      </c>
      <c r="D97" s="22">
        <v>-91.623720122967</v>
      </c>
      <c r="E97" s="22" t="s">
        <v>151</v>
      </c>
      <c r="F97" s="22" t="s">
        <v>152</v>
      </c>
      <c r="G97" s="24" t="s">
        <v>111</v>
      </c>
      <c r="H97" s="28" t="s">
        <v>182</v>
      </c>
      <c r="J97" s="4">
        <f t="shared" si="3"/>
        <v>0</v>
      </c>
      <c r="K97" s="4">
        <f t="shared" si="4"/>
        <v>3</v>
      </c>
      <c r="L97" s="24" t="b">
        <v>1</v>
      </c>
    </row>
    <row r="98" ht="15.75" customHeight="1">
      <c r="A98" s="22">
        <v>7.0</v>
      </c>
      <c r="B98" s="22">
        <v>9.0</v>
      </c>
      <c r="C98" s="22">
        <v>42.0298489151075</v>
      </c>
      <c r="D98" s="22">
        <v>-91.6235295634707</v>
      </c>
      <c r="E98" s="22" t="s">
        <v>9</v>
      </c>
      <c r="F98" s="30" t="s">
        <v>96</v>
      </c>
      <c r="G98" s="24" t="s">
        <v>183</v>
      </c>
      <c r="H98" s="28" t="s">
        <v>184</v>
      </c>
      <c r="J98" s="4">
        <f t="shared" si="3"/>
        <v>0</v>
      </c>
      <c r="K98" s="4">
        <f t="shared" si="4"/>
        <v>1</v>
      </c>
      <c r="L98" s="24" t="b">
        <v>1</v>
      </c>
    </row>
    <row r="99" ht="15.75" customHeight="1">
      <c r="A99" s="22">
        <v>7.0</v>
      </c>
      <c r="B99" s="22">
        <v>10.0</v>
      </c>
      <c r="C99" s="22">
        <v>42.0298738734798</v>
      </c>
      <c r="D99" s="22">
        <v>-91.6233390038995</v>
      </c>
      <c r="E99" s="22" t="s">
        <v>9</v>
      </c>
      <c r="F99" s="30" t="s">
        <v>96</v>
      </c>
      <c r="G99" s="24" t="s">
        <v>185</v>
      </c>
      <c r="H99" s="27" t="s">
        <v>186</v>
      </c>
      <c r="J99" s="4">
        <f t="shared" si="3"/>
        <v>0</v>
      </c>
      <c r="K99" s="4">
        <f t="shared" si="4"/>
        <v>1</v>
      </c>
      <c r="L99" s="24" t="b">
        <v>1</v>
      </c>
    </row>
    <row r="100" ht="15.75" customHeight="1">
      <c r="A100" s="22">
        <v>7.0</v>
      </c>
      <c r="B100" s="22">
        <v>11.0</v>
      </c>
      <c r="C100" s="22">
        <v>42.0298988318521</v>
      </c>
      <c r="D100" s="22">
        <v>-91.6231484442535</v>
      </c>
      <c r="E100" s="22" t="s">
        <v>151</v>
      </c>
      <c r="F100" s="22" t="s">
        <v>152</v>
      </c>
      <c r="G100" s="24" t="s">
        <v>187</v>
      </c>
      <c r="H100" s="28" t="s">
        <v>188</v>
      </c>
      <c r="J100" s="4">
        <f t="shared" si="3"/>
        <v>0</v>
      </c>
      <c r="K100" s="4">
        <f t="shared" si="4"/>
        <v>2</v>
      </c>
      <c r="L100" s="24" t="b">
        <v>1</v>
      </c>
    </row>
    <row r="101" ht="15.75" customHeight="1">
      <c r="A101" s="22">
        <v>7.0</v>
      </c>
      <c r="B101" s="22">
        <v>12.0</v>
      </c>
      <c r="C101" s="22">
        <v>42.0299237902245</v>
      </c>
      <c r="D101" s="22">
        <v>-91.6229578845326</v>
      </c>
      <c r="E101" s="22" t="s">
        <v>151</v>
      </c>
      <c r="F101" s="22" t="s">
        <v>152</v>
      </c>
      <c r="G101" s="24" t="s">
        <v>189</v>
      </c>
      <c r="H101" s="28" t="s">
        <v>190</v>
      </c>
      <c r="J101" s="4">
        <f t="shared" si="3"/>
        <v>0</v>
      </c>
      <c r="K101" s="4">
        <f t="shared" si="4"/>
        <v>1</v>
      </c>
      <c r="L101" s="24" t="b">
        <v>1</v>
      </c>
    </row>
    <row r="102" ht="15.75" customHeight="1">
      <c r="A102" s="22">
        <v>7.0</v>
      </c>
      <c r="B102" s="22">
        <v>13.0</v>
      </c>
      <c r="C102" s="22">
        <v>42.0299487485968</v>
      </c>
      <c r="D102" s="22">
        <v>-91.6227673247369</v>
      </c>
      <c r="E102" s="22" t="s">
        <v>9</v>
      </c>
      <c r="F102" s="30" t="s">
        <v>96</v>
      </c>
      <c r="G102" s="24" t="s">
        <v>191</v>
      </c>
      <c r="H102" s="29" t="s">
        <v>192</v>
      </c>
      <c r="J102" s="4">
        <f t="shared" si="3"/>
        <v>0</v>
      </c>
      <c r="K102" s="4">
        <f t="shared" si="4"/>
        <v>1</v>
      </c>
      <c r="L102" s="24" t="b">
        <v>1</v>
      </c>
    </row>
    <row r="103" ht="15.75" customHeight="1">
      <c r="A103" s="22">
        <v>7.0</v>
      </c>
      <c r="B103" s="22">
        <v>14.0</v>
      </c>
      <c r="C103" s="22">
        <v>42.0299737069691</v>
      </c>
      <c r="D103" s="22">
        <v>-91.6225767648665</v>
      </c>
      <c r="E103" s="22" t="s">
        <v>9</v>
      </c>
      <c r="F103" s="30" t="s">
        <v>96</v>
      </c>
      <c r="G103" s="24" t="s">
        <v>187</v>
      </c>
      <c r="H103" s="28" t="s">
        <v>193</v>
      </c>
      <c r="J103" s="4">
        <f t="shared" si="3"/>
        <v>0</v>
      </c>
      <c r="K103" s="4">
        <f t="shared" si="4"/>
        <v>2</v>
      </c>
      <c r="L103" s="24" t="b">
        <v>1</v>
      </c>
    </row>
    <row r="104" ht="15.75" customHeight="1">
      <c r="A104" s="22">
        <v>8.0</v>
      </c>
      <c r="B104" s="22">
        <v>1.0</v>
      </c>
      <c r="C104" s="22">
        <v>42.0295077012669</v>
      </c>
      <c r="D104" s="22">
        <v>-91.625020446809</v>
      </c>
      <c r="E104" s="22" t="s">
        <v>9</v>
      </c>
      <c r="F104" s="30" t="s">
        <v>96</v>
      </c>
      <c r="G104" s="24" t="s">
        <v>104</v>
      </c>
      <c r="H104" s="28" t="s">
        <v>194</v>
      </c>
      <c r="J104" s="4">
        <f t="shared" si="3"/>
        <v>0</v>
      </c>
      <c r="K104" s="4">
        <f t="shared" si="4"/>
        <v>21</v>
      </c>
      <c r="L104" s="24" t="b">
        <v>1</v>
      </c>
    </row>
    <row r="105" ht="15.75" customHeight="1">
      <c r="A105" s="22">
        <v>8.0</v>
      </c>
      <c r="B105" s="22">
        <v>2.0</v>
      </c>
      <c r="C105" s="22">
        <v>42.0295326596392</v>
      </c>
      <c r="D105" s="22">
        <v>-91.6248298882607</v>
      </c>
      <c r="E105" s="22" t="s">
        <v>9</v>
      </c>
      <c r="F105" s="30" t="s">
        <v>96</v>
      </c>
      <c r="G105" s="24" t="s">
        <v>195</v>
      </c>
      <c r="H105" s="28" t="s">
        <v>196</v>
      </c>
      <c r="J105" s="4">
        <f t="shared" si="3"/>
        <v>0</v>
      </c>
      <c r="K105" s="4">
        <f t="shared" si="4"/>
        <v>1</v>
      </c>
      <c r="L105" s="24" t="b">
        <v>1</v>
      </c>
    </row>
    <row r="106" ht="15.75" customHeight="1">
      <c r="A106" s="22">
        <v>8.0</v>
      </c>
      <c r="B106" s="22">
        <v>3.0</v>
      </c>
      <c r="C106" s="22">
        <v>42.0295576180115</v>
      </c>
      <c r="D106" s="22">
        <v>-91.6246393296376</v>
      </c>
      <c r="E106" s="22" t="s">
        <v>151</v>
      </c>
      <c r="F106" s="22" t="s">
        <v>152</v>
      </c>
      <c r="G106" s="24" t="s">
        <v>179</v>
      </c>
      <c r="H106" s="28" t="s">
        <v>197</v>
      </c>
      <c r="J106" s="4">
        <f t="shared" si="3"/>
        <v>0</v>
      </c>
      <c r="K106" s="4">
        <f t="shared" si="4"/>
        <v>2</v>
      </c>
      <c r="L106" s="24" t="b">
        <v>1</v>
      </c>
    </row>
    <row r="107" ht="15.75" customHeight="1">
      <c r="A107" s="22">
        <v>8.0</v>
      </c>
      <c r="B107" s="22">
        <v>4.0</v>
      </c>
      <c r="C107" s="22">
        <v>42.0295825763839</v>
      </c>
      <c r="D107" s="22">
        <v>-91.6244487709397</v>
      </c>
      <c r="E107" s="22" t="s">
        <v>151</v>
      </c>
      <c r="F107" s="22" t="s">
        <v>152</v>
      </c>
      <c r="G107" s="24" t="s">
        <v>104</v>
      </c>
      <c r="H107" s="28" t="s">
        <v>198</v>
      </c>
      <c r="J107" s="4">
        <f t="shared" si="3"/>
        <v>0</v>
      </c>
      <c r="K107" s="4">
        <f t="shared" si="4"/>
        <v>21</v>
      </c>
      <c r="L107" s="24" t="b">
        <v>1</v>
      </c>
    </row>
    <row r="108" ht="15.75" customHeight="1">
      <c r="A108" s="22">
        <v>8.0</v>
      </c>
      <c r="B108" s="22">
        <v>5.0</v>
      </c>
      <c r="C108" s="22">
        <v>42.0296075347562</v>
      </c>
      <c r="D108" s="22">
        <v>-91.6242582121669</v>
      </c>
      <c r="E108" s="22" t="s">
        <v>9</v>
      </c>
      <c r="F108" s="30" t="s">
        <v>96</v>
      </c>
      <c r="G108" s="24" t="s">
        <v>111</v>
      </c>
      <c r="H108" s="28" t="s">
        <v>199</v>
      </c>
      <c r="J108" s="4">
        <f t="shared" si="3"/>
        <v>0</v>
      </c>
      <c r="K108" s="4">
        <f t="shared" si="4"/>
        <v>3</v>
      </c>
      <c r="L108" s="24" t="b">
        <v>1</v>
      </c>
    </row>
    <row r="109" ht="15.75" customHeight="1">
      <c r="A109" s="22">
        <v>8.0</v>
      </c>
      <c r="B109" s="22">
        <v>6.0</v>
      </c>
      <c r="C109" s="22">
        <v>42.0296324931285</v>
      </c>
      <c r="D109" s="22">
        <v>-91.6240676533193</v>
      </c>
      <c r="E109" s="22" t="s">
        <v>9</v>
      </c>
      <c r="F109" s="30" t="s">
        <v>96</v>
      </c>
      <c r="G109" s="24" t="s">
        <v>200</v>
      </c>
      <c r="H109" s="28" t="s">
        <v>201</v>
      </c>
      <c r="J109" s="4">
        <f t="shared" si="3"/>
        <v>0</v>
      </c>
      <c r="K109" s="4">
        <f t="shared" si="4"/>
        <v>3</v>
      </c>
      <c r="L109" s="24" t="b">
        <v>1</v>
      </c>
    </row>
    <row r="110" ht="15.75" customHeight="1">
      <c r="A110" s="22">
        <v>8.0</v>
      </c>
      <c r="B110" s="22">
        <v>7.0</v>
      </c>
      <c r="C110" s="22">
        <v>42.0296574515009</v>
      </c>
      <c r="D110" s="22">
        <v>-91.6238770943969</v>
      </c>
      <c r="E110" s="22" t="s">
        <v>151</v>
      </c>
      <c r="F110" s="22" t="s">
        <v>152</v>
      </c>
      <c r="G110" s="24" t="s">
        <v>104</v>
      </c>
      <c r="H110" s="28" t="s">
        <v>202</v>
      </c>
      <c r="J110" s="4">
        <f t="shared" si="3"/>
        <v>0</v>
      </c>
      <c r="K110" s="4">
        <f t="shared" si="4"/>
        <v>21</v>
      </c>
      <c r="L110" s="24" t="b">
        <v>1</v>
      </c>
    </row>
    <row r="111" ht="15.75" customHeight="1">
      <c r="A111" s="22">
        <v>8.0</v>
      </c>
      <c r="B111" s="22">
        <v>8.0</v>
      </c>
      <c r="C111" s="22">
        <v>42.0296824098732</v>
      </c>
      <c r="D111" s="22">
        <v>-91.6236865353996</v>
      </c>
      <c r="E111" s="22" t="s">
        <v>151</v>
      </c>
      <c r="F111" s="22" t="s">
        <v>152</v>
      </c>
      <c r="G111" s="24" t="s">
        <v>203</v>
      </c>
      <c r="H111" s="27" t="s">
        <v>204</v>
      </c>
      <c r="J111" s="4">
        <f t="shared" si="3"/>
        <v>0</v>
      </c>
      <c r="K111" s="4">
        <f t="shared" si="4"/>
        <v>1</v>
      </c>
      <c r="L111" s="24" t="b">
        <v>1</v>
      </c>
    </row>
    <row r="112" ht="15.75" customHeight="1">
      <c r="A112" s="22">
        <v>8.0</v>
      </c>
      <c r="B112" s="22">
        <v>9.0</v>
      </c>
      <c r="C112" s="22">
        <v>42.0297073682455</v>
      </c>
      <c r="D112" s="22">
        <v>-91.6234959763276</v>
      </c>
      <c r="E112" s="22" t="s">
        <v>9</v>
      </c>
      <c r="F112" s="30" t="s">
        <v>96</v>
      </c>
      <c r="G112" s="24" t="s">
        <v>200</v>
      </c>
      <c r="H112" s="28" t="s">
        <v>205</v>
      </c>
      <c r="J112" s="4">
        <f t="shared" si="3"/>
        <v>0</v>
      </c>
      <c r="K112" s="4">
        <f t="shared" si="4"/>
        <v>3</v>
      </c>
      <c r="L112" s="24" t="b">
        <v>1</v>
      </c>
    </row>
    <row r="113" ht="15.75" customHeight="1">
      <c r="A113" s="22">
        <v>8.0</v>
      </c>
      <c r="B113" s="22">
        <v>10.0</v>
      </c>
      <c r="C113" s="22">
        <v>42.0297323266179</v>
      </c>
      <c r="D113" s="22">
        <v>-91.6233054171807</v>
      </c>
      <c r="E113" s="22" t="s">
        <v>9</v>
      </c>
      <c r="F113" s="30" t="s">
        <v>96</v>
      </c>
      <c r="G113" s="24" t="s">
        <v>104</v>
      </c>
      <c r="H113" s="28" t="s">
        <v>206</v>
      </c>
      <c r="J113" s="4">
        <f t="shared" si="3"/>
        <v>0</v>
      </c>
      <c r="K113" s="4">
        <f t="shared" si="4"/>
        <v>21</v>
      </c>
      <c r="L113" s="24" t="b">
        <v>1</v>
      </c>
    </row>
    <row r="114" ht="15.75" customHeight="1">
      <c r="A114" s="22">
        <v>8.0</v>
      </c>
      <c r="B114" s="22">
        <v>11.0</v>
      </c>
      <c r="C114" s="22">
        <v>42.0297572849902</v>
      </c>
      <c r="D114" s="22">
        <v>-91.623114857959</v>
      </c>
      <c r="E114" s="22" t="s">
        <v>151</v>
      </c>
      <c r="F114" s="22" t="s">
        <v>152</v>
      </c>
      <c r="G114" s="24" t="s">
        <v>207</v>
      </c>
      <c r="H114" s="28" t="s">
        <v>208</v>
      </c>
      <c r="J114" s="4">
        <f t="shared" si="3"/>
        <v>0</v>
      </c>
      <c r="K114" s="4">
        <f t="shared" si="4"/>
        <v>1</v>
      </c>
      <c r="L114" s="24" t="b">
        <v>1</v>
      </c>
    </row>
    <row r="115" ht="15.75" customHeight="1">
      <c r="A115" s="22">
        <v>8.0</v>
      </c>
      <c r="B115" s="22">
        <v>12.0</v>
      </c>
      <c r="C115" s="22">
        <v>42.0297822433626</v>
      </c>
      <c r="D115" s="22">
        <v>-91.6229242986626</v>
      </c>
      <c r="E115" s="22" t="s">
        <v>151</v>
      </c>
      <c r="F115" s="22" t="s">
        <v>152</v>
      </c>
      <c r="G115" s="24" t="s">
        <v>200</v>
      </c>
      <c r="H115" s="28" t="s">
        <v>209</v>
      </c>
      <c r="J115" s="4">
        <f t="shared" si="3"/>
        <v>0</v>
      </c>
      <c r="K115" s="4">
        <f t="shared" si="4"/>
        <v>3</v>
      </c>
      <c r="L115" s="24" t="b">
        <v>1</v>
      </c>
    </row>
    <row r="116" ht="15.75" customHeight="1">
      <c r="A116" s="22">
        <v>8.0</v>
      </c>
      <c r="B116" s="22">
        <v>13.0</v>
      </c>
      <c r="C116" s="22">
        <v>42.0298072017349</v>
      </c>
      <c r="D116" s="22">
        <v>-91.6227337392913</v>
      </c>
      <c r="E116" s="22" t="s">
        <v>9</v>
      </c>
      <c r="F116" s="30" t="s">
        <v>96</v>
      </c>
      <c r="G116" s="24" t="s">
        <v>144</v>
      </c>
      <c r="H116" s="28" t="s">
        <v>210</v>
      </c>
      <c r="J116" s="4">
        <f t="shared" si="3"/>
        <v>0</v>
      </c>
      <c r="K116" s="4">
        <f t="shared" si="4"/>
        <v>2</v>
      </c>
      <c r="L116" s="24" t="b">
        <v>1</v>
      </c>
    </row>
    <row r="117" ht="15.75" customHeight="1">
      <c r="A117" s="22">
        <v>8.0</v>
      </c>
      <c r="B117" s="22">
        <v>14.0</v>
      </c>
      <c r="C117" s="22">
        <v>42.0298321601072</v>
      </c>
      <c r="D117" s="22">
        <v>-91.6225431798452</v>
      </c>
      <c r="E117" s="22" t="s">
        <v>9</v>
      </c>
      <c r="F117" s="30" t="s">
        <v>96</v>
      </c>
      <c r="G117" s="24" t="s">
        <v>104</v>
      </c>
      <c r="H117" s="28" t="s">
        <v>211</v>
      </c>
      <c r="J117" s="4">
        <f t="shared" si="3"/>
        <v>0</v>
      </c>
      <c r="K117" s="4">
        <f t="shared" si="4"/>
        <v>21</v>
      </c>
      <c r="L117" s="24" t="b">
        <v>1</v>
      </c>
    </row>
    <row r="118" ht="15.75" customHeight="1">
      <c r="A118" s="22">
        <v>9.0</v>
      </c>
      <c r="B118" s="22">
        <v>1.0</v>
      </c>
      <c r="C118" s="22">
        <v>42.029366154405</v>
      </c>
      <c r="D118" s="22">
        <v>-91.624986856346</v>
      </c>
      <c r="E118" s="22" t="s">
        <v>9</v>
      </c>
      <c r="F118" s="30" t="s">
        <v>96</v>
      </c>
      <c r="G118" s="24" t="s">
        <v>212</v>
      </c>
      <c r="H118" s="28" t="s">
        <v>213</v>
      </c>
      <c r="J118" s="4">
        <f t="shared" si="3"/>
        <v>0</v>
      </c>
      <c r="K118" s="4">
        <f t="shared" si="4"/>
        <v>1</v>
      </c>
      <c r="L118" s="24" t="b">
        <v>1</v>
      </c>
    </row>
    <row r="119" ht="15.75" customHeight="1">
      <c r="A119" s="22">
        <v>9.0</v>
      </c>
      <c r="B119" s="22">
        <v>2.0</v>
      </c>
      <c r="C119" s="22">
        <v>42.0293911127774</v>
      </c>
      <c r="D119" s="22">
        <v>-91.624796298222</v>
      </c>
      <c r="E119" s="22" t="s">
        <v>9</v>
      </c>
      <c r="F119" s="30" t="s">
        <v>96</v>
      </c>
      <c r="G119" s="24" t="s">
        <v>134</v>
      </c>
      <c r="H119" s="28" t="s">
        <v>214</v>
      </c>
      <c r="J119" s="4">
        <f t="shared" si="3"/>
        <v>0</v>
      </c>
      <c r="K119" s="4">
        <f t="shared" si="4"/>
        <v>3</v>
      </c>
      <c r="L119" s="24" t="b">
        <v>1</v>
      </c>
    </row>
    <row r="120" ht="15.75" customHeight="1">
      <c r="A120" s="22">
        <v>9.0</v>
      </c>
      <c r="B120" s="22">
        <v>3.0</v>
      </c>
      <c r="C120" s="22">
        <v>42.0294160711497</v>
      </c>
      <c r="D120" s="22">
        <v>-91.6246057400231</v>
      </c>
      <c r="E120" s="22" t="s">
        <v>151</v>
      </c>
      <c r="F120" s="22" t="s">
        <v>152</v>
      </c>
      <c r="G120" s="24" t="s">
        <v>215</v>
      </c>
      <c r="H120" s="28" t="s">
        <v>216</v>
      </c>
      <c r="I120" s="24" t="s">
        <v>82</v>
      </c>
      <c r="J120" s="4">
        <f t="shared" si="3"/>
        <v>0</v>
      </c>
      <c r="K120" s="4">
        <f t="shared" si="4"/>
        <v>3</v>
      </c>
      <c r="L120" s="22" t="b">
        <v>0</v>
      </c>
    </row>
    <row r="121" ht="15.75" customHeight="1">
      <c r="A121" s="22">
        <v>9.0</v>
      </c>
      <c r="B121" s="22">
        <v>4.0</v>
      </c>
      <c r="C121" s="22">
        <v>42.0294410295221</v>
      </c>
      <c r="D121" s="22">
        <v>-91.6244151817495</v>
      </c>
      <c r="E121" s="22" t="s">
        <v>151</v>
      </c>
      <c r="F121" s="22" t="s">
        <v>152</v>
      </c>
      <c r="G121" s="24" t="s">
        <v>217</v>
      </c>
      <c r="H121" s="28" t="s">
        <v>218</v>
      </c>
      <c r="J121" s="4">
        <f t="shared" si="3"/>
        <v>0</v>
      </c>
      <c r="K121" s="4">
        <f t="shared" si="4"/>
        <v>1</v>
      </c>
      <c r="L121" s="24" t="b">
        <v>1</v>
      </c>
    </row>
    <row r="122" ht="15.75" customHeight="1">
      <c r="A122" s="22">
        <v>9.0</v>
      </c>
      <c r="B122" s="22">
        <v>5.0</v>
      </c>
      <c r="C122" s="22">
        <v>42.0294659878944</v>
      </c>
      <c r="D122" s="22">
        <v>-91.6242246234011</v>
      </c>
      <c r="E122" s="22" t="s">
        <v>9</v>
      </c>
      <c r="F122" s="30" t="s">
        <v>96</v>
      </c>
      <c r="G122" s="24" t="s">
        <v>219</v>
      </c>
      <c r="H122" s="29" t="s">
        <v>220</v>
      </c>
      <c r="J122" s="4">
        <f t="shared" si="3"/>
        <v>0</v>
      </c>
      <c r="K122" s="4">
        <f t="shared" si="4"/>
        <v>1</v>
      </c>
      <c r="L122" s="24" t="b">
        <v>1</v>
      </c>
    </row>
    <row r="123" ht="15.75" customHeight="1">
      <c r="A123" s="22">
        <v>9.0</v>
      </c>
      <c r="B123" s="22">
        <v>6.0</v>
      </c>
      <c r="C123" s="22">
        <v>42.0294909462667</v>
      </c>
      <c r="D123" s="22">
        <v>-91.6240340649778</v>
      </c>
      <c r="E123" s="22" t="s">
        <v>9</v>
      </c>
      <c r="F123" s="30" t="s">
        <v>96</v>
      </c>
      <c r="G123" s="24" t="s">
        <v>221</v>
      </c>
      <c r="H123" s="29" t="s">
        <v>222</v>
      </c>
      <c r="J123" s="4">
        <f t="shared" si="3"/>
        <v>0</v>
      </c>
      <c r="K123" s="4">
        <f t="shared" si="4"/>
        <v>1</v>
      </c>
      <c r="L123" s="24" t="b">
        <v>1</v>
      </c>
    </row>
    <row r="124" ht="15.75" customHeight="1">
      <c r="A124" s="22">
        <v>9.0</v>
      </c>
      <c r="B124" s="22">
        <v>7.0</v>
      </c>
      <c r="C124" s="22">
        <v>42.0295159046391</v>
      </c>
      <c r="D124" s="22">
        <v>-91.6238435064798</v>
      </c>
      <c r="E124" s="22" t="s">
        <v>151</v>
      </c>
      <c r="F124" s="22" t="s">
        <v>152</v>
      </c>
      <c r="G124" s="24" t="s">
        <v>215</v>
      </c>
      <c r="H124" s="28" t="s">
        <v>223</v>
      </c>
      <c r="J124" s="4">
        <f t="shared" si="3"/>
        <v>0</v>
      </c>
      <c r="K124" s="4">
        <f t="shared" si="4"/>
        <v>3</v>
      </c>
      <c r="L124" s="24" t="b">
        <v>1</v>
      </c>
    </row>
    <row r="125" ht="15.75" customHeight="1">
      <c r="A125" s="22">
        <v>9.0</v>
      </c>
      <c r="B125" s="22">
        <v>8.0</v>
      </c>
      <c r="C125" s="22">
        <v>42.0295408630114</v>
      </c>
      <c r="D125" s="22">
        <v>-91.6236529479069</v>
      </c>
      <c r="E125" s="22" t="s">
        <v>151</v>
      </c>
      <c r="F125" s="22" t="s">
        <v>152</v>
      </c>
      <c r="G125" s="24" t="s">
        <v>224</v>
      </c>
      <c r="H125" s="28" t="s">
        <v>225</v>
      </c>
      <c r="J125" s="4">
        <f t="shared" si="3"/>
        <v>0</v>
      </c>
      <c r="K125" s="4">
        <f t="shared" si="4"/>
        <v>2</v>
      </c>
      <c r="L125" s="24" t="b">
        <v>1</v>
      </c>
    </row>
    <row r="126" ht="15.75" customHeight="1">
      <c r="A126" s="22">
        <v>9.0</v>
      </c>
      <c r="B126" s="22">
        <v>9.0</v>
      </c>
      <c r="C126" s="22">
        <v>42.0295658213837</v>
      </c>
      <c r="D126" s="22">
        <v>-91.6234623892592</v>
      </c>
      <c r="E126" s="22" t="s">
        <v>9</v>
      </c>
      <c r="F126" s="30" t="s">
        <v>96</v>
      </c>
      <c r="G126" s="24" t="s">
        <v>226</v>
      </c>
      <c r="H126" s="28" t="s">
        <v>227</v>
      </c>
      <c r="J126" s="4">
        <f t="shared" si="3"/>
        <v>0</v>
      </c>
      <c r="K126" s="4">
        <f t="shared" si="4"/>
        <v>1</v>
      </c>
      <c r="L126" s="24" t="b">
        <v>1</v>
      </c>
    </row>
    <row r="127" ht="15.75" customHeight="1">
      <c r="A127" s="22">
        <v>9.0</v>
      </c>
      <c r="B127" s="22">
        <v>10.0</v>
      </c>
      <c r="C127" s="22">
        <v>42.0295907797561</v>
      </c>
      <c r="D127" s="22">
        <v>-91.6232718305366</v>
      </c>
      <c r="E127" s="22" t="s">
        <v>9</v>
      </c>
      <c r="F127" s="30" t="s">
        <v>96</v>
      </c>
      <c r="G127" s="24" t="s">
        <v>228</v>
      </c>
      <c r="H127" s="27" t="s">
        <v>229</v>
      </c>
      <c r="J127" s="4">
        <f t="shared" si="3"/>
        <v>0</v>
      </c>
      <c r="K127" s="4">
        <f t="shared" si="4"/>
        <v>2</v>
      </c>
      <c r="L127" s="24" t="b">
        <v>1</v>
      </c>
    </row>
    <row r="128" ht="15.75" customHeight="1">
      <c r="A128" s="22">
        <v>9.0</v>
      </c>
      <c r="B128" s="22">
        <v>11.0</v>
      </c>
      <c r="C128" s="22">
        <v>42.0296157381284</v>
      </c>
      <c r="D128" s="22">
        <v>-91.6230812717393</v>
      </c>
      <c r="E128" s="22" t="s">
        <v>151</v>
      </c>
      <c r="F128" s="22" t="s">
        <v>152</v>
      </c>
      <c r="G128" s="24" t="s">
        <v>215</v>
      </c>
      <c r="H128" s="28" t="s">
        <v>230</v>
      </c>
      <c r="J128" s="4">
        <f t="shared" si="3"/>
        <v>0</v>
      </c>
      <c r="K128" s="4">
        <f t="shared" si="4"/>
        <v>3</v>
      </c>
      <c r="L128" s="24" t="b">
        <v>1</v>
      </c>
    </row>
    <row r="129" ht="15.75" customHeight="1">
      <c r="A129" s="22">
        <v>9.0</v>
      </c>
      <c r="B129" s="22">
        <v>12.0</v>
      </c>
      <c r="C129" s="22">
        <v>42.0296406965007</v>
      </c>
      <c r="D129" s="22">
        <v>-91.6228907128671</v>
      </c>
      <c r="E129" s="22" t="s">
        <v>151</v>
      </c>
      <c r="F129" s="22" t="s">
        <v>152</v>
      </c>
      <c r="G129" s="24" t="s">
        <v>134</v>
      </c>
      <c r="H129" s="28" t="s">
        <v>231</v>
      </c>
      <c r="J129" s="4">
        <f t="shared" si="3"/>
        <v>0</v>
      </c>
      <c r="K129" s="4">
        <f t="shared" si="4"/>
        <v>3</v>
      </c>
      <c r="L129" s="24" t="b">
        <v>1</v>
      </c>
    </row>
    <row r="130" ht="15.75" customHeight="1">
      <c r="A130" s="22">
        <v>9.0</v>
      </c>
      <c r="B130" s="22">
        <v>13.0</v>
      </c>
      <c r="C130" s="22">
        <v>42.0296656548731</v>
      </c>
      <c r="D130" s="22">
        <v>-91.6227001539201</v>
      </c>
      <c r="E130" s="22" t="s">
        <v>9</v>
      </c>
      <c r="F130" s="30" t="s">
        <v>96</v>
      </c>
      <c r="G130" s="24" t="s">
        <v>232</v>
      </c>
      <c r="H130" s="27" t="s">
        <v>233</v>
      </c>
      <c r="J130" s="4">
        <f t="shared" si="3"/>
        <v>0</v>
      </c>
      <c r="K130" s="4">
        <f t="shared" si="4"/>
        <v>1</v>
      </c>
      <c r="L130" s="22" t="b">
        <v>0</v>
      </c>
    </row>
    <row r="131" ht="15.75" customHeight="1">
      <c r="A131" s="22">
        <v>9.0</v>
      </c>
      <c r="B131" s="22">
        <v>14.0</v>
      </c>
      <c r="C131" s="22">
        <v>42.0296906132454</v>
      </c>
      <c r="D131" s="22">
        <v>-91.6225095948983</v>
      </c>
      <c r="E131" s="22" t="s">
        <v>9</v>
      </c>
      <c r="F131" s="30" t="s">
        <v>96</v>
      </c>
      <c r="G131" s="24" t="s">
        <v>234</v>
      </c>
      <c r="H131" s="28" t="s">
        <v>235</v>
      </c>
      <c r="J131" s="4">
        <f t="shared" si="3"/>
        <v>0</v>
      </c>
      <c r="K131" s="4">
        <f t="shared" si="4"/>
        <v>3</v>
      </c>
      <c r="L131" s="24" t="b">
        <v>1</v>
      </c>
    </row>
    <row r="132" ht="15.75" customHeight="1">
      <c r="A132" s="22">
        <v>10.0</v>
      </c>
      <c r="B132" s="22">
        <v>1.0</v>
      </c>
      <c r="C132" s="22">
        <v>42.0292246075431</v>
      </c>
      <c r="D132" s="22">
        <v>-91.624953265958</v>
      </c>
      <c r="E132" s="22" t="s">
        <v>9</v>
      </c>
      <c r="F132" s="30" t="s">
        <v>96</v>
      </c>
      <c r="G132" s="24" t="s">
        <v>224</v>
      </c>
      <c r="H132" s="28" t="s">
        <v>236</v>
      </c>
      <c r="J132" s="4">
        <f t="shared" si="3"/>
        <v>0</v>
      </c>
      <c r="K132" s="4">
        <f t="shared" si="4"/>
        <v>2</v>
      </c>
      <c r="L132" s="24" t="b">
        <v>1</v>
      </c>
    </row>
    <row r="133" ht="15.75" customHeight="1">
      <c r="A133" s="22">
        <v>10.0</v>
      </c>
      <c r="B133" s="22">
        <v>2.0</v>
      </c>
      <c r="C133" s="22">
        <v>42.0292495659155</v>
      </c>
      <c r="D133" s="22">
        <v>-91.6247627082584</v>
      </c>
      <c r="E133" s="22" t="s">
        <v>9</v>
      </c>
      <c r="F133" s="30" t="s">
        <v>96</v>
      </c>
      <c r="G133" s="24" t="s">
        <v>237</v>
      </c>
      <c r="H133" s="27" t="s">
        <v>238</v>
      </c>
      <c r="J133" s="4">
        <f t="shared" si="3"/>
        <v>0</v>
      </c>
      <c r="K133" s="4">
        <f t="shared" si="4"/>
        <v>2</v>
      </c>
      <c r="L133" s="24" t="b">
        <v>1</v>
      </c>
    </row>
    <row r="134" ht="15.75" customHeight="1">
      <c r="A134" s="22">
        <v>10.0</v>
      </c>
      <c r="B134" s="22">
        <v>3.0</v>
      </c>
      <c r="C134" s="22">
        <v>42.0292745242878</v>
      </c>
      <c r="D134" s="22">
        <v>-91.6245721504839</v>
      </c>
      <c r="E134" s="22" t="s">
        <v>151</v>
      </c>
      <c r="F134" s="22" t="s">
        <v>152</v>
      </c>
      <c r="G134" s="24" t="s">
        <v>126</v>
      </c>
      <c r="H134" s="28" t="s">
        <v>239</v>
      </c>
      <c r="J134" s="4">
        <f t="shared" si="3"/>
        <v>0</v>
      </c>
      <c r="K134" s="4">
        <f t="shared" si="4"/>
        <v>2</v>
      </c>
      <c r="L134" s="24" t="b">
        <v>1</v>
      </c>
    </row>
    <row r="135" ht="15.75" customHeight="1">
      <c r="A135" s="22">
        <v>10.0</v>
      </c>
      <c r="B135" s="22">
        <v>4.0</v>
      </c>
      <c r="C135" s="22">
        <v>42.0292994826601</v>
      </c>
      <c r="D135" s="22">
        <v>-91.6243815926346</v>
      </c>
      <c r="E135" s="22" t="s">
        <v>151</v>
      </c>
      <c r="F135" s="22" t="s">
        <v>152</v>
      </c>
      <c r="G135" s="24" t="s">
        <v>240</v>
      </c>
      <c r="H135" s="28" t="s">
        <v>241</v>
      </c>
      <c r="J135" s="4">
        <f t="shared" si="3"/>
        <v>0</v>
      </c>
      <c r="K135" s="4">
        <f t="shared" si="4"/>
        <v>4</v>
      </c>
      <c r="L135" s="24" t="b">
        <v>1</v>
      </c>
    </row>
    <row r="136" ht="15.75" customHeight="1">
      <c r="A136" s="22">
        <v>10.0</v>
      </c>
      <c r="B136" s="22">
        <v>5.0</v>
      </c>
      <c r="C136" s="22">
        <v>42.0293244410325</v>
      </c>
      <c r="D136" s="22">
        <v>-91.6241910347105</v>
      </c>
      <c r="E136" s="22" t="s">
        <v>9</v>
      </c>
      <c r="F136" s="30" t="s">
        <v>96</v>
      </c>
      <c r="G136" s="24" t="s">
        <v>242</v>
      </c>
      <c r="H136" s="28" t="s">
        <v>243</v>
      </c>
      <c r="J136" s="4">
        <f t="shared" si="3"/>
        <v>0</v>
      </c>
      <c r="K136" s="4">
        <f t="shared" si="4"/>
        <v>3</v>
      </c>
      <c r="L136" s="24" t="b">
        <v>1</v>
      </c>
    </row>
    <row r="137" ht="15.75" customHeight="1">
      <c r="A137" s="22">
        <v>10.0</v>
      </c>
      <c r="B137" s="22">
        <v>6.0</v>
      </c>
      <c r="C137" s="22">
        <v>42.0293493994048</v>
      </c>
      <c r="D137" s="22">
        <v>-91.6240004767115</v>
      </c>
      <c r="E137" s="22" t="s">
        <v>9</v>
      </c>
      <c r="F137" s="30" t="s">
        <v>96</v>
      </c>
      <c r="G137" s="24" t="s">
        <v>237</v>
      </c>
      <c r="H137" s="28" t="s">
        <v>244</v>
      </c>
      <c r="J137" s="4">
        <f t="shared" si="3"/>
        <v>0</v>
      </c>
      <c r="K137" s="4">
        <f t="shared" si="4"/>
        <v>2</v>
      </c>
      <c r="L137" s="24" t="b">
        <v>1</v>
      </c>
    </row>
    <row r="138" ht="15.75" customHeight="1">
      <c r="A138" s="22">
        <v>10.0</v>
      </c>
      <c r="B138" s="22">
        <v>7.0</v>
      </c>
      <c r="C138" s="22">
        <v>42.0293743577771</v>
      </c>
      <c r="D138" s="22">
        <v>-91.6238099186377</v>
      </c>
      <c r="E138" s="22" t="s">
        <v>151</v>
      </c>
      <c r="F138" s="22" t="s">
        <v>152</v>
      </c>
      <c r="G138" s="24" t="s">
        <v>245</v>
      </c>
      <c r="H138" s="28" t="s">
        <v>246</v>
      </c>
      <c r="J138" s="4">
        <f t="shared" si="3"/>
        <v>0</v>
      </c>
      <c r="K138" s="4">
        <f t="shared" si="4"/>
        <v>1</v>
      </c>
      <c r="L138" s="24" t="b">
        <v>1</v>
      </c>
    </row>
    <row r="139" ht="15.75" customHeight="1">
      <c r="A139" s="22">
        <v>10.0</v>
      </c>
      <c r="B139" s="22">
        <v>8.0</v>
      </c>
      <c r="C139" s="22">
        <v>42.0293993161495</v>
      </c>
      <c r="D139" s="22">
        <v>-91.6236193604892</v>
      </c>
      <c r="E139" s="22" t="s">
        <v>151</v>
      </c>
      <c r="F139" s="22" t="s">
        <v>152</v>
      </c>
      <c r="G139" s="24" t="s">
        <v>247</v>
      </c>
      <c r="H139" s="28" t="s">
        <v>248</v>
      </c>
      <c r="J139" s="4">
        <f t="shared" si="3"/>
        <v>0</v>
      </c>
      <c r="K139" s="4">
        <f t="shared" si="4"/>
        <v>1</v>
      </c>
      <c r="L139" s="24" t="b">
        <v>1</v>
      </c>
    </row>
    <row r="140" ht="15.75" customHeight="1">
      <c r="A140" s="22">
        <v>10.0</v>
      </c>
      <c r="B140" s="22">
        <v>9.0</v>
      </c>
      <c r="C140" s="22">
        <v>42.0294242745218</v>
      </c>
      <c r="D140" s="22">
        <v>-91.6234288022658</v>
      </c>
      <c r="E140" s="22" t="s">
        <v>9</v>
      </c>
      <c r="F140" s="30" t="s">
        <v>96</v>
      </c>
      <c r="G140" s="24" t="s">
        <v>242</v>
      </c>
      <c r="H140" s="28" t="s">
        <v>249</v>
      </c>
      <c r="J140" s="4">
        <f t="shared" si="3"/>
        <v>0</v>
      </c>
      <c r="K140" s="4">
        <f t="shared" si="4"/>
        <v>3</v>
      </c>
      <c r="L140" s="24" t="b">
        <v>1</v>
      </c>
    </row>
    <row r="141" ht="15.75" customHeight="1">
      <c r="A141" s="22">
        <v>10.0</v>
      </c>
      <c r="B141" s="22">
        <v>10.0</v>
      </c>
      <c r="C141" s="22">
        <v>42.0294492328941</v>
      </c>
      <c r="D141" s="22">
        <v>-91.6232382439676</v>
      </c>
      <c r="E141" s="22" t="s">
        <v>9</v>
      </c>
      <c r="F141" s="30" t="s">
        <v>96</v>
      </c>
      <c r="G141" s="24" t="s">
        <v>240</v>
      </c>
      <c r="H141" s="28" t="s">
        <v>250</v>
      </c>
      <c r="J141" s="4">
        <f t="shared" si="3"/>
        <v>0</v>
      </c>
      <c r="K141" s="4">
        <f t="shared" si="4"/>
        <v>4</v>
      </c>
      <c r="L141" s="24" t="b">
        <v>1</v>
      </c>
    </row>
    <row r="142" ht="15.75" customHeight="1">
      <c r="A142" s="22">
        <v>10.0</v>
      </c>
      <c r="B142" s="22">
        <v>11.0</v>
      </c>
      <c r="C142" s="22">
        <v>42.0294741912664</v>
      </c>
      <c r="D142" s="22">
        <v>-91.6230476855946</v>
      </c>
      <c r="E142" s="22" t="s">
        <v>151</v>
      </c>
      <c r="F142" s="22" t="s">
        <v>152</v>
      </c>
      <c r="G142" s="24" t="s">
        <v>251</v>
      </c>
      <c r="H142" s="28" t="s">
        <v>252</v>
      </c>
      <c r="J142" s="4">
        <f t="shared" si="3"/>
        <v>0</v>
      </c>
      <c r="K142" s="4">
        <f t="shared" si="4"/>
        <v>1</v>
      </c>
      <c r="L142" s="24" t="b">
        <v>1</v>
      </c>
    </row>
    <row r="143" ht="15.75" customHeight="1">
      <c r="A143" s="22">
        <v>10.0</v>
      </c>
      <c r="B143" s="22">
        <v>12.0</v>
      </c>
      <c r="C143" s="22">
        <v>42.0294991496388</v>
      </c>
      <c r="D143" s="22">
        <v>-91.6228571271467</v>
      </c>
      <c r="E143" s="22" t="s">
        <v>151</v>
      </c>
      <c r="F143" s="22" t="s">
        <v>152</v>
      </c>
      <c r="G143" s="24" t="s">
        <v>113</v>
      </c>
      <c r="H143" s="28" t="s">
        <v>253</v>
      </c>
      <c r="J143" s="4">
        <f t="shared" si="3"/>
        <v>0</v>
      </c>
      <c r="K143" s="4">
        <f t="shared" si="4"/>
        <v>4</v>
      </c>
      <c r="L143" s="24" t="b">
        <v>1</v>
      </c>
    </row>
    <row r="144" ht="15.75" customHeight="1">
      <c r="A144" s="22">
        <v>10.0</v>
      </c>
      <c r="B144" s="22">
        <v>13.0</v>
      </c>
      <c r="C144" s="22">
        <v>42.0295241080111</v>
      </c>
      <c r="D144" s="22">
        <v>-91.622666568624</v>
      </c>
      <c r="E144" s="22" t="s">
        <v>9</v>
      </c>
      <c r="F144" s="30" t="s">
        <v>96</v>
      </c>
      <c r="G144" s="24" t="s">
        <v>254</v>
      </c>
      <c r="H144" s="28" t="s">
        <v>255</v>
      </c>
      <c r="J144" s="4">
        <f t="shared" si="3"/>
        <v>0</v>
      </c>
      <c r="K144" s="4">
        <f t="shared" si="4"/>
        <v>2</v>
      </c>
      <c r="L144" s="24" t="b">
        <v>1</v>
      </c>
    </row>
    <row r="145" ht="15.75" customHeight="1">
      <c r="A145" s="22">
        <v>10.0</v>
      </c>
      <c r="B145" s="22">
        <v>14.0</v>
      </c>
      <c r="C145" s="22">
        <v>42.0295490663835</v>
      </c>
      <c r="D145" s="22">
        <v>-91.6224760100266</v>
      </c>
      <c r="E145" s="22" t="s">
        <v>9</v>
      </c>
      <c r="F145" s="30" t="s">
        <v>96</v>
      </c>
      <c r="G145" s="24" t="s">
        <v>256</v>
      </c>
      <c r="H145" s="28" t="s">
        <v>257</v>
      </c>
      <c r="J145" s="4">
        <f t="shared" si="3"/>
        <v>0</v>
      </c>
      <c r="K145" s="4">
        <f t="shared" si="4"/>
        <v>2</v>
      </c>
      <c r="L145" s="24" t="b">
        <v>1</v>
      </c>
    </row>
    <row r="146" ht="15.75" customHeight="1">
      <c r="A146" s="22">
        <v>11.0</v>
      </c>
      <c r="B146" s="22">
        <v>1.0</v>
      </c>
      <c r="C146" s="22">
        <v>42.0290830606813</v>
      </c>
      <c r="D146" s="22">
        <v>-91.6249196756446</v>
      </c>
      <c r="E146" s="22" t="s">
        <v>9</v>
      </c>
      <c r="F146" s="30" t="s">
        <v>96</v>
      </c>
      <c r="G146" s="32" t="s">
        <v>242</v>
      </c>
      <c r="H146" s="28" t="s">
        <v>258</v>
      </c>
      <c r="J146" s="4">
        <f t="shared" si="3"/>
        <v>0</v>
      </c>
      <c r="K146" s="4">
        <f t="shared" si="4"/>
        <v>3</v>
      </c>
      <c r="L146" s="24" t="b">
        <v>1</v>
      </c>
    </row>
    <row r="147" ht="15.75" customHeight="1">
      <c r="A147" s="22">
        <v>11.0</v>
      </c>
      <c r="B147" s="22">
        <v>2.0</v>
      </c>
      <c r="C147" s="22">
        <v>42.0291080190536</v>
      </c>
      <c r="D147" s="22">
        <v>-91.6247291183692</v>
      </c>
      <c r="E147" s="22" t="s">
        <v>9</v>
      </c>
      <c r="F147" s="30" t="s">
        <v>96</v>
      </c>
      <c r="G147" s="24" t="s">
        <v>104</v>
      </c>
      <c r="H147" s="28" t="s">
        <v>259</v>
      </c>
      <c r="J147" s="4">
        <f t="shared" si="3"/>
        <v>0</v>
      </c>
      <c r="K147" s="4">
        <f t="shared" si="4"/>
        <v>21</v>
      </c>
      <c r="L147" s="24" t="b">
        <v>1</v>
      </c>
    </row>
    <row r="148" ht="15.75" customHeight="1">
      <c r="A148" s="22">
        <v>11.0</v>
      </c>
      <c r="B148" s="22">
        <v>3.0</v>
      </c>
      <c r="C148" s="22">
        <v>42.0291329774259</v>
      </c>
      <c r="D148" s="22">
        <v>-91.6245385610191</v>
      </c>
      <c r="E148" s="22" t="s">
        <v>151</v>
      </c>
      <c r="F148" s="22" t="s">
        <v>152</v>
      </c>
      <c r="G148" s="24" t="s">
        <v>260</v>
      </c>
      <c r="H148" s="28" t="s">
        <v>261</v>
      </c>
      <c r="J148" s="4">
        <f t="shared" si="3"/>
        <v>0</v>
      </c>
      <c r="K148" s="4">
        <f t="shared" si="4"/>
        <v>2</v>
      </c>
      <c r="L148" s="24" t="b">
        <v>1</v>
      </c>
    </row>
    <row r="149" ht="15.75" customHeight="1">
      <c r="A149" s="22">
        <v>11.0</v>
      </c>
      <c r="B149" s="22">
        <v>4.0</v>
      </c>
      <c r="C149" s="22">
        <v>42.0291579357982</v>
      </c>
      <c r="D149" s="22">
        <v>-91.6243480035941</v>
      </c>
      <c r="E149" s="22" t="s">
        <v>151</v>
      </c>
      <c r="F149" s="22" t="s">
        <v>152</v>
      </c>
      <c r="G149" s="24" t="s">
        <v>262</v>
      </c>
      <c r="H149" s="28" t="s">
        <v>263</v>
      </c>
      <c r="J149" s="4">
        <f t="shared" si="3"/>
        <v>0</v>
      </c>
      <c r="K149" s="4">
        <f t="shared" si="4"/>
        <v>1</v>
      </c>
      <c r="L149" s="24" t="b">
        <v>1</v>
      </c>
    </row>
    <row r="150" ht="15.75" customHeight="1">
      <c r="A150" s="22">
        <v>11.0</v>
      </c>
      <c r="B150" s="22">
        <v>5.0</v>
      </c>
      <c r="C150" s="22">
        <v>42.0291828941706</v>
      </c>
      <c r="D150" s="22">
        <v>-91.6241574460943</v>
      </c>
      <c r="E150" s="22" t="s">
        <v>9</v>
      </c>
      <c r="F150" s="30" t="s">
        <v>96</v>
      </c>
      <c r="G150" s="24" t="s">
        <v>104</v>
      </c>
      <c r="H150" s="28" t="s">
        <v>264</v>
      </c>
      <c r="J150" s="4">
        <f t="shared" si="3"/>
        <v>0</v>
      </c>
      <c r="K150" s="4">
        <f t="shared" si="4"/>
        <v>21</v>
      </c>
      <c r="L150" s="24" t="b">
        <v>1</v>
      </c>
    </row>
    <row r="151" ht="15.75" customHeight="1">
      <c r="A151" s="22">
        <v>11.0</v>
      </c>
      <c r="B151" s="22">
        <v>6.0</v>
      </c>
      <c r="C151" s="22">
        <v>42.0292078525429</v>
      </c>
      <c r="D151" s="22">
        <v>-91.6239668885197</v>
      </c>
      <c r="E151" s="22" t="s">
        <v>9</v>
      </c>
      <c r="F151" s="30" t="s">
        <v>96</v>
      </c>
      <c r="G151" s="24" t="s">
        <v>260</v>
      </c>
      <c r="H151" s="28" t="s">
        <v>265</v>
      </c>
      <c r="J151" s="4">
        <f t="shared" si="3"/>
        <v>0</v>
      </c>
      <c r="K151" s="4">
        <f t="shared" si="4"/>
        <v>2</v>
      </c>
      <c r="L151" s="24" t="b">
        <v>1</v>
      </c>
    </row>
    <row r="152" ht="15.75" customHeight="1">
      <c r="A152" s="22">
        <v>11.0</v>
      </c>
      <c r="B152" s="22">
        <v>7.0</v>
      </c>
      <c r="C152" s="22">
        <v>42.0292328109152</v>
      </c>
      <c r="D152" s="22">
        <v>-91.6237763308702</v>
      </c>
      <c r="E152" s="22" t="s">
        <v>151</v>
      </c>
      <c r="F152" s="22" t="s">
        <v>152</v>
      </c>
      <c r="G152" s="24" t="s">
        <v>266</v>
      </c>
      <c r="H152" s="28" t="s">
        <v>267</v>
      </c>
      <c r="J152" s="4">
        <f t="shared" si="3"/>
        <v>0</v>
      </c>
      <c r="K152" s="4">
        <f t="shared" si="4"/>
        <v>3</v>
      </c>
      <c r="L152" s="24" t="b">
        <v>1</v>
      </c>
    </row>
    <row r="153" ht="15.75" customHeight="1">
      <c r="A153" s="22">
        <v>11.0</v>
      </c>
      <c r="B153" s="22">
        <v>8.0</v>
      </c>
      <c r="C153" s="22">
        <v>42.0292577692876</v>
      </c>
      <c r="D153" s="22">
        <v>-91.6235857731459</v>
      </c>
      <c r="E153" s="22" t="s">
        <v>151</v>
      </c>
      <c r="F153" s="22" t="s">
        <v>152</v>
      </c>
      <c r="G153" s="24" t="s">
        <v>104</v>
      </c>
      <c r="H153" s="28" t="s">
        <v>268</v>
      </c>
      <c r="J153" s="4">
        <f t="shared" si="3"/>
        <v>0</v>
      </c>
      <c r="K153" s="4">
        <f t="shared" si="4"/>
        <v>21</v>
      </c>
      <c r="L153" s="24" t="b">
        <v>1</v>
      </c>
    </row>
    <row r="154" ht="15.75" customHeight="1">
      <c r="A154" s="22">
        <v>11.0</v>
      </c>
      <c r="B154" s="22">
        <v>9.0</v>
      </c>
      <c r="C154" s="22">
        <v>42.0292827276599</v>
      </c>
      <c r="D154" s="22">
        <v>-91.6233952153468</v>
      </c>
      <c r="E154" s="22" t="s">
        <v>9</v>
      </c>
      <c r="F154" s="30" t="s">
        <v>96</v>
      </c>
      <c r="G154" s="24" t="s">
        <v>269</v>
      </c>
      <c r="H154" s="28" t="s">
        <v>270</v>
      </c>
      <c r="J154" s="4">
        <f t="shared" si="3"/>
        <v>0</v>
      </c>
      <c r="K154" s="4">
        <f t="shared" si="4"/>
        <v>5</v>
      </c>
      <c r="L154" s="24" t="b">
        <v>1</v>
      </c>
    </row>
    <row r="155" ht="15.75" customHeight="1">
      <c r="A155" s="22">
        <v>11.0</v>
      </c>
      <c r="B155" s="22">
        <v>10.0</v>
      </c>
      <c r="C155" s="22">
        <v>42.0293076860323</v>
      </c>
      <c r="D155" s="22">
        <v>-91.6232046574729</v>
      </c>
      <c r="E155" s="22" t="s">
        <v>9</v>
      </c>
      <c r="F155" s="30" t="s">
        <v>96</v>
      </c>
      <c r="G155" s="24" t="s">
        <v>271</v>
      </c>
      <c r="H155" s="28" t="s">
        <v>272</v>
      </c>
      <c r="J155" s="4">
        <f t="shared" si="3"/>
        <v>0</v>
      </c>
      <c r="K155" s="4">
        <f t="shared" si="4"/>
        <v>1</v>
      </c>
      <c r="L155" s="24" t="b">
        <v>1</v>
      </c>
    </row>
    <row r="156" ht="15.75" customHeight="1">
      <c r="A156" s="22">
        <v>11.0</v>
      </c>
      <c r="B156" s="22">
        <v>11.0</v>
      </c>
      <c r="C156" s="22">
        <v>42.0293326444046</v>
      </c>
      <c r="D156" s="22">
        <v>-91.6230140995242</v>
      </c>
      <c r="E156" s="22" t="s">
        <v>151</v>
      </c>
      <c r="F156" s="22" t="s">
        <v>152</v>
      </c>
      <c r="G156" s="24" t="s">
        <v>104</v>
      </c>
      <c r="H156" s="28" t="s">
        <v>273</v>
      </c>
      <c r="J156" s="4">
        <f t="shared" si="3"/>
        <v>0</v>
      </c>
      <c r="K156" s="4">
        <f t="shared" si="4"/>
        <v>21</v>
      </c>
      <c r="L156" s="24" t="b">
        <v>1</v>
      </c>
    </row>
    <row r="157" ht="15.75" customHeight="1">
      <c r="A157" s="22">
        <v>11.0</v>
      </c>
      <c r="B157" s="22">
        <v>12.0</v>
      </c>
      <c r="C157" s="22">
        <v>42.0293576027769</v>
      </c>
      <c r="D157" s="22">
        <v>-91.6228235415006</v>
      </c>
      <c r="E157" s="22" t="s">
        <v>151</v>
      </c>
      <c r="F157" s="22" t="s">
        <v>152</v>
      </c>
      <c r="G157" s="24" t="s">
        <v>30</v>
      </c>
      <c r="H157" s="28" t="s">
        <v>274</v>
      </c>
      <c r="J157" s="4">
        <f t="shared" si="3"/>
        <v>0</v>
      </c>
      <c r="K157" s="4">
        <f t="shared" si="4"/>
        <v>8</v>
      </c>
      <c r="L157" s="24" t="b">
        <v>1</v>
      </c>
    </row>
    <row r="158" ht="15.75" customHeight="1">
      <c r="A158" s="22">
        <v>11.0</v>
      </c>
      <c r="B158" s="22">
        <v>13.0</v>
      </c>
      <c r="C158" s="22">
        <v>42.0293825611492</v>
      </c>
      <c r="D158" s="22">
        <v>-91.6226329834023</v>
      </c>
      <c r="E158" s="22" t="s">
        <v>9</v>
      </c>
      <c r="F158" s="30" t="s">
        <v>96</v>
      </c>
      <c r="G158" s="24" t="s">
        <v>269</v>
      </c>
      <c r="H158" s="28" t="s">
        <v>275</v>
      </c>
      <c r="J158" s="4">
        <f t="shared" si="3"/>
        <v>0</v>
      </c>
      <c r="K158" s="4">
        <f t="shared" si="4"/>
        <v>5</v>
      </c>
      <c r="L158" s="24" t="b">
        <v>1</v>
      </c>
    </row>
    <row r="159" ht="15.75" customHeight="1">
      <c r="A159" s="22">
        <v>11.0</v>
      </c>
      <c r="B159" s="22">
        <v>14.0</v>
      </c>
      <c r="C159" s="22">
        <v>42.0294075195216</v>
      </c>
      <c r="D159" s="22">
        <v>-91.6224424252291</v>
      </c>
      <c r="E159" s="22" t="s">
        <v>9</v>
      </c>
      <c r="F159" s="30" t="s">
        <v>96</v>
      </c>
      <c r="G159" s="24" t="s">
        <v>104</v>
      </c>
      <c r="H159" s="28" t="s">
        <v>276</v>
      </c>
      <c r="J159" s="4">
        <f t="shared" si="3"/>
        <v>0</v>
      </c>
      <c r="K159" s="4">
        <f t="shared" si="4"/>
        <v>21</v>
      </c>
      <c r="L159" s="24" t="b">
        <v>1</v>
      </c>
    </row>
    <row r="160" ht="15.75" customHeight="1">
      <c r="A160" s="22">
        <v>12.0</v>
      </c>
      <c r="B160" s="22">
        <v>1.0</v>
      </c>
      <c r="C160" s="22">
        <v>42.0289415138194</v>
      </c>
      <c r="D160" s="22">
        <v>-91.624886085406</v>
      </c>
      <c r="E160" s="22" t="s">
        <v>9</v>
      </c>
      <c r="F160" s="30" t="s">
        <v>96</v>
      </c>
      <c r="G160" s="24" t="s">
        <v>277</v>
      </c>
      <c r="H160" s="29" t="s">
        <v>278</v>
      </c>
      <c r="J160" s="4">
        <f t="shared" si="3"/>
        <v>0</v>
      </c>
      <c r="K160" s="4">
        <f t="shared" si="4"/>
        <v>1</v>
      </c>
      <c r="L160" s="22" t="b">
        <v>0</v>
      </c>
    </row>
    <row r="161" ht="15.75" customHeight="1">
      <c r="A161" s="22">
        <v>12.0</v>
      </c>
      <c r="B161" s="22">
        <v>2.0</v>
      </c>
      <c r="C161" s="22">
        <v>42.0289664721917</v>
      </c>
      <c r="D161" s="22">
        <v>-91.6246955285549</v>
      </c>
      <c r="E161" s="22" t="s">
        <v>9</v>
      </c>
      <c r="F161" s="30" t="s">
        <v>96</v>
      </c>
      <c r="G161" s="24" t="s">
        <v>279</v>
      </c>
      <c r="H161" s="28" t="s">
        <v>280</v>
      </c>
      <c r="I161" s="24" t="s">
        <v>281</v>
      </c>
      <c r="J161" s="4">
        <f t="shared" si="3"/>
        <v>0</v>
      </c>
      <c r="K161" s="4">
        <f t="shared" si="4"/>
        <v>1</v>
      </c>
      <c r="L161" s="24" t="b">
        <v>1</v>
      </c>
    </row>
    <row r="162" ht="15.75" customHeight="1">
      <c r="A162" s="22">
        <v>12.0</v>
      </c>
      <c r="B162" s="22">
        <v>3.0</v>
      </c>
      <c r="C162" s="22">
        <v>42.0289914305641</v>
      </c>
      <c r="D162" s="22">
        <v>-91.6245049716291</v>
      </c>
      <c r="E162" s="22" t="s">
        <v>151</v>
      </c>
      <c r="F162" s="22" t="s">
        <v>152</v>
      </c>
      <c r="G162" s="24" t="s">
        <v>228</v>
      </c>
      <c r="H162" s="27" t="s">
        <v>282</v>
      </c>
      <c r="J162" s="4">
        <f t="shared" si="3"/>
        <v>0</v>
      </c>
      <c r="K162" s="4">
        <f t="shared" si="4"/>
        <v>2</v>
      </c>
      <c r="L162" s="24" t="b">
        <v>1</v>
      </c>
    </row>
    <row r="163" ht="15.75" customHeight="1">
      <c r="A163" s="22">
        <v>12.0</v>
      </c>
      <c r="B163" s="22">
        <v>4.0</v>
      </c>
      <c r="C163" s="22">
        <v>42.0290163889364</v>
      </c>
      <c r="D163" s="22">
        <v>-91.6243144146284</v>
      </c>
      <c r="E163" s="22" t="s">
        <v>151</v>
      </c>
      <c r="F163" s="22" t="s">
        <v>152</v>
      </c>
      <c r="G163" s="24" t="s">
        <v>283</v>
      </c>
      <c r="H163" s="28" t="s">
        <v>284</v>
      </c>
      <c r="J163" s="4">
        <f t="shared" si="3"/>
        <v>0</v>
      </c>
      <c r="K163" s="4">
        <f t="shared" si="4"/>
        <v>1</v>
      </c>
      <c r="L163" s="24" t="b">
        <v>1</v>
      </c>
    </row>
    <row r="164" ht="15.75" customHeight="1">
      <c r="A164" s="22">
        <v>12.0</v>
      </c>
      <c r="B164" s="22">
        <v>5.0</v>
      </c>
      <c r="C164" s="22">
        <v>42.0290413473088</v>
      </c>
      <c r="D164" s="22">
        <v>-91.6241238575529</v>
      </c>
      <c r="E164" s="22" t="s">
        <v>9</v>
      </c>
      <c r="F164" s="30" t="s">
        <v>96</v>
      </c>
      <c r="G164" s="24" t="s">
        <v>285</v>
      </c>
      <c r="H164" s="28" t="s">
        <v>286</v>
      </c>
      <c r="J164" s="4">
        <f t="shared" si="3"/>
        <v>0</v>
      </c>
      <c r="K164" s="4">
        <f t="shared" si="4"/>
        <v>2</v>
      </c>
      <c r="L164" s="24" t="b">
        <v>1</v>
      </c>
    </row>
    <row r="165" ht="15.75" customHeight="1">
      <c r="A165" s="22">
        <v>12.0</v>
      </c>
      <c r="B165" s="22">
        <v>6.0</v>
      </c>
      <c r="C165" s="22">
        <v>42.0290663056811</v>
      </c>
      <c r="D165" s="22">
        <v>-91.6239333004026</v>
      </c>
      <c r="E165" s="22" t="s">
        <v>9</v>
      </c>
      <c r="F165" s="30" t="s">
        <v>96</v>
      </c>
      <c r="G165" s="24" t="s">
        <v>287</v>
      </c>
      <c r="H165" s="28" t="s">
        <v>288</v>
      </c>
      <c r="J165" s="4">
        <f t="shared" si="3"/>
        <v>0</v>
      </c>
      <c r="K165" s="4">
        <f t="shared" si="4"/>
        <v>1</v>
      </c>
      <c r="L165" s="24" t="b">
        <v>1</v>
      </c>
    </row>
    <row r="166" ht="15.75" customHeight="1">
      <c r="A166" s="22">
        <v>12.0</v>
      </c>
      <c r="B166" s="22">
        <v>7.0</v>
      </c>
      <c r="C166" s="22">
        <v>42.0290912640534</v>
      </c>
      <c r="D166" s="22">
        <v>-91.6237427431775</v>
      </c>
      <c r="E166" s="22" t="s">
        <v>151</v>
      </c>
      <c r="F166" s="22" t="s">
        <v>152</v>
      </c>
      <c r="G166" s="24" t="s">
        <v>30</v>
      </c>
      <c r="H166" s="28" t="s">
        <v>289</v>
      </c>
      <c r="J166" s="4">
        <f t="shared" si="3"/>
        <v>0</v>
      </c>
      <c r="K166" s="4">
        <f t="shared" si="4"/>
        <v>8</v>
      </c>
      <c r="L166" s="24" t="b">
        <v>1</v>
      </c>
    </row>
    <row r="167" ht="15.75" customHeight="1">
      <c r="A167" s="22">
        <v>12.0</v>
      </c>
      <c r="B167" s="22">
        <v>8.0</v>
      </c>
      <c r="C167" s="22">
        <v>42.0291162224258</v>
      </c>
      <c r="D167" s="22">
        <v>-91.6235521858775</v>
      </c>
      <c r="E167" s="22" t="s">
        <v>151</v>
      </c>
      <c r="F167" s="22" t="s">
        <v>152</v>
      </c>
      <c r="G167" s="24" t="s">
        <v>290</v>
      </c>
      <c r="H167" s="28" t="s">
        <v>291</v>
      </c>
      <c r="J167" s="4">
        <f t="shared" si="3"/>
        <v>0</v>
      </c>
      <c r="K167" s="4">
        <f t="shared" si="4"/>
        <v>3</v>
      </c>
      <c r="L167" s="24" t="b">
        <v>1</v>
      </c>
    </row>
    <row r="168" ht="15.75" customHeight="1">
      <c r="A168" s="22">
        <v>12.0</v>
      </c>
      <c r="B168" s="22">
        <v>9.0</v>
      </c>
      <c r="C168" s="22">
        <v>42.0291411807981</v>
      </c>
      <c r="D168" s="22">
        <v>-91.6233616285027</v>
      </c>
      <c r="E168" s="22" t="s">
        <v>9</v>
      </c>
      <c r="F168" s="30" t="s">
        <v>96</v>
      </c>
      <c r="G168" s="24" t="s">
        <v>292</v>
      </c>
      <c r="H168" s="28" t="s">
        <v>293</v>
      </c>
      <c r="J168" s="4">
        <f t="shared" si="3"/>
        <v>0</v>
      </c>
      <c r="K168" s="4">
        <f t="shared" si="4"/>
        <v>3</v>
      </c>
      <c r="L168" s="24" t="b">
        <v>1</v>
      </c>
    </row>
    <row r="169" ht="15.75" customHeight="1">
      <c r="A169" s="22">
        <v>12.0</v>
      </c>
      <c r="B169" s="22">
        <v>10.0</v>
      </c>
      <c r="C169" s="22">
        <v>42.0291661391704</v>
      </c>
      <c r="D169" s="22">
        <v>-91.6231710710532</v>
      </c>
      <c r="E169" s="22" t="s">
        <v>9</v>
      </c>
      <c r="F169" s="30" t="s">
        <v>96</v>
      </c>
      <c r="G169" s="24" t="s">
        <v>294</v>
      </c>
      <c r="H169" s="28" t="s">
        <v>295</v>
      </c>
      <c r="J169" s="4">
        <f t="shared" si="3"/>
        <v>0</v>
      </c>
      <c r="K169" s="4">
        <f t="shared" si="4"/>
        <v>3</v>
      </c>
      <c r="L169" s="24" t="b">
        <v>1</v>
      </c>
    </row>
    <row r="170" ht="15.75" customHeight="1">
      <c r="A170" s="22">
        <v>12.0</v>
      </c>
      <c r="B170" s="22">
        <v>11.0</v>
      </c>
      <c r="C170" s="22">
        <v>42.0291910975428</v>
      </c>
      <c r="D170" s="22">
        <v>-91.6229805135288</v>
      </c>
      <c r="E170" s="22" t="s">
        <v>151</v>
      </c>
      <c r="F170" s="22" t="s">
        <v>152</v>
      </c>
      <c r="G170" s="24" t="s">
        <v>296</v>
      </c>
      <c r="H170" s="28" t="s">
        <v>297</v>
      </c>
      <c r="J170" s="4">
        <f t="shared" si="3"/>
        <v>0</v>
      </c>
      <c r="K170" s="4">
        <f t="shared" si="4"/>
        <v>2</v>
      </c>
      <c r="L170" s="24" t="b">
        <v>1</v>
      </c>
    </row>
    <row r="171" ht="15.75" customHeight="1">
      <c r="A171" s="22">
        <v>12.0</v>
      </c>
      <c r="B171" s="22">
        <v>12.0</v>
      </c>
      <c r="C171" s="22">
        <v>42.0292160559151</v>
      </c>
      <c r="D171" s="22">
        <v>-91.6227899559296</v>
      </c>
      <c r="E171" s="22" t="s">
        <v>151</v>
      </c>
      <c r="F171" s="22" t="s">
        <v>152</v>
      </c>
      <c r="G171" s="24" t="s">
        <v>298</v>
      </c>
      <c r="H171" s="28" t="s">
        <v>299</v>
      </c>
      <c r="J171" s="4">
        <f t="shared" si="3"/>
        <v>0</v>
      </c>
      <c r="K171" s="4">
        <f t="shared" si="4"/>
        <v>1</v>
      </c>
      <c r="L171" s="24" t="b">
        <v>1</v>
      </c>
    </row>
    <row r="172" ht="15.75" customHeight="1">
      <c r="A172" s="22">
        <v>12.0</v>
      </c>
      <c r="B172" s="22">
        <v>13.0</v>
      </c>
      <c r="C172" s="22">
        <v>42.0292410142874</v>
      </c>
      <c r="D172" s="22">
        <v>-91.6225993982556</v>
      </c>
      <c r="E172" s="22" t="s">
        <v>9</v>
      </c>
      <c r="F172" s="30" t="s">
        <v>96</v>
      </c>
      <c r="G172" s="24" t="s">
        <v>266</v>
      </c>
      <c r="H172" s="28" t="s">
        <v>300</v>
      </c>
      <c r="J172" s="4">
        <f t="shared" si="3"/>
        <v>0</v>
      </c>
      <c r="K172" s="4">
        <f t="shared" si="4"/>
        <v>3</v>
      </c>
      <c r="L172" s="24" t="b">
        <v>1</v>
      </c>
    </row>
    <row r="173" ht="15.75" customHeight="1">
      <c r="A173" s="22">
        <v>12.0</v>
      </c>
      <c r="B173" s="22">
        <v>14.0</v>
      </c>
      <c r="C173" s="22">
        <v>42.0292659726598</v>
      </c>
      <c r="D173" s="22">
        <v>-91.6224088405067</v>
      </c>
      <c r="E173" s="22" t="s">
        <v>9</v>
      </c>
      <c r="F173" s="30" t="s">
        <v>96</v>
      </c>
      <c r="G173" s="24" t="s">
        <v>296</v>
      </c>
      <c r="H173" s="28" t="s">
        <v>301</v>
      </c>
      <c r="J173" s="4">
        <f t="shared" si="3"/>
        <v>0</v>
      </c>
      <c r="K173" s="4">
        <f t="shared" si="4"/>
        <v>2</v>
      </c>
      <c r="L173" s="24" t="b">
        <v>1</v>
      </c>
    </row>
    <row r="174" ht="15.75" customHeight="1">
      <c r="A174" s="22">
        <v>13.0</v>
      </c>
      <c r="B174" s="22">
        <v>1.0</v>
      </c>
      <c r="C174" s="22">
        <v>42.0287999669574</v>
      </c>
      <c r="D174" s="22">
        <v>-91.6248524952422</v>
      </c>
      <c r="E174" s="22" t="s">
        <v>9</v>
      </c>
      <c r="F174" s="30" t="s">
        <v>96</v>
      </c>
      <c r="G174" s="24" t="s">
        <v>302</v>
      </c>
      <c r="H174" s="27" t="s">
        <v>303</v>
      </c>
      <c r="J174" s="4">
        <f t="shared" si="3"/>
        <v>0</v>
      </c>
      <c r="K174" s="4">
        <f t="shared" si="4"/>
        <v>1</v>
      </c>
      <c r="L174" s="24" t="b">
        <v>1</v>
      </c>
    </row>
    <row r="175" ht="15.75" customHeight="1">
      <c r="A175" s="22">
        <v>13.0</v>
      </c>
      <c r="B175" s="22">
        <v>2.0</v>
      </c>
      <c r="C175" s="22">
        <v>42.0288249253297</v>
      </c>
      <c r="D175" s="22">
        <v>-91.6246619388155</v>
      </c>
      <c r="E175" s="22" t="s">
        <v>9</v>
      </c>
      <c r="F175" s="30" t="s">
        <v>96</v>
      </c>
      <c r="G175" s="24" t="s">
        <v>304</v>
      </c>
      <c r="I175" s="24" t="s">
        <v>305</v>
      </c>
      <c r="J175" s="4">
        <f t="shared" si="3"/>
        <v>1</v>
      </c>
      <c r="K175" s="4">
        <f t="shared" si="4"/>
        <v>1</v>
      </c>
      <c r="L175" s="22" t="b">
        <v>0</v>
      </c>
    </row>
    <row r="176" ht="15.75" customHeight="1">
      <c r="A176" s="22">
        <v>13.0</v>
      </c>
      <c r="B176" s="22">
        <v>3.0</v>
      </c>
      <c r="C176" s="22">
        <v>42.0288498837021</v>
      </c>
      <c r="D176" s="22">
        <v>-91.6244713823139</v>
      </c>
      <c r="E176" s="22" t="s">
        <v>151</v>
      </c>
      <c r="F176" s="22" t="s">
        <v>152</v>
      </c>
      <c r="G176" s="24" t="s">
        <v>292</v>
      </c>
      <c r="H176" s="28" t="s">
        <v>306</v>
      </c>
      <c r="J176" s="4">
        <f t="shared" si="3"/>
        <v>0</v>
      </c>
      <c r="K176" s="4">
        <f t="shared" si="4"/>
        <v>3</v>
      </c>
      <c r="L176" s="24" t="b">
        <v>1</v>
      </c>
    </row>
    <row r="177" ht="15.75" customHeight="1">
      <c r="A177" s="22">
        <v>13.0</v>
      </c>
      <c r="B177" s="22">
        <v>4.0</v>
      </c>
      <c r="C177" s="22">
        <v>42.0288748420744</v>
      </c>
      <c r="D177" s="22">
        <v>-91.6242808257375</v>
      </c>
      <c r="E177" s="22" t="s">
        <v>151</v>
      </c>
      <c r="F177" s="22" t="s">
        <v>152</v>
      </c>
      <c r="G177" s="24" t="s">
        <v>294</v>
      </c>
      <c r="H177" s="28" t="s">
        <v>307</v>
      </c>
      <c r="J177" s="4">
        <f t="shared" si="3"/>
        <v>0</v>
      </c>
      <c r="K177" s="4">
        <f t="shared" si="4"/>
        <v>3</v>
      </c>
      <c r="L177" s="24" t="b">
        <v>1</v>
      </c>
    </row>
    <row r="178" ht="15.75" customHeight="1">
      <c r="A178" s="22">
        <v>13.0</v>
      </c>
      <c r="B178" s="22">
        <v>5.0</v>
      </c>
      <c r="C178" s="22">
        <v>42.0288998004468</v>
      </c>
      <c r="D178" s="22">
        <v>-91.6240902690863</v>
      </c>
      <c r="E178" s="22" t="s">
        <v>9</v>
      </c>
      <c r="F178" s="30" t="s">
        <v>96</v>
      </c>
      <c r="G178" s="24" t="s">
        <v>308</v>
      </c>
      <c r="H178" s="28" t="s">
        <v>309</v>
      </c>
      <c r="J178" s="4">
        <f t="shared" si="3"/>
        <v>0</v>
      </c>
      <c r="K178" s="4">
        <f t="shared" si="4"/>
        <v>1</v>
      </c>
      <c r="L178" s="24" t="b">
        <v>1</v>
      </c>
    </row>
    <row r="179" ht="15.75" customHeight="1">
      <c r="A179" s="22">
        <v>13.0</v>
      </c>
      <c r="B179" s="22">
        <v>6.0</v>
      </c>
      <c r="C179" s="22">
        <v>42.0289247588191</v>
      </c>
      <c r="D179" s="22">
        <v>-91.6238997123603</v>
      </c>
      <c r="E179" s="22" t="s">
        <v>9</v>
      </c>
      <c r="F179" s="30" t="s">
        <v>96</v>
      </c>
      <c r="G179" s="24" t="s">
        <v>310</v>
      </c>
      <c r="H179" s="28" t="s">
        <v>311</v>
      </c>
      <c r="J179" s="4">
        <f t="shared" si="3"/>
        <v>0</v>
      </c>
      <c r="K179" s="4">
        <f t="shared" si="4"/>
        <v>1</v>
      </c>
      <c r="L179" s="24" t="b">
        <v>1</v>
      </c>
    </row>
    <row r="180" ht="15.75" customHeight="1">
      <c r="A180" s="22">
        <v>13.0</v>
      </c>
      <c r="B180" s="22">
        <v>7.0</v>
      </c>
      <c r="C180" s="22">
        <v>42.0289497171915</v>
      </c>
      <c r="D180" s="22">
        <v>-91.6237091555595</v>
      </c>
      <c r="E180" s="22" t="s">
        <v>151</v>
      </c>
      <c r="F180" s="22" t="s">
        <v>152</v>
      </c>
      <c r="G180" s="24" t="s">
        <v>312</v>
      </c>
      <c r="H180" s="29" t="s">
        <v>313</v>
      </c>
      <c r="J180" s="4">
        <f t="shared" si="3"/>
        <v>0</v>
      </c>
      <c r="K180" s="4">
        <f t="shared" si="4"/>
        <v>1</v>
      </c>
      <c r="L180" s="24" t="b">
        <v>1</v>
      </c>
    </row>
    <row r="181" ht="15.75" customHeight="1">
      <c r="A181" s="22">
        <v>13.0</v>
      </c>
      <c r="B181" s="22">
        <v>8.0</v>
      </c>
      <c r="C181" s="22">
        <v>42.0289746755638</v>
      </c>
      <c r="D181" s="22">
        <v>-91.6235185986838</v>
      </c>
      <c r="E181" s="22" t="s">
        <v>151</v>
      </c>
      <c r="F181" s="22" t="s">
        <v>152</v>
      </c>
      <c r="G181" s="24" t="s">
        <v>234</v>
      </c>
      <c r="H181" s="28" t="s">
        <v>314</v>
      </c>
      <c r="J181" s="4">
        <f t="shared" si="3"/>
        <v>0</v>
      </c>
      <c r="K181" s="4">
        <f t="shared" si="4"/>
        <v>3</v>
      </c>
      <c r="L181" s="24" t="b">
        <v>1</v>
      </c>
    </row>
    <row r="182" ht="15.75" customHeight="1">
      <c r="A182" s="22">
        <v>13.0</v>
      </c>
      <c r="B182" s="22">
        <v>9.0</v>
      </c>
      <c r="C182" s="22">
        <v>42.0289996339361</v>
      </c>
      <c r="D182" s="22">
        <v>-91.6233280417333</v>
      </c>
      <c r="E182" s="22" t="s">
        <v>9</v>
      </c>
      <c r="F182" s="30" t="s">
        <v>96</v>
      </c>
      <c r="G182" s="24" t="s">
        <v>304</v>
      </c>
      <c r="H182" s="27" t="s">
        <v>315</v>
      </c>
      <c r="I182" s="33">
        <v>44868.0</v>
      </c>
      <c r="J182" s="4">
        <f t="shared" si="3"/>
        <v>1</v>
      </c>
      <c r="K182" s="4">
        <f t="shared" si="4"/>
        <v>1</v>
      </c>
      <c r="L182" s="22" t="b">
        <v>0</v>
      </c>
    </row>
    <row r="183" ht="15.75" customHeight="1">
      <c r="A183" s="22">
        <v>13.0</v>
      </c>
      <c r="B183" s="22">
        <v>10.0</v>
      </c>
      <c r="C183" s="22">
        <v>42.0290245923085</v>
      </c>
      <c r="D183" s="22">
        <v>-91.623137484708</v>
      </c>
      <c r="E183" s="22" t="s">
        <v>9</v>
      </c>
      <c r="F183" s="30" t="s">
        <v>96</v>
      </c>
      <c r="G183" s="24" t="s">
        <v>240</v>
      </c>
      <c r="H183" s="28" t="s">
        <v>316</v>
      </c>
      <c r="J183" s="4">
        <f t="shared" si="3"/>
        <v>0</v>
      </c>
      <c r="K183" s="4">
        <f t="shared" si="4"/>
        <v>4</v>
      </c>
      <c r="L183" s="24" t="b">
        <v>1</v>
      </c>
    </row>
    <row r="184" ht="15.75" customHeight="1">
      <c r="A184" s="22">
        <v>13.0</v>
      </c>
      <c r="B184" s="22">
        <v>11.0</v>
      </c>
      <c r="C184" s="22">
        <v>42.0290495506808</v>
      </c>
      <c r="D184" s="22">
        <v>-91.6229469276079</v>
      </c>
      <c r="E184" s="22" t="s">
        <v>151</v>
      </c>
      <c r="F184" s="22" t="s">
        <v>152</v>
      </c>
      <c r="G184" s="24" t="s">
        <v>317</v>
      </c>
      <c r="H184" s="29" t="s">
        <v>318</v>
      </c>
      <c r="I184" s="24" t="s">
        <v>82</v>
      </c>
      <c r="J184" s="4">
        <f t="shared" si="3"/>
        <v>0</v>
      </c>
      <c r="K184" s="4">
        <f t="shared" si="4"/>
        <v>1</v>
      </c>
      <c r="L184" s="22" t="b">
        <v>0</v>
      </c>
    </row>
    <row r="185" ht="15.75" customHeight="1">
      <c r="A185" s="22">
        <v>13.0</v>
      </c>
      <c r="B185" s="22">
        <v>12.0</v>
      </c>
      <c r="C185" s="22">
        <v>42.0290745090532</v>
      </c>
      <c r="D185" s="22">
        <v>-91.622756370433</v>
      </c>
      <c r="E185" s="22" t="s">
        <v>151</v>
      </c>
      <c r="F185" s="22" t="s">
        <v>152</v>
      </c>
      <c r="G185" s="24" t="s">
        <v>319</v>
      </c>
      <c r="H185" s="27" t="s">
        <v>320</v>
      </c>
      <c r="I185" s="24" t="s">
        <v>82</v>
      </c>
      <c r="J185" s="4">
        <f t="shared" si="3"/>
        <v>0</v>
      </c>
      <c r="K185" s="4">
        <f t="shared" si="4"/>
        <v>2</v>
      </c>
      <c r="L185" s="22" t="b">
        <v>0</v>
      </c>
    </row>
    <row r="186" ht="15.75" customHeight="1">
      <c r="A186" s="22">
        <v>13.0</v>
      </c>
      <c r="B186" s="22">
        <v>13.0</v>
      </c>
      <c r="C186" s="22">
        <v>42.0290994674255</v>
      </c>
      <c r="D186" s="22">
        <v>-91.6225658131833</v>
      </c>
      <c r="E186" s="22" t="s">
        <v>9</v>
      </c>
      <c r="F186" s="30" t="s">
        <v>96</v>
      </c>
      <c r="G186" s="24" t="s">
        <v>113</v>
      </c>
      <c r="H186" s="28" t="s">
        <v>321</v>
      </c>
      <c r="J186" s="4">
        <f t="shared" si="3"/>
        <v>0</v>
      </c>
      <c r="K186" s="4">
        <f t="shared" si="4"/>
        <v>4</v>
      </c>
      <c r="L186" s="24" t="b">
        <v>1</v>
      </c>
    </row>
    <row r="187" ht="15.75" customHeight="1">
      <c r="A187" s="22">
        <v>13.0</v>
      </c>
      <c r="B187" s="22">
        <v>14.0</v>
      </c>
      <c r="C187" s="22">
        <v>42.0291244257978</v>
      </c>
      <c r="D187" s="22">
        <v>-91.6223752558587</v>
      </c>
      <c r="E187" s="22" t="s">
        <v>9</v>
      </c>
      <c r="F187" s="30" t="s">
        <v>96</v>
      </c>
      <c r="G187" s="24" t="s">
        <v>322</v>
      </c>
      <c r="H187" s="28" t="s">
        <v>323</v>
      </c>
      <c r="J187" s="4">
        <f t="shared" si="3"/>
        <v>0</v>
      </c>
      <c r="K187" s="4">
        <f t="shared" si="4"/>
        <v>2</v>
      </c>
      <c r="L187" s="24" t="b">
        <v>1</v>
      </c>
    </row>
    <row r="188" ht="15.75" customHeight="1">
      <c r="A188" s="22">
        <v>14.0</v>
      </c>
      <c r="B188" s="22">
        <v>1.0</v>
      </c>
      <c r="C188" s="22">
        <v>42.0286584200956</v>
      </c>
      <c r="D188" s="22">
        <v>-91.6248189051531</v>
      </c>
      <c r="E188" s="22" t="s">
        <v>9</v>
      </c>
      <c r="F188" s="30" t="s">
        <v>96</v>
      </c>
      <c r="G188" s="24" t="s">
        <v>324</v>
      </c>
      <c r="H188" s="28" t="s">
        <v>325</v>
      </c>
      <c r="J188" s="4">
        <f t="shared" si="3"/>
        <v>0</v>
      </c>
      <c r="K188" s="4">
        <f t="shared" si="4"/>
        <v>4</v>
      </c>
      <c r="L188" s="24" t="b">
        <v>1</v>
      </c>
    </row>
    <row r="189" ht="15.75" customHeight="1">
      <c r="A189" s="22">
        <v>14.0</v>
      </c>
      <c r="B189" s="22">
        <v>2.0</v>
      </c>
      <c r="C189" s="22">
        <v>42.0286833784679</v>
      </c>
      <c r="D189" s="22">
        <v>-91.6246283491507</v>
      </c>
      <c r="E189" s="22" t="s">
        <v>9</v>
      </c>
      <c r="F189" s="30" t="s">
        <v>96</v>
      </c>
      <c r="G189" s="24" t="s">
        <v>104</v>
      </c>
      <c r="H189" s="28" t="s">
        <v>326</v>
      </c>
      <c r="J189" s="4">
        <f t="shared" si="3"/>
        <v>0</v>
      </c>
      <c r="K189" s="4">
        <f t="shared" si="4"/>
        <v>21</v>
      </c>
      <c r="L189" s="24" t="b">
        <v>1</v>
      </c>
    </row>
    <row r="190" ht="15.75" customHeight="1">
      <c r="A190" s="22">
        <v>14.0</v>
      </c>
      <c r="B190" s="22">
        <v>3.0</v>
      </c>
      <c r="C190" s="22">
        <v>42.0287083368402</v>
      </c>
      <c r="D190" s="22">
        <v>-91.6244377930734</v>
      </c>
      <c r="E190" s="22" t="s">
        <v>151</v>
      </c>
      <c r="F190" s="22" t="s">
        <v>152</v>
      </c>
      <c r="G190" s="24" t="s">
        <v>327</v>
      </c>
      <c r="H190" s="28" t="s">
        <v>328</v>
      </c>
      <c r="J190" s="4">
        <f t="shared" si="3"/>
        <v>0</v>
      </c>
      <c r="K190" s="4">
        <f t="shared" si="4"/>
        <v>1</v>
      </c>
      <c r="L190" s="24" t="b">
        <v>1</v>
      </c>
    </row>
    <row r="191" ht="15.75" customHeight="1">
      <c r="A191" s="22">
        <v>14.0</v>
      </c>
      <c r="B191" s="22">
        <v>4.0</v>
      </c>
      <c r="C191" s="22">
        <v>42.0287332952126</v>
      </c>
      <c r="D191" s="22">
        <v>-91.6242472369214</v>
      </c>
      <c r="E191" s="22" t="s">
        <v>151</v>
      </c>
      <c r="F191" s="22" t="s">
        <v>152</v>
      </c>
      <c r="G191" s="24" t="s">
        <v>319</v>
      </c>
      <c r="H191" s="28" t="s">
        <v>329</v>
      </c>
      <c r="I191" s="24" t="s">
        <v>82</v>
      </c>
      <c r="J191" s="4">
        <f t="shared" si="3"/>
        <v>0</v>
      </c>
      <c r="K191" s="4">
        <f t="shared" si="4"/>
        <v>2</v>
      </c>
      <c r="L191" s="22" t="b">
        <v>0</v>
      </c>
    </row>
    <row r="192" ht="15.75" customHeight="1">
      <c r="A192" s="22">
        <v>14.0</v>
      </c>
      <c r="B192" s="22">
        <v>5.0</v>
      </c>
      <c r="C192" s="22">
        <v>42.0287582535849</v>
      </c>
      <c r="D192" s="22">
        <v>-91.6240566806944</v>
      </c>
      <c r="E192" s="22" t="s">
        <v>9</v>
      </c>
      <c r="F192" s="30" t="s">
        <v>96</v>
      </c>
      <c r="G192" s="24" t="s">
        <v>104</v>
      </c>
      <c r="H192" s="28" t="s">
        <v>330</v>
      </c>
      <c r="J192" s="4">
        <f t="shared" si="3"/>
        <v>0</v>
      </c>
      <c r="K192" s="4">
        <f t="shared" si="4"/>
        <v>21</v>
      </c>
      <c r="L192" s="24" t="b">
        <v>1</v>
      </c>
    </row>
    <row r="193" ht="15.75" customHeight="1">
      <c r="A193" s="22">
        <v>14.0</v>
      </c>
      <c r="B193" s="22">
        <v>6.0</v>
      </c>
      <c r="C193" s="22">
        <v>42.0287832119573</v>
      </c>
      <c r="D193" s="22">
        <v>-91.6238661243927</v>
      </c>
      <c r="E193" s="22" t="s">
        <v>9</v>
      </c>
      <c r="F193" s="30" t="s">
        <v>96</v>
      </c>
      <c r="G193" s="24" t="s">
        <v>324</v>
      </c>
      <c r="H193" s="28" t="s">
        <v>331</v>
      </c>
      <c r="J193" s="4">
        <f t="shared" si="3"/>
        <v>0</v>
      </c>
      <c r="K193" s="4">
        <f t="shared" si="4"/>
        <v>4</v>
      </c>
      <c r="L193" s="24" t="b">
        <v>1</v>
      </c>
    </row>
    <row r="194" ht="15.75" customHeight="1">
      <c r="A194" s="22">
        <v>14.0</v>
      </c>
      <c r="B194" s="22">
        <v>7.0</v>
      </c>
      <c r="C194" s="22">
        <v>42.0288081703296</v>
      </c>
      <c r="D194" s="22">
        <v>-91.6236755680162</v>
      </c>
      <c r="E194" s="22" t="s">
        <v>151</v>
      </c>
      <c r="F194" s="22" t="s">
        <v>152</v>
      </c>
      <c r="G194" s="24" t="s">
        <v>332</v>
      </c>
      <c r="H194" s="28" t="s">
        <v>333</v>
      </c>
      <c r="J194" s="4">
        <f t="shared" si="3"/>
        <v>0</v>
      </c>
      <c r="K194" s="4">
        <f t="shared" si="4"/>
        <v>1</v>
      </c>
      <c r="L194" s="24" t="b">
        <v>1</v>
      </c>
    </row>
    <row r="195" ht="15.75" customHeight="1">
      <c r="A195" s="22">
        <v>14.0</v>
      </c>
      <c r="B195" s="22">
        <v>8.0</v>
      </c>
      <c r="C195" s="22">
        <v>42.028833128702</v>
      </c>
      <c r="D195" s="22">
        <v>-91.6234850115648</v>
      </c>
      <c r="E195" s="22" t="s">
        <v>151</v>
      </c>
      <c r="F195" s="22" t="s">
        <v>152</v>
      </c>
      <c r="G195" s="24" t="s">
        <v>104</v>
      </c>
      <c r="H195" s="28" t="s">
        <v>334</v>
      </c>
      <c r="J195" s="4">
        <f t="shared" si="3"/>
        <v>0</v>
      </c>
      <c r="K195" s="4">
        <f t="shared" si="4"/>
        <v>21</v>
      </c>
      <c r="L195" s="24" t="b">
        <v>1</v>
      </c>
    </row>
    <row r="196" ht="15.75" customHeight="1">
      <c r="A196" s="22">
        <v>14.0</v>
      </c>
      <c r="B196" s="22">
        <v>9.0</v>
      </c>
      <c r="C196" s="22">
        <v>42.0288580870743</v>
      </c>
      <c r="D196" s="22">
        <v>-91.6232944550387</v>
      </c>
      <c r="E196" s="22" t="s">
        <v>9</v>
      </c>
      <c r="F196" s="30" t="s">
        <v>96</v>
      </c>
      <c r="G196" s="24" t="s">
        <v>324</v>
      </c>
      <c r="H196" s="28" t="s">
        <v>335</v>
      </c>
      <c r="J196" s="4">
        <f t="shared" si="3"/>
        <v>0</v>
      </c>
      <c r="K196" s="4">
        <f t="shared" si="4"/>
        <v>4</v>
      </c>
      <c r="L196" s="24" t="b">
        <v>1</v>
      </c>
    </row>
    <row r="197" ht="15.75" customHeight="1">
      <c r="A197" s="22">
        <v>14.0</v>
      </c>
      <c r="B197" s="22">
        <v>10.0</v>
      </c>
      <c r="C197" s="22">
        <v>42.0288830454467</v>
      </c>
      <c r="D197" s="22">
        <v>-91.6231038984377</v>
      </c>
      <c r="E197" s="22" t="s">
        <v>9</v>
      </c>
      <c r="F197" s="30" t="s">
        <v>96</v>
      </c>
      <c r="G197" s="24" t="s">
        <v>322</v>
      </c>
      <c r="H197" s="28" t="s">
        <v>336</v>
      </c>
      <c r="J197" s="4">
        <f t="shared" si="3"/>
        <v>0</v>
      </c>
      <c r="K197" s="4">
        <f t="shared" si="4"/>
        <v>2</v>
      </c>
      <c r="L197" s="24" t="b">
        <v>1</v>
      </c>
    </row>
    <row r="198" ht="15.75" customHeight="1">
      <c r="A198" s="22">
        <v>14.0</v>
      </c>
      <c r="B198" s="22">
        <v>11.0</v>
      </c>
      <c r="C198" s="22">
        <v>42.028908003819</v>
      </c>
      <c r="D198" s="22">
        <v>-91.622913341762</v>
      </c>
      <c r="E198" s="22" t="s">
        <v>151</v>
      </c>
      <c r="F198" s="22" t="s">
        <v>152</v>
      </c>
      <c r="G198" s="24" t="s">
        <v>104</v>
      </c>
      <c r="H198" s="28" t="s">
        <v>337</v>
      </c>
      <c r="J198" s="4">
        <f t="shared" si="3"/>
        <v>0</v>
      </c>
      <c r="K198" s="4">
        <f t="shared" si="4"/>
        <v>21</v>
      </c>
      <c r="L198" s="24" t="b">
        <v>1</v>
      </c>
    </row>
    <row r="199" ht="15.75" customHeight="1">
      <c r="A199" s="22">
        <v>14.0</v>
      </c>
      <c r="B199" s="22">
        <v>12.0</v>
      </c>
      <c r="C199" s="22">
        <v>42.0289329621914</v>
      </c>
      <c r="D199" s="22">
        <v>-91.6227227850114</v>
      </c>
      <c r="E199" s="22" t="s">
        <v>151</v>
      </c>
      <c r="F199" s="22" t="s">
        <v>152</v>
      </c>
      <c r="G199" s="24" t="s">
        <v>324</v>
      </c>
      <c r="H199" s="28" t="s">
        <v>338</v>
      </c>
      <c r="J199" s="4">
        <f t="shared" si="3"/>
        <v>0</v>
      </c>
      <c r="K199" s="4">
        <f t="shared" si="4"/>
        <v>4</v>
      </c>
      <c r="L199" s="24" t="b">
        <v>1</v>
      </c>
    </row>
    <row r="200" ht="15.75" customHeight="1">
      <c r="A200" s="22">
        <v>14.0</v>
      </c>
      <c r="B200" s="22">
        <v>13.0</v>
      </c>
      <c r="C200" s="22">
        <v>42.0289579205637</v>
      </c>
      <c r="D200" s="22">
        <v>-91.622532228186</v>
      </c>
      <c r="E200" s="22" t="s">
        <v>9</v>
      </c>
      <c r="F200" s="30" t="s">
        <v>96</v>
      </c>
      <c r="G200" s="24" t="s">
        <v>290</v>
      </c>
      <c r="H200" s="28" t="s">
        <v>339</v>
      </c>
      <c r="J200" s="4">
        <f t="shared" si="3"/>
        <v>0</v>
      </c>
      <c r="K200" s="4">
        <f t="shared" si="4"/>
        <v>3</v>
      </c>
      <c r="L200" s="24" t="b">
        <v>1</v>
      </c>
    </row>
    <row r="201" ht="15.75" customHeight="1">
      <c r="A201" s="22">
        <v>14.0</v>
      </c>
      <c r="B201" s="22">
        <v>14.0</v>
      </c>
      <c r="C201" s="22">
        <v>42.028982878936</v>
      </c>
      <c r="D201" s="22">
        <v>-91.6223416712857</v>
      </c>
      <c r="E201" s="22" t="s">
        <v>9</v>
      </c>
      <c r="F201" s="30" t="s">
        <v>96</v>
      </c>
      <c r="G201" s="24" t="s">
        <v>104</v>
      </c>
      <c r="H201" s="28" t="s">
        <v>340</v>
      </c>
      <c r="J201" s="4">
        <f t="shared" si="3"/>
        <v>0</v>
      </c>
      <c r="K201" s="4">
        <f t="shared" si="4"/>
        <v>21</v>
      </c>
      <c r="L201" s="24" t="b">
        <v>1</v>
      </c>
    </row>
    <row r="202" ht="15.75" customHeight="1">
      <c r="A202" s="22">
        <v>15.0</v>
      </c>
      <c r="B202" s="22">
        <v>1.0</v>
      </c>
      <c r="C202" s="22">
        <v>42.0285168732336</v>
      </c>
      <c r="D202" s="22">
        <v>-91.6247853151387</v>
      </c>
      <c r="E202" s="22" t="s">
        <v>9</v>
      </c>
      <c r="F202" s="30" t="s">
        <v>96</v>
      </c>
      <c r="G202" s="24" t="s">
        <v>341</v>
      </c>
      <c r="H202" s="28" t="s">
        <v>342</v>
      </c>
      <c r="J202" s="4">
        <f t="shared" si="3"/>
        <v>0</v>
      </c>
      <c r="K202" s="4">
        <f t="shared" si="4"/>
        <v>2</v>
      </c>
      <c r="L202" s="24" t="b">
        <v>1</v>
      </c>
    </row>
    <row r="203" ht="15.75" customHeight="1">
      <c r="A203" s="22">
        <v>15.0</v>
      </c>
      <c r="B203" s="22">
        <v>2.0</v>
      </c>
      <c r="C203" s="22">
        <v>42.0285418316059</v>
      </c>
      <c r="D203" s="22">
        <v>-91.6245947595606</v>
      </c>
      <c r="E203" s="22" t="s">
        <v>9</v>
      </c>
      <c r="F203" s="30" t="s">
        <v>96</v>
      </c>
      <c r="G203" s="24" t="s">
        <v>269</v>
      </c>
      <c r="H203" s="28" t="s">
        <v>343</v>
      </c>
      <c r="J203" s="4">
        <f t="shared" si="3"/>
        <v>0</v>
      </c>
      <c r="K203" s="4">
        <f t="shared" si="4"/>
        <v>5</v>
      </c>
      <c r="L203" s="24" t="b">
        <v>1</v>
      </c>
    </row>
    <row r="204" ht="15.75" customHeight="1">
      <c r="A204" s="22">
        <v>15.0</v>
      </c>
      <c r="B204" s="22">
        <v>3.0</v>
      </c>
      <c r="C204" s="22">
        <v>42.0285667899783</v>
      </c>
      <c r="D204" s="22">
        <v>-91.6244042039077</v>
      </c>
      <c r="E204" s="22" t="s">
        <v>151</v>
      </c>
      <c r="F204" s="22" t="s">
        <v>152</v>
      </c>
      <c r="G204" s="24" t="s">
        <v>344</v>
      </c>
      <c r="H204" s="28" t="s">
        <v>345</v>
      </c>
      <c r="J204" s="4">
        <f t="shared" si="3"/>
        <v>0</v>
      </c>
      <c r="K204" s="4">
        <f t="shared" si="4"/>
        <v>1</v>
      </c>
      <c r="L204" s="24" t="b">
        <v>1</v>
      </c>
    </row>
    <row r="205" ht="15.75" customHeight="1">
      <c r="A205" s="22">
        <v>15.0</v>
      </c>
      <c r="B205" s="22">
        <v>4.0</v>
      </c>
      <c r="C205" s="22">
        <v>42.0285917483506</v>
      </c>
      <c r="D205" s="22">
        <v>-91.6242136481799</v>
      </c>
      <c r="E205" s="22" t="s">
        <v>151</v>
      </c>
      <c r="F205" s="22" t="s">
        <v>152</v>
      </c>
      <c r="G205" s="24" t="s">
        <v>346</v>
      </c>
      <c r="H205" s="28" t="s">
        <v>347</v>
      </c>
      <c r="J205" s="4">
        <f t="shared" si="3"/>
        <v>0</v>
      </c>
      <c r="K205" s="4">
        <f t="shared" si="4"/>
        <v>1</v>
      </c>
      <c r="L205" s="24" t="b">
        <v>1</v>
      </c>
    </row>
    <row r="206" ht="15.75" customHeight="1">
      <c r="A206" s="22">
        <v>15.0</v>
      </c>
      <c r="B206" s="22">
        <v>5.0</v>
      </c>
      <c r="C206" s="22">
        <v>42.028616706723</v>
      </c>
      <c r="D206" s="22">
        <v>-91.6240230923773</v>
      </c>
      <c r="E206" s="22" t="s">
        <v>9</v>
      </c>
      <c r="F206" s="30" t="s">
        <v>96</v>
      </c>
      <c r="G206" s="24" t="s">
        <v>348</v>
      </c>
      <c r="H206" s="28" t="s">
        <v>349</v>
      </c>
      <c r="J206" s="4">
        <f t="shared" si="3"/>
        <v>0</v>
      </c>
      <c r="K206" s="4">
        <f t="shared" si="4"/>
        <v>1</v>
      </c>
      <c r="L206" s="24" t="b">
        <v>1</v>
      </c>
    </row>
    <row r="207" ht="15.75" customHeight="1">
      <c r="A207" s="22">
        <v>15.0</v>
      </c>
      <c r="B207" s="22">
        <v>6.0</v>
      </c>
      <c r="C207" s="22">
        <v>42.0286416650953</v>
      </c>
      <c r="D207" s="22">
        <v>-91.6238325364999</v>
      </c>
      <c r="E207" s="22" t="s">
        <v>9</v>
      </c>
      <c r="F207" s="30" t="s">
        <v>96</v>
      </c>
      <c r="G207" s="24" t="s">
        <v>269</v>
      </c>
      <c r="H207" s="28" t="s">
        <v>350</v>
      </c>
      <c r="J207" s="4">
        <f t="shared" si="3"/>
        <v>0</v>
      </c>
      <c r="K207" s="4">
        <f t="shared" si="4"/>
        <v>5</v>
      </c>
      <c r="L207" s="24" t="b">
        <v>1</v>
      </c>
    </row>
    <row r="208" ht="15.75" customHeight="1">
      <c r="A208" s="22">
        <v>15.0</v>
      </c>
      <c r="B208" s="22">
        <v>7.0</v>
      </c>
      <c r="C208" s="22">
        <v>42.0286666234677</v>
      </c>
      <c r="D208" s="22">
        <v>-91.6236419805477</v>
      </c>
      <c r="E208" s="22" t="s">
        <v>151</v>
      </c>
      <c r="F208" s="22" t="s">
        <v>152</v>
      </c>
      <c r="G208" s="24" t="s">
        <v>290</v>
      </c>
      <c r="H208" s="28" t="s">
        <v>351</v>
      </c>
      <c r="J208" s="4">
        <f t="shared" si="3"/>
        <v>0</v>
      </c>
      <c r="K208" s="4">
        <f t="shared" si="4"/>
        <v>3</v>
      </c>
      <c r="L208" s="24" t="b">
        <v>1</v>
      </c>
    </row>
    <row r="209" ht="15.75" customHeight="1">
      <c r="A209" s="22">
        <v>15.0</v>
      </c>
      <c r="B209" s="22">
        <v>8.0</v>
      </c>
      <c r="C209" s="22">
        <v>42.02869158184</v>
      </c>
      <c r="D209" s="22">
        <v>-91.6234514245207</v>
      </c>
      <c r="E209" s="22" t="s">
        <v>151</v>
      </c>
      <c r="F209" s="22" t="s">
        <v>152</v>
      </c>
      <c r="G209" s="24" t="s">
        <v>292</v>
      </c>
      <c r="H209" s="28" t="s">
        <v>352</v>
      </c>
      <c r="J209" s="4">
        <f t="shared" si="3"/>
        <v>0</v>
      </c>
      <c r="K209" s="4">
        <f t="shared" si="4"/>
        <v>3</v>
      </c>
      <c r="L209" s="24" t="b">
        <v>1</v>
      </c>
    </row>
    <row r="210" ht="15.75" customHeight="1">
      <c r="A210" s="22">
        <v>15.0</v>
      </c>
      <c r="B210" s="22">
        <v>9.0</v>
      </c>
      <c r="C210" s="22">
        <v>42.0287165402124</v>
      </c>
      <c r="D210" s="22">
        <v>-91.6232608684189</v>
      </c>
      <c r="E210" s="22" t="s">
        <v>9</v>
      </c>
      <c r="F210" s="30" t="s">
        <v>96</v>
      </c>
      <c r="G210" s="24" t="s">
        <v>294</v>
      </c>
      <c r="H210" s="28" t="s">
        <v>353</v>
      </c>
      <c r="J210" s="4">
        <f t="shared" si="3"/>
        <v>0</v>
      </c>
      <c r="K210" s="4">
        <f t="shared" si="4"/>
        <v>3</v>
      </c>
      <c r="L210" s="24" t="b">
        <v>1</v>
      </c>
    </row>
    <row r="211" ht="15.75" customHeight="1">
      <c r="A211" s="22">
        <v>15.0</v>
      </c>
      <c r="B211" s="22">
        <v>10.0</v>
      </c>
      <c r="C211" s="22">
        <v>42.0287414985847</v>
      </c>
      <c r="D211" s="22">
        <v>-91.6230703122422</v>
      </c>
      <c r="E211" s="22" t="s">
        <v>9</v>
      </c>
      <c r="F211" s="30" t="s">
        <v>96</v>
      </c>
      <c r="G211" s="24" t="s">
        <v>269</v>
      </c>
      <c r="H211" s="28" t="s">
        <v>354</v>
      </c>
      <c r="J211" s="4">
        <f t="shared" si="3"/>
        <v>0</v>
      </c>
      <c r="K211" s="4">
        <f t="shared" si="4"/>
        <v>5</v>
      </c>
      <c r="L211" s="24" t="b">
        <v>1</v>
      </c>
    </row>
    <row r="212" ht="15.75" customHeight="1">
      <c r="A212" s="22">
        <v>15.0</v>
      </c>
      <c r="B212" s="22">
        <v>11.0</v>
      </c>
      <c r="C212" s="22">
        <v>42.0287664569571</v>
      </c>
      <c r="D212" s="22">
        <v>-91.6228797559907</v>
      </c>
      <c r="E212" s="22" t="s">
        <v>151</v>
      </c>
      <c r="F212" s="22" t="s">
        <v>152</v>
      </c>
      <c r="G212" s="24" t="s">
        <v>285</v>
      </c>
      <c r="H212" s="28" t="s">
        <v>355</v>
      </c>
      <c r="J212" s="4">
        <f t="shared" si="3"/>
        <v>0</v>
      </c>
      <c r="K212" s="4">
        <f t="shared" si="4"/>
        <v>2</v>
      </c>
      <c r="L212" s="24" t="b">
        <v>1</v>
      </c>
    </row>
    <row r="213" ht="15.75" customHeight="1">
      <c r="A213" s="22">
        <v>15.0</v>
      </c>
      <c r="B213" s="22">
        <v>12.0</v>
      </c>
      <c r="C213" s="22">
        <v>42.0287914153294</v>
      </c>
      <c r="D213" s="22">
        <v>-91.6226891996644</v>
      </c>
      <c r="E213" s="22" t="s">
        <v>151</v>
      </c>
      <c r="F213" s="22" t="s">
        <v>152</v>
      </c>
      <c r="G213" s="24" t="s">
        <v>266</v>
      </c>
      <c r="H213" s="28" t="s">
        <v>356</v>
      </c>
      <c r="J213" s="4">
        <f t="shared" si="3"/>
        <v>0</v>
      </c>
      <c r="K213" s="4">
        <f t="shared" si="4"/>
        <v>3</v>
      </c>
      <c r="L213" s="24" t="b">
        <v>1</v>
      </c>
    </row>
    <row r="214" ht="15.75" customHeight="1">
      <c r="A214" s="22">
        <v>15.0</v>
      </c>
      <c r="B214" s="22">
        <v>13.0</v>
      </c>
      <c r="C214" s="22">
        <v>42.0288163737018</v>
      </c>
      <c r="D214" s="22">
        <v>-91.6224986432633</v>
      </c>
      <c r="E214" s="22" t="s">
        <v>9</v>
      </c>
      <c r="F214" s="30" t="s">
        <v>96</v>
      </c>
      <c r="G214" s="24" t="s">
        <v>234</v>
      </c>
      <c r="H214" s="28" t="s">
        <v>357</v>
      </c>
      <c r="J214" s="4">
        <f t="shared" si="3"/>
        <v>0</v>
      </c>
      <c r="K214" s="4">
        <f t="shared" si="4"/>
        <v>3</v>
      </c>
      <c r="L214" s="24" t="b">
        <v>1</v>
      </c>
    </row>
    <row r="215" ht="15.75" customHeight="1">
      <c r="A215" s="22">
        <v>15.0</v>
      </c>
      <c r="B215" s="22">
        <v>14.0</v>
      </c>
      <c r="C215" s="22">
        <v>42.0288413320741</v>
      </c>
      <c r="D215" s="22">
        <v>-91.6223080867874</v>
      </c>
      <c r="E215" s="22" t="s">
        <v>9</v>
      </c>
      <c r="F215" s="30" t="s">
        <v>96</v>
      </c>
      <c r="G215" s="24" t="s">
        <v>27</v>
      </c>
      <c r="H215" s="28" t="s">
        <v>358</v>
      </c>
      <c r="J215" s="4">
        <f t="shared" si="3"/>
        <v>0</v>
      </c>
      <c r="K215" s="4">
        <f t="shared" si="4"/>
        <v>2</v>
      </c>
      <c r="L215" s="24" t="b">
        <v>1</v>
      </c>
    </row>
    <row r="216" ht="15.75" customHeight="1">
      <c r="A216" s="22">
        <v>16.0</v>
      </c>
      <c r="B216" s="22">
        <v>2.0</v>
      </c>
      <c r="C216" s="22">
        <v>42.028400284744</v>
      </c>
      <c r="D216" s="22">
        <v>-91.6245611700453</v>
      </c>
      <c r="E216" s="22" t="s">
        <v>9</v>
      </c>
      <c r="F216" s="30" t="s">
        <v>96</v>
      </c>
      <c r="G216" s="24" t="s">
        <v>359</v>
      </c>
      <c r="H216" s="28" t="s">
        <v>360</v>
      </c>
      <c r="J216" s="4">
        <f t="shared" si="3"/>
        <v>0</v>
      </c>
      <c r="K216" s="4">
        <f t="shared" si="4"/>
        <v>4</v>
      </c>
      <c r="L216" s="24" t="b">
        <v>1</v>
      </c>
    </row>
    <row r="217" ht="15.75" customHeight="1">
      <c r="A217" s="22">
        <v>16.0</v>
      </c>
      <c r="B217" s="22">
        <v>3.0</v>
      </c>
      <c r="C217" s="22">
        <v>42.0284252431163</v>
      </c>
      <c r="D217" s="22">
        <v>-91.6243706148167</v>
      </c>
      <c r="E217" s="22" t="s">
        <v>151</v>
      </c>
      <c r="F217" s="22" t="s">
        <v>152</v>
      </c>
      <c r="G217" s="24" t="s">
        <v>361</v>
      </c>
      <c r="H217" s="28" t="s">
        <v>362</v>
      </c>
      <c r="J217" s="4">
        <f t="shared" si="3"/>
        <v>0</v>
      </c>
      <c r="K217" s="4">
        <f t="shared" si="4"/>
        <v>3</v>
      </c>
      <c r="L217" s="24" t="b">
        <v>1</v>
      </c>
    </row>
    <row r="218" ht="15.75" customHeight="1">
      <c r="A218" s="22">
        <v>16.0</v>
      </c>
      <c r="B218" s="22">
        <v>4.0</v>
      </c>
      <c r="C218" s="22">
        <v>42.0284502014887</v>
      </c>
      <c r="D218" s="22">
        <v>-91.6241800595132</v>
      </c>
      <c r="E218" s="22" t="s">
        <v>151</v>
      </c>
      <c r="F218" s="22" t="s">
        <v>152</v>
      </c>
      <c r="G218" s="24" t="s">
        <v>240</v>
      </c>
      <c r="H218" s="28" t="s">
        <v>363</v>
      </c>
      <c r="J218" s="4">
        <f t="shared" si="3"/>
        <v>0</v>
      </c>
      <c r="K218" s="4">
        <f t="shared" si="4"/>
        <v>4</v>
      </c>
      <c r="L218" s="24" t="b">
        <v>1</v>
      </c>
    </row>
    <row r="219" ht="15.75" customHeight="1">
      <c r="A219" s="22">
        <v>16.0</v>
      </c>
      <c r="B219" s="22">
        <v>5.0</v>
      </c>
      <c r="C219" s="22">
        <v>42.028475159861</v>
      </c>
      <c r="D219" s="22">
        <v>-91.623989504135</v>
      </c>
      <c r="E219" s="22" t="s">
        <v>9</v>
      </c>
      <c r="F219" s="30" t="s">
        <v>96</v>
      </c>
      <c r="G219" s="24" t="s">
        <v>359</v>
      </c>
      <c r="H219" s="28" t="s">
        <v>364</v>
      </c>
      <c r="J219" s="4">
        <f t="shared" si="3"/>
        <v>0</v>
      </c>
      <c r="K219" s="4">
        <f t="shared" si="4"/>
        <v>4</v>
      </c>
      <c r="L219" s="24" t="b">
        <v>1</v>
      </c>
    </row>
    <row r="220" ht="15.75" customHeight="1">
      <c r="A220" s="22">
        <v>16.0</v>
      </c>
      <c r="B220" s="22">
        <v>6.0</v>
      </c>
      <c r="C220" s="22">
        <v>42.0285001182334</v>
      </c>
      <c r="D220" s="22">
        <v>-91.6237989486819</v>
      </c>
      <c r="E220" s="22" t="s">
        <v>9</v>
      </c>
      <c r="F220" s="30" t="s">
        <v>96</v>
      </c>
      <c r="G220" s="24" t="s">
        <v>361</v>
      </c>
      <c r="H220" s="28" t="s">
        <v>365</v>
      </c>
      <c r="J220" s="4">
        <f t="shared" si="3"/>
        <v>0</v>
      </c>
      <c r="K220" s="4">
        <f t="shared" si="4"/>
        <v>3</v>
      </c>
      <c r="L220" s="24" t="b">
        <v>1</v>
      </c>
    </row>
    <row r="221" ht="15.75" customHeight="1">
      <c r="A221" s="22">
        <v>16.0</v>
      </c>
      <c r="B221" s="22">
        <v>7.0</v>
      </c>
      <c r="C221" s="22">
        <v>42.0285250766057</v>
      </c>
      <c r="D221" s="22">
        <v>-91.6236083931539</v>
      </c>
      <c r="E221" s="22" t="s">
        <v>151</v>
      </c>
      <c r="F221" s="22" t="s">
        <v>152</v>
      </c>
      <c r="G221" s="24" t="s">
        <v>254</v>
      </c>
      <c r="H221" s="28" t="s">
        <v>366</v>
      </c>
      <c r="J221" s="4">
        <f t="shared" si="3"/>
        <v>0</v>
      </c>
      <c r="K221" s="4">
        <f t="shared" si="4"/>
        <v>2</v>
      </c>
      <c r="L221" s="24" t="b">
        <v>1</v>
      </c>
    </row>
    <row r="222" ht="15.75" customHeight="1">
      <c r="A222" s="22">
        <v>16.0</v>
      </c>
      <c r="B222" s="22">
        <v>8.0</v>
      </c>
      <c r="C222" s="22">
        <v>42.028550034978</v>
      </c>
      <c r="D222" s="22">
        <v>-91.6234178375512</v>
      </c>
      <c r="E222" s="22" t="s">
        <v>151</v>
      </c>
      <c r="F222" s="22" t="s">
        <v>152</v>
      </c>
      <c r="G222" s="24" t="s">
        <v>256</v>
      </c>
      <c r="H222" s="28" t="s">
        <v>367</v>
      </c>
      <c r="J222" s="4">
        <f t="shared" si="3"/>
        <v>0</v>
      </c>
      <c r="K222" s="4">
        <f t="shared" si="4"/>
        <v>2</v>
      </c>
      <c r="L222" s="24" t="b">
        <v>1</v>
      </c>
    </row>
    <row r="223" ht="15.75" customHeight="1">
      <c r="A223" s="22">
        <v>16.0</v>
      </c>
      <c r="B223" s="22">
        <v>9.0</v>
      </c>
      <c r="C223" s="22">
        <v>42.0285749933504</v>
      </c>
      <c r="D223" s="22">
        <v>-91.6232272818737</v>
      </c>
      <c r="E223" s="22" t="s">
        <v>9</v>
      </c>
      <c r="F223" s="30" t="s">
        <v>96</v>
      </c>
      <c r="G223" s="24" t="s">
        <v>361</v>
      </c>
      <c r="H223" s="28" t="s">
        <v>368</v>
      </c>
      <c r="J223" s="4">
        <f t="shared" si="3"/>
        <v>0</v>
      </c>
      <c r="K223" s="4">
        <f t="shared" si="4"/>
        <v>3</v>
      </c>
      <c r="L223" s="24" t="b">
        <v>1</v>
      </c>
    </row>
    <row r="224" ht="15.75" customHeight="1">
      <c r="A224" s="22">
        <v>16.0</v>
      </c>
      <c r="B224" s="22">
        <v>10.0</v>
      </c>
      <c r="C224" s="22">
        <v>42.0285999517227</v>
      </c>
      <c r="D224" s="22">
        <v>-91.6230367261213</v>
      </c>
      <c r="E224" s="22" t="s">
        <v>9</v>
      </c>
      <c r="F224" s="30" t="s">
        <v>96</v>
      </c>
      <c r="G224" s="24" t="s">
        <v>359</v>
      </c>
      <c r="H224" s="28" t="s">
        <v>369</v>
      </c>
      <c r="J224" s="4">
        <f t="shared" si="3"/>
        <v>0</v>
      </c>
      <c r="K224" s="4">
        <f t="shared" si="4"/>
        <v>4</v>
      </c>
      <c r="L224" s="24" t="b">
        <v>1</v>
      </c>
    </row>
    <row r="225" ht="15.75" customHeight="1">
      <c r="A225" s="22">
        <v>16.0</v>
      </c>
      <c r="B225" s="22">
        <v>11.0</v>
      </c>
      <c r="C225" s="22">
        <v>42.0286249100951</v>
      </c>
      <c r="D225" s="22">
        <v>-91.6228461702942</v>
      </c>
      <c r="E225" s="22" t="s">
        <v>151</v>
      </c>
      <c r="F225" s="22" t="s">
        <v>152</v>
      </c>
      <c r="G225" s="24" t="s">
        <v>113</v>
      </c>
      <c r="H225" s="28" t="s">
        <v>370</v>
      </c>
      <c r="J225" s="4">
        <f t="shared" si="3"/>
        <v>0</v>
      </c>
      <c r="K225" s="4">
        <f t="shared" si="4"/>
        <v>4</v>
      </c>
      <c r="L225" s="24" t="b">
        <v>1</v>
      </c>
    </row>
    <row r="226" ht="15.75" customHeight="1">
      <c r="A226" s="22">
        <v>16.0</v>
      </c>
      <c r="B226" s="22">
        <v>12.0</v>
      </c>
      <c r="C226" s="22">
        <v>42.0286498684674</v>
      </c>
      <c r="D226" s="22">
        <v>-91.6226556143922</v>
      </c>
      <c r="E226" s="22" t="s">
        <v>151</v>
      </c>
      <c r="F226" s="22" t="s">
        <v>152</v>
      </c>
      <c r="G226" s="24" t="s">
        <v>371</v>
      </c>
      <c r="H226" s="28" t="s">
        <v>372</v>
      </c>
      <c r="J226" s="4">
        <f t="shared" si="3"/>
        <v>0</v>
      </c>
      <c r="K226" s="4">
        <f t="shared" si="4"/>
        <v>1</v>
      </c>
      <c r="L226" s="24" t="b">
        <v>1</v>
      </c>
    </row>
    <row r="227" ht="15.75" customHeight="1">
      <c r="A227" s="22">
        <v>16.0</v>
      </c>
      <c r="B227" s="22">
        <v>13.0</v>
      </c>
      <c r="C227" s="22">
        <v>42.0286748268398</v>
      </c>
      <c r="D227" s="22">
        <v>-91.6224650584154</v>
      </c>
      <c r="E227" s="22" t="s">
        <v>9</v>
      </c>
      <c r="F227" s="30" t="s">
        <v>96</v>
      </c>
      <c r="G227" s="24" t="s">
        <v>359</v>
      </c>
      <c r="H227" s="28" t="s">
        <v>373</v>
      </c>
      <c r="J227" s="4">
        <f t="shared" si="3"/>
        <v>0</v>
      </c>
      <c r="K227" s="4">
        <f t="shared" si="4"/>
        <v>4</v>
      </c>
      <c r="L227" s="24" t="b">
        <v>1</v>
      </c>
    </row>
    <row r="228" ht="15.75" customHeight="1">
      <c r="A228" s="22">
        <v>17.0</v>
      </c>
      <c r="B228" s="22">
        <v>3.0</v>
      </c>
      <c r="C228" s="22">
        <v>42.0282836962544</v>
      </c>
      <c r="D228" s="22">
        <v>-91.6243370258001</v>
      </c>
      <c r="E228" s="22" t="s">
        <v>151</v>
      </c>
      <c r="F228" s="22" t="s">
        <v>152</v>
      </c>
      <c r="G228" s="24" t="s">
        <v>104</v>
      </c>
      <c r="H228" s="28" t="s">
        <v>374</v>
      </c>
      <c r="J228" s="4">
        <f t="shared" si="3"/>
        <v>0</v>
      </c>
      <c r="K228" s="4">
        <f t="shared" si="4"/>
        <v>21</v>
      </c>
      <c r="L228" s="24" t="b">
        <v>1</v>
      </c>
    </row>
    <row r="229" ht="15.75" customHeight="1">
      <c r="A229" s="22">
        <v>17.0</v>
      </c>
      <c r="B229" s="22">
        <v>4.0</v>
      </c>
      <c r="C229" s="22">
        <v>42.0283086546268</v>
      </c>
      <c r="D229" s="22">
        <v>-91.624146470921</v>
      </c>
      <c r="E229" s="22" t="s">
        <v>151</v>
      </c>
      <c r="F229" s="22" t="s">
        <v>152</v>
      </c>
      <c r="G229" s="24" t="s">
        <v>375</v>
      </c>
      <c r="H229" s="28" t="s">
        <v>376</v>
      </c>
      <c r="J229" s="4">
        <f t="shared" si="3"/>
        <v>0</v>
      </c>
      <c r="K229" s="4">
        <f t="shared" si="4"/>
        <v>1</v>
      </c>
      <c r="L229" s="24" t="b">
        <v>1</v>
      </c>
    </row>
    <row r="230" ht="15.75" customHeight="1">
      <c r="A230" s="22">
        <v>17.0</v>
      </c>
      <c r="B230" s="22">
        <v>5.0</v>
      </c>
      <c r="C230" s="22">
        <v>42.0283336129991</v>
      </c>
      <c r="D230" s="22">
        <v>-91.623955915967</v>
      </c>
      <c r="E230" s="22" t="s">
        <v>9</v>
      </c>
      <c r="F230" s="30" t="s">
        <v>96</v>
      </c>
      <c r="G230" s="24" t="s">
        <v>377</v>
      </c>
      <c r="H230" s="28" t="s">
        <v>378</v>
      </c>
      <c r="J230" s="4">
        <f t="shared" si="3"/>
        <v>0</v>
      </c>
      <c r="K230" s="4">
        <f t="shared" si="4"/>
        <v>1</v>
      </c>
      <c r="L230" s="24" t="b">
        <v>1</v>
      </c>
    </row>
    <row r="231" ht="15.75" customHeight="1">
      <c r="A231" s="22">
        <v>17.0</v>
      </c>
      <c r="B231" s="22">
        <v>6.0</v>
      </c>
      <c r="C231" s="22">
        <v>42.0283585713715</v>
      </c>
      <c r="D231" s="22">
        <v>-91.6237653609382</v>
      </c>
      <c r="E231" s="22" t="s">
        <v>9</v>
      </c>
      <c r="F231" s="30" t="s">
        <v>96</v>
      </c>
      <c r="G231" s="24" t="s">
        <v>104</v>
      </c>
      <c r="H231" s="28" t="s">
        <v>379</v>
      </c>
      <c r="J231" s="4">
        <f t="shared" si="3"/>
        <v>0</v>
      </c>
      <c r="K231" s="4">
        <f t="shared" si="4"/>
        <v>21</v>
      </c>
      <c r="L231" s="24" t="b">
        <v>1</v>
      </c>
    </row>
    <row r="232" ht="15.75" customHeight="1">
      <c r="A232" s="22">
        <v>17.0</v>
      </c>
      <c r="B232" s="22">
        <v>7.0</v>
      </c>
      <c r="C232" s="22">
        <v>42.0283835297438</v>
      </c>
      <c r="D232" s="22">
        <v>-91.6235748058346</v>
      </c>
      <c r="E232" s="22" t="s">
        <v>151</v>
      </c>
      <c r="F232" s="22" t="s">
        <v>152</v>
      </c>
      <c r="G232" s="24" t="s">
        <v>341</v>
      </c>
      <c r="H232" s="28" t="s">
        <v>380</v>
      </c>
      <c r="J232" s="4">
        <f t="shared" si="3"/>
        <v>0</v>
      </c>
      <c r="K232" s="4">
        <f t="shared" si="4"/>
        <v>2</v>
      </c>
      <c r="L232" s="24" t="b">
        <v>1</v>
      </c>
    </row>
    <row r="233" ht="15.75" customHeight="1">
      <c r="A233" s="22">
        <v>17.0</v>
      </c>
      <c r="B233" s="22">
        <v>8.0</v>
      </c>
      <c r="C233" s="22">
        <v>42.0284084881161</v>
      </c>
      <c r="D233" s="22">
        <v>-91.6233842506561</v>
      </c>
      <c r="E233" s="22" t="s">
        <v>151</v>
      </c>
      <c r="F233" s="22" t="s">
        <v>152</v>
      </c>
      <c r="G233" s="24" t="s">
        <v>381</v>
      </c>
      <c r="H233" s="28" t="s">
        <v>382</v>
      </c>
      <c r="J233" s="4">
        <f t="shared" si="3"/>
        <v>0</v>
      </c>
      <c r="K233" s="4">
        <f t="shared" si="4"/>
        <v>1</v>
      </c>
      <c r="L233" s="24" t="b">
        <v>1</v>
      </c>
    </row>
    <row r="234" ht="15.75" customHeight="1">
      <c r="A234" s="22">
        <v>17.0</v>
      </c>
      <c r="B234" s="22">
        <v>9.0</v>
      </c>
      <c r="C234" s="22">
        <v>42.0284334464885</v>
      </c>
      <c r="D234" s="22">
        <v>-91.6231936954029</v>
      </c>
      <c r="E234" s="22" t="s">
        <v>9</v>
      </c>
      <c r="F234" s="30" t="s">
        <v>96</v>
      </c>
      <c r="G234" s="24" t="s">
        <v>104</v>
      </c>
      <c r="H234" s="28" t="s">
        <v>383</v>
      </c>
      <c r="J234" s="4">
        <f t="shared" si="3"/>
        <v>0</v>
      </c>
      <c r="K234" s="4">
        <f t="shared" si="4"/>
        <v>21</v>
      </c>
      <c r="L234" s="24" t="b">
        <v>1</v>
      </c>
    </row>
    <row r="235" ht="15.75" customHeight="1">
      <c r="A235" s="22">
        <v>17.0</v>
      </c>
      <c r="B235" s="22">
        <v>10.0</v>
      </c>
      <c r="C235" s="22">
        <v>42.0284584048608</v>
      </c>
      <c r="D235" s="22">
        <v>-91.6230031400748</v>
      </c>
      <c r="E235" s="22" t="s">
        <v>9</v>
      </c>
      <c r="F235" s="30" t="s">
        <v>96</v>
      </c>
      <c r="G235" s="24" t="s">
        <v>384</v>
      </c>
      <c r="H235" s="28" t="s">
        <v>385</v>
      </c>
      <c r="J235" s="4">
        <f t="shared" si="3"/>
        <v>0</v>
      </c>
      <c r="K235" s="4">
        <f t="shared" si="4"/>
        <v>1</v>
      </c>
      <c r="L235" s="24" t="b">
        <v>1</v>
      </c>
    </row>
    <row r="236" ht="15.75" customHeight="1">
      <c r="A236" s="22">
        <v>17.0</v>
      </c>
      <c r="B236" s="22">
        <v>11.0</v>
      </c>
      <c r="C236" s="22">
        <v>42.0284833632332</v>
      </c>
      <c r="D236" s="22">
        <v>-91.6228125846719</v>
      </c>
      <c r="E236" s="22" t="s">
        <v>151</v>
      </c>
      <c r="F236" s="22" t="s">
        <v>152</v>
      </c>
      <c r="G236" s="24" t="s">
        <v>107</v>
      </c>
      <c r="H236" s="27" t="s">
        <v>386</v>
      </c>
      <c r="J236" s="4">
        <f t="shared" si="3"/>
        <v>0</v>
      </c>
      <c r="K236" s="4">
        <f t="shared" si="4"/>
        <v>3</v>
      </c>
      <c r="L236" s="24" t="b">
        <v>1</v>
      </c>
    </row>
    <row r="237" ht="15.75" customHeight="1">
      <c r="A237" s="22">
        <v>17.0</v>
      </c>
      <c r="B237" s="22">
        <v>12.0</v>
      </c>
      <c r="C237" s="22">
        <v>42.0285083216055</v>
      </c>
      <c r="D237" s="22">
        <v>-91.6226220291943</v>
      </c>
      <c r="E237" s="22" t="s">
        <v>151</v>
      </c>
      <c r="F237" s="22" t="s">
        <v>152</v>
      </c>
      <c r="G237" s="24" t="s">
        <v>104</v>
      </c>
      <c r="H237" s="28" t="s">
        <v>387</v>
      </c>
      <c r="J237" s="4">
        <f t="shared" si="3"/>
        <v>0</v>
      </c>
      <c r="K237" s="4">
        <f t="shared" si="4"/>
        <v>21</v>
      </c>
      <c r="L237" s="24" t="b">
        <v>1</v>
      </c>
    </row>
    <row r="238" ht="15.75" customHeight="1">
      <c r="J238" s="4"/>
      <c r="K238" s="4"/>
    </row>
    <row r="239" ht="15.75" customHeight="1">
      <c r="A239" s="22" t="s">
        <v>388</v>
      </c>
      <c r="J239" s="4"/>
      <c r="K239" s="4"/>
    </row>
    <row r="240" ht="15.75" customHeight="1">
      <c r="A240" s="22" t="s">
        <v>389</v>
      </c>
      <c r="B240" s="22">
        <v>42.0297408503196</v>
      </c>
      <c r="C240" s="22">
        <v>-91.6237986087799</v>
      </c>
      <c r="D240" s="22">
        <v>23.0</v>
      </c>
      <c r="E240" s="22">
        <v>23.0</v>
      </c>
      <c r="F240" s="22">
        <v>80.0</v>
      </c>
      <c r="G240" s="22">
        <v>0.0</v>
      </c>
      <c r="H240" s="22">
        <v>20.0</v>
      </c>
      <c r="I240" s="22">
        <v>17.0</v>
      </c>
      <c r="J240" s="4"/>
      <c r="K240" s="4"/>
    </row>
    <row r="241" ht="15.75" customHeight="1">
      <c r="J241" s="4"/>
      <c r="K241" s="4"/>
    </row>
    <row r="242" ht="15.75" customHeight="1">
      <c r="J242" s="4"/>
      <c r="K242" s="4"/>
    </row>
    <row r="243" ht="15.75" customHeight="1">
      <c r="J243" s="4"/>
      <c r="K243" s="4"/>
    </row>
    <row r="244" ht="15.75" customHeight="1">
      <c r="J244" s="4"/>
      <c r="K244" s="4"/>
    </row>
    <row r="245" ht="15.75" customHeight="1">
      <c r="J245" s="4"/>
      <c r="K245" s="4"/>
    </row>
    <row r="246" ht="15.75" customHeight="1">
      <c r="J246" s="4"/>
      <c r="K246" s="4"/>
    </row>
    <row r="247" ht="15.75" customHeight="1">
      <c r="J247" s="4"/>
      <c r="K247" s="4"/>
    </row>
    <row r="248" ht="15.75" customHeight="1">
      <c r="J248" s="4"/>
      <c r="K248" s="4"/>
    </row>
    <row r="249" ht="15.75" customHeight="1">
      <c r="J249" s="4"/>
      <c r="K249" s="4"/>
    </row>
    <row r="250" ht="15.75" customHeight="1">
      <c r="J250" s="4"/>
      <c r="K250" s="4"/>
    </row>
    <row r="251" ht="15.75" customHeight="1">
      <c r="J251" s="4"/>
      <c r="K251" s="4"/>
    </row>
    <row r="252" ht="15.75" customHeight="1">
      <c r="J252" s="4"/>
      <c r="K252" s="4"/>
    </row>
    <row r="253" ht="15.75" customHeight="1">
      <c r="J253" s="4"/>
      <c r="K253" s="4"/>
    </row>
    <row r="254" ht="15.75" customHeight="1">
      <c r="J254" s="4"/>
      <c r="K254" s="4"/>
    </row>
    <row r="255" ht="15.75" customHeight="1">
      <c r="J255" s="4"/>
      <c r="K255" s="4"/>
    </row>
    <row r="256" ht="15.75" customHeight="1">
      <c r="J256" s="4"/>
      <c r="K256" s="4"/>
    </row>
    <row r="257" ht="15.75" customHeight="1">
      <c r="J257" s="4"/>
      <c r="K257" s="4"/>
    </row>
    <row r="258" ht="15.75" customHeight="1">
      <c r="J258" s="4"/>
      <c r="K258" s="4"/>
    </row>
    <row r="259" ht="15.75" customHeight="1">
      <c r="J259" s="4"/>
      <c r="K259" s="4"/>
    </row>
    <row r="260" ht="15.75" customHeight="1">
      <c r="J260" s="4"/>
      <c r="K260" s="4"/>
    </row>
    <row r="261" ht="15.75" customHeight="1">
      <c r="J261" s="4"/>
      <c r="K261" s="4"/>
    </row>
    <row r="262" ht="15.75" customHeight="1">
      <c r="J262" s="4"/>
      <c r="K262" s="4"/>
    </row>
    <row r="263" ht="15.75" customHeight="1">
      <c r="J263" s="4"/>
      <c r="K263" s="4"/>
    </row>
    <row r="264" ht="15.75" customHeight="1">
      <c r="J264" s="4"/>
      <c r="K264" s="4"/>
    </row>
    <row r="265" ht="15.75" customHeight="1">
      <c r="J265" s="4"/>
      <c r="K265" s="4"/>
    </row>
    <row r="266" ht="15.75" customHeight="1">
      <c r="J266" s="4"/>
      <c r="K266" s="4"/>
    </row>
    <row r="267" ht="15.75" customHeight="1">
      <c r="J267" s="4"/>
      <c r="K267" s="4"/>
    </row>
    <row r="268" ht="15.75" customHeight="1">
      <c r="J268" s="4"/>
      <c r="K268" s="4"/>
    </row>
    <row r="269" ht="15.75" customHeight="1">
      <c r="J269" s="4"/>
      <c r="K269" s="4"/>
    </row>
    <row r="270" ht="15.75" customHeight="1">
      <c r="J270" s="4"/>
      <c r="K270" s="4"/>
    </row>
    <row r="271" ht="15.75" customHeight="1">
      <c r="J271" s="4"/>
      <c r="K271" s="4"/>
    </row>
    <row r="272" ht="15.75" customHeight="1">
      <c r="J272" s="4"/>
      <c r="K272" s="4"/>
    </row>
    <row r="273" ht="15.75" customHeight="1">
      <c r="J273" s="4"/>
      <c r="K273" s="4"/>
    </row>
    <row r="274" ht="15.75" customHeight="1">
      <c r="J274" s="4"/>
      <c r="K274" s="4"/>
    </row>
    <row r="275" ht="15.75" customHeight="1">
      <c r="J275" s="4"/>
      <c r="K275" s="4"/>
    </row>
    <row r="276" ht="15.75" customHeight="1">
      <c r="J276" s="4"/>
      <c r="K276" s="4"/>
    </row>
    <row r="277" ht="15.75" customHeight="1">
      <c r="J277" s="4"/>
      <c r="K277" s="4"/>
    </row>
    <row r="278" ht="15.75" customHeight="1">
      <c r="J278" s="4"/>
      <c r="K278" s="4"/>
    </row>
    <row r="279" ht="15.75" customHeight="1">
      <c r="J279" s="4"/>
      <c r="K279" s="4"/>
    </row>
    <row r="280" ht="15.75" customHeight="1">
      <c r="J280" s="4"/>
      <c r="K280" s="4"/>
    </row>
    <row r="281" ht="15.75" customHeight="1">
      <c r="J281" s="4"/>
      <c r="K281" s="4"/>
    </row>
    <row r="282" ht="15.75" customHeight="1">
      <c r="J282" s="4"/>
      <c r="K282" s="4"/>
    </row>
    <row r="283" ht="15.75" customHeight="1">
      <c r="J283" s="4"/>
      <c r="K283" s="4"/>
    </row>
    <row r="284" ht="15.75" customHeight="1">
      <c r="J284" s="4"/>
      <c r="K284" s="4"/>
    </row>
    <row r="285" ht="15.75" customHeight="1">
      <c r="J285" s="4"/>
      <c r="K285" s="4"/>
    </row>
    <row r="286" ht="15.75" customHeight="1">
      <c r="J286" s="4"/>
      <c r="K286" s="4"/>
    </row>
    <row r="287" ht="15.75" customHeight="1">
      <c r="J287" s="4"/>
      <c r="K287" s="4"/>
    </row>
    <row r="288" ht="15.75" customHeight="1">
      <c r="J288" s="4"/>
      <c r="K288" s="4"/>
    </row>
    <row r="289" ht="15.75" customHeight="1">
      <c r="J289" s="4"/>
      <c r="K289" s="4"/>
    </row>
    <row r="290" ht="15.75" customHeight="1">
      <c r="J290" s="4"/>
      <c r="K290" s="4"/>
    </row>
    <row r="291" ht="15.75" customHeight="1">
      <c r="J291" s="4"/>
      <c r="K291" s="4"/>
    </row>
    <row r="292" ht="15.75" customHeight="1">
      <c r="J292" s="4"/>
      <c r="K292" s="4"/>
    </row>
    <row r="293" ht="15.75" customHeight="1">
      <c r="J293" s="4"/>
      <c r="K293" s="4"/>
    </row>
    <row r="294" ht="15.75" customHeight="1">
      <c r="J294" s="4"/>
      <c r="K294" s="4"/>
    </row>
    <row r="295" ht="15.75" customHeight="1">
      <c r="J295" s="4"/>
      <c r="K295" s="4"/>
    </row>
    <row r="296" ht="15.75" customHeight="1">
      <c r="J296" s="4"/>
      <c r="K296" s="4"/>
    </row>
    <row r="297" ht="15.75" customHeight="1">
      <c r="J297" s="4"/>
      <c r="K297" s="4"/>
    </row>
    <row r="298" ht="15.75" customHeight="1">
      <c r="J298" s="4"/>
      <c r="K298" s="4"/>
    </row>
    <row r="299" ht="15.75" customHeight="1">
      <c r="J299" s="4"/>
      <c r="K299" s="4"/>
    </row>
    <row r="300" ht="15.75" customHeight="1">
      <c r="J300" s="4"/>
      <c r="K300" s="4"/>
    </row>
    <row r="301" ht="15.75" customHeight="1">
      <c r="J301" s="4"/>
      <c r="K301" s="4"/>
    </row>
    <row r="302" ht="15.75" customHeight="1">
      <c r="J302" s="4"/>
      <c r="K302" s="4"/>
    </row>
    <row r="303" ht="15.75" customHeight="1">
      <c r="J303" s="4"/>
      <c r="K303" s="4"/>
    </row>
    <row r="304" ht="15.75" customHeight="1">
      <c r="J304" s="4"/>
      <c r="K304" s="4"/>
    </row>
    <row r="305" ht="15.75" customHeight="1">
      <c r="J305" s="4"/>
      <c r="K305" s="4"/>
    </row>
    <row r="306" ht="15.75" customHeight="1">
      <c r="J306" s="4"/>
      <c r="K306" s="4"/>
    </row>
    <row r="307" ht="15.75" customHeight="1">
      <c r="J307" s="4"/>
      <c r="K307" s="4"/>
    </row>
    <row r="308" ht="15.75" customHeight="1">
      <c r="J308" s="4"/>
      <c r="K308" s="4"/>
    </row>
    <row r="309" ht="15.75" customHeight="1">
      <c r="J309" s="4"/>
      <c r="K309" s="4"/>
    </row>
    <row r="310" ht="15.75" customHeight="1">
      <c r="J310" s="4"/>
      <c r="K310" s="4"/>
    </row>
    <row r="311" ht="15.75" customHeight="1">
      <c r="J311" s="4"/>
      <c r="K311" s="4"/>
    </row>
    <row r="312" ht="15.75" customHeight="1">
      <c r="J312" s="4"/>
      <c r="K312" s="4"/>
    </row>
    <row r="313" ht="15.75" customHeight="1">
      <c r="J313" s="4"/>
      <c r="K313" s="4"/>
    </row>
    <row r="314" ht="15.75" customHeight="1">
      <c r="J314" s="4"/>
      <c r="K314" s="4"/>
    </row>
    <row r="315" ht="15.75" customHeight="1">
      <c r="J315" s="4"/>
      <c r="K315" s="4"/>
    </row>
    <row r="316" ht="15.75" customHeight="1">
      <c r="J316" s="4"/>
      <c r="K316" s="4"/>
    </row>
    <row r="317" ht="15.75" customHeight="1">
      <c r="J317" s="4"/>
      <c r="K317" s="4"/>
    </row>
    <row r="318" ht="15.75" customHeight="1">
      <c r="J318" s="4"/>
      <c r="K318" s="4"/>
    </row>
    <row r="319" ht="15.75" customHeight="1">
      <c r="J319" s="4"/>
      <c r="K319" s="4"/>
    </row>
    <row r="320" ht="15.75" customHeight="1">
      <c r="J320" s="4"/>
      <c r="K320" s="4"/>
    </row>
    <row r="321" ht="15.75" customHeight="1">
      <c r="J321" s="4"/>
      <c r="K321" s="4"/>
    </row>
    <row r="322" ht="15.75" customHeight="1">
      <c r="J322" s="4"/>
      <c r="K322" s="4"/>
    </row>
    <row r="323" ht="15.75" customHeight="1">
      <c r="J323" s="4"/>
      <c r="K323" s="4"/>
    </row>
    <row r="324" ht="15.75" customHeight="1">
      <c r="J324" s="4"/>
      <c r="K324" s="4"/>
    </row>
    <row r="325" ht="15.75" customHeight="1">
      <c r="J325" s="4"/>
      <c r="K325" s="4"/>
    </row>
    <row r="326" ht="15.75" customHeight="1">
      <c r="J326" s="4"/>
      <c r="K326" s="4"/>
    </row>
    <row r="327" ht="15.75" customHeight="1">
      <c r="J327" s="4"/>
      <c r="K327" s="4"/>
    </row>
    <row r="328" ht="15.75" customHeight="1">
      <c r="J328" s="4"/>
      <c r="K328" s="4"/>
    </row>
    <row r="329" ht="15.75" customHeight="1">
      <c r="J329" s="4"/>
      <c r="K329" s="4"/>
    </row>
    <row r="330" ht="15.75" customHeight="1">
      <c r="J330" s="4"/>
      <c r="K330" s="4"/>
    </row>
    <row r="331" ht="15.75" customHeight="1">
      <c r="J331" s="4"/>
      <c r="K331" s="4"/>
    </row>
    <row r="332" ht="15.75" customHeight="1">
      <c r="J332" s="4"/>
      <c r="K332" s="4"/>
    </row>
    <row r="333" ht="15.75" customHeight="1">
      <c r="J333" s="4"/>
      <c r="K333" s="4"/>
    </row>
    <row r="334" ht="15.75" customHeight="1">
      <c r="J334" s="4"/>
      <c r="K334" s="4"/>
    </row>
    <row r="335" ht="15.75" customHeight="1">
      <c r="J335" s="4"/>
      <c r="K335" s="4"/>
    </row>
    <row r="336" ht="15.75" customHeight="1">
      <c r="J336" s="4"/>
      <c r="K336" s="4"/>
    </row>
    <row r="337" ht="15.75" customHeight="1">
      <c r="J337" s="4"/>
      <c r="K337" s="4"/>
    </row>
    <row r="338" ht="15.75" customHeight="1">
      <c r="J338" s="4"/>
      <c r="K338" s="4"/>
    </row>
    <row r="339" ht="15.75" customHeight="1">
      <c r="J339" s="4"/>
      <c r="K339" s="4"/>
    </row>
    <row r="340" ht="15.75" customHeight="1">
      <c r="J340" s="4"/>
      <c r="K340" s="4"/>
    </row>
    <row r="341" ht="15.75" customHeight="1">
      <c r="J341" s="4"/>
      <c r="K341" s="4"/>
    </row>
    <row r="342" ht="15.75" customHeight="1">
      <c r="J342" s="4"/>
      <c r="K342" s="4"/>
    </row>
    <row r="343" ht="15.75" customHeight="1">
      <c r="J343" s="4"/>
      <c r="K343" s="4"/>
    </row>
    <row r="344" ht="15.75" customHeight="1">
      <c r="J344" s="4"/>
      <c r="K344" s="4"/>
    </row>
    <row r="345" ht="15.75" customHeight="1">
      <c r="J345" s="4"/>
      <c r="K345" s="4"/>
    </row>
    <row r="346" ht="15.75" customHeight="1">
      <c r="J346" s="4"/>
      <c r="K346" s="4"/>
    </row>
    <row r="347" ht="15.75" customHeight="1">
      <c r="J347" s="4"/>
      <c r="K347" s="4"/>
    </row>
    <row r="348" ht="15.75" customHeight="1">
      <c r="J348" s="4"/>
      <c r="K348" s="4"/>
    </row>
    <row r="349" ht="15.75" customHeight="1">
      <c r="J349" s="4"/>
      <c r="K349" s="4"/>
    </row>
    <row r="350" ht="15.75" customHeight="1">
      <c r="J350" s="4"/>
      <c r="K350" s="4"/>
    </row>
    <row r="351" ht="15.75" customHeight="1">
      <c r="J351" s="4"/>
      <c r="K351" s="4"/>
    </row>
    <row r="352" ht="15.75" customHeight="1">
      <c r="J352" s="4"/>
      <c r="K352" s="4"/>
    </row>
    <row r="353" ht="15.75" customHeight="1">
      <c r="J353" s="4"/>
      <c r="K353" s="4"/>
    </row>
    <row r="354" ht="15.75" customHeight="1">
      <c r="J354" s="4"/>
      <c r="K354" s="4"/>
    </row>
    <row r="355" ht="15.75" customHeight="1">
      <c r="J355" s="4"/>
      <c r="K355" s="4"/>
    </row>
    <row r="356" ht="15.75" customHeight="1">
      <c r="J356" s="4"/>
      <c r="K356" s="4"/>
    </row>
    <row r="357" ht="15.75" customHeight="1">
      <c r="J357" s="4"/>
      <c r="K357" s="4"/>
    </row>
    <row r="358" ht="15.75" customHeight="1">
      <c r="J358" s="4"/>
      <c r="K358" s="4"/>
    </row>
    <row r="359" ht="15.75" customHeight="1">
      <c r="J359" s="4"/>
      <c r="K359" s="4"/>
    </row>
    <row r="360" ht="15.75" customHeight="1">
      <c r="J360" s="4"/>
      <c r="K360" s="4"/>
    </row>
    <row r="361" ht="15.75" customHeight="1">
      <c r="J361" s="4"/>
      <c r="K361" s="4"/>
    </row>
    <row r="362" ht="15.75" customHeight="1">
      <c r="J362" s="4"/>
      <c r="K362" s="4"/>
    </row>
    <row r="363" ht="15.75" customHeight="1">
      <c r="J363" s="4"/>
      <c r="K363" s="4"/>
    </row>
    <row r="364" ht="15.75" customHeight="1">
      <c r="J364" s="4"/>
      <c r="K364" s="4"/>
    </row>
    <row r="365" ht="15.75" customHeight="1">
      <c r="J365" s="4"/>
      <c r="K365" s="4"/>
    </row>
    <row r="366" ht="15.75" customHeight="1">
      <c r="J366" s="4"/>
      <c r="K366" s="4"/>
    </row>
    <row r="367" ht="15.75" customHeight="1">
      <c r="J367" s="4"/>
      <c r="K367" s="4"/>
    </row>
    <row r="368" ht="15.75" customHeight="1">
      <c r="J368" s="4"/>
      <c r="K368" s="4"/>
    </row>
    <row r="369" ht="15.75" customHeight="1">
      <c r="J369" s="4"/>
      <c r="K369" s="4"/>
    </row>
    <row r="370" ht="15.75" customHeight="1">
      <c r="J370" s="4"/>
      <c r="K370" s="4"/>
    </row>
    <row r="371" ht="15.75" customHeight="1">
      <c r="J371" s="4"/>
      <c r="K371" s="4"/>
    </row>
    <row r="372" ht="15.75" customHeight="1">
      <c r="J372" s="4"/>
      <c r="K372" s="4"/>
    </row>
    <row r="373" ht="15.75" customHeight="1">
      <c r="J373" s="4"/>
      <c r="K373" s="4"/>
    </row>
    <row r="374" ht="15.75" customHeight="1">
      <c r="J374" s="4"/>
      <c r="K374" s="4"/>
    </row>
    <row r="375" ht="15.75" customHeight="1">
      <c r="J375" s="4"/>
      <c r="K375" s="4"/>
    </row>
    <row r="376" ht="15.75" customHeight="1">
      <c r="J376" s="4"/>
      <c r="K376" s="4"/>
    </row>
    <row r="377" ht="15.75" customHeight="1">
      <c r="J377" s="4"/>
      <c r="K377" s="4"/>
    </row>
    <row r="378" ht="15.75" customHeight="1">
      <c r="J378" s="4"/>
      <c r="K378" s="4"/>
    </row>
    <row r="379" ht="15.75" customHeight="1">
      <c r="J379" s="4"/>
      <c r="K379" s="4"/>
    </row>
    <row r="380" ht="15.75" customHeight="1">
      <c r="J380" s="4"/>
      <c r="K380" s="4"/>
    </row>
    <row r="381" ht="15.75" customHeight="1">
      <c r="J381" s="4"/>
      <c r="K381" s="4"/>
    </row>
    <row r="382" ht="15.75" customHeight="1">
      <c r="J382" s="4"/>
      <c r="K382" s="4"/>
    </row>
    <row r="383" ht="15.75" customHeight="1">
      <c r="J383" s="4"/>
      <c r="K383" s="4"/>
    </row>
    <row r="384" ht="15.75" customHeight="1">
      <c r="J384" s="4"/>
      <c r="K384" s="4"/>
    </row>
    <row r="385" ht="15.75" customHeight="1">
      <c r="J385" s="4"/>
      <c r="K385" s="4"/>
    </row>
    <row r="386" ht="15.75" customHeight="1">
      <c r="J386" s="4"/>
      <c r="K386" s="4"/>
    </row>
    <row r="387" ht="15.75" customHeight="1">
      <c r="J387" s="4"/>
      <c r="K387" s="4"/>
    </row>
    <row r="388" ht="15.75" customHeight="1">
      <c r="J388" s="4"/>
      <c r="K388" s="4"/>
    </row>
    <row r="389" ht="15.75" customHeight="1">
      <c r="J389" s="4"/>
      <c r="K389" s="4"/>
    </row>
    <row r="390" ht="15.75" customHeight="1">
      <c r="J390" s="4"/>
      <c r="K390" s="4"/>
    </row>
    <row r="391" ht="15.75" customHeight="1">
      <c r="J391" s="4"/>
      <c r="K391" s="4"/>
    </row>
    <row r="392" ht="15.75" customHeight="1">
      <c r="J392" s="4"/>
      <c r="K392" s="4"/>
    </row>
    <row r="393" ht="15.75" customHeight="1">
      <c r="J393" s="4"/>
      <c r="K393" s="4"/>
    </row>
    <row r="394" ht="15.75" customHeight="1">
      <c r="J394" s="4"/>
      <c r="K394" s="4"/>
    </row>
    <row r="395" ht="15.75" customHeight="1">
      <c r="J395" s="4"/>
      <c r="K395" s="4"/>
    </row>
    <row r="396" ht="15.75" customHeight="1">
      <c r="J396" s="4"/>
      <c r="K396" s="4"/>
    </row>
    <row r="397" ht="15.75" customHeight="1">
      <c r="J397" s="4"/>
      <c r="K397" s="4"/>
    </row>
    <row r="398" ht="15.75" customHeight="1">
      <c r="J398" s="4"/>
      <c r="K398" s="4"/>
    </row>
    <row r="399" ht="15.75" customHeight="1">
      <c r="J399" s="4"/>
      <c r="K399" s="4"/>
    </row>
    <row r="400" ht="15.75" customHeight="1">
      <c r="J400" s="4"/>
      <c r="K400" s="4"/>
    </row>
    <row r="401" ht="15.75" customHeight="1">
      <c r="J401" s="4"/>
      <c r="K401" s="4"/>
    </row>
    <row r="402" ht="15.75" customHeight="1">
      <c r="J402" s="4"/>
      <c r="K402" s="4"/>
    </row>
    <row r="403" ht="15.75" customHeight="1">
      <c r="J403" s="4"/>
      <c r="K403" s="4"/>
    </row>
    <row r="404" ht="15.75" customHeight="1">
      <c r="J404" s="4"/>
      <c r="K404" s="4"/>
    </row>
    <row r="405" ht="15.75" customHeight="1">
      <c r="J405" s="4"/>
      <c r="K405" s="4"/>
    </row>
    <row r="406" ht="15.75" customHeight="1">
      <c r="J406" s="4"/>
      <c r="K406" s="4"/>
    </row>
    <row r="407" ht="15.75" customHeight="1">
      <c r="J407" s="4"/>
      <c r="K407" s="4"/>
    </row>
    <row r="408" ht="15.75" customHeight="1">
      <c r="J408" s="4"/>
      <c r="K408" s="4"/>
    </row>
    <row r="409" ht="15.75" customHeight="1">
      <c r="J409" s="4"/>
      <c r="K409" s="4"/>
    </row>
    <row r="410" ht="15.75" customHeight="1">
      <c r="J410" s="4"/>
      <c r="K410" s="4"/>
    </row>
    <row r="411" ht="15.75" customHeight="1">
      <c r="J411" s="4"/>
      <c r="K411" s="4"/>
    </row>
    <row r="412" ht="15.75" customHeight="1">
      <c r="J412" s="4"/>
      <c r="K412" s="4"/>
    </row>
    <row r="413" ht="15.75" customHeight="1">
      <c r="J413" s="4"/>
      <c r="K413" s="4"/>
    </row>
    <row r="414" ht="15.75" customHeight="1">
      <c r="J414" s="4"/>
      <c r="K414" s="4"/>
    </row>
    <row r="415" ht="15.75" customHeight="1">
      <c r="J415" s="4"/>
      <c r="K415" s="4"/>
    </row>
    <row r="416" ht="15.75" customHeight="1">
      <c r="J416" s="4"/>
      <c r="K416" s="4"/>
    </row>
    <row r="417" ht="15.75" customHeight="1">
      <c r="J417" s="4"/>
      <c r="K417" s="4"/>
    </row>
    <row r="418" ht="15.75" customHeight="1">
      <c r="J418" s="4"/>
      <c r="K418" s="4"/>
    </row>
    <row r="419" ht="15.75" customHeight="1">
      <c r="J419" s="4"/>
      <c r="K419" s="4"/>
    </row>
    <row r="420" ht="15.75" customHeight="1">
      <c r="J420" s="4"/>
      <c r="K420" s="4"/>
    </row>
    <row r="421" ht="15.75" customHeight="1">
      <c r="J421" s="4"/>
      <c r="K421" s="4"/>
    </row>
    <row r="422" ht="15.75" customHeight="1">
      <c r="J422" s="4"/>
      <c r="K422" s="4"/>
    </row>
    <row r="423" ht="15.75" customHeight="1">
      <c r="J423" s="4"/>
      <c r="K423" s="4"/>
    </row>
    <row r="424" ht="15.75" customHeight="1">
      <c r="J424" s="4"/>
      <c r="K424" s="4"/>
    </row>
    <row r="425" ht="15.75" customHeight="1">
      <c r="J425" s="4"/>
      <c r="K425" s="4"/>
    </row>
    <row r="426" ht="15.75" customHeight="1">
      <c r="J426" s="4"/>
      <c r="K426" s="4"/>
    </row>
    <row r="427" ht="15.75" customHeight="1">
      <c r="J427" s="4"/>
      <c r="K427" s="4"/>
    </row>
    <row r="428" ht="15.75" customHeight="1">
      <c r="J428" s="4"/>
      <c r="K428" s="4"/>
    </row>
    <row r="429" ht="15.75" customHeight="1">
      <c r="J429" s="4"/>
      <c r="K429" s="4"/>
    </row>
    <row r="430" ht="15.75" customHeight="1">
      <c r="J430" s="4"/>
      <c r="K430" s="4"/>
    </row>
    <row r="431" ht="15.75" customHeight="1">
      <c r="J431" s="4"/>
      <c r="K431" s="4"/>
    </row>
    <row r="432" ht="15.75" customHeight="1">
      <c r="J432" s="4"/>
      <c r="K432" s="4"/>
    </row>
    <row r="433" ht="15.75" customHeight="1">
      <c r="J433" s="4"/>
      <c r="K433" s="4"/>
    </row>
    <row r="434" ht="15.75" customHeight="1">
      <c r="J434" s="4"/>
      <c r="K434" s="4"/>
    </row>
    <row r="435" ht="15.75" customHeight="1">
      <c r="J435" s="4"/>
      <c r="K435" s="4"/>
    </row>
    <row r="436" ht="15.75" customHeight="1">
      <c r="J436" s="4"/>
      <c r="K436" s="4"/>
    </row>
    <row r="437" ht="15.75" customHeight="1">
      <c r="J437" s="4"/>
      <c r="K437" s="4"/>
    </row>
    <row r="438" ht="15.75" customHeight="1">
      <c r="J438" s="4"/>
      <c r="K438" s="4"/>
    </row>
    <row r="439" ht="15.75" customHeight="1">
      <c r="J439" s="4"/>
      <c r="K439" s="4"/>
    </row>
    <row r="440" ht="15.75" customHeight="1">
      <c r="J440" s="4"/>
      <c r="K440" s="4"/>
    </row>
    <row r="441" ht="15.75" customHeight="1">
      <c r="J441" s="4"/>
      <c r="K441" s="4"/>
    </row>
    <row r="442" ht="15.75" customHeight="1">
      <c r="J442" s="4"/>
      <c r="K442" s="4"/>
    </row>
    <row r="443" ht="15.75" customHeight="1">
      <c r="J443" s="4"/>
      <c r="K443" s="4"/>
    </row>
    <row r="444" ht="15.75" customHeight="1">
      <c r="J444" s="4"/>
      <c r="K444" s="4"/>
    </row>
    <row r="445" ht="15.75" customHeight="1">
      <c r="J445" s="4"/>
      <c r="K445" s="4"/>
    </row>
    <row r="446" ht="15.75" customHeight="1">
      <c r="J446" s="4"/>
      <c r="K446" s="4"/>
    </row>
    <row r="447" ht="15.75" customHeight="1">
      <c r="J447" s="4"/>
      <c r="K447" s="4"/>
    </row>
    <row r="448" ht="15.75" customHeight="1">
      <c r="J448" s="4"/>
      <c r="K448" s="4"/>
    </row>
    <row r="449" ht="15.75" customHeight="1">
      <c r="J449" s="4"/>
      <c r="K449" s="4"/>
    </row>
    <row r="450" ht="15.75" customHeight="1">
      <c r="J450" s="4"/>
      <c r="K450" s="4"/>
    </row>
    <row r="451" ht="15.75" customHeight="1">
      <c r="J451" s="4"/>
      <c r="K451" s="4"/>
    </row>
    <row r="452" ht="15.75" customHeight="1">
      <c r="J452" s="4"/>
      <c r="K452" s="4"/>
    </row>
    <row r="453" ht="15.75" customHeight="1">
      <c r="J453" s="4"/>
      <c r="K453" s="4"/>
    </row>
    <row r="454" ht="15.75" customHeight="1">
      <c r="J454" s="4"/>
      <c r="K454" s="4"/>
    </row>
    <row r="455" ht="15.75" customHeight="1">
      <c r="J455" s="4"/>
      <c r="K455" s="4"/>
    </row>
    <row r="456" ht="15.75" customHeight="1">
      <c r="J456" s="4"/>
      <c r="K456" s="4"/>
    </row>
    <row r="457" ht="15.75" customHeight="1">
      <c r="J457" s="4"/>
      <c r="K457" s="4"/>
    </row>
    <row r="458" ht="15.75" customHeight="1">
      <c r="J458" s="4"/>
      <c r="K458" s="4"/>
    </row>
    <row r="459" ht="15.75" customHeight="1">
      <c r="J459" s="4"/>
      <c r="K459" s="4"/>
    </row>
    <row r="460" ht="15.75" customHeight="1">
      <c r="J460" s="4"/>
      <c r="K460" s="4"/>
    </row>
    <row r="461" ht="15.75" customHeight="1">
      <c r="J461" s="4"/>
      <c r="K461" s="4"/>
    </row>
    <row r="462" ht="15.75" customHeight="1">
      <c r="J462" s="4"/>
      <c r="K462" s="4"/>
    </row>
    <row r="463" ht="15.75" customHeight="1">
      <c r="J463" s="4"/>
      <c r="K463" s="4"/>
    </row>
    <row r="464" ht="15.75" customHeight="1">
      <c r="J464" s="4"/>
      <c r="K464" s="4"/>
    </row>
    <row r="465" ht="15.75" customHeight="1">
      <c r="J465" s="4"/>
      <c r="K465" s="4"/>
    </row>
    <row r="466" ht="15.75" customHeight="1">
      <c r="J466" s="4"/>
      <c r="K466" s="4"/>
    </row>
    <row r="467" ht="15.75" customHeight="1">
      <c r="J467" s="4"/>
      <c r="K467" s="4"/>
    </row>
    <row r="468" ht="15.75" customHeight="1">
      <c r="J468" s="4"/>
      <c r="K468" s="4"/>
    </row>
    <row r="469" ht="15.75" customHeight="1">
      <c r="J469" s="4"/>
      <c r="K469" s="4"/>
    </row>
    <row r="470" ht="15.75" customHeight="1">
      <c r="J470" s="4"/>
      <c r="K470" s="4"/>
    </row>
    <row r="471" ht="15.75" customHeight="1">
      <c r="J471" s="4"/>
      <c r="K471" s="4"/>
    </row>
    <row r="472" ht="15.75" customHeight="1">
      <c r="J472" s="4"/>
      <c r="K472" s="4"/>
    </row>
    <row r="473" ht="15.75" customHeight="1">
      <c r="J473" s="4"/>
      <c r="K473" s="4"/>
    </row>
    <row r="474" ht="15.75" customHeight="1">
      <c r="J474" s="4"/>
      <c r="K474" s="4"/>
    </row>
    <row r="475" ht="15.75" customHeight="1">
      <c r="J475" s="4"/>
      <c r="K475" s="4"/>
    </row>
    <row r="476" ht="15.75" customHeight="1">
      <c r="J476" s="4"/>
      <c r="K476" s="4"/>
    </row>
    <row r="477" ht="15.75" customHeight="1">
      <c r="J477" s="4"/>
      <c r="K477" s="4"/>
    </row>
    <row r="478" ht="15.75" customHeight="1">
      <c r="J478" s="4"/>
      <c r="K478" s="4"/>
    </row>
    <row r="479" ht="15.75" customHeight="1">
      <c r="J479" s="4"/>
      <c r="K479" s="4"/>
    </row>
    <row r="480" ht="15.75" customHeight="1">
      <c r="J480" s="4"/>
      <c r="K480" s="4"/>
    </row>
    <row r="481" ht="15.75" customHeight="1">
      <c r="J481" s="4"/>
      <c r="K481" s="4"/>
    </row>
    <row r="482" ht="15.75" customHeight="1">
      <c r="J482" s="4"/>
      <c r="K482" s="4"/>
    </row>
    <row r="483" ht="15.75" customHeight="1">
      <c r="J483" s="4"/>
      <c r="K483" s="4"/>
    </row>
    <row r="484" ht="15.75" customHeight="1">
      <c r="J484" s="4"/>
      <c r="K484" s="4"/>
    </row>
    <row r="485" ht="15.75" customHeight="1">
      <c r="J485" s="4"/>
      <c r="K485" s="4"/>
    </row>
    <row r="486" ht="15.75" customHeight="1">
      <c r="J486" s="4"/>
      <c r="K486" s="4"/>
    </row>
    <row r="487" ht="15.75" customHeight="1">
      <c r="J487" s="4"/>
      <c r="K487" s="4"/>
    </row>
    <row r="488" ht="15.75" customHeight="1">
      <c r="J488" s="4"/>
      <c r="K488" s="4"/>
    </row>
    <row r="489" ht="15.75" customHeight="1">
      <c r="J489" s="4"/>
      <c r="K489" s="4"/>
    </row>
    <row r="490" ht="15.75" customHeight="1">
      <c r="J490" s="4"/>
      <c r="K490" s="4"/>
    </row>
    <row r="491" ht="15.75" customHeight="1">
      <c r="J491" s="4"/>
      <c r="K491" s="4"/>
    </row>
    <row r="492" ht="15.75" customHeight="1">
      <c r="J492" s="4"/>
      <c r="K492" s="4"/>
    </row>
    <row r="493" ht="15.75" customHeight="1">
      <c r="J493" s="4"/>
      <c r="K493" s="4"/>
    </row>
    <row r="494" ht="15.75" customHeight="1">
      <c r="J494" s="4"/>
      <c r="K494" s="4"/>
    </row>
    <row r="495" ht="15.75" customHeight="1">
      <c r="J495" s="4"/>
      <c r="K495" s="4"/>
    </row>
    <row r="496" ht="15.75" customHeight="1">
      <c r="J496" s="4"/>
      <c r="K496" s="4"/>
    </row>
    <row r="497" ht="15.75" customHeight="1">
      <c r="J497" s="4"/>
      <c r="K497" s="4"/>
    </row>
    <row r="498" ht="15.75" customHeight="1">
      <c r="J498" s="4"/>
      <c r="K498" s="4"/>
    </row>
    <row r="499" ht="15.75" customHeight="1">
      <c r="J499" s="4"/>
      <c r="K499" s="4"/>
    </row>
    <row r="500" ht="15.75" customHeight="1">
      <c r="J500" s="4"/>
      <c r="K500" s="4"/>
    </row>
    <row r="501" ht="15.75" customHeight="1">
      <c r="J501" s="4"/>
      <c r="K501" s="4"/>
    </row>
    <row r="502" ht="15.75" customHeight="1">
      <c r="J502" s="4"/>
      <c r="K502" s="4"/>
    </row>
    <row r="503" ht="15.75" customHeight="1">
      <c r="J503" s="4"/>
      <c r="K503" s="4"/>
    </row>
    <row r="504" ht="15.75" customHeight="1">
      <c r="J504" s="4"/>
      <c r="K504" s="4"/>
    </row>
    <row r="505" ht="15.75" customHeight="1">
      <c r="J505" s="4"/>
      <c r="K505" s="4"/>
    </row>
    <row r="506" ht="15.75" customHeight="1">
      <c r="J506" s="4"/>
      <c r="K506" s="4"/>
    </row>
    <row r="507" ht="15.75" customHeight="1">
      <c r="J507" s="4"/>
      <c r="K507" s="4"/>
    </row>
    <row r="508" ht="15.75" customHeight="1">
      <c r="J508" s="4"/>
      <c r="K508" s="4"/>
    </row>
    <row r="509" ht="15.75" customHeight="1">
      <c r="J509" s="4"/>
      <c r="K509" s="4"/>
    </row>
    <row r="510" ht="15.75" customHeight="1">
      <c r="J510" s="4"/>
      <c r="K510" s="4"/>
    </row>
    <row r="511" ht="15.75" customHeight="1">
      <c r="J511" s="4"/>
      <c r="K511" s="4"/>
    </row>
    <row r="512" ht="15.75" customHeight="1">
      <c r="J512" s="4"/>
      <c r="K512" s="4"/>
    </row>
    <row r="513" ht="15.75" customHeight="1">
      <c r="J513" s="4"/>
      <c r="K513" s="4"/>
    </row>
    <row r="514" ht="15.75" customHeight="1">
      <c r="J514" s="4"/>
      <c r="K514" s="4"/>
    </row>
    <row r="515" ht="15.75" customHeight="1">
      <c r="J515" s="4"/>
      <c r="K515" s="4"/>
    </row>
    <row r="516" ht="15.75" customHeight="1">
      <c r="J516" s="4"/>
      <c r="K516" s="4"/>
    </row>
    <row r="517" ht="15.75" customHeight="1">
      <c r="J517" s="4"/>
      <c r="K517" s="4"/>
    </row>
    <row r="518" ht="15.75" customHeight="1">
      <c r="J518" s="4"/>
      <c r="K518" s="4"/>
    </row>
    <row r="519" ht="15.75" customHeight="1">
      <c r="J519" s="4"/>
      <c r="K519" s="4"/>
    </row>
    <row r="520" ht="15.75" customHeight="1">
      <c r="J520" s="4"/>
      <c r="K520" s="4"/>
    </row>
    <row r="521" ht="15.75" customHeight="1">
      <c r="J521" s="4"/>
      <c r="K521" s="4"/>
    </row>
    <row r="522" ht="15.75" customHeight="1">
      <c r="J522" s="4"/>
      <c r="K522" s="4"/>
    </row>
    <row r="523" ht="15.75" customHeight="1">
      <c r="J523" s="4"/>
      <c r="K523" s="4"/>
    </row>
    <row r="524" ht="15.75" customHeight="1">
      <c r="J524" s="4"/>
      <c r="K524" s="4"/>
    </row>
    <row r="525" ht="15.75" customHeight="1">
      <c r="J525" s="4"/>
      <c r="K525" s="4"/>
    </row>
    <row r="526" ht="15.75" customHeight="1">
      <c r="J526" s="4"/>
      <c r="K526" s="4"/>
    </row>
    <row r="527" ht="15.75" customHeight="1">
      <c r="J527" s="4"/>
      <c r="K527" s="4"/>
    </row>
    <row r="528" ht="15.75" customHeight="1">
      <c r="J528" s="4"/>
      <c r="K528" s="4"/>
    </row>
    <row r="529" ht="15.75" customHeight="1">
      <c r="J529" s="4"/>
      <c r="K529" s="4"/>
    </row>
    <row r="530" ht="15.75" customHeight="1">
      <c r="J530" s="4"/>
      <c r="K530" s="4"/>
    </row>
    <row r="531" ht="15.75" customHeight="1">
      <c r="J531" s="4"/>
      <c r="K531" s="4"/>
    </row>
    <row r="532" ht="15.75" customHeight="1">
      <c r="J532" s="4"/>
      <c r="K532" s="4"/>
    </row>
    <row r="533" ht="15.75" customHeight="1">
      <c r="J533" s="4"/>
      <c r="K533" s="4"/>
    </row>
    <row r="534" ht="15.75" customHeight="1">
      <c r="J534" s="4"/>
      <c r="K534" s="4"/>
    </row>
    <row r="535" ht="15.75" customHeight="1">
      <c r="J535" s="4"/>
      <c r="K535" s="4"/>
    </row>
    <row r="536" ht="15.75" customHeight="1">
      <c r="J536" s="4"/>
      <c r="K536" s="4"/>
    </row>
    <row r="537" ht="15.75" customHeight="1">
      <c r="J537" s="4"/>
      <c r="K537" s="4"/>
    </row>
    <row r="538" ht="15.75" customHeight="1">
      <c r="J538" s="4"/>
      <c r="K538" s="4"/>
    </row>
    <row r="539" ht="15.75" customHeight="1">
      <c r="J539" s="4"/>
      <c r="K539" s="4"/>
    </row>
    <row r="540" ht="15.75" customHeight="1">
      <c r="J540" s="4"/>
      <c r="K540" s="4"/>
    </row>
    <row r="541" ht="15.75" customHeight="1">
      <c r="J541" s="4"/>
      <c r="K541" s="4"/>
    </row>
    <row r="542" ht="15.75" customHeight="1">
      <c r="J542" s="4"/>
      <c r="K542" s="4"/>
    </row>
    <row r="543" ht="15.75" customHeight="1">
      <c r="J543" s="4"/>
      <c r="K543" s="4"/>
    </row>
    <row r="544" ht="15.75" customHeight="1">
      <c r="J544" s="4"/>
      <c r="K544" s="4"/>
    </row>
    <row r="545" ht="15.75" customHeight="1">
      <c r="J545" s="4"/>
      <c r="K545" s="4"/>
    </row>
    <row r="546" ht="15.75" customHeight="1">
      <c r="J546" s="4"/>
      <c r="K546" s="4"/>
    </row>
    <row r="547" ht="15.75" customHeight="1">
      <c r="J547" s="4"/>
      <c r="K547" s="4"/>
    </row>
    <row r="548" ht="15.75" customHeight="1">
      <c r="J548" s="4"/>
      <c r="K548" s="4"/>
    </row>
    <row r="549" ht="15.75" customHeight="1">
      <c r="J549" s="4"/>
      <c r="K549" s="4"/>
    </row>
    <row r="550" ht="15.75" customHeight="1">
      <c r="J550" s="4"/>
      <c r="K550" s="4"/>
    </row>
    <row r="551" ht="15.75" customHeight="1">
      <c r="J551" s="4"/>
      <c r="K551" s="4"/>
    </row>
    <row r="552" ht="15.75" customHeight="1">
      <c r="J552" s="4"/>
      <c r="K552" s="4"/>
    </row>
    <row r="553" ht="15.75" customHeight="1">
      <c r="J553" s="4"/>
      <c r="K553" s="4"/>
    </row>
    <row r="554" ht="15.75" customHeight="1">
      <c r="J554" s="4"/>
      <c r="K554" s="4"/>
    </row>
    <row r="555" ht="15.75" customHeight="1">
      <c r="J555" s="4"/>
      <c r="K555" s="4"/>
    </row>
    <row r="556" ht="15.75" customHeight="1">
      <c r="J556" s="4"/>
      <c r="K556" s="4"/>
    </row>
    <row r="557" ht="15.75" customHeight="1">
      <c r="J557" s="4"/>
      <c r="K557" s="4"/>
    </row>
    <row r="558" ht="15.75" customHeight="1">
      <c r="J558" s="4"/>
      <c r="K558" s="4"/>
    </row>
    <row r="559" ht="15.75" customHeight="1">
      <c r="J559" s="4"/>
      <c r="K559" s="4"/>
    </row>
    <row r="560" ht="15.75" customHeight="1">
      <c r="J560" s="4"/>
      <c r="K560" s="4"/>
    </row>
    <row r="561" ht="15.75" customHeight="1">
      <c r="J561" s="4"/>
      <c r="K561" s="4"/>
    </row>
    <row r="562" ht="15.75" customHeight="1">
      <c r="J562" s="4"/>
      <c r="K562" s="4"/>
    </row>
    <row r="563" ht="15.75" customHeight="1">
      <c r="J563" s="4"/>
      <c r="K563" s="4"/>
    </row>
    <row r="564" ht="15.75" customHeight="1">
      <c r="J564" s="4"/>
      <c r="K564" s="4"/>
    </row>
    <row r="565" ht="15.75" customHeight="1">
      <c r="J565" s="4"/>
      <c r="K565" s="4"/>
    </row>
    <row r="566" ht="15.75" customHeight="1">
      <c r="J566" s="4"/>
      <c r="K566" s="4"/>
    </row>
    <row r="567" ht="15.75" customHeight="1">
      <c r="J567" s="4"/>
      <c r="K567" s="4"/>
    </row>
    <row r="568" ht="15.75" customHeight="1">
      <c r="J568" s="4"/>
      <c r="K568" s="4"/>
    </row>
    <row r="569" ht="15.75" customHeight="1">
      <c r="J569" s="4"/>
      <c r="K569" s="4"/>
    </row>
    <row r="570" ht="15.75" customHeight="1">
      <c r="J570" s="4"/>
      <c r="K570" s="4"/>
    </row>
    <row r="571" ht="15.75" customHeight="1">
      <c r="J571" s="4"/>
      <c r="K571" s="4"/>
    </row>
    <row r="572" ht="15.75" customHeight="1">
      <c r="J572" s="4"/>
      <c r="K572" s="4"/>
    </row>
    <row r="573" ht="15.75" customHeight="1">
      <c r="J573" s="4"/>
      <c r="K573" s="4"/>
    </row>
    <row r="574" ht="15.75" customHeight="1">
      <c r="J574" s="4"/>
      <c r="K574" s="4"/>
    </row>
    <row r="575" ht="15.75" customHeight="1">
      <c r="J575" s="4"/>
      <c r="K575" s="4"/>
    </row>
    <row r="576" ht="15.75" customHeight="1">
      <c r="J576" s="4"/>
      <c r="K576" s="4"/>
    </row>
    <row r="577" ht="15.75" customHeight="1">
      <c r="J577" s="4"/>
      <c r="K577" s="4"/>
    </row>
    <row r="578" ht="15.75" customHeight="1">
      <c r="J578" s="4"/>
      <c r="K578" s="4"/>
    </row>
    <row r="579" ht="15.75" customHeight="1">
      <c r="J579" s="4"/>
      <c r="K579" s="4"/>
    </row>
    <row r="580" ht="15.75" customHeight="1">
      <c r="J580" s="4"/>
      <c r="K580" s="4"/>
    </row>
    <row r="581" ht="15.75" customHeight="1">
      <c r="J581" s="4"/>
      <c r="K581" s="4"/>
    </row>
    <row r="582" ht="15.75" customHeight="1">
      <c r="J582" s="4"/>
      <c r="K582" s="4"/>
    </row>
    <row r="583" ht="15.75" customHeight="1">
      <c r="J583" s="4"/>
      <c r="K583" s="4"/>
    </row>
    <row r="584" ht="15.75" customHeight="1">
      <c r="J584" s="4"/>
      <c r="K584" s="4"/>
    </row>
    <row r="585" ht="15.75" customHeight="1">
      <c r="J585" s="4"/>
      <c r="K585" s="4"/>
    </row>
    <row r="586" ht="15.75" customHeight="1">
      <c r="J586" s="4"/>
      <c r="K586" s="4"/>
    </row>
    <row r="587" ht="15.75" customHeight="1">
      <c r="J587" s="4"/>
      <c r="K587" s="4"/>
    </row>
    <row r="588" ht="15.75" customHeight="1">
      <c r="J588" s="4"/>
      <c r="K588" s="4"/>
    </row>
    <row r="589" ht="15.75" customHeight="1">
      <c r="J589" s="4"/>
      <c r="K589" s="4"/>
    </row>
    <row r="590" ht="15.75" customHeight="1">
      <c r="J590" s="4"/>
      <c r="K590" s="4"/>
    </row>
    <row r="591" ht="15.75" customHeight="1">
      <c r="J591" s="4"/>
      <c r="K591" s="4"/>
    </row>
    <row r="592" ht="15.75" customHeight="1">
      <c r="J592" s="4"/>
      <c r="K592" s="4"/>
    </row>
    <row r="593" ht="15.75" customHeight="1">
      <c r="J593" s="4"/>
      <c r="K593" s="4"/>
    </row>
    <row r="594" ht="15.75" customHeight="1">
      <c r="J594" s="4"/>
      <c r="K594" s="4"/>
    </row>
    <row r="595" ht="15.75" customHeight="1">
      <c r="J595" s="4"/>
      <c r="K595" s="4"/>
    </row>
    <row r="596" ht="15.75" customHeight="1">
      <c r="J596" s="4"/>
      <c r="K596" s="4"/>
    </row>
    <row r="597" ht="15.75" customHeight="1">
      <c r="J597" s="4"/>
      <c r="K597" s="4"/>
    </row>
    <row r="598" ht="15.75" customHeight="1">
      <c r="J598" s="4"/>
      <c r="K598" s="4"/>
    </row>
    <row r="599" ht="15.75" customHeight="1">
      <c r="J599" s="4"/>
      <c r="K599" s="4"/>
    </row>
    <row r="600" ht="15.75" customHeight="1">
      <c r="J600" s="4"/>
      <c r="K600" s="4"/>
    </row>
    <row r="601" ht="15.75" customHeight="1">
      <c r="J601" s="4"/>
      <c r="K601" s="4"/>
    </row>
    <row r="602" ht="15.75" customHeight="1">
      <c r="J602" s="4"/>
      <c r="K602" s="4"/>
    </row>
    <row r="603" ht="15.75" customHeight="1">
      <c r="J603" s="4"/>
      <c r="K603" s="4"/>
    </row>
    <row r="604" ht="15.75" customHeight="1">
      <c r="J604" s="4"/>
      <c r="K604" s="4"/>
    </row>
    <row r="605" ht="15.75" customHeight="1">
      <c r="J605" s="4"/>
      <c r="K605" s="4"/>
    </row>
    <row r="606" ht="15.75" customHeight="1">
      <c r="J606" s="4"/>
      <c r="K606" s="4"/>
    </row>
    <row r="607" ht="15.75" customHeight="1">
      <c r="J607" s="4"/>
      <c r="K607" s="4"/>
    </row>
    <row r="608" ht="15.75" customHeight="1">
      <c r="J608" s="4"/>
      <c r="K608" s="4"/>
    </row>
    <row r="609" ht="15.75" customHeight="1">
      <c r="J609" s="4"/>
      <c r="K609" s="4"/>
    </row>
    <row r="610" ht="15.75" customHeight="1">
      <c r="J610" s="4"/>
      <c r="K610" s="4"/>
    </row>
    <row r="611" ht="15.75" customHeight="1">
      <c r="J611" s="4"/>
      <c r="K611" s="4"/>
    </row>
    <row r="612" ht="15.75" customHeight="1">
      <c r="J612" s="4"/>
      <c r="K612" s="4"/>
    </row>
    <row r="613" ht="15.75" customHeight="1">
      <c r="J613" s="4"/>
      <c r="K613" s="4"/>
    </row>
    <row r="614" ht="15.75" customHeight="1">
      <c r="J614" s="4"/>
      <c r="K614" s="4"/>
    </row>
    <row r="615" ht="15.75" customHeight="1">
      <c r="J615" s="4"/>
      <c r="K615" s="4"/>
    </row>
    <row r="616" ht="15.75" customHeight="1">
      <c r="J616" s="4"/>
      <c r="K616" s="4"/>
    </row>
    <row r="617" ht="15.75" customHeight="1">
      <c r="J617" s="4"/>
      <c r="K617" s="4"/>
    </row>
    <row r="618" ht="15.75" customHeight="1">
      <c r="J618" s="4"/>
      <c r="K618" s="4"/>
    </row>
    <row r="619" ht="15.75" customHeight="1">
      <c r="J619" s="4"/>
      <c r="K619" s="4"/>
    </row>
    <row r="620" ht="15.75" customHeight="1">
      <c r="J620" s="4"/>
      <c r="K620" s="4"/>
    </row>
    <row r="621" ht="15.75" customHeight="1">
      <c r="J621" s="4"/>
      <c r="K621" s="4"/>
    </row>
    <row r="622" ht="15.75" customHeight="1">
      <c r="J622" s="4"/>
      <c r="K622" s="4"/>
    </row>
    <row r="623" ht="15.75" customHeight="1">
      <c r="J623" s="4"/>
      <c r="K623" s="4"/>
    </row>
    <row r="624" ht="15.75" customHeight="1">
      <c r="J624" s="4"/>
      <c r="K624" s="4"/>
    </row>
    <row r="625" ht="15.75" customHeight="1">
      <c r="J625" s="4"/>
      <c r="K625" s="4"/>
    </row>
    <row r="626" ht="15.75" customHeight="1">
      <c r="J626" s="4"/>
      <c r="K626" s="4"/>
    </row>
    <row r="627" ht="15.75" customHeight="1">
      <c r="J627" s="4"/>
      <c r="K627" s="4"/>
    </row>
    <row r="628" ht="15.75" customHeight="1">
      <c r="J628" s="4"/>
      <c r="K628" s="4"/>
    </row>
    <row r="629" ht="15.75" customHeight="1">
      <c r="J629" s="4"/>
      <c r="K629" s="4"/>
    </row>
    <row r="630" ht="15.75" customHeight="1">
      <c r="J630" s="4"/>
      <c r="K630" s="4"/>
    </row>
    <row r="631" ht="15.75" customHeight="1">
      <c r="J631" s="4"/>
      <c r="K631" s="4"/>
    </row>
    <row r="632" ht="15.75" customHeight="1">
      <c r="J632" s="4"/>
      <c r="K632" s="4"/>
    </row>
    <row r="633" ht="15.75" customHeight="1">
      <c r="J633" s="4"/>
      <c r="K633" s="4"/>
    </row>
    <row r="634" ht="15.75" customHeight="1">
      <c r="J634" s="4"/>
      <c r="K634" s="4"/>
    </row>
    <row r="635" ht="15.75" customHeight="1">
      <c r="J635" s="4"/>
      <c r="K635" s="4"/>
    </row>
    <row r="636" ht="15.75" customHeight="1">
      <c r="J636" s="4"/>
      <c r="K636" s="4"/>
    </row>
    <row r="637" ht="15.75" customHeight="1">
      <c r="J637" s="4"/>
      <c r="K637" s="4"/>
    </row>
    <row r="638" ht="15.75" customHeight="1">
      <c r="J638" s="4"/>
      <c r="K638" s="4"/>
    </row>
    <row r="639" ht="15.75" customHeight="1">
      <c r="J639" s="4"/>
      <c r="K639" s="4"/>
    </row>
    <row r="640" ht="15.75" customHeight="1">
      <c r="J640" s="4"/>
      <c r="K640" s="4"/>
    </row>
    <row r="641" ht="15.75" customHeight="1">
      <c r="J641" s="4"/>
      <c r="K641" s="4"/>
    </row>
    <row r="642" ht="15.75" customHeight="1">
      <c r="J642" s="4"/>
      <c r="K642" s="4"/>
    </row>
    <row r="643" ht="15.75" customHeight="1">
      <c r="J643" s="4"/>
      <c r="K643" s="4"/>
    </row>
    <row r="644" ht="15.75" customHeight="1">
      <c r="J644" s="4"/>
      <c r="K644" s="4"/>
    </row>
    <row r="645" ht="15.75" customHeight="1">
      <c r="J645" s="4"/>
      <c r="K645" s="4"/>
    </row>
    <row r="646" ht="15.75" customHeight="1">
      <c r="J646" s="4"/>
      <c r="K646" s="4"/>
    </row>
    <row r="647" ht="15.75" customHeight="1">
      <c r="J647" s="4"/>
      <c r="K647" s="4"/>
    </row>
    <row r="648" ht="15.75" customHeight="1">
      <c r="J648" s="4"/>
      <c r="K648" s="4"/>
    </row>
    <row r="649" ht="15.75" customHeight="1">
      <c r="J649" s="4"/>
      <c r="K649" s="4"/>
    </row>
    <row r="650" ht="15.75" customHeight="1">
      <c r="J650" s="4"/>
      <c r="K650" s="4"/>
    </row>
    <row r="651" ht="15.75" customHeight="1">
      <c r="J651" s="4"/>
      <c r="K651" s="4"/>
    </row>
    <row r="652" ht="15.75" customHeight="1">
      <c r="J652" s="4"/>
      <c r="K652" s="4"/>
    </row>
    <row r="653" ht="15.75" customHeight="1">
      <c r="J653" s="4"/>
      <c r="K653" s="4"/>
    </row>
    <row r="654" ht="15.75" customHeight="1">
      <c r="J654" s="4"/>
      <c r="K654" s="4"/>
    </row>
    <row r="655" ht="15.75" customHeight="1">
      <c r="J655" s="4"/>
      <c r="K655" s="4"/>
    </row>
    <row r="656" ht="15.75" customHeight="1">
      <c r="J656" s="4"/>
      <c r="K656" s="4"/>
    </row>
    <row r="657" ht="15.75" customHeight="1">
      <c r="J657" s="4"/>
      <c r="K657" s="4"/>
    </row>
    <row r="658" ht="15.75" customHeight="1">
      <c r="J658" s="4"/>
      <c r="K658" s="4"/>
    </row>
    <row r="659" ht="15.75" customHeight="1">
      <c r="J659" s="4"/>
      <c r="K659" s="4"/>
    </row>
    <row r="660" ht="15.75" customHeight="1">
      <c r="J660" s="4"/>
      <c r="K660" s="4"/>
    </row>
    <row r="661" ht="15.75" customHeight="1">
      <c r="J661" s="4"/>
      <c r="K661" s="4"/>
    </row>
    <row r="662" ht="15.75" customHeight="1">
      <c r="J662" s="4"/>
      <c r="K662" s="4"/>
    </row>
    <row r="663" ht="15.75" customHeight="1">
      <c r="J663" s="4"/>
      <c r="K663" s="4"/>
    </row>
    <row r="664" ht="15.75" customHeight="1">
      <c r="J664" s="4"/>
      <c r="K664" s="4"/>
    </row>
    <row r="665" ht="15.75" customHeight="1">
      <c r="J665" s="4"/>
      <c r="K665" s="4"/>
    </row>
    <row r="666" ht="15.75" customHeight="1">
      <c r="J666" s="4"/>
      <c r="K666" s="4"/>
    </row>
    <row r="667" ht="15.75" customHeight="1">
      <c r="J667" s="4"/>
      <c r="K667" s="4"/>
    </row>
    <row r="668" ht="15.75" customHeight="1">
      <c r="J668" s="4"/>
      <c r="K668" s="4"/>
    </row>
    <row r="669" ht="15.75" customHeight="1">
      <c r="J669" s="4"/>
      <c r="K669" s="4"/>
    </row>
    <row r="670" ht="15.75" customHeight="1">
      <c r="J670" s="4"/>
      <c r="K670" s="4"/>
    </row>
    <row r="671" ht="15.75" customHeight="1">
      <c r="J671" s="4"/>
      <c r="K671" s="4"/>
    </row>
    <row r="672" ht="15.75" customHeight="1">
      <c r="J672" s="4"/>
      <c r="K672" s="4"/>
    </row>
    <row r="673" ht="15.75" customHeight="1">
      <c r="J673" s="4"/>
      <c r="K673" s="4"/>
    </row>
    <row r="674" ht="15.75" customHeight="1">
      <c r="J674" s="4"/>
      <c r="K674" s="4"/>
    </row>
    <row r="675" ht="15.75" customHeight="1">
      <c r="J675" s="4"/>
      <c r="K675" s="4"/>
    </row>
    <row r="676" ht="15.75" customHeight="1">
      <c r="J676" s="4"/>
      <c r="K676" s="4"/>
    </row>
    <row r="677" ht="15.75" customHeight="1">
      <c r="J677" s="4"/>
      <c r="K677" s="4"/>
    </row>
    <row r="678" ht="15.75" customHeight="1">
      <c r="J678" s="4"/>
      <c r="K678" s="4"/>
    </row>
    <row r="679" ht="15.75" customHeight="1">
      <c r="J679" s="4"/>
      <c r="K679" s="4"/>
    </row>
    <row r="680" ht="15.75" customHeight="1">
      <c r="J680" s="4"/>
      <c r="K680" s="4"/>
    </row>
    <row r="681" ht="15.75" customHeight="1">
      <c r="J681" s="4"/>
      <c r="K681" s="4"/>
    </row>
    <row r="682" ht="15.75" customHeight="1">
      <c r="J682" s="4"/>
      <c r="K682" s="4"/>
    </row>
    <row r="683" ht="15.75" customHeight="1">
      <c r="J683" s="4"/>
      <c r="K683" s="4"/>
    </row>
    <row r="684" ht="15.75" customHeight="1">
      <c r="J684" s="4"/>
      <c r="K684" s="4"/>
    </row>
    <row r="685" ht="15.75" customHeight="1">
      <c r="J685" s="4"/>
      <c r="K685" s="4"/>
    </row>
    <row r="686" ht="15.75" customHeight="1">
      <c r="J686" s="4"/>
      <c r="K686" s="4"/>
    </row>
    <row r="687" ht="15.75" customHeight="1">
      <c r="J687" s="4"/>
      <c r="K687" s="4"/>
    </row>
    <row r="688" ht="15.75" customHeight="1">
      <c r="J688" s="4"/>
      <c r="K688" s="4"/>
    </row>
    <row r="689" ht="15.75" customHeight="1">
      <c r="J689" s="4"/>
      <c r="K689" s="4"/>
    </row>
    <row r="690" ht="15.75" customHeight="1">
      <c r="J690" s="4"/>
      <c r="K690" s="4"/>
    </row>
    <row r="691" ht="15.75" customHeight="1">
      <c r="J691" s="4"/>
      <c r="K691" s="4"/>
    </row>
    <row r="692" ht="15.75" customHeight="1">
      <c r="J692" s="4"/>
      <c r="K692" s="4"/>
    </row>
    <row r="693" ht="15.75" customHeight="1">
      <c r="J693" s="4"/>
      <c r="K693" s="4"/>
    </row>
    <row r="694" ht="15.75" customHeight="1">
      <c r="J694" s="4"/>
      <c r="K694" s="4"/>
    </row>
    <row r="695" ht="15.75" customHeight="1">
      <c r="J695" s="4"/>
      <c r="K695" s="4"/>
    </row>
    <row r="696" ht="15.75" customHeight="1">
      <c r="J696" s="4"/>
      <c r="K696" s="4"/>
    </row>
    <row r="697" ht="15.75" customHeight="1">
      <c r="J697" s="4"/>
      <c r="K697" s="4"/>
    </row>
    <row r="698" ht="15.75" customHeight="1">
      <c r="J698" s="4"/>
      <c r="K698" s="4"/>
    </row>
    <row r="699" ht="15.75" customHeight="1">
      <c r="J699" s="4"/>
      <c r="K699" s="4"/>
    </row>
    <row r="700" ht="15.75" customHeight="1">
      <c r="J700" s="4"/>
      <c r="K700" s="4"/>
    </row>
    <row r="701" ht="15.75" customHeight="1">
      <c r="J701" s="4"/>
      <c r="K701" s="4"/>
    </row>
    <row r="702" ht="15.75" customHeight="1">
      <c r="J702" s="4"/>
      <c r="K702" s="4"/>
    </row>
    <row r="703" ht="15.75" customHeight="1">
      <c r="J703" s="4"/>
      <c r="K703" s="4"/>
    </row>
    <row r="704" ht="15.75" customHeight="1">
      <c r="J704" s="4"/>
      <c r="K704" s="4"/>
    </row>
    <row r="705" ht="15.75" customHeight="1">
      <c r="J705" s="4"/>
      <c r="K705" s="4"/>
    </row>
    <row r="706" ht="15.75" customHeight="1">
      <c r="J706" s="4"/>
      <c r="K706" s="4"/>
    </row>
    <row r="707" ht="15.75" customHeight="1">
      <c r="J707" s="4"/>
      <c r="K707" s="4"/>
    </row>
    <row r="708" ht="15.75" customHeight="1">
      <c r="J708" s="4"/>
      <c r="K708" s="4"/>
    </row>
    <row r="709" ht="15.75" customHeight="1">
      <c r="J709" s="4"/>
      <c r="K709" s="4"/>
    </row>
    <row r="710" ht="15.75" customHeight="1">
      <c r="J710" s="4"/>
      <c r="K710" s="4"/>
    </row>
    <row r="711" ht="15.75" customHeight="1">
      <c r="J711" s="4"/>
      <c r="K711" s="4"/>
    </row>
    <row r="712" ht="15.75" customHeight="1">
      <c r="J712" s="4"/>
      <c r="K712" s="4"/>
    </row>
    <row r="713" ht="15.75" customHeight="1">
      <c r="J713" s="4"/>
      <c r="K713" s="4"/>
    </row>
    <row r="714" ht="15.75" customHeight="1">
      <c r="J714" s="4"/>
      <c r="K714" s="4"/>
    </row>
    <row r="715" ht="15.75" customHeight="1">
      <c r="J715" s="4"/>
      <c r="K715" s="4"/>
    </row>
    <row r="716" ht="15.75" customHeight="1">
      <c r="J716" s="4"/>
      <c r="K716" s="4"/>
    </row>
    <row r="717" ht="15.75" customHeight="1">
      <c r="J717" s="4"/>
      <c r="K717" s="4"/>
    </row>
    <row r="718" ht="15.75" customHeight="1">
      <c r="J718" s="4"/>
      <c r="K718" s="4"/>
    </row>
    <row r="719" ht="15.75" customHeight="1">
      <c r="J719" s="4"/>
      <c r="K719" s="4"/>
    </row>
    <row r="720" ht="15.75" customHeight="1">
      <c r="J720" s="4"/>
      <c r="K720" s="4"/>
    </row>
    <row r="721" ht="15.75" customHeight="1">
      <c r="J721" s="4"/>
      <c r="K721" s="4"/>
    </row>
    <row r="722" ht="15.75" customHeight="1">
      <c r="J722" s="4"/>
      <c r="K722" s="4"/>
    </row>
    <row r="723" ht="15.75" customHeight="1">
      <c r="J723" s="4"/>
      <c r="K723" s="4"/>
    </row>
    <row r="724" ht="15.75" customHeight="1">
      <c r="J724" s="4"/>
      <c r="K724" s="4"/>
    </row>
    <row r="725" ht="15.75" customHeight="1">
      <c r="J725" s="4"/>
      <c r="K725" s="4"/>
    </row>
    <row r="726" ht="15.75" customHeight="1">
      <c r="J726" s="4"/>
      <c r="K726" s="4"/>
    </row>
    <row r="727" ht="15.75" customHeight="1">
      <c r="J727" s="4"/>
      <c r="K727" s="4"/>
    </row>
    <row r="728" ht="15.75" customHeight="1">
      <c r="J728" s="4"/>
      <c r="K728" s="4"/>
    </row>
    <row r="729" ht="15.75" customHeight="1">
      <c r="J729" s="4"/>
      <c r="K729" s="4"/>
    </row>
    <row r="730" ht="15.75" customHeight="1">
      <c r="J730" s="4"/>
      <c r="K730" s="4"/>
    </row>
    <row r="731" ht="15.75" customHeight="1">
      <c r="J731" s="4"/>
      <c r="K731" s="4"/>
    </row>
    <row r="732" ht="15.75" customHeight="1">
      <c r="J732" s="4"/>
      <c r="K732" s="4"/>
    </row>
    <row r="733" ht="15.75" customHeight="1">
      <c r="J733" s="4"/>
      <c r="K733" s="4"/>
    </row>
    <row r="734" ht="15.75" customHeight="1">
      <c r="J734" s="4"/>
      <c r="K734" s="4"/>
    </row>
    <row r="735" ht="15.75" customHeight="1">
      <c r="J735" s="4"/>
      <c r="K735" s="4"/>
    </row>
    <row r="736" ht="15.75" customHeight="1">
      <c r="J736" s="4"/>
      <c r="K736" s="4"/>
    </row>
    <row r="737" ht="15.75" customHeight="1">
      <c r="J737" s="4"/>
      <c r="K737" s="4"/>
    </row>
    <row r="738" ht="15.75" customHeight="1">
      <c r="J738" s="4"/>
      <c r="K738" s="4"/>
    </row>
    <row r="739" ht="15.75" customHeight="1">
      <c r="J739" s="4"/>
      <c r="K739" s="4"/>
    </row>
    <row r="740" ht="15.75" customHeight="1">
      <c r="J740" s="4"/>
      <c r="K740" s="4"/>
    </row>
    <row r="741" ht="15.75" customHeight="1">
      <c r="J741" s="4"/>
      <c r="K741" s="4"/>
    </row>
    <row r="742" ht="15.75" customHeight="1">
      <c r="J742" s="4"/>
      <c r="K742" s="4"/>
    </row>
    <row r="743" ht="15.75" customHeight="1">
      <c r="J743" s="4"/>
      <c r="K743" s="4"/>
    </row>
    <row r="744" ht="15.75" customHeight="1">
      <c r="J744" s="4"/>
      <c r="K744" s="4"/>
    </row>
    <row r="745" ht="15.75" customHeight="1">
      <c r="J745" s="4"/>
      <c r="K745" s="4"/>
    </row>
    <row r="746" ht="15.75" customHeight="1">
      <c r="J746" s="4"/>
      <c r="K746" s="4"/>
    </row>
    <row r="747" ht="15.75" customHeight="1">
      <c r="J747" s="4"/>
      <c r="K747" s="4"/>
    </row>
    <row r="748" ht="15.75" customHeight="1">
      <c r="J748" s="4"/>
      <c r="K748" s="4"/>
    </row>
    <row r="749" ht="15.75" customHeight="1">
      <c r="J749" s="4"/>
      <c r="K749" s="4"/>
    </row>
    <row r="750" ht="15.75" customHeight="1">
      <c r="J750" s="4"/>
      <c r="K750" s="4"/>
    </row>
    <row r="751" ht="15.75" customHeight="1">
      <c r="J751" s="4"/>
      <c r="K751" s="4"/>
    </row>
    <row r="752" ht="15.75" customHeight="1">
      <c r="J752" s="4"/>
      <c r="K752" s="4"/>
    </row>
    <row r="753" ht="15.75" customHeight="1">
      <c r="J753" s="4"/>
      <c r="K753" s="4"/>
    </row>
    <row r="754" ht="15.75" customHeight="1">
      <c r="J754" s="4"/>
      <c r="K754" s="4"/>
    </row>
    <row r="755" ht="15.75" customHeight="1">
      <c r="J755" s="4"/>
      <c r="K755" s="4"/>
    </row>
    <row r="756" ht="15.75" customHeight="1">
      <c r="J756" s="4"/>
      <c r="K756" s="4"/>
    </row>
    <row r="757" ht="15.75" customHeight="1">
      <c r="J757" s="4"/>
      <c r="K757" s="4"/>
    </row>
    <row r="758" ht="15.75" customHeight="1">
      <c r="J758" s="4"/>
      <c r="K758" s="4"/>
    </row>
    <row r="759" ht="15.75" customHeight="1">
      <c r="J759" s="4"/>
      <c r="K759" s="4"/>
    </row>
    <row r="760" ht="15.75" customHeight="1">
      <c r="J760" s="4"/>
      <c r="K760" s="4"/>
    </row>
    <row r="761" ht="15.75" customHeight="1">
      <c r="J761" s="4"/>
      <c r="K761" s="4"/>
    </row>
    <row r="762" ht="15.75" customHeight="1">
      <c r="J762" s="4"/>
      <c r="K762" s="4"/>
    </row>
    <row r="763" ht="15.75" customHeight="1">
      <c r="J763" s="4"/>
      <c r="K763" s="4"/>
    </row>
    <row r="764" ht="15.75" customHeight="1">
      <c r="J764" s="4"/>
      <c r="K764" s="4"/>
    </row>
    <row r="765" ht="15.75" customHeight="1">
      <c r="J765" s="4"/>
      <c r="K765" s="4"/>
    </row>
    <row r="766" ht="15.75" customHeight="1">
      <c r="J766" s="4"/>
      <c r="K766" s="4"/>
    </row>
    <row r="767" ht="15.75" customHeight="1">
      <c r="J767" s="4"/>
      <c r="K767" s="4"/>
    </row>
    <row r="768" ht="15.75" customHeight="1">
      <c r="J768" s="4"/>
      <c r="K768" s="4"/>
    </row>
    <row r="769" ht="15.75" customHeight="1">
      <c r="J769" s="4"/>
      <c r="K769" s="4"/>
    </row>
    <row r="770" ht="15.75" customHeight="1">
      <c r="J770" s="4"/>
      <c r="K770" s="4"/>
    </row>
    <row r="771" ht="15.75" customHeight="1">
      <c r="J771" s="4"/>
      <c r="K771" s="4"/>
    </row>
    <row r="772" ht="15.75" customHeight="1">
      <c r="J772" s="4"/>
      <c r="K772" s="4"/>
    </row>
    <row r="773" ht="15.75" customHeight="1">
      <c r="J773" s="4"/>
      <c r="K773" s="4"/>
    </row>
    <row r="774" ht="15.75" customHeight="1">
      <c r="J774" s="4"/>
      <c r="K774" s="4"/>
    </row>
    <row r="775" ht="15.75" customHeight="1">
      <c r="J775" s="4"/>
      <c r="K775" s="4"/>
    </row>
    <row r="776" ht="15.75" customHeight="1">
      <c r="J776" s="4"/>
      <c r="K776" s="4"/>
    </row>
    <row r="777" ht="15.75" customHeight="1">
      <c r="J777" s="4"/>
      <c r="K777" s="4"/>
    </row>
    <row r="778" ht="15.75" customHeight="1">
      <c r="J778" s="4"/>
      <c r="K778" s="4"/>
    </row>
    <row r="779" ht="15.75" customHeight="1">
      <c r="J779" s="4"/>
      <c r="K779" s="4"/>
    </row>
    <row r="780" ht="15.75" customHeight="1">
      <c r="J780" s="4"/>
      <c r="K780" s="4"/>
    </row>
    <row r="781" ht="15.75" customHeight="1">
      <c r="J781" s="4"/>
      <c r="K781" s="4"/>
    </row>
    <row r="782" ht="15.75" customHeight="1">
      <c r="J782" s="4"/>
      <c r="K782" s="4"/>
    </row>
    <row r="783" ht="15.75" customHeight="1">
      <c r="J783" s="4"/>
      <c r="K783" s="4"/>
    </row>
    <row r="784" ht="15.75" customHeight="1">
      <c r="J784" s="4"/>
      <c r="K784" s="4"/>
    </row>
    <row r="785" ht="15.75" customHeight="1">
      <c r="J785" s="4"/>
      <c r="K785" s="4"/>
    </row>
    <row r="786" ht="15.75" customHeight="1">
      <c r="J786" s="4"/>
      <c r="K786" s="4"/>
    </row>
    <row r="787" ht="15.75" customHeight="1">
      <c r="J787" s="4"/>
      <c r="K787" s="4"/>
    </row>
    <row r="788" ht="15.75" customHeight="1">
      <c r="J788" s="4"/>
      <c r="K788" s="4"/>
    </row>
    <row r="789" ht="15.75" customHeight="1">
      <c r="J789" s="4"/>
      <c r="K789" s="4"/>
    </row>
    <row r="790" ht="15.75" customHeight="1">
      <c r="J790" s="4"/>
      <c r="K790" s="4"/>
    </row>
    <row r="791" ht="15.75" customHeight="1">
      <c r="J791" s="4"/>
      <c r="K791" s="4"/>
    </row>
    <row r="792" ht="15.75" customHeight="1">
      <c r="J792" s="4"/>
      <c r="K792" s="4"/>
    </row>
    <row r="793" ht="15.75" customHeight="1">
      <c r="J793" s="4"/>
      <c r="K793" s="4"/>
    </row>
    <row r="794" ht="15.75" customHeight="1">
      <c r="J794" s="4"/>
      <c r="K794" s="4"/>
    </row>
    <row r="795" ht="15.75" customHeight="1">
      <c r="J795" s="4"/>
      <c r="K795" s="4"/>
    </row>
    <row r="796" ht="15.75" customHeight="1">
      <c r="J796" s="4"/>
      <c r="K796" s="4"/>
    </row>
    <row r="797" ht="15.75" customHeight="1">
      <c r="J797" s="4"/>
      <c r="K797" s="4"/>
    </row>
    <row r="798" ht="15.75" customHeight="1">
      <c r="J798" s="4"/>
      <c r="K798" s="4"/>
    </row>
    <row r="799" ht="15.75" customHeight="1">
      <c r="J799" s="4"/>
      <c r="K799" s="4"/>
    </row>
    <row r="800" ht="15.75" customHeight="1">
      <c r="J800" s="4"/>
      <c r="K800" s="4"/>
    </row>
    <row r="801" ht="15.75" customHeight="1">
      <c r="J801" s="4"/>
      <c r="K801" s="4"/>
    </row>
    <row r="802" ht="15.75" customHeight="1">
      <c r="J802" s="4"/>
      <c r="K802" s="4"/>
    </row>
    <row r="803" ht="15.75" customHeight="1">
      <c r="J803" s="4"/>
      <c r="K803" s="4"/>
    </row>
    <row r="804" ht="15.75" customHeight="1">
      <c r="J804" s="4"/>
      <c r="K804" s="4"/>
    </row>
    <row r="805" ht="15.75" customHeight="1">
      <c r="J805" s="4"/>
      <c r="K805" s="4"/>
    </row>
    <row r="806" ht="15.75" customHeight="1">
      <c r="J806" s="4"/>
      <c r="K806" s="4"/>
    </row>
    <row r="807" ht="15.75" customHeight="1">
      <c r="J807" s="4"/>
      <c r="K807" s="4"/>
    </row>
    <row r="808" ht="15.75" customHeight="1">
      <c r="J808" s="4"/>
      <c r="K808" s="4"/>
    </row>
    <row r="809" ht="15.75" customHeight="1">
      <c r="J809" s="4"/>
      <c r="K809" s="4"/>
    </row>
    <row r="810" ht="15.75" customHeight="1">
      <c r="J810" s="4"/>
      <c r="K810" s="4"/>
    </row>
    <row r="811" ht="15.75" customHeight="1">
      <c r="J811" s="4"/>
      <c r="K811" s="4"/>
    </row>
    <row r="812" ht="15.75" customHeight="1">
      <c r="J812" s="4"/>
      <c r="K812" s="4"/>
    </row>
    <row r="813" ht="15.75" customHeight="1">
      <c r="J813" s="4"/>
      <c r="K813" s="4"/>
    </row>
    <row r="814" ht="15.75" customHeight="1">
      <c r="J814" s="4"/>
      <c r="K814" s="4"/>
    </row>
    <row r="815" ht="15.75" customHeight="1">
      <c r="J815" s="4"/>
      <c r="K815" s="4"/>
    </row>
    <row r="816" ht="15.75" customHeight="1">
      <c r="J816" s="4"/>
      <c r="K816" s="4"/>
    </row>
    <row r="817" ht="15.75" customHeight="1">
      <c r="J817" s="4"/>
      <c r="K817" s="4"/>
    </row>
    <row r="818" ht="15.75" customHeight="1">
      <c r="J818" s="4"/>
      <c r="K818" s="4"/>
    </row>
    <row r="819" ht="15.75" customHeight="1">
      <c r="J819" s="4"/>
      <c r="K819" s="4"/>
    </row>
    <row r="820" ht="15.75" customHeight="1">
      <c r="J820" s="4"/>
      <c r="K820" s="4"/>
    </row>
    <row r="821" ht="15.75" customHeight="1">
      <c r="J821" s="4"/>
      <c r="K821" s="4"/>
    </row>
    <row r="822" ht="15.75" customHeight="1">
      <c r="J822" s="4"/>
      <c r="K822" s="4"/>
    </row>
    <row r="823" ht="15.75" customHeight="1">
      <c r="J823" s="4"/>
      <c r="K823" s="4"/>
    </row>
    <row r="824" ht="15.75" customHeight="1">
      <c r="J824" s="4"/>
      <c r="K824" s="4"/>
    </row>
    <row r="825" ht="15.75" customHeight="1">
      <c r="J825" s="4"/>
      <c r="K825" s="4"/>
    </row>
    <row r="826" ht="15.75" customHeight="1">
      <c r="J826" s="4"/>
      <c r="K826" s="4"/>
    </row>
    <row r="827" ht="15.75" customHeight="1">
      <c r="J827" s="4"/>
      <c r="K827" s="4"/>
    </row>
    <row r="828" ht="15.75" customHeight="1">
      <c r="J828" s="4"/>
      <c r="K828" s="4"/>
    </row>
    <row r="829" ht="15.75" customHeight="1">
      <c r="J829" s="4"/>
      <c r="K829" s="4"/>
    </row>
    <row r="830" ht="15.75" customHeight="1">
      <c r="J830" s="4"/>
      <c r="K830" s="4"/>
    </row>
    <row r="831" ht="15.75" customHeight="1">
      <c r="J831" s="4"/>
      <c r="K831" s="4"/>
    </row>
    <row r="832" ht="15.75" customHeight="1">
      <c r="J832" s="4"/>
      <c r="K832" s="4"/>
    </row>
    <row r="833" ht="15.75" customHeight="1">
      <c r="J833" s="4"/>
      <c r="K833" s="4"/>
    </row>
    <row r="834" ht="15.75" customHeight="1">
      <c r="J834" s="4"/>
      <c r="K834" s="4"/>
    </row>
    <row r="835" ht="15.75" customHeight="1">
      <c r="J835" s="4"/>
      <c r="K835" s="4"/>
    </row>
    <row r="836" ht="15.75" customHeight="1">
      <c r="J836" s="4"/>
      <c r="K836" s="4"/>
    </row>
    <row r="837" ht="15.75" customHeight="1">
      <c r="J837" s="4"/>
      <c r="K837" s="4"/>
    </row>
    <row r="838" ht="15.75" customHeight="1">
      <c r="J838" s="4"/>
      <c r="K838" s="4"/>
    </row>
    <row r="839" ht="15.75" customHeight="1">
      <c r="J839" s="4"/>
      <c r="K839" s="4"/>
    </row>
    <row r="840" ht="15.75" customHeight="1">
      <c r="J840" s="4"/>
      <c r="K840" s="4"/>
    </row>
    <row r="841" ht="15.75" customHeight="1">
      <c r="J841" s="4"/>
      <c r="K841" s="4"/>
    </row>
    <row r="842" ht="15.75" customHeight="1">
      <c r="J842" s="4"/>
      <c r="K842" s="4"/>
    </row>
    <row r="843" ht="15.75" customHeight="1">
      <c r="J843" s="4"/>
      <c r="K843" s="4"/>
    </row>
    <row r="844" ht="15.75" customHeight="1">
      <c r="J844" s="4"/>
      <c r="K844" s="4"/>
    </row>
    <row r="845" ht="15.75" customHeight="1">
      <c r="J845" s="4"/>
      <c r="K845" s="4"/>
    </row>
    <row r="846" ht="15.75" customHeight="1">
      <c r="J846" s="4"/>
      <c r="K846" s="4"/>
    </row>
    <row r="847" ht="15.75" customHeight="1">
      <c r="J847" s="4"/>
      <c r="K847" s="4"/>
    </row>
    <row r="848" ht="15.75" customHeight="1">
      <c r="J848" s="4"/>
      <c r="K848" s="4"/>
    </row>
    <row r="849" ht="15.75" customHeight="1">
      <c r="J849" s="4"/>
      <c r="K849" s="4"/>
    </row>
    <row r="850" ht="15.75" customHeight="1">
      <c r="J850" s="4"/>
      <c r="K850" s="4"/>
    </row>
    <row r="851" ht="15.75" customHeight="1">
      <c r="J851" s="4"/>
      <c r="K851" s="4"/>
    </row>
    <row r="852" ht="15.75" customHeight="1">
      <c r="J852" s="4"/>
      <c r="K852" s="4"/>
    </row>
    <row r="853" ht="15.75" customHeight="1">
      <c r="J853" s="4"/>
      <c r="K853" s="4"/>
    </row>
    <row r="854" ht="15.75" customHeight="1">
      <c r="J854" s="4"/>
      <c r="K854" s="4"/>
    </row>
    <row r="855" ht="15.75" customHeight="1">
      <c r="J855" s="4"/>
      <c r="K855" s="4"/>
    </row>
    <row r="856" ht="15.75" customHeight="1">
      <c r="J856" s="4"/>
      <c r="K856" s="4"/>
    </row>
    <row r="857" ht="15.75" customHeight="1">
      <c r="J857" s="4"/>
      <c r="K857" s="4"/>
    </row>
    <row r="858" ht="15.75" customHeight="1">
      <c r="J858" s="4"/>
      <c r="K858" s="4"/>
    </row>
    <row r="859" ht="15.75" customHeight="1">
      <c r="J859" s="4"/>
      <c r="K859" s="4"/>
    </row>
    <row r="860" ht="15.75" customHeight="1">
      <c r="J860" s="4"/>
      <c r="K860" s="4"/>
    </row>
    <row r="861" ht="15.75" customHeight="1">
      <c r="J861" s="4"/>
      <c r="K861" s="4"/>
    </row>
    <row r="862" ht="15.75" customHeight="1">
      <c r="J862" s="4"/>
      <c r="K862" s="4"/>
    </row>
    <row r="863" ht="15.75" customHeight="1">
      <c r="J863" s="4"/>
      <c r="K863" s="4"/>
    </row>
    <row r="864" ht="15.75" customHeight="1">
      <c r="J864" s="4"/>
      <c r="K864" s="4"/>
    </row>
    <row r="865" ht="15.75" customHeight="1">
      <c r="J865" s="4"/>
      <c r="K865" s="4"/>
    </row>
    <row r="866" ht="15.75" customHeight="1">
      <c r="J866" s="4"/>
      <c r="K866" s="4"/>
    </row>
    <row r="867" ht="15.75" customHeight="1">
      <c r="J867" s="4"/>
      <c r="K867" s="4"/>
    </row>
    <row r="868" ht="15.75" customHeight="1">
      <c r="J868" s="4"/>
      <c r="K868" s="4"/>
    </row>
    <row r="869" ht="15.75" customHeight="1">
      <c r="J869" s="4"/>
      <c r="K869" s="4"/>
    </row>
    <row r="870" ht="15.75" customHeight="1">
      <c r="J870" s="4"/>
      <c r="K870" s="4"/>
    </row>
    <row r="871" ht="15.75" customHeight="1">
      <c r="J871" s="4"/>
      <c r="K871" s="4"/>
    </row>
    <row r="872" ht="15.75" customHeight="1">
      <c r="J872" s="4"/>
      <c r="K872" s="4"/>
    </row>
    <row r="873" ht="15.75" customHeight="1">
      <c r="J873" s="4"/>
      <c r="K873" s="4"/>
    </row>
    <row r="874" ht="15.75" customHeight="1">
      <c r="J874" s="4"/>
      <c r="K874" s="4"/>
    </row>
    <row r="875" ht="15.75" customHeight="1">
      <c r="J875" s="4"/>
      <c r="K875" s="4"/>
    </row>
    <row r="876" ht="15.75" customHeight="1">
      <c r="J876" s="4"/>
      <c r="K876" s="4"/>
    </row>
    <row r="877" ht="15.75" customHeight="1">
      <c r="J877" s="4"/>
      <c r="K877" s="4"/>
    </row>
    <row r="878" ht="15.75" customHeight="1">
      <c r="J878" s="4"/>
      <c r="K878" s="4"/>
    </row>
    <row r="879" ht="15.75" customHeight="1">
      <c r="J879" s="4"/>
      <c r="K879" s="4"/>
    </row>
    <row r="880" ht="15.75" customHeight="1">
      <c r="J880" s="4"/>
      <c r="K880" s="4"/>
    </row>
    <row r="881" ht="15.75" customHeight="1">
      <c r="J881" s="4"/>
      <c r="K881" s="4"/>
    </row>
    <row r="882" ht="15.75" customHeight="1">
      <c r="J882" s="4"/>
      <c r="K882" s="4"/>
    </row>
    <row r="883" ht="15.75" customHeight="1">
      <c r="J883" s="4"/>
      <c r="K883" s="4"/>
    </row>
    <row r="884" ht="15.75" customHeight="1">
      <c r="J884" s="4"/>
      <c r="K884" s="4"/>
    </row>
    <row r="885" ht="15.75" customHeight="1">
      <c r="J885" s="4"/>
      <c r="K885" s="4"/>
    </row>
    <row r="886" ht="15.75" customHeight="1">
      <c r="J886" s="4"/>
      <c r="K886" s="4"/>
    </row>
    <row r="887" ht="15.75" customHeight="1">
      <c r="J887" s="4"/>
      <c r="K887" s="4"/>
    </row>
    <row r="888" ht="15.75" customHeight="1">
      <c r="J888" s="4"/>
      <c r="K888" s="4"/>
    </row>
    <row r="889" ht="15.75" customHeight="1">
      <c r="J889" s="4"/>
      <c r="K889" s="4"/>
    </row>
    <row r="890" ht="15.75" customHeight="1">
      <c r="J890" s="4"/>
      <c r="K890" s="4"/>
    </row>
    <row r="891" ht="15.75" customHeight="1">
      <c r="J891" s="4"/>
      <c r="K891" s="4"/>
    </row>
    <row r="892" ht="15.75" customHeight="1">
      <c r="J892" s="4"/>
      <c r="K892" s="4"/>
    </row>
    <row r="893" ht="15.75" customHeight="1">
      <c r="J893" s="4"/>
      <c r="K893" s="4"/>
    </row>
    <row r="894" ht="15.75" customHeight="1">
      <c r="J894" s="4"/>
      <c r="K894" s="4"/>
    </row>
    <row r="895" ht="15.75" customHeight="1">
      <c r="J895" s="4"/>
      <c r="K895" s="4"/>
    </row>
    <row r="896" ht="15.75" customHeight="1">
      <c r="J896" s="4"/>
      <c r="K896" s="4"/>
    </row>
    <row r="897" ht="15.75" customHeight="1">
      <c r="J897" s="4"/>
      <c r="K897" s="4"/>
    </row>
    <row r="898" ht="15.75" customHeight="1">
      <c r="J898" s="4"/>
      <c r="K898" s="4"/>
    </row>
    <row r="899" ht="15.75" customHeight="1">
      <c r="J899" s="4"/>
      <c r="K899" s="4"/>
    </row>
    <row r="900" ht="15.75" customHeight="1">
      <c r="J900" s="4"/>
      <c r="K900" s="4"/>
    </row>
    <row r="901" ht="15.75" customHeight="1">
      <c r="J901" s="4"/>
      <c r="K901" s="4"/>
    </row>
    <row r="902" ht="15.75" customHeight="1">
      <c r="J902" s="4"/>
      <c r="K902" s="4"/>
    </row>
    <row r="903" ht="15.75" customHeight="1">
      <c r="J903" s="4"/>
      <c r="K903" s="4"/>
    </row>
    <row r="904" ht="15.75" customHeight="1">
      <c r="J904" s="4"/>
      <c r="K904" s="4"/>
    </row>
    <row r="905" ht="15.75" customHeight="1">
      <c r="J905" s="4"/>
      <c r="K905" s="4"/>
    </row>
    <row r="906" ht="15.75" customHeight="1">
      <c r="J906" s="4"/>
      <c r="K906" s="4"/>
    </row>
    <row r="907" ht="15.75" customHeight="1">
      <c r="J907" s="4"/>
      <c r="K907" s="4"/>
    </row>
    <row r="908" ht="15.75" customHeight="1">
      <c r="J908" s="4"/>
      <c r="K908" s="4"/>
    </row>
    <row r="909" ht="15.75" customHeight="1">
      <c r="J909" s="4"/>
      <c r="K909" s="4"/>
    </row>
    <row r="910" ht="15.75" customHeight="1">
      <c r="J910" s="4"/>
      <c r="K910" s="4"/>
    </row>
    <row r="911" ht="15.75" customHeight="1">
      <c r="J911" s="4"/>
      <c r="K911" s="4"/>
    </row>
    <row r="912" ht="15.75" customHeight="1">
      <c r="J912" s="4"/>
      <c r="K912" s="4"/>
    </row>
    <row r="913" ht="15.75" customHeight="1">
      <c r="J913" s="4"/>
      <c r="K913" s="4"/>
    </row>
    <row r="914" ht="15.75" customHeight="1">
      <c r="J914" s="4"/>
      <c r="K914" s="4"/>
    </row>
    <row r="915" ht="15.75" customHeight="1">
      <c r="J915" s="4"/>
      <c r="K915" s="4"/>
    </row>
    <row r="916" ht="15.75" customHeight="1">
      <c r="J916" s="4"/>
      <c r="K916" s="4"/>
    </row>
    <row r="917" ht="15.75" customHeight="1">
      <c r="J917" s="4"/>
      <c r="K917" s="4"/>
    </row>
    <row r="918" ht="15.75" customHeight="1">
      <c r="J918" s="4"/>
      <c r="K918" s="4"/>
    </row>
    <row r="919" ht="15.75" customHeight="1">
      <c r="J919" s="4"/>
      <c r="K919" s="4"/>
    </row>
    <row r="920" ht="15.75" customHeight="1">
      <c r="J920" s="4"/>
      <c r="K920" s="4"/>
    </row>
    <row r="921" ht="15.75" customHeight="1">
      <c r="J921" s="4"/>
      <c r="K921" s="4"/>
    </row>
    <row r="922" ht="15.75" customHeight="1">
      <c r="J922" s="4"/>
      <c r="K922" s="4"/>
    </row>
    <row r="923" ht="15.75" customHeight="1">
      <c r="J923" s="4"/>
      <c r="K923" s="4"/>
    </row>
    <row r="924" ht="15.75" customHeight="1">
      <c r="J924" s="4"/>
      <c r="K924" s="4"/>
    </row>
    <row r="925" ht="15.75" customHeight="1">
      <c r="J925" s="4"/>
      <c r="K925" s="4"/>
    </row>
    <row r="926" ht="15.75" customHeight="1">
      <c r="J926" s="4"/>
      <c r="K926" s="4"/>
    </row>
    <row r="927" ht="15.75" customHeight="1">
      <c r="J927" s="4"/>
      <c r="K927" s="4"/>
    </row>
    <row r="928" ht="15.75" customHeight="1">
      <c r="J928" s="4"/>
      <c r="K928" s="4"/>
    </row>
    <row r="929" ht="15.75" customHeight="1">
      <c r="J929" s="4"/>
      <c r="K929" s="4"/>
    </row>
    <row r="930" ht="15.75" customHeight="1">
      <c r="J930" s="4"/>
      <c r="K930" s="4"/>
    </row>
    <row r="931" ht="15.75" customHeight="1">
      <c r="J931" s="4"/>
      <c r="K931" s="4"/>
    </row>
    <row r="932" ht="15.75" customHeight="1">
      <c r="J932" s="4"/>
      <c r="K932" s="4"/>
    </row>
    <row r="933" ht="15.75" customHeight="1">
      <c r="J933" s="4"/>
      <c r="K933" s="4"/>
    </row>
    <row r="934" ht="15.75" customHeight="1">
      <c r="J934" s="4"/>
      <c r="K934" s="4"/>
    </row>
    <row r="935" ht="15.75" customHeight="1">
      <c r="J935" s="4"/>
      <c r="K935" s="4"/>
    </row>
    <row r="936" ht="15.75" customHeight="1">
      <c r="J936" s="4"/>
      <c r="K936" s="4"/>
    </row>
    <row r="937" ht="15.75" customHeight="1">
      <c r="J937" s="4"/>
      <c r="K937" s="4"/>
    </row>
    <row r="938" ht="15.75" customHeight="1">
      <c r="J938" s="4"/>
      <c r="K938" s="4"/>
    </row>
    <row r="939" ht="15.75" customHeight="1">
      <c r="J939" s="4"/>
      <c r="K939" s="4"/>
    </row>
    <row r="940" ht="15.75" customHeight="1">
      <c r="J940" s="4"/>
      <c r="K940" s="4"/>
    </row>
    <row r="941" ht="15.75" customHeight="1">
      <c r="J941" s="4"/>
      <c r="K941" s="4"/>
    </row>
    <row r="942" ht="15.75" customHeight="1">
      <c r="J942" s="4"/>
      <c r="K942" s="4"/>
    </row>
    <row r="943" ht="15.75" customHeight="1">
      <c r="J943" s="4"/>
      <c r="K943" s="4"/>
    </row>
    <row r="944" ht="15.75" customHeight="1">
      <c r="J944" s="4"/>
      <c r="K944" s="4"/>
    </row>
    <row r="945" ht="15.75" customHeight="1">
      <c r="J945" s="4"/>
      <c r="K945" s="4"/>
    </row>
    <row r="946" ht="15.75" customHeight="1">
      <c r="J946" s="4"/>
      <c r="K946" s="4"/>
    </row>
    <row r="947" ht="15.75" customHeight="1">
      <c r="J947" s="4"/>
      <c r="K947" s="4"/>
    </row>
    <row r="948" ht="15.75" customHeight="1">
      <c r="J948" s="4"/>
      <c r="K948" s="4"/>
    </row>
    <row r="949" ht="15.75" customHeight="1">
      <c r="J949" s="4"/>
      <c r="K949" s="4"/>
    </row>
    <row r="950" ht="15.75" customHeight="1">
      <c r="J950" s="4"/>
      <c r="K950" s="4"/>
    </row>
    <row r="951" ht="15.75" customHeight="1">
      <c r="J951" s="4"/>
      <c r="K951" s="4"/>
    </row>
    <row r="952" ht="15.75" customHeight="1">
      <c r="J952" s="4"/>
      <c r="K952" s="4"/>
    </row>
    <row r="953" ht="15.75" customHeight="1">
      <c r="J953" s="4"/>
      <c r="K953" s="4"/>
    </row>
    <row r="954" ht="15.75" customHeight="1">
      <c r="J954" s="4"/>
      <c r="K954" s="4"/>
    </row>
    <row r="955" ht="15.75" customHeight="1">
      <c r="J955" s="4"/>
      <c r="K955" s="4"/>
    </row>
    <row r="956" ht="15.75" customHeight="1">
      <c r="J956" s="4"/>
      <c r="K956" s="4"/>
    </row>
    <row r="957" ht="15.75" customHeight="1">
      <c r="J957" s="4"/>
      <c r="K957" s="4"/>
    </row>
    <row r="958" ht="15.75" customHeight="1">
      <c r="J958" s="4"/>
      <c r="K958" s="4"/>
    </row>
    <row r="959" ht="15.75" customHeight="1">
      <c r="J959" s="4"/>
      <c r="K959" s="4"/>
    </row>
    <row r="960" ht="15.75" customHeight="1">
      <c r="J960" s="4"/>
      <c r="K960" s="4"/>
    </row>
    <row r="961" ht="15.75" customHeight="1">
      <c r="J961" s="4"/>
      <c r="K961" s="4"/>
    </row>
    <row r="962" ht="15.75" customHeight="1">
      <c r="J962" s="4"/>
      <c r="K962" s="4"/>
    </row>
    <row r="963" ht="15.75" customHeight="1">
      <c r="J963" s="4"/>
      <c r="K963" s="4"/>
    </row>
    <row r="964" ht="15.75" customHeight="1">
      <c r="J964" s="4"/>
      <c r="K964" s="4"/>
    </row>
    <row r="965" ht="15.75" customHeight="1">
      <c r="J965" s="4"/>
      <c r="K965" s="4"/>
    </row>
    <row r="966" ht="15.75" customHeight="1">
      <c r="J966" s="4"/>
      <c r="K966" s="4"/>
    </row>
    <row r="967" ht="15.75" customHeight="1">
      <c r="J967" s="4"/>
      <c r="K967" s="4"/>
    </row>
    <row r="968" ht="15.75" customHeight="1">
      <c r="J968" s="4"/>
      <c r="K968" s="4"/>
    </row>
    <row r="969" ht="15.75" customHeight="1">
      <c r="J969" s="4"/>
      <c r="K969" s="4"/>
    </row>
    <row r="970" ht="15.75" customHeight="1">
      <c r="J970" s="4"/>
      <c r="K970" s="4"/>
    </row>
    <row r="971" ht="15.75" customHeight="1">
      <c r="J971" s="4"/>
      <c r="K971" s="4"/>
    </row>
    <row r="972" ht="15.75" customHeight="1">
      <c r="J972" s="4"/>
      <c r="K972" s="4"/>
    </row>
    <row r="973" ht="15.75" customHeight="1">
      <c r="J973" s="4"/>
      <c r="K973" s="4"/>
    </row>
    <row r="974" ht="15.75" customHeight="1">
      <c r="J974" s="4"/>
      <c r="K974" s="4"/>
    </row>
    <row r="975" ht="15.75" customHeight="1">
      <c r="J975" s="4"/>
      <c r="K975" s="4"/>
    </row>
    <row r="976" ht="15.75" customHeight="1">
      <c r="J976" s="4"/>
      <c r="K976" s="4"/>
    </row>
    <row r="977" ht="15.75" customHeight="1">
      <c r="J977" s="4"/>
      <c r="K977" s="4"/>
    </row>
    <row r="978" ht="15.75" customHeight="1">
      <c r="J978" s="4"/>
      <c r="K978" s="4"/>
    </row>
    <row r="979" ht="15.75" customHeight="1">
      <c r="J979" s="4"/>
      <c r="K979" s="4"/>
    </row>
    <row r="980" ht="15.75" customHeight="1">
      <c r="J980" s="4"/>
      <c r="K980" s="4"/>
    </row>
    <row r="981" ht="15.75" customHeight="1">
      <c r="J981" s="4"/>
      <c r="K981" s="4"/>
    </row>
    <row r="982" ht="15.75" customHeight="1">
      <c r="J982" s="4"/>
      <c r="K982" s="4"/>
    </row>
    <row r="983" ht="15.75" customHeight="1">
      <c r="J983" s="4"/>
      <c r="K983" s="4"/>
    </row>
    <row r="984" ht="15.75" customHeight="1">
      <c r="J984" s="4"/>
      <c r="K984" s="4"/>
    </row>
    <row r="985" ht="15.75" customHeight="1">
      <c r="J985" s="4"/>
      <c r="K985" s="4"/>
    </row>
    <row r="986" ht="15.75" customHeight="1">
      <c r="J986" s="4"/>
      <c r="K986" s="4"/>
    </row>
    <row r="987" ht="15.75" customHeight="1">
      <c r="J987" s="4"/>
      <c r="K987" s="4"/>
    </row>
    <row r="988" ht="15.75" customHeight="1">
      <c r="J988" s="4"/>
      <c r="K988" s="4"/>
    </row>
    <row r="989" ht="15.75" customHeight="1">
      <c r="J989" s="4"/>
      <c r="K989" s="4"/>
    </row>
    <row r="990" ht="15.75" customHeight="1">
      <c r="J990" s="4"/>
      <c r="K990" s="4"/>
    </row>
    <row r="991" ht="15.75" customHeight="1">
      <c r="J991" s="4"/>
      <c r="K991" s="4"/>
    </row>
    <row r="992" ht="15.75" customHeight="1">
      <c r="J992" s="4"/>
      <c r="K992" s="4"/>
    </row>
    <row r="993" ht="15.75" customHeight="1">
      <c r="J993" s="4"/>
      <c r="K993" s="4"/>
    </row>
    <row r="994" ht="15.75" customHeight="1">
      <c r="J994" s="4"/>
      <c r="K994" s="4"/>
    </row>
    <row r="995" ht="15.75" customHeight="1">
      <c r="J995" s="4"/>
      <c r="K995" s="4"/>
    </row>
    <row r="996" ht="15.75" customHeight="1">
      <c r="J996" s="4"/>
      <c r="K996" s="4"/>
    </row>
    <row r="997" ht="15.75" customHeight="1">
      <c r="J997" s="4"/>
      <c r="K997" s="4"/>
    </row>
    <row r="998" ht="15.75" customHeight="1">
      <c r="J998" s="4"/>
      <c r="K998" s="4"/>
    </row>
    <row r="999" ht="15.75" customHeight="1">
      <c r="J999" s="4"/>
      <c r="K999" s="4"/>
    </row>
    <row r="1000" ht="15.75" customHeight="1">
      <c r="J1000" s="4"/>
      <c r="K1000" s="4"/>
    </row>
  </sheetData>
  <mergeCells count="1">
    <mergeCell ref="A1:F1"/>
  </mergeCells>
  <hyperlinks>
    <hyperlink r:id="rId1" ref="G5"/>
    <hyperlink r:id="rId2" ref="G6"/>
    <hyperlink r:id="rId3" ref="G7"/>
    <hyperlink r:id="rId4" ref="H11"/>
    <hyperlink r:id="rId5" ref="H12"/>
    <hyperlink r:id="rId6" ref="H13"/>
    <hyperlink r:id="rId7" ref="H14"/>
    <hyperlink r:id="rId8" ref="H15"/>
    <hyperlink r:id="rId9" ref="H16"/>
    <hyperlink r:id="rId10" ref="H17"/>
    <hyperlink r:id="rId11" ref="H18"/>
    <hyperlink r:id="rId12" ref="H19"/>
    <hyperlink r:id="rId13" ref="H20"/>
    <hyperlink r:id="rId14" ref="H21"/>
    <hyperlink r:id="rId15" ref="H22"/>
    <hyperlink r:id="rId16" ref="H23"/>
    <hyperlink r:id="rId17" ref="H24"/>
    <hyperlink r:id="rId18" ref="H25"/>
    <hyperlink r:id="rId19" ref="H26"/>
    <hyperlink r:id="rId20" ref="H27"/>
    <hyperlink r:id="rId21" ref="H28"/>
    <hyperlink r:id="rId22" ref="H29"/>
    <hyperlink r:id="rId23" ref="H30"/>
    <hyperlink r:id="rId24" ref="H31"/>
    <hyperlink r:id="rId25" ref="H32"/>
    <hyperlink r:id="rId26" ref="H33"/>
    <hyperlink r:id="rId27" ref="H34"/>
    <hyperlink r:id="rId28" ref="H35"/>
    <hyperlink r:id="rId29" ref="H36"/>
    <hyperlink r:id="rId30" ref="H37"/>
    <hyperlink r:id="rId31" ref="H38"/>
    <hyperlink r:id="rId32" ref="H39"/>
    <hyperlink r:id="rId33" ref="H40"/>
    <hyperlink r:id="rId34" ref="H41"/>
    <hyperlink r:id="rId35" ref="H42"/>
    <hyperlink r:id="rId36" ref="H43"/>
    <hyperlink r:id="rId37" ref="H44"/>
    <hyperlink r:id="rId38" ref="H45"/>
    <hyperlink r:id="rId39" ref="H46"/>
    <hyperlink r:id="rId40" ref="H47"/>
    <hyperlink r:id="rId41" ref="H48"/>
    <hyperlink r:id="rId42" ref="H49"/>
    <hyperlink r:id="rId43" ref="H50"/>
    <hyperlink r:id="rId44" ref="H51"/>
    <hyperlink r:id="rId45" ref="H52"/>
    <hyperlink r:id="rId46" ref="H53"/>
    <hyperlink r:id="rId47" ref="H54"/>
    <hyperlink r:id="rId48" ref="H55"/>
    <hyperlink r:id="rId49" ref="H56"/>
    <hyperlink r:id="rId50" ref="H57"/>
    <hyperlink r:id="rId51" ref="H58"/>
    <hyperlink r:id="rId52" ref="H59"/>
    <hyperlink r:id="rId53" ref="H60"/>
    <hyperlink r:id="rId54" ref="H61"/>
    <hyperlink r:id="rId55" ref="H62"/>
    <hyperlink r:id="rId56" ref="H63"/>
    <hyperlink r:id="rId57" ref="H64"/>
    <hyperlink r:id="rId58" ref="H65"/>
    <hyperlink r:id="rId59" ref="H66"/>
    <hyperlink r:id="rId60" ref="H67"/>
    <hyperlink r:id="rId61" ref="H68"/>
    <hyperlink r:id="rId62" ref="H69"/>
    <hyperlink r:id="rId63" ref="H70"/>
    <hyperlink r:id="rId64" ref="H71"/>
    <hyperlink r:id="rId65" ref="H72"/>
    <hyperlink r:id="rId66" ref="H73"/>
    <hyperlink r:id="rId67" ref="H74"/>
    <hyperlink r:id="rId68" ref="H75"/>
    <hyperlink r:id="rId69" ref="H76"/>
    <hyperlink r:id="rId70" ref="H77"/>
    <hyperlink r:id="rId71" ref="H78"/>
    <hyperlink r:id="rId72" ref="H79"/>
    <hyperlink r:id="rId73" ref="H80"/>
    <hyperlink r:id="rId74" ref="H81"/>
    <hyperlink r:id="rId75" ref="H82"/>
    <hyperlink r:id="rId76" ref="H83"/>
    <hyperlink r:id="rId77" ref="H84"/>
    <hyperlink r:id="rId78" ref="H85"/>
    <hyperlink r:id="rId79" ref="H86"/>
    <hyperlink r:id="rId80" ref="H87"/>
    <hyperlink r:id="rId81" ref="H88"/>
    <hyperlink r:id="rId82" ref="H89"/>
    <hyperlink r:id="rId83" ref="H90"/>
    <hyperlink r:id="rId84" ref="H91"/>
    <hyperlink r:id="rId85" ref="H92"/>
    <hyperlink r:id="rId86" ref="H93"/>
    <hyperlink r:id="rId87" ref="H94"/>
    <hyperlink r:id="rId88" ref="H95"/>
    <hyperlink r:id="rId89" ref="H96"/>
    <hyperlink r:id="rId90" ref="H97"/>
    <hyperlink r:id="rId91" ref="H98"/>
    <hyperlink r:id="rId92" ref="H99"/>
    <hyperlink r:id="rId93" ref="H100"/>
    <hyperlink r:id="rId94" ref="H101"/>
    <hyperlink r:id="rId95" ref="H102"/>
    <hyperlink r:id="rId96" ref="H103"/>
    <hyperlink r:id="rId97" ref="H104"/>
    <hyperlink r:id="rId98" ref="H105"/>
    <hyperlink r:id="rId99" ref="H106"/>
    <hyperlink r:id="rId100" ref="H107"/>
    <hyperlink r:id="rId101" ref="H108"/>
    <hyperlink r:id="rId102" ref="H109"/>
    <hyperlink r:id="rId103" ref="H110"/>
    <hyperlink r:id="rId104" ref="H111"/>
    <hyperlink r:id="rId105" ref="H112"/>
    <hyperlink r:id="rId106" ref="H113"/>
    <hyperlink r:id="rId107" ref="H114"/>
    <hyperlink r:id="rId108" ref="H115"/>
    <hyperlink r:id="rId109" ref="H116"/>
    <hyperlink r:id="rId110" ref="H117"/>
    <hyperlink r:id="rId111" ref="H118"/>
    <hyperlink r:id="rId112" ref="H119"/>
    <hyperlink r:id="rId113" ref="H120"/>
    <hyperlink r:id="rId114" ref="H121"/>
    <hyperlink r:id="rId115" ref="H122"/>
    <hyperlink r:id="rId116" ref="H123"/>
    <hyperlink r:id="rId117" ref="H124"/>
    <hyperlink r:id="rId118" ref="H125"/>
    <hyperlink r:id="rId119" ref="H126"/>
    <hyperlink r:id="rId120" ref="H127"/>
    <hyperlink r:id="rId121" ref="H128"/>
    <hyperlink r:id="rId122" ref="H129"/>
    <hyperlink r:id="rId123" ref="H130"/>
    <hyperlink r:id="rId124" ref="H131"/>
    <hyperlink r:id="rId125" ref="H132"/>
    <hyperlink r:id="rId126" ref="H133"/>
    <hyperlink r:id="rId127" ref="H134"/>
    <hyperlink r:id="rId128" ref="H135"/>
    <hyperlink r:id="rId129" ref="H136"/>
    <hyperlink r:id="rId130" ref="H137"/>
    <hyperlink r:id="rId131" ref="H138"/>
    <hyperlink r:id="rId132" ref="H139"/>
    <hyperlink r:id="rId133" ref="H140"/>
    <hyperlink r:id="rId134" ref="H141"/>
    <hyperlink r:id="rId135" ref="H142"/>
    <hyperlink r:id="rId136" ref="H143"/>
    <hyperlink r:id="rId137" ref="H144"/>
    <hyperlink r:id="rId138" ref="H145"/>
    <hyperlink r:id="rId139" ref="H146"/>
    <hyperlink r:id="rId140" ref="H147"/>
    <hyperlink r:id="rId141" ref="H148"/>
    <hyperlink r:id="rId142" ref="H149"/>
    <hyperlink r:id="rId143" ref="H150"/>
    <hyperlink r:id="rId144" ref="H151"/>
    <hyperlink r:id="rId145" ref="H152"/>
    <hyperlink r:id="rId146" ref="H153"/>
    <hyperlink r:id="rId147" ref="H154"/>
    <hyperlink r:id="rId148" ref="H155"/>
    <hyperlink r:id="rId149" ref="H156"/>
    <hyperlink r:id="rId150" ref="H157"/>
    <hyperlink r:id="rId151" ref="H158"/>
    <hyperlink r:id="rId152" ref="H159"/>
    <hyperlink r:id="rId153" ref="H160"/>
    <hyperlink r:id="rId154" ref="H161"/>
    <hyperlink r:id="rId155" ref="H162"/>
    <hyperlink r:id="rId156" ref="H163"/>
    <hyperlink r:id="rId157" ref="H164"/>
    <hyperlink r:id="rId158" ref="H165"/>
    <hyperlink r:id="rId159" ref="H166"/>
    <hyperlink r:id="rId160" ref="H167"/>
    <hyperlink r:id="rId161" ref="H168"/>
    <hyperlink r:id="rId162" ref="H169"/>
    <hyperlink r:id="rId163" ref="H170"/>
    <hyperlink r:id="rId164" ref="H171"/>
    <hyperlink r:id="rId165" ref="H172"/>
    <hyperlink r:id="rId166" ref="H173"/>
    <hyperlink r:id="rId167" ref="H174"/>
    <hyperlink r:id="rId168" ref="H176"/>
    <hyperlink r:id="rId169" ref="H177"/>
    <hyperlink r:id="rId170" ref="H178"/>
    <hyperlink r:id="rId171" ref="H179"/>
    <hyperlink r:id="rId172" ref="H180"/>
    <hyperlink r:id="rId173" ref="H181"/>
    <hyperlink r:id="rId174" ref="H182"/>
    <hyperlink r:id="rId175" ref="H183"/>
    <hyperlink r:id="rId176" ref="H184"/>
    <hyperlink r:id="rId177" ref="H185"/>
    <hyperlink r:id="rId178" ref="H186"/>
    <hyperlink r:id="rId179" ref="H187"/>
    <hyperlink r:id="rId180" ref="H188"/>
    <hyperlink r:id="rId181" ref="H189"/>
    <hyperlink r:id="rId182" ref="H190"/>
    <hyperlink r:id="rId183" ref="H191"/>
    <hyperlink r:id="rId184" ref="H192"/>
    <hyperlink r:id="rId185" ref="H193"/>
    <hyperlink r:id="rId186" ref="H194"/>
    <hyperlink r:id="rId187" ref="H195"/>
    <hyperlink r:id="rId188" ref="H196"/>
    <hyperlink r:id="rId189" ref="H197"/>
    <hyperlink r:id="rId190" ref="H198"/>
    <hyperlink r:id="rId191" ref="H199"/>
    <hyperlink r:id="rId192" ref="H200"/>
    <hyperlink r:id="rId193" ref="H201"/>
    <hyperlink r:id="rId194" ref="H202"/>
    <hyperlink r:id="rId195" ref="H203"/>
    <hyperlink r:id="rId196" ref="H204"/>
    <hyperlink r:id="rId197" ref="H205"/>
    <hyperlink r:id="rId198" ref="H206"/>
    <hyperlink r:id="rId199" ref="H207"/>
    <hyperlink r:id="rId200" ref="H208"/>
    <hyperlink r:id="rId201" ref="H209"/>
    <hyperlink r:id="rId202" ref="H210"/>
    <hyperlink r:id="rId203" ref="H211"/>
    <hyperlink r:id="rId204" ref="H212"/>
    <hyperlink r:id="rId205" ref="H213"/>
    <hyperlink r:id="rId206" ref="H214"/>
    <hyperlink r:id="rId207" ref="H215"/>
    <hyperlink r:id="rId208" ref="H216"/>
    <hyperlink r:id="rId209" ref="H217"/>
    <hyperlink r:id="rId210" ref="H218"/>
    <hyperlink r:id="rId211" ref="H219"/>
    <hyperlink r:id="rId212" ref="H220"/>
    <hyperlink r:id="rId213" ref="H221"/>
    <hyperlink r:id="rId214" ref="H222"/>
    <hyperlink r:id="rId215" ref="H223"/>
    <hyperlink r:id="rId216" ref="H224"/>
    <hyperlink r:id="rId217" ref="H225"/>
    <hyperlink r:id="rId218" ref="H226"/>
    <hyperlink r:id="rId219" ref="H227"/>
    <hyperlink r:id="rId220" ref="H228"/>
    <hyperlink r:id="rId221" ref="H229"/>
    <hyperlink r:id="rId222" ref="H230"/>
    <hyperlink r:id="rId223" ref="H231"/>
    <hyperlink r:id="rId224" ref="H232"/>
    <hyperlink r:id="rId225" ref="H233"/>
    <hyperlink r:id="rId226" ref="H234"/>
    <hyperlink r:id="rId227" ref="H235"/>
    <hyperlink r:id="rId228" ref="H236"/>
    <hyperlink r:id="rId229" ref="H237"/>
  </hyperlinks>
  <printOptions/>
  <pageMargins bottom="0.75" footer="0.0" header="0.0" left="0.7" right="0.7" top="0.75"/>
  <pageSetup orientation="portrait"/>
  <drawing r:id="rId2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12.0"/>
    <col customWidth="1" min="3" max="4" width="12.71"/>
    <col customWidth="1" min="5" max="5" width="21.43"/>
    <col customWidth="1" min="6" max="6" width="21.71"/>
    <col customWidth="1" min="7" max="7" width="22.71"/>
    <col customWidth="1" min="8" max="8" width="55.71"/>
    <col customWidth="1" min="9" max="9" width="15.71"/>
    <col customWidth="1" min="10" max="10" width="9.29"/>
    <col customWidth="1" min="11" max="11" width="9.57"/>
    <col customWidth="1" min="12" max="12" width="10.29"/>
    <col customWidth="1" min="13" max="26" width="8.71"/>
  </cols>
  <sheetData>
    <row r="1">
      <c r="A1" s="34" t="s">
        <v>390</v>
      </c>
      <c r="B1" s="2"/>
      <c r="C1" s="2"/>
      <c r="D1" s="2"/>
      <c r="E1" s="2"/>
      <c r="F1" s="3"/>
      <c r="J1" s="4"/>
      <c r="K1" s="4"/>
    </row>
    <row r="2">
      <c r="J2" s="4"/>
      <c r="K2" s="4"/>
    </row>
    <row r="3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J3" s="4"/>
      <c r="K3" s="4"/>
    </row>
    <row r="4">
      <c r="A4" s="35" t="s">
        <v>391</v>
      </c>
      <c r="B4" s="6">
        <f>COUNTIF($F$10:$F$235,"Flashlight")</f>
        <v>58</v>
      </c>
      <c r="C4" s="9">
        <f>COUNTIFS($F$10:$F$235,"Flashlight",$G$10:$G$235,"")</f>
        <v>39</v>
      </c>
      <c r="D4" s="9">
        <f>COUNTIFS($F$10:$F$235,"Flashlight",$G$10:$G$235,"*",$H$10:$H$235,"")</f>
        <v>1</v>
      </c>
      <c r="E4" s="9">
        <f>COUNTIFS($H$10:$H$235,"*",$F$10:$F$235,"Flashlight")</f>
        <v>18</v>
      </c>
      <c r="F4" s="10">
        <f t="shared" ref="F4:F7" si="1">E4/B4</f>
        <v>0.3103448276</v>
      </c>
      <c r="G4" s="13" t="s">
        <v>10</v>
      </c>
      <c r="J4" s="4"/>
      <c r="K4" s="4"/>
    </row>
    <row r="5">
      <c r="A5" s="36" t="s">
        <v>392</v>
      </c>
      <c r="B5" s="6">
        <f>COUNTIF($F$10:$F$235,"Flat Disc Golf/Flat RUM")</f>
        <v>96</v>
      </c>
      <c r="C5" s="9">
        <f>COUNTIFS($F$10:$F$235,"Flat Disc Golf/Flat RUM",$G$10:$G$235,"")</f>
        <v>79</v>
      </c>
      <c r="D5" s="9">
        <f>COUNTIFS($F$10:$F$235,"Flat Disc Golf/Flat RUM",$G$10:$G$235,"*",$H$10:$H$235,"")</f>
        <v>1</v>
      </c>
      <c r="E5" s="9">
        <f>COUNTIFS($H$10:$H$235,"*",$F$10:$F$235,"Flat Disc Golf/Flat RUM")</f>
        <v>16</v>
      </c>
      <c r="F5" s="10">
        <f t="shared" si="1"/>
        <v>0.1666666667</v>
      </c>
      <c r="G5" s="13" t="s">
        <v>12</v>
      </c>
      <c r="J5" s="4"/>
      <c r="K5" s="4"/>
    </row>
    <row r="6">
      <c r="A6" s="37" t="s">
        <v>393</v>
      </c>
      <c r="B6" s="6">
        <f>COUNTIF($F$10:$F$235,"Flat Matt")</f>
        <v>72</v>
      </c>
      <c r="C6" s="9">
        <f>COUNTIFS($F$10:$F$235,"Flat Matt",$G$10:$G$235,"")</f>
        <v>52</v>
      </c>
      <c r="D6" s="9">
        <f>COUNTIFS($F$10:$F$235,"Flat Matt",$G$10:$G$235,"*",$H$10:$H$235,"")</f>
        <v>0</v>
      </c>
      <c r="E6" s="9">
        <f>COUNTIFS($H$10:$H$235,"*",$F$10:$F$235,"Flat Matt")</f>
        <v>20</v>
      </c>
      <c r="F6" s="10">
        <f t="shared" si="1"/>
        <v>0.2777777778</v>
      </c>
      <c r="G6" s="15" t="s">
        <v>14</v>
      </c>
      <c r="J6" s="4"/>
      <c r="K6" s="4"/>
    </row>
    <row r="7">
      <c r="A7" s="5" t="s">
        <v>15</v>
      </c>
      <c r="B7" s="16">
        <f t="shared" ref="B7:E7" si="2">SUM(B4:B6)</f>
        <v>226</v>
      </c>
      <c r="C7" s="17">
        <f t="shared" si="2"/>
        <v>170</v>
      </c>
      <c r="D7" s="17">
        <f t="shared" si="2"/>
        <v>2</v>
      </c>
      <c r="E7" s="17">
        <f t="shared" si="2"/>
        <v>54</v>
      </c>
      <c r="F7" s="18">
        <f t="shared" si="1"/>
        <v>0.2389380531</v>
      </c>
      <c r="J7" s="4"/>
      <c r="K7" s="4"/>
    </row>
    <row r="8">
      <c r="J8" s="4"/>
      <c r="K8" s="4"/>
    </row>
    <row r="9">
      <c r="A9" s="19" t="s">
        <v>16</v>
      </c>
      <c r="B9" s="19" t="s">
        <v>17</v>
      </c>
      <c r="C9" s="19" t="s">
        <v>18</v>
      </c>
      <c r="D9" s="19" t="s">
        <v>19</v>
      </c>
      <c r="E9" s="19" t="s">
        <v>20</v>
      </c>
      <c r="F9" s="19" t="s">
        <v>21</v>
      </c>
      <c r="G9" s="19" t="s">
        <v>22</v>
      </c>
      <c r="H9" s="19" t="s">
        <v>23</v>
      </c>
      <c r="I9" s="19" t="s">
        <v>24</v>
      </c>
      <c r="J9" s="20" t="s">
        <v>4</v>
      </c>
      <c r="K9" s="20" t="s">
        <v>5</v>
      </c>
      <c r="L9" s="21" t="s">
        <v>25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2">
        <v>1.0</v>
      </c>
      <c r="B10" s="22">
        <v>3.0</v>
      </c>
      <c r="C10" s="22">
        <v>42.030548446045</v>
      </c>
      <c r="D10" s="22">
        <v>-91.62487445903</v>
      </c>
      <c r="E10" s="24" t="s">
        <v>391</v>
      </c>
      <c r="F10" s="38" t="s">
        <v>391</v>
      </c>
      <c r="G10" s="24" t="s">
        <v>118</v>
      </c>
      <c r="H10" s="39" t="s">
        <v>394</v>
      </c>
      <c r="J10" s="4">
        <f t="shared" ref="J10:J235" si="3">COUNTIFS($G$10:$G$235,G10,$H$10:$H$235,"")</f>
        <v>0</v>
      </c>
      <c r="K10" s="4">
        <f t="shared" ref="K10:K235" si="4">COUNTIFS($G$10:$G$235,G10,$H$10:$H$235,"*")</f>
        <v>1</v>
      </c>
      <c r="L10" s="24" t="b">
        <v>1</v>
      </c>
    </row>
    <row r="11">
      <c r="A11" s="22">
        <v>1.0</v>
      </c>
      <c r="B11" s="22">
        <v>4.0</v>
      </c>
      <c r="C11" s="22">
        <v>42.0305734044173</v>
      </c>
      <c r="D11" s="22">
        <v>-91.6246838973618</v>
      </c>
      <c r="E11" s="24" t="s">
        <v>391</v>
      </c>
      <c r="F11" s="38" t="s">
        <v>391</v>
      </c>
      <c r="G11" s="24" t="s">
        <v>395</v>
      </c>
      <c r="H11" s="27" t="s">
        <v>396</v>
      </c>
      <c r="J11" s="4">
        <f t="shared" si="3"/>
        <v>0</v>
      </c>
      <c r="K11" s="4">
        <f t="shared" si="4"/>
        <v>1</v>
      </c>
      <c r="L11" s="24" t="b">
        <v>1</v>
      </c>
    </row>
    <row r="12">
      <c r="A12" s="22">
        <v>1.0</v>
      </c>
      <c r="B12" s="22">
        <v>5.0</v>
      </c>
      <c r="C12" s="22">
        <v>42.0305983627897</v>
      </c>
      <c r="D12" s="22">
        <v>-91.6244933356187</v>
      </c>
      <c r="E12" s="24" t="s">
        <v>391</v>
      </c>
      <c r="F12" s="38" t="s">
        <v>391</v>
      </c>
      <c r="G12" s="24" t="s">
        <v>104</v>
      </c>
      <c r="H12" s="28" t="s">
        <v>397</v>
      </c>
      <c r="J12" s="4">
        <f t="shared" si="3"/>
        <v>0</v>
      </c>
      <c r="K12" s="4">
        <f t="shared" si="4"/>
        <v>12</v>
      </c>
      <c r="L12" s="24" t="b">
        <v>1</v>
      </c>
    </row>
    <row r="13">
      <c r="A13" s="22">
        <v>1.0</v>
      </c>
      <c r="B13" s="22">
        <v>6.0</v>
      </c>
      <c r="C13" s="22">
        <v>42.030623321162</v>
      </c>
      <c r="D13" s="22">
        <v>-91.6243027738008</v>
      </c>
      <c r="E13" s="24" t="s">
        <v>391</v>
      </c>
      <c r="F13" s="38" t="s">
        <v>391</v>
      </c>
      <c r="G13" s="24" t="s">
        <v>398</v>
      </c>
      <c r="H13" s="28" t="s">
        <v>399</v>
      </c>
      <c r="J13" s="4">
        <f t="shared" si="3"/>
        <v>0</v>
      </c>
      <c r="K13" s="4">
        <f t="shared" si="4"/>
        <v>1</v>
      </c>
      <c r="L13" s="24" t="b">
        <v>1</v>
      </c>
    </row>
    <row r="14">
      <c r="A14" s="22">
        <v>1.0</v>
      </c>
      <c r="B14" s="22">
        <v>7.0</v>
      </c>
      <c r="C14" s="22">
        <v>42.0306482795343</v>
      </c>
      <c r="D14" s="22">
        <v>-91.624112211908</v>
      </c>
      <c r="E14" s="24" t="s">
        <v>391</v>
      </c>
      <c r="F14" s="38" t="s">
        <v>391</v>
      </c>
      <c r="G14" s="24" t="s">
        <v>361</v>
      </c>
      <c r="H14" s="28" t="s">
        <v>400</v>
      </c>
      <c r="J14" s="4">
        <f t="shared" si="3"/>
        <v>0</v>
      </c>
      <c r="K14" s="4">
        <f t="shared" si="4"/>
        <v>1</v>
      </c>
      <c r="L14" s="24" t="b">
        <v>1</v>
      </c>
    </row>
    <row r="15">
      <c r="A15" s="22">
        <v>1.0</v>
      </c>
      <c r="B15" s="22">
        <v>8.0</v>
      </c>
      <c r="C15" s="22">
        <v>42.0306732379067</v>
      </c>
      <c r="D15" s="22">
        <v>-91.6239216499404</v>
      </c>
      <c r="E15" s="24" t="s">
        <v>391</v>
      </c>
      <c r="F15" s="38" t="s">
        <v>391</v>
      </c>
      <c r="G15" s="24" t="s">
        <v>104</v>
      </c>
      <c r="H15" s="28" t="s">
        <v>401</v>
      </c>
      <c r="J15" s="4">
        <f t="shared" si="3"/>
        <v>0</v>
      </c>
      <c r="K15" s="4">
        <f t="shared" si="4"/>
        <v>12</v>
      </c>
      <c r="L15" s="24" t="b">
        <v>1</v>
      </c>
    </row>
    <row r="16">
      <c r="A16" s="22">
        <v>1.0</v>
      </c>
      <c r="B16" s="22">
        <v>9.0</v>
      </c>
      <c r="C16" s="22">
        <v>42.030698196279</v>
      </c>
      <c r="D16" s="22">
        <v>-91.6237310878981</v>
      </c>
      <c r="E16" s="24" t="s">
        <v>391</v>
      </c>
      <c r="F16" s="38" t="s">
        <v>391</v>
      </c>
      <c r="G16" s="24" t="s">
        <v>111</v>
      </c>
      <c r="H16" s="28" t="s">
        <v>402</v>
      </c>
      <c r="J16" s="4">
        <f t="shared" si="3"/>
        <v>0</v>
      </c>
      <c r="K16" s="4">
        <f t="shared" si="4"/>
        <v>2</v>
      </c>
      <c r="L16" s="24" t="b">
        <v>1</v>
      </c>
    </row>
    <row r="17">
      <c r="A17" s="22">
        <v>1.0</v>
      </c>
      <c r="B17" s="22">
        <v>10.0</v>
      </c>
      <c r="C17" s="22">
        <v>42.0307231546513</v>
      </c>
      <c r="D17" s="22">
        <v>-91.6235405257809</v>
      </c>
      <c r="E17" s="24" t="s">
        <v>391</v>
      </c>
      <c r="F17" s="38" t="s">
        <v>391</v>
      </c>
      <c r="G17" s="24" t="s">
        <v>134</v>
      </c>
      <c r="H17" s="28" t="s">
        <v>403</v>
      </c>
      <c r="J17" s="4">
        <f t="shared" si="3"/>
        <v>0</v>
      </c>
      <c r="K17" s="4">
        <f t="shared" si="4"/>
        <v>2</v>
      </c>
      <c r="L17" s="24" t="b">
        <v>1</v>
      </c>
    </row>
    <row r="18">
      <c r="A18" s="22">
        <v>1.0</v>
      </c>
      <c r="B18" s="22">
        <v>11.0</v>
      </c>
      <c r="C18" s="22">
        <v>42.0307481130236</v>
      </c>
      <c r="D18" s="22">
        <v>-91.6233499635889</v>
      </c>
      <c r="E18" s="24" t="s">
        <v>391</v>
      </c>
      <c r="F18" s="38" t="s">
        <v>391</v>
      </c>
      <c r="G18" s="24" t="s">
        <v>104</v>
      </c>
      <c r="H18" s="28" t="s">
        <v>404</v>
      </c>
      <c r="J18" s="4">
        <f t="shared" si="3"/>
        <v>0</v>
      </c>
      <c r="K18" s="4">
        <f t="shared" si="4"/>
        <v>12</v>
      </c>
      <c r="L18" s="24" t="b">
        <v>1</v>
      </c>
    </row>
    <row r="19" ht="15.75" customHeight="1">
      <c r="A19" s="22">
        <v>1.0</v>
      </c>
      <c r="B19" s="22">
        <v>12.0</v>
      </c>
      <c r="C19" s="22">
        <v>42.030773071396</v>
      </c>
      <c r="D19" s="22">
        <v>-91.623159401322</v>
      </c>
      <c r="E19" s="24" t="s">
        <v>391</v>
      </c>
      <c r="F19" s="38" t="s">
        <v>391</v>
      </c>
      <c r="G19" s="24" t="s">
        <v>405</v>
      </c>
      <c r="H19" s="28" t="s">
        <v>406</v>
      </c>
      <c r="J19" s="4">
        <f t="shared" si="3"/>
        <v>0</v>
      </c>
      <c r="K19" s="4">
        <f t="shared" si="4"/>
        <v>1</v>
      </c>
      <c r="L19" s="22" t="b">
        <v>0</v>
      </c>
    </row>
    <row r="20" ht="15.75" customHeight="1">
      <c r="A20" s="22">
        <v>2.0</v>
      </c>
      <c r="B20" s="22">
        <v>2.0</v>
      </c>
      <c r="C20" s="22">
        <v>42.0303819408108</v>
      </c>
      <c r="D20" s="22">
        <v>-91.6250314300614</v>
      </c>
      <c r="E20" s="24" t="s">
        <v>391</v>
      </c>
      <c r="F20" s="38" t="s">
        <v>391</v>
      </c>
      <c r="G20" s="24" t="s">
        <v>94</v>
      </c>
      <c r="H20" s="28" t="s">
        <v>407</v>
      </c>
      <c r="J20" s="4">
        <f t="shared" si="3"/>
        <v>0</v>
      </c>
      <c r="K20" s="4">
        <f t="shared" si="4"/>
        <v>3</v>
      </c>
      <c r="L20" s="24" t="b">
        <v>1</v>
      </c>
    </row>
    <row r="21" ht="15.75" customHeight="1">
      <c r="A21" s="22">
        <v>2.0</v>
      </c>
      <c r="B21" s="22">
        <v>3.0</v>
      </c>
      <c r="C21" s="22">
        <v>42.0304068991831</v>
      </c>
      <c r="D21" s="22">
        <v>-91.6248408688923</v>
      </c>
      <c r="E21" s="24" t="s">
        <v>391</v>
      </c>
      <c r="F21" s="38" t="s">
        <v>391</v>
      </c>
      <c r="G21" s="24" t="s">
        <v>107</v>
      </c>
      <c r="H21" s="27" t="s">
        <v>408</v>
      </c>
      <c r="J21" s="4">
        <f t="shared" si="3"/>
        <v>0</v>
      </c>
      <c r="K21" s="4">
        <f t="shared" si="4"/>
        <v>3</v>
      </c>
      <c r="L21" s="24" t="b">
        <v>1</v>
      </c>
    </row>
    <row r="22" ht="15.75" customHeight="1">
      <c r="A22" s="22">
        <v>2.0</v>
      </c>
      <c r="B22" s="22">
        <v>4.0</v>
      </c>
      <c r="C22" s="22">
        <v>42.0304318575554</v>
      </c>
      <c r="D22" s="22">
        <v>-91.6246503076483</v>
      </c>
      <c r="E22" s="24" t="s">
        <v>391</v>
      </c>
      <c r="F22" s="38" t="s">
        <v>391</v>
      </c>
      <c r="G22" s="24" t="s">
        <v>319</v>
      </c>
      <c r="H22" s="28" t="s">
        <v>409</v>
      </c>
      <c r="J22" s="4">
        <f t="shared" si="3"/>
        <v>0</v>
      </c>
      <c r="K22" s="4">
        <f t="shared" si="4"/>
        <v>2</v>
      </c>
      <c r="L22" s="22" t="b">
        <v>0</v>
      </c>
    </row>
    <row r="23" ht="15.75" customHeight="1">
      <c r="A23" s="22">
        <v>2.0</v>
      </c>
      <c r="B23" s="22">
        <v>5.0</v>
      </c>
      <c r="C23" s="22">
        <v>42.0304568159278</v>
      </c>
      <c r="D23" s="22">
        <v>-91.6244597463296</v>
      </c>
      <c r="E23" s="24" t="s">
        <v>391</v>
      </c>
      <c r="F23" s="38" t="s">
        <v>391</v>
      </c>
      <c r="J23" s="4">
        <f t="shared" si="3"/>
        <v>0</v>
      </c>
      <c r="K23" s="4">
        <f t="shared" si="4"/>
        <v>0</v>
      </c>
      <c r="L23" s="22" t="b">
        <v>0</v>
      </c>
    </row>
    <row r="24" ht="15.75" customHeight="1">
      <c r="A24" s="22">
        <v>2.0</v>
      </c>
      <c r="B24" s="22">
        <v>6.0</v>
      </c>
      <c r="C24" s="22">
        <v>42.0304817743001</v>
      </c>
      <c r="D24" s="22">
        <v>-91.6242691849361</v>
      </c>
      <c r="E24" s="24" t="s">
        <v>391</v>
      </c>
      <c r="F24" s="38" t="s">
        <v>391</v>
      </c>
      <c r="J24" s="4">
        <f t="shared" si="3"/>
        <v>0</v>
      </c>
      <c r="K24" s="4">
        <f t="shared" si="4"/>
        <v>0</v>
      </c>
      <c r="L24" s="22" t="b">
        <v>0</v>
      </c>
    </row>
    <row r="25" ht="15.75" customHeight="1">
      <c r="A25" s="22">
        <v>2.0</v>
      </c>
      <c r="B25" s="22">
        <v>7.0</v>
      </c>
      <c r="C25" s="22">
        <v>42.0305067326724</v>
      </c>
      <c r="D25" s="22">
        <v>-91.6240786234677</v>
      </c>
      <c r="E25" s="24" t="s">
        <v>391</v>
      </c>
      <c r="F25" s="38" t="s">
        <v>391</v>
      </c>
      <c r="G25" s="24" t="s">
        <v>319</v>
      </c>
      <c r="H25" s="28" t="s">
        <v>410</v>
      </c>
      <c r="J25" s="4">
        <f t="shared" si="3"/>
        <v>0</v>
      </c>
      <c r="K25" s="4">
        <f t="shared" si="4"/>
        <v>2</v>
      </c>
      <c r="L25" s="22" t="b">
        <v>0</v>
      </c>
    </row>
    <row r="26" ht="15.75" customHeight="1">
      <c r="A26" s="22">
        <v>2.0</v>
      </c>
      <c r="B26" s="22">
        <v>8.0</v>
      </c>
      <c r="C26" s="22">
        <v>42.0305316910447</v>
      </c>
      <c r="D26" s="22">
        <v>-91.6238880619245</v>
      </c>
      <c r="E26" s="24" t="s">
        <v>391</v>
      </c>
      <c r="F26" s="38" t="s">
        <v>391</v>
      </c>
      <c r="J26" s="4">
        <f t="shared" si="3"/>
        <v>0</v>
      </c>
      <c r="K26" s="4">
        <f t="shared" si="4"/>
        <v>0</v>
      </c>
      <c r="L26" s="22" t="b">
        <v>0</v>
      </c>
    </row>
    <row r="27" ht="15.75" customHeight="1">
      <c r="A27" s="22">
        <v>2.0</v>
      </c>
      <c r="B27" s="22">
        <v>9.0</v>
      </c>
      <c r="C27" s="22">
        <v>42.0305566494171</v>
      </c>
      <c r="D27" s="22">
        <v>-91.6236975003064</v>
      </c>
      <c r="E27" s="24" t="s">
        <v>391</v>
      </c>
      <c r="F27" s="38" t="s">
        <v>391</v>
      </c>
      <c r="G27" s="24" t="s">
        <v>411</v>
      </c>
      <c r="H27" s="28" t="s">
        <v>412</v>
      </c>
      <c r="J27" s="4">
        <f t="shared" si="3"/>
        <v>0</v>
      </c>
      <c r="K27" s="4">
        <f t="shared" si="4"/>
        <v>1</v>
      </c>
      <c r="L27" s="22" t="b">
        <v>0</v>
      </c>
    </row>
    <row r="28" ht="15.75" customHeight="1">
      <c r="A28" s="22">
        <v>2.0</v>
      </c>
      <c r="B28" s="22">
        <v>10.0</v>
      </c>
      <c r="C28" s="22">
        <v>42.0305816077894</v>
      </c>
      <c r="D28" s="22">
        <v>-91.6235069386135</v>
      </c>
      <c r="E28" s="24" t="s">
        <v>391</v>
      </c>
      <c r="F28" s="38" t="s">
        <v>391</v>
      </c>
      <c r="J28" s="4">
        <f t="shared" si="3"/>
        <v>0</v>
      </c>
      <c r="K28" s="4">
        <f t="shared" si="4"/>
        <v>0</v>
      </c>
      <c r="L28" s="22" t="b">
        <v>0</v>
      </c>
    </row>
    <row r="29" ht="15.75" customHeight="1">
      <c r="A29" s="22">
        <v>2.0</v>
      </c>
      <c r="B29" s="22">
        <v>11.0</v>
      </c>
      <c r="C29" s="22">
        <v>42.0306065661618</v>
      </c>
      <c r="D29" s="22">
        <v>-91.6233163768458</v>
      </c>
      <c r="E29" s="24" t="s">
        <v>391</v>
      </c>
      <c r="F29" s="38" t="s">
        <v>391</v>
      </c>
      <c r="J29" s="4">
        <f t="shared" si="3"/>
        <v>0</v>
      </c>
      <c r="K29" s="4">
        <f t="shared" si="4"/>
        <v>0</v>
      </c>
      <c r="L29" s="22" t="b">
        <v>0</v>
      </c>
    </row>
    <row r="30" ht="15.75" customHeight="1">
      <c r="A30" s="22">
        <v>2.0</v>
      </c>
      <c r="B30" s="22">
        <v>12.0</v>
      </c>
      <c r="C30" s="22">
        <v>42.0306315245341</v>
      </c>
      <c r="D30" s="22">
        <v>-91.6231258150033</v>
      </c>
      <c r="E30" s="24" t="s">
        <v>391</v>
      </c>
      <c r="F30" s="38" t="s">
        <v>391</v>
      </c>
      <c r="J30" s="4">
        <f t="shared" si="3"/>
        <v>0</v>
      </c>
      <c r="K30" s="4">
        <f t="shared" si="4"/>
        <v>0</v>
      </c>
      <c r="L30" s="22" t="b">
        <v>0</v>
      </c>
    </row>
    <row r="31" ht="15.75" customHeight="1">
      <c r="A31" s="22">
        <v>2.0</v>
      </c>
      <c r="B31" s="22">
        <v>13.0</v>
      </c>
      <c r="C31" s="22">
        <v>42.0306564829064</v>
      </c>
      <c r="D31" s="22">
        <v>-91.622935253086</v>
      </c>
      <c r="E31" s="24" t="s">
        <v>391</v>
      </c>
      <c r="F31" s="38" t="s">
        <v>391</v>
      </c>
      <c r="J31" s="4">
        <f t="shared" si="3"/>
        <v>0</v>
      </c>
      <c r="K31" s="4">
        <f t="shared" si="4"/>
        <v>0</v>
      </c>
      <c r="L31" s="22" t="b">
        <v>0</v>
      </c>
    </row>
    <row r="32" ht="15.75" customHeight="1">
      <c r="A32" s="22">
        <v>3.0</v>
      </c>
      <c r="B32" s="22">
        <v>1.0</v>
      </c>
      <c r="C32" s="22">
        <v>42.0302154355765</v>
      </c>
      <c r="D32" s="22">
        <v>-91.6251884002443</v>
      </c>
      <c r="E32" s="24" t="s">
        <v>391</v>
      </c>
      <c r="F32" s="38" t="s">
        <v>391</v>
      </c>
      <c r="G32" s="24" t="s">
        <v>27</v>
      </c>
      <c r="H32" s="28" t="s">
        <v>413</v>
      </c>
      <c r="J32" s="4">
        <f t="shared" si="3"/>
        <v>0</v>
      </c>
      <c r="K32" s="4">
        <f t="shared" si="4"/>
        <v>1</v>
      </c>
      <c r="L32" s="24" t="b">
        <v>1</v>
      </c>
    </row>
    <row r="33" ht="15.75" customHeight="1">
      <c r="A33" s="22">
        <v>3.0</v>
      </c>
      <c r="B33" s="22">
        <v>2.0</v>
      </c>
      <c r="C33" s="22">
        <v>42.0302403939488</v>
      </c>
      <c r="D33" s="22">
        <v>-91.6249978395744</v>
      </c>
      <c r="E33" s="24" t="s">
        <v>391</v>
      </c>
      <c r="F33" s="38" t="s">
        <v>391</v>
      </c>
      <c r="G33" s="24" t="s">
        <v>414</v>
      </c>
      <c r="H33" s="28" t="s">
        <v>415</v>
      </c>
      <c r="J33" s="4">
        <f t="shared" si="3"/>
        <v>0</v>
      </c>
      <c r="K33" s="4">
        <f t="shared" si="4"/>
        <v>3</v>
      </c>
      <c r="L33" s="24" t="b">
        <v>1</v>
      </c>
    </row>
    <row r="34" ht="15.75" customHeight="1">
      <c r="A34" s="22">
        <v>3.0</v>
      </c>
      <c r="B34" s="22">
        <v>3.0</v>
      </c>
      <c r="C34" s="22">
        <v>42.0302653523212</v>
      </c>
      <c r="D34" s="22">
        <v>-91.6248072788297</v>
      </c>
      <c r="E34" s="24" t="s">
        <v>391</v>
      </c>
      <c r="F34" s="38" t="s">
        <v>391</v>
      </c>
      <c r="J34" s="4">
        <f t="shared" si="3"/>
        <v>0</v>
      </c>
      <c r="K34" s="4">
        <f t="shared" si="4"/>
        <v>0</v>
      </c>
      <c r="L34" s="22" t="b">
        <v>0</v>
      </c>
    </row>
    <row r="35" ht="15.75" customHeight="1">
      <c r="A35" s="22">
        <v>3.0</v>
      </c>
      <c r="B35" s="22">
        <v>4.0</v>
      </c>
      <c r="C35" s="22">
        <v>42.0302903106935</v>
      </c>
      <c r="D35" s="22">
        <v>-91.6246167180101</v>
      </c>
      <c r="E35" s="24" t="s">
        <v>391</v>
      </c>
      <c r="F35" s="38" t="s">
        <v>391</v>
      </c>
      <c r="J35" s="4">
        <f t="shared" si="3"/>
        <v>0</v>
      </c>
      <c r="K35" s="4">
        <f t="shared" si="4"/>
        <v>0</v>
      </c>
      <c r="L35" s="22" t="b">
        <v>0</v>
      </c>
    </row>
    <row r="36" ht="15.75" customHeight="1">
      <c r="A36" s="22">
        <v>3.0</v>
      </c>
      <c r="B36" s="22">
        <v>5.0</v>
      </c>
      <c r="C36" s="22">
        <v>42.0303152690658</v>
      </c>
      <c r="D36" s="22">
        <v>-91.6244261571157</v>
      </c>
      <c r="E36" s="24" t="s">
        <v>391</v>
      </c>
      <c r="F36" s="38" t="s">
        <v>391</v>
      </c>
      <c r="J36" s="4">
        <f t="shared" si="3"/>
        <v>0</v>
      </c>
      <c r="K36" s="4">
        <f t="shared" si="4"/>
        <v>0</v>
      </c>
      <c r="L36" s="22" t="b">
        <v>0</v>
      </c>
    </row>
    <row r="37" ht="15.75" customHeight="1">
      <c r="A37" s="22">
        <v>3.0</v>
      </c>
      <c r="B37" s="22">
        <v>6.0</v>
      </c>
      <c r="C37" s="22">
        <v>42.0303402274382</v>
      </c>
      <c r="D37" s="22">
        <v>-91.6242355961464</v>
      </c>
      <c r="E37" s="24" t="s">
        <v>391</v>
      </c>
      <c r="F37" s="38" t="s">
        <v>391</v>
      </c>
      <c r="J37" s="4">
        <f t="shared" si="3"/>
        <v>0</v>
      </c>
      <c r="K37" s="4">
        <f t="shared" si="4"/>
        <v>0</v>
      </c>
      <c r="L37" s="22" t="b">
        <v>0</v>
      </c>
    </row>
    <row r="38" ht="15.75" customHeight="1">
      <c r="A38" s="22">
        <v>3.0</v>
      </c>
      <c r="B38" s="22">
        <v>7.0</v>
      </c>
      <c r="C38" s="22">
        <v>42.0303651858105</v>
      </c>
      <c r="D38" s="22">
        <v>-91.6240450351024</v>
      </c>
      <c r="E38" s="24" t="s">
        <v>391</v>
      </c>
      <c r="F38" s="38" t="s">
        <v>391</v>
      </c>
      <c r="J38" s="4">
        <f t="shared" si="3"/>
        <v>0</v>
      </c>
      <c r="K38" s="4">
        <f t="shared" si="4"/>
        <v>0</v>
      </c>
      <c r="L38" s="22" t="b">
        <v>0</v>
      </c>
    </row>
    <row r="39" ht="15.75" customHeight="1">
      <c r="A39" s="22">
        <v>3.0</v>
      </c>
      <c r="B39" s="22">
        <v>8.0</v>
      </c>
      <c r="C39" s="22">
        <v>42.0303901441828</v>
      </c>
      <c r="D39" s="22">
        <v>-91.6238544739835</v>
      </c>
      <c r="E39" s="24" t="s">
        <v>391</v>
      </c>
      <c r="F39" s="38" t="s">
        <v>391</v>
      </c>
      <c r="J39" s="4">
        <f t="shared" si="3"/>
        <v>0</v>
      </c>
      <c r="K39" s="4">
        <f t="shared" si="4"/>
        <v>0</v>
      </c>
      <c r="L39" s="22" t="b">
        <v>0</v>
      </c>
    </row>
    <row r="40" ht="15.75" customHeight="1">
      <c r="A40" s="22">
        <v>3.0</v>
      </c>
      <c r="B40" s="22">
        <v>9.0</v>
      </c>
      <c r="C40" s="22">
        <v>42.0304151025552</v>
      </c>
      <c r="D40" s="22">
        <v>-91.6236639127898</v>
      </c>
      <c r="E40" s="24" t="s">
        <v>391</v>
      </c>
      <c r="F40" s="38" t="s">
        <v>391</v>
      </c>
      <c r="J40" s="4">
        <f t="shared" si="3"/>
        <v>0</v>
      </c>
      <c r="K40" s="4">
        <f t="shared" si="4"/>
        <v>0</v>
      </c>
      <c r="L40" s="22" t="b">
        <v>0</v>
      </c>
    </row>
    <row r="41" ht="15.75" customHeight="1">
      <c r="A41" s="22">
        <v>3.0</v>
      </c>
      <c r="B41" s="22">
        <v>10.0</v>
      </c>
      <c r="C41" s="22">
        <v>42.0304400609275</v>
      </c>
      <c r="D41" s="22">
        <v>-91.6234733515214</v>
      </c>
      <c r="E41" s="24" t="s">
        <v>391</v>
      </c>
      <c r="F41" s="38" t="s">
        <v>391</v>
      </c>
      <c r="J41" s="4">
        <f t="shared" si="3"/>
        <v>0</v>
      </c>
      <c r="K41" s="4">
        <f t="shared" si="4"/>
        <v>0</v>
      </c>
      <c r="L41" s="22" t="b">
        <v>0</v>
      </c>
    </row>
    <row r="42" ht="15.75" customHeight="1">
      <c r="A42" s="22">
        <v>3.0</v>
      </c>
      <c r="B42" s="22">
        <v>11.0</v>
      </c>
      <c r="C42" s="22">
        <v>42.0304650192998</v>
      </c>
      <c r="D42" s="22">
        <v>-91.623282790178</v>
      </c>
      <c r="E42" s="24" t="s">
        <v>391</v>
      </c>
      <c r="F42" s="38" t="s">
        <v>391</v>
      </c>
      <c r="J42" s="4">
        <f t="shared" si="3"/>
        <v>0</v>
      </c>
      <c r="K42" s="4">
        <f t="shared" si="4"/>
        <v>0</v>
      </c>
      <c r="L42" s="22" t="b">
        <v>0</v>
      </c>
    </row>
    <row r="43" ht="15.75" customHeight="1">
      <c r="A43" s="22">
        <v>3.0</v>
      </c>
      <c r="B43" s="22">
        <v>12.0</v>
      </c>
      <c r="C43" s="22">
        <v>42.0304899776722</v>
      </c>
      <c r="D43" s="22">
        <v>-91.6230922287599</v>
      </c>
      <c r="E43" s="24" t="s">
        <v>391</v>
      </c>
      <c r="F43" s="38" t="s">
        <v>391</v>
      </c>
      <c r="J43" s="4">
        <f t="shared" si="3"/>
        <v>0</v>
      </c>
      <c r="K43" s="4">
        <f t="shared" si="4"/>
        <v>0</v>
      </c>
      <c r="L43" s="22" t="b">
        <v>0</v>
      </c>
    </row>
    <row r="44" ht="15.75" customHeight="1">
      <c r="A44" s="22">
        <v>3.0</v>
      </c>
      <c r="B44" s="22">
        <v>13.0</v>
      </c>
      <c r="C44" s="22">
        <v>42.0305149360445</v>
      </c>
      <c r="D44" s="22">
        <v>-91.6229016672668</v>
      </c>
      <c r="E44" s="24" t="s">
        <v>391</v>
      </c>
      <c r="F44" s="38" t="s">
        <v>391</v>
      </c>
      <c r="J44" s="4">
        <f t="shared" si="3"/>
        <v>0</v>
      </c>
      <c r="K44" s="4">
        <f t="shared" si="4"/>
        <v>0</v>
      </c>
      <c r="L44" s="22" t="b">
        <v>0</v>
      </c>
    </row>
    <row r="45" ht="15.75" customHeight="1">
      <c r="A45" s="22">
        <v>3.0</v>
      </c>
      <c r="B45" s="22">
        <v>14.0</v>
      </c>
      <c r="C45" s="22">
        <v>42.0305398944168</v>
      </c>
      <c r="D45" s="22">
        <v>-91.622711105699</v>
      </c>
      <c r="E45" s="24" t="s">
        <v>391</v>
      </c>
      <c r="F45" s="38" t="s">
        <v>391</v>
      </c>
      <c r="J45" s="4">
        <f t="shared" si="3"/>
        <v>0</v>
      </c>
      <c r="K45" s="4">
        <f t="shared" si="4"/>
        <v>0</v>
      </c>
      <c r="L45" s="22" t="b">
        <v>0</v>
      </c>
    </row>
    <row r="46" ht="15.75" customHeight="1">
      <c r="A46" s="22">
        <v>4.0</v>
      </c>
      <c r="B46" s="22">
        <v>1.0</v>
      </c>
      <c r="C46" s="22">
        <v>42.0300738887146</v>
      </c>
      <c r="D46" s="22">
        <v>-91.625154809408</v>
      </c>
      <c r="E46" s="24" t="s">
        <v>392</v>
      </c>
      <c r="F46" s="40" t="s">
        <v>392</v>
      </c>
      <c r="G46" s="24" t="s">
        <v>104</v>
      </c>
      <c r="H46" s="28" t="s">
        <v>416</v>
      </c>
      <c r="J46" s="4">
        <f t="shared" si="3"/>
        <v>0</v>
      </c>
      <c r="K46" s="4">
        <f t="shared" si="4"/>
        <v>12</v>
      </c>
      <c r="L46" s="24" t="b">
        <v>1</v>
      </c>
    </row>
    <row r="47" ht="15.75" customHeight="1">
      <c r="A47" s="22">
        <v>4.0</v>
      </c>
      <c r="B47" s="22">
        <v>2.0</v>
      </c>
      <c r="C47" s="22">
        <v>42.0300988470869</v>
      </c>
      <c r="D47" s="22">
        <v>-91.6249642491624</v>
      </c>
      <c r="E47" s="24" t="s">
        <v>391</v>
      </c>
      <c r="F47" s="38" t="s">
        <v>391</v>
      </c>
      <c r="J47" s="4">
        <f t="shared" si="3"/>
        <v>0</v>
      </c>
      <c r="K47" s="4">
        <f t="shared" si="4"/>
        <v>0</v>
      </c>
      <c r="L47" s="22" t="b">
        <v>0</v>
      </c>
    </row>
    <row r="48" ht="15.75" customHeight="1">
      <c r="A48" s="22">
        <v>4.0</v>
      </c>
      <c r="B48" s="22">
        <v>3.0</v>
      </c>
      <c r="C48" s="22">
        <v>42.0301238054593</v>
      </c>
      <c r="D48" s="22">
        <v>-91.6247736888419</v>
      </c>
      <c r="E48" s="24" t="s">
        <v>391</v>
      </c>
      <c r="F48" s="38" t="s">
        <v>391</v>
      </c>
      <c r="J48" s="4">
        <f t="shared" si="3"/>
        <v>0</v>
      </c>
      <c r="K48" s="4">
        <f t="shared" si="4"/>
        <v>0</v>
      </c>
      <c r="L48" s="22" t="b">
        <v>0</v>
      </c>
    </row>
    <row r="49" ht="15.75" customHeight="1">
      <c r="A49" s="22">
        <v>4.0</v>
      </c>
      <c r="B49" s="22">
        <v>4.0</v>
      </c>
      <c r="C49" s="22">
        <v>42.0301487638316</v>
      </c>
      <c r="D49" s="22">
        <v>-91.6245831284467</v>
      </c>
      <c r="E49" s="24" t="s">
        <v>391</v>
      </c>
      <c r="F49" s="38" t="s">
        <v>391</v>
      </c>
      <c r="J49" s="4">
        <f t="shared" si="3"/>
        <v>0</v>
      </c>
      <c r="K49" s="4">
        <f t="shared" si="4"/>
        <v>0</v>
      </c>
      <c r="L49" s="22" t="b">
        <v>0</v>
      </c>
    </row>
    <row r="50" ht="15.75" customHeight="1">
      <c r="A50" s="22">
        <v>4.0</v>
      </c>
      <c r="B50" s="22">
        <v>5.0</v>
      </c>
      <c r="C50" s="22">
        <v>42.0301737222039</v>
      </c>
      <c r="D50" s="22">
        <v>-91.6243925679766</v>
      </c>
      <c r="E50" s="24" t="s">
        <v>391</v>
      </c>
      <c r="F50" s="38" t="s">
        <v>391</v>
      </c>
      <c r="J50" s="4">
        <f t="shared" si="3"/>
        <v>0</v>
      </c>
      <c r="K50" s="4">
        <f t="shared" si="4"/>
        <v>0</v>
      </c>
      <c r="L50" s="22" t="b">
        <v>0</v>
      </c>
    </row>
    <row r="51" ht="15.75" customHeight="1">
      <c r="A51" s="22">
        <v>4.0</v>
      </c>
      <c r="B51" s="22">
        <v>6.0</v>
      </c>
      <c r="C51" s="22">
        <v>42.0301986805763</v>
      </c>
      <c r="D51" s="22">
        <v>-91.6242020074317</v>
      </c>
      <c r="E51" s="24" t="s">
        <v>391</v>
      </c>
      <c r="F51" s="38" t="s">
        <v>391</v>
      </c>
      <c r="J51" s="4">
        <f t="shared" si="3"/>
        <v>0</v>
      </c>
      <c r="K51" s="4">
        <f t="shared" si="4"/>
        <v>0</v>
      </c>
      <c r="L51" s="22" t="b">
        <v>0</v>
      </c>
    </row>
    <row r="52" ht="15.75" customHeight="1">
      <c r="A52" s="22">
        <v>4.0</v>
      </c>
      <c r="B52" s="22">
        <v>7.0</v>
      </c>
      <c r="C52" s="22">
        <v>42.0302236389486</v>
      </c>
      <c r="D52" s="22">
        <v>-91.624011446812</v>
      </c>
      <c r="E52" s="24" t="s">
        <v>391</v>
      </c>
      <c r="F52" s="38" t="s">
        <v>391</v>
      </c>
      <c r="J52" s="4">
        <f t="shared" si="3"/>
        <v>0</v>
      </c>
      <c r="K52" s="4">
        <f t="shared" si="4"/>
        <v>0</v>
      </c>
      <c r="L52" s="22" t="b">
        <v>0</v>
      </c>
    </row>
    <row r="53" ht="15.75" customHeight="1">
      <c r="A53" s="22">
        <v>4.0</v>
      </c>
      <c r="B53" s="22">
        <v>8.0</v>
      </c>
      <c r="C53" s="22">
        <v>42.0302485973209</v>
      </c>
      <c r="D53" s="22">
        <v>-91.6238208861174</v>
      </c>
      <c r="E53" s="24" t="s">
        <v>391</v>
      </c>
      <c r="F53" s="38" t="s">
        <v>391</v>
      </c>
      <c r="G53" s="24" t="s">
        <v>417</v>
      </c>
      <c r="I53" s="24" t="s">
        <v>418</v>
      </c>
      <c r="J53" s="4">
        <f t="shared" si="3"/>
        <v>1</v>
      </c>
      <c r="K53" s="4">
        <f t="shared" si="4"/>
        <v>0</v>
      </c>
      <c r="L53" s="22" t="b">
        <v>0</v>
      </c>
    </row>
    <row r="54" ht="15.75" customHeight="1">
      <c r="A54" s="22">
        <v>4.0</v>
      </c>
      <c r="B54" s="22">
        <v>9.0</v>
      </c>
      <c r="C54" s="22">
        <v>42.0302735556933</v>
      </c>
      <c r="D54" s="22">
        <v>-91.6236303253481</v>
      </c>
      <c r="E54" s="24" t="s">
        <v>391</v>
      </c>
      <c r="F54" s="38" t="s">
        <v>391</v>
      </c>
      <c r="J54" s="4">
        <f t="shared" si="3"/>
        <v>0</v>
      </c>
      <c r="K54" s="4">
        <f t="shared" si="4"/>
        <v>0</v>
      </c>
      <c r="L54" s="22" t="b">
        <v>0</v>
      </c>
    </row>
    <row r="55" ht="15.75" customHeight="1">
      <c r="A55" s="22">
        <v>4.0</v>
      </c>
      <c r="B55" s="22">
        <v>10.0</v>
      </c>
      <c r="C55" s="22">
        <v>42.0302985140656</v>
      </c>
      <c r="D55" s="22">
        <v>-91.6234397645039</v>
      </c>
      <c r="E55" s="24" t="s">
        <v>391</v>
      </c>
      <c r="F55" s="38" t="s">
        <v>391</v>
      </c>
      <c r="J55" s="4">
        <f t="shared" si="3"/>
        <v>0</v>
      </c>
      <c r="K55" s="4">
        <f t="shared" si="4"/>
        <v>0</v>
      </c>
      <c r="L55" s="22" t="b">
        <v>0</v>
      </c>
    </row>
    <row r="56" ht="15.75" customHeight="1">
      <c r="A56" s="22">
        <v>4.0</v>
      </c>
      <c r="B56" s="22">
        <v>11.0</v>
      </c>
      <c r="C56" s="22">
        <v>42.0303234724379</v>
      </c>
      <c r="D56" s="22">
        <v>-91.6232492035849</v>
      </c>
      <c r="E56" s="24" t="s">
        <v>391</v>
      </c>
      <c r="F56" s="38" t="s">
        <v>391</v>
      </c>
      <c r="G56" s="24" t="s">
        <v>104</v>
      </c>
      <c r="H56" s="28" t="s">
        <v>419</v>
      </c>
      <c r="J56" s="4">
        <f t="shared" si="3"/>
        <v>0</v>
      </c>
      <c r="K56" s="4">
        <f t="shared" si="4"/>
        <v>12</v>
      </c>
      <c r="L56" s="24" t="b">
        <v>1</v>
      </c>
    </row>
    <row r="57" ht="15.75" customHeight="1">
      <c r="A57" s="22">
        <v>4.0</v>
      </c>
      <c r="B57" s="22">
        <v>12.0</v>
      </c>
      <c r="C57" s="22">
        <v>42.0303484308102</v>
      </c>
      <c r="D57" s="22">
        <v>-91.6230586425911</v>
      </c>
      <c r="E57" s="24" t="s">
        <v>391</v>
      </c>
      <c r="F57" s="38" t="s">
        <v>391</v>
      </c>
      <c r="J57" s="4">
        <f t="shared" si="3"/>
        <v>0</v>
      </c>
      <c r="K57" s="4">
        <f t="shared" si="4"/>
        <v>0</v>
      </c>
      <c r="L57" s="22" t="b">
        <v>0</v>
      </c>
    </row>
    <row r="58" ht="15.75" customHeight="1">
      <c r="A58" s="22">
        <v>4.0</v>
      </c>
      <c r="B58" s="22">
        <v>13.0</v>
      </c>
      <c r="C58" s="22">
        <v>42.0303733891826</v>
      </c>
      <c r="D58" s="22">
        <v>-91.6228680815224</v>
      </c>
      <c r="E58" s="24" t="s">
        <v>391</v>
      </c>
      <c r="F58" s="38" t="s">
        <v>391</v>
      </c>
      <c r="J58" s="4">
        <f t="shared" si="3"/>
        <v>0</v>
      </c>
      <c r="K58" s="4">
        <f t="shared" si="4"/>
        <v>0</v>
      </c>
      <c r="L58" s="22" t="b">
        <v>0</v>
      </c>
    </row>
    <row r="59" ht="15.75" customHeight="1">
      <c r="A59" s="22">
        <v>4.0</v>
      </c>
      <c r="B59" s="22">
        <v>14.0</v>
      </c>
      <c r="C59" s="22">
        <v>42.0303983475549</v>
      </c>
      <c r="D59" s="22">
        <v>-91.622677520379</v>
      </c>
      <c r="E59" s="24" t="s">
        <v>392</v>
      </c>
      <c r="F59" s="40" t="s">
        <v>392</v>
      </c>
      <c r="G59" s="24" t="s">
        <v>104</v>
      </c>
      <c r="H59" s="28" t="s">
        <v>420</v>
      </c>
      <c r="J59" s="4">
        <f t="shared" si="3"/>
        <v>0</v>
      </c>
      <c r="K59" s="4">
        <f t="shared" si="4"/>
        <v>12</v>
      </c>
      <c r="L59" s="24" t="b">
        <v>1</v>
      </c>
    </row>
    <row r="60" ht="15.75" customHeight="1">
      <c r="A60" s="22">
        <v>5.0</v>
      </c>
      <c r="B60" s="22">
        <v>1.0</v>
      </c>
      <c r="C60" s="22">
        <v>42.0299323418527</v>
      </c>
      <c r="D60" s="22">
        <v>-91.6251212186459</v>
      </c>
      <c r="E60" s="24" t="s">
        <v>392</v>
      </c>
      <c r="F60" s="40" t="s">
        <v>392</v>
      </c>
      <c r="G60" s="24" t="s">
        <v>94</v>
      </c>
      <c r="H60" s="28" t="s">
        <v>421</v>
      </c>
      <c r="J60" s="4">
        <f t="shared" si="3"/>
        <v>0</v>
      </c>
      <c r="K60" s="4">
        <f t="shared" si="4"/>
        <v>3</v>
      </c>
      <c r="L60" s="24" t="b">
        <v>1</v>
      </c>
    </row>
    <row r="61" ht="15.75" customHeight="1">
      <c r="A61" s="22">
        <v>5.0</v>
      </c>
      <c r="B61" s="22">
        <v>2.0</v>
      </c>
      <c r="C61" s="22">
        <v>42.029957300225</v>
      </c>
      <c r="D61" s="22">
        <v>-91.6249306588247</v>
      </c>
      <c r="E61" s="24" t="s">
        <v>392</v>
      </c>
      <c r="F61" s="40" t="s">
        <v>392</v>
      </c>
      <c r="G61" s="24" t="s">
        <v>111</v>
      </c>
      <c r="H61" s="28" t="s">
        <v>422</v>
      </c>
      <c r="J61" s="4">
        <f t="shared" si="3"/>
        <v>0</v>
      </c>
      <c r="K61" s="4">
        <f t="shared" si="4"/>
        <v>2</v>
      </c>
      <c r="L61" s="24" t="b">
        <v>1</v>
      </c>
    </row>
    <row r="62" ht="15.75" customHeight="1">
      <c r="A62" s="22">
        <v>5.0</v>
      </c>
      <c r="B62" s="22">
        <v>3.0</v>
      </c>
      <c r="C62" s="22">
        <v>42.0299822585973</v>
      </c>
      <c r="D62" s="22">
        <v>-91.6247400989286</v>
      </c>
      <c r="E62" s="24" t="s">
        <v>391</v>
      </c>
      <c r="F62" s="38" t="s">
        <v>391</v>
      </c>
      <c r="J62" s="4">
        <f t="shared" si="3"/>
        <v>0</v>
      </c>
      <c r="K62" s="4">
        <f t="shared" si="4"/>
        <v>0</v>
      </c>
      <c r="L62" s="22" t="b">
        <v>0</v>
      </c>
    </row>
    <row r="63" ht="15.75" customHeight="1">
      <c r="A63" s="22">
        <v>5.0</v>
      </c>
      <c r="B63" s="22">
        <v>4.0</v>
      </c>
      <c r="C63" s="22">
        <v>42.0300072169697</v>
      </c>
      <c r="D63" s="22">
        <v>-91.6245495389577</v>
      </c>
      <c r="E63" s="24" t="s">
        <v>391</v>
      </c>
      <c r="F63" s="38" t="s">
        <v>391</v>
      </c>
      <c r="J63" s="4">
        <f t="shared" si="3"/>
        <v>0</v>
      </c>
      <c r="K63" s="4">
        <f t="shared" si="4"/>
        <v>0</v>
      </c>
      <c r="L63" s="22" t="b">
        <v>0</v>
      </c>
    </row>
    <row r="64" ht="15.75" customHeight="1">
      <c r="A64" s="22">
        <v>5.0</v>
      </c>
      <c r="B64" s="22">
        <v>5.0</v>
      </c>
      <c r="C64" s="22">
        <v>42.030032175342</v>
      </c>
      <c r="D64" s="22">
        <v>-91.6243589789119</v>
      </c>
      <c r="E64" s="24" t="s">
        <v>391</v>
      </c>
      <c r="F64" s="38" t="s">
        <v>391</v>
      </c>
      <c r="J64" s="4">
        <f t="shared" si="3"/>
        <v>0</v>
      </c>
      <c r="K64" s="4">
        <f t="shared" si="4"/>
        <v>0</v>
      </c>
      <c r="L64" s="22" t="b">
        <v>0</v>
      </c>
    </row>
    <row r="65" ht="15.75" customHeight="1">
      <c r="A65" s="22">
        <v>5.0</v>
      </c>
      <c r="B65" s="22">
        <v>6.0</v>
      </c>
      <c r="C65" s="22">
        <v>42.0300571337143</v>
      </c>
      <c r="D65" s="22">
        <v>-91.6241684187914</v>
      </c>
      <c r="E65" s="24" t="s">
        <v>391</v>
      </c>
      <c r="F65" s="38" t="s">
        <v>391</v>
      </c>
      <c r="J65" s="4">
        <f t="shared" si="3"/>
        <v>0</v>
      </c>
      <c r="K65" s="4">
        <f t="shared" si="4"/>
        <v>0</v>
      </c>
      <c r="L65" s="22" t="b">
        <v>0</v>
      </c>
    </row>
    <row r="66" ht="15.75" customHeight="1">
      <c r="A66" s="22">
        <v>5.0</v>
      </c>
      <c r="B66" s="22">
        <v>7.0</v>
      </c>
      <c r="C66" s="22">
        <v>42.0300820920867</v>
      </c>
      <c r="D66" s="22">
        <v>-91.623977858596</v>
      </c>
      <c r="E66" s="24" t="s">
        <v>391</v>
      </c>
      <c r="F66" s="38" t="s">
        <v>391</v>
      </c>
      <c r="J66" s="4">
        <f t="shared" si="3"/>
        <v>0</v>
      </c>
      <c r="K66" s="4">
        <f t="shared" si="4"/>
        <v>0</v>
      </c>
      <c r="L66" s="22" t="b">
        <v>0</v>
      </c>
    </row>
    <row r="67" ht="15.75" customHeight="1">
      <c r="A67" s="22">
        <v>5.0</v>
      </c>
      <c r="B67" s="22">
        <v>8.0</v>
      </c>
      <c r="C67" s="22">
        <v>42.030107050459</v>
      </c>
      <c r="D67" s="22">
        <v>-91.6237872983258</v>
      </c>
      <c r="E67" s="24" t="s">
        <v>391</v>
      </c>
      <c r="F67" s="38" t="s">
        <v>391</v>
      </c>
      <c r="J67" s="4">
        <f t="shared" si="3"/>
        <v>0</v>
      </c>
      <c r="K67" s="4">
        <f t="shared" si="4"/>
        <v>0</v>
      </c>
      <c r="L67" s="22" t="b">
        <v>0</v>
      </c>
    </row>
    <row r="68" ht="15.75" customHeight="1">
      <c r="A68" s="22">
        <v>5.0</v>
      </c>
      <c r="B68" s="22">
        <v>9.0</v>
      </c>
      <c r="C68" s="22">
        <v>42.0301320088313</v>
      </c>
      <c r="D68" s="22">
        <v>-91.6235967379808</v>
      </c>
      <c r="E68" s="24" t="s">
        <v>391</v>
      </c>
      <c r="F68" s="38" t="s">
        <v>391</v>
      </c>
      <c r="J68" s="4">
        <f t="shared" si="3"/>
        <v>0</v>
      </c>
      <c r="K68" s="4">
        <f t="shared" si="4"/>
        <v>0</v>
      </c>
      <c r="L68" s="22" t="b">
        <v>0</v>
      </c>
    </row>
    <row r="69" ht="15.75" customHeight="1">
      <c r="A69" s="22">
        <v>5.0</v>
      </c>
      <c r="B69" s="22">
        <v>10.0</v>
      </c>
      <c r="C69" s="22">
        <v>42.0301569672036</v>
      </c>
      <c r="D69" s="22">
        <v>-91.6234061775609</v>
      </c>
      <c r="E69" s="24" t="s">
        <v>391</v>
      </c>
      <c r="F69" s="38" t="s">
        <v>391</v>
      </c>
      <c r="J69" s="4">
        <f t="shared" si="3"/>
        <v>0</v>
      </c>
      <c r="K69" s="4">
        <f t="shared" si="4"/>
        <v>0</v>
      </c>
      <c r="L69" s="22" t="b">
        <v>0</v>
      </c>
    </row>
    <row r="70" ht="15.75" customHeight="1">
      <c r="A70" s="22">
        <v>5.0</v>
      </c>
      <c r="B70" s="22">
        <v>11.0</v>
      </c>
      <c r="C70" s="22">
        <v>42.030181925576</v>
      </c>
      <c r="D70" s="22">
        <v>-91.6232156170663</v>
      </c>
      <c r="E70" s="24" t="s">
        <v>391</v>
      </c>
      <c r="F70" s="38" t="s">
        <v>391</v>
      </c>
      <c r="J70" s="4">
        <f t="shared" si="3"/>
        <v>0</v>
      </c>
      <c r="K70" s="4">
        <f t="shared" si="4"/>
        <v>0</v>
      </c>
      <c r="L70" s="22" t="b">
        <v>0</v>
      </c>
    </row>
    <row r="71" ht="15.75" customHeight="1">
      <c r="A71" s="22">
        <v>5.0</v>
      </c>
      <c r="B71" s="22">
        <v>12.0</v>
      </c>
      <c r="C71" s="22">
        <v>42.0302068839483</v>
      </c>
      <c r="D71" s="22">
        <v>-91.6230250564967</v>
      </c>
      <c r="E71" s="24" t="s">
        <v>391</v>
      </c>
      <c r="F71" s="38" t="s">
        <v>391</v>
      </c>
      <c r="J71" s="4">
        <f t="shared" si="3"/>
        <v>0</v>
      </c>
      <c r="K71" s="4">
        <f t="shared" si="4"/>
        <v>0</v>
      </c>
      <c r="L71" s="22" t="b">
        <v>0</v>
      </c>
    </row>
    <row r="72" ht="15.75" customHeight="1">
      <c r="A72" s="22">
        <v>5.0</v>
      </c>
      <c r="B72" s="22">
        <v>13.0</v>
      </c>
      <c r="C72" s="22">
        <v>42.0302318423206</v>
      </c>
      <c r="D72" s="22">
        <v>-91.6228344958524</v>
      </c>
      <c r="E72" s="24" t="s">
        <v>392</v>
      </c>
      <c r="F72" s="40" t="s">
        <v>392</v>
      </c>
      <c r="J72" s="4">
        <f t="shared" si="3"/>
        <v>0</v>
      </c>
      <c r="K72" s="4">
        <f t="shared" si="4"/>
        <v>0</v>
      </c>
      <c r="L72" s="22" t="b">
        <v>0</v>
      </c>
    </row>
    <row r="73" ht="15.75" customHeight="1">
      <c r="A73" s="22">
        <v>5.0</v>
      </c>
      <c r="B73" s="22">
        <v>14.0</v>
      </c>
      <c r="C73" s="22">
        <v>42.030256800693</v>
      </c>
      <c r="D73" s="22">
        <v>-91.6226439351332</v>
      </c>
      <c r="E73" s="24" t="s">
        <v>392</v>
      </c>
      <c r="F73" s="40" t="s">
        <v>392</v>
      </c>
      <c r="J73" s="4">
        <f t="shared" si="3"/>
        <v>0</v>
      </c>
      <c r="K73" s="4">
        <f t="shared" si="4"/>
        <v>0</v>
      </c>
      <c r="L73" s="22" t="b">
        <v>0</v>
      </c>
    </row>
    <row r="74" ht="15.75" customHeight="1">
      <c r="A74" s="22">
        <v>6.0</v>
      </c>
      <c r="B74" s="22">
        <v>1.0</v>
      </c>
      <c r="C74" s="22">
        <v>42.0297907949907</v>
      </c>
      <c r="D74" s="22">
        <v>-91.625087627959</v>
      </c>
      <c r="E74" s="24" t="s">
        <v>392</v>
      </c>
      <c r="F74" s="40" t="s">
        <v>392</v>
      </c>
      <c r="G74" s="24" t="s">
        <v>359</v>
      </c>
      <c r="H74" s="28" t="s">
        <v>423</v>
      </c>
      <c r="J74" s="4">
        <f t="shared" si="3"/>
        <v>0</v>
      </c>
      <c r="K74" s="4">
        <f t="shared" si="4"/>
        <v>2</v>
      </c>
      <c r="L74" s="24" t="b">
        <v>1</v>
      </c>
    </row>
    <row r="75" ht="15.75" customHeight="1">
      <c r="A75" s="22">
        <v>6.0</v>
      </c>
      <c r="B75" s="22">
        <v>2.0</v>
      </c>
      <c r="C75" s="22">
        <v>42.0298157533631</v>
      </c>
      <c r="D75" s="22">
        <v>-91.624897068562</v>
      </c>
      <c r="E75" s="24" t="s">
        <v>392</v>
      </c>
      <c r="F75" s="40" t="s">
        <v>392</v>
      </c>
      <c r="G75" s="24" t="s">
        <v>74</v>
      </c>
      <c r="H75" s="28" t="s">
        <v>424</v>
      </c>
      <c r="J75" s="4">
        <f t="shared" si="3"/>
        <v>0</v>
      </c>
      <c r="K75" s="4">
        <f t="shared" si="4"/>
        <v>1</v>
      </c>
      <c r="L75" s="24" t="b">
        <v>1</v>
      </c>
    </row>
    <row r="76" ht="15.75" customHeight="1">
      <c r="A76" s="22">
        <v>6.0</v>
      </c>
      <c r="B76" s="22">
        <v>3.0</v>
      </c>
      <c r="C76" s="22">
        <v>42.0298407117354</v>
      </c>
      <c r="D76" s="22">
        <v>-91.6247065090902</v>
      </c>
      <c r="E76" s="24" t="s">
        <v>393</v>
      </c>
      <c r="F76" s="41" t="s">
        <v>393</v>
      </c>
      <c r="G76" s="24" t="s">
        <v>78</v>
      </c>
      <c r="H76" s="28" t="s">
        <v>425</v>
      </c>
      <c r="J76" s="4">
        <f t="shared" si="3"/>
        <v>0</v>
      </c>
      <c r="K76" s="4">
        <f t="shared" si="4"/>
        <v>1</v>
      </c>
      <c r="L76" s="24" t="b">
        <v>1</v>
      </c>
    </row>
    <row r="77" ht="15.75" customHeight="1">
      <c r="A77" s="22">
        <v>6.0</v>
      </c>
      <c r="B77" s="22">
        <v>4.0</v>
      </c>
      <c r="C77" s="22">
        <v>42.0298656701077</v>
      </c>
      <c r="D77" s="22">
        <v>-91.6245159495437</v>
      </c>
      <c r="E77" s="24" t="s">
        <v>393</v>
      </c>
      <c r="F77" s="41" t="s">
        <v>393</v>
      </c>
      <c r="G77" s="24" t="s">
        <v>359</v>
      </c>
      <c r="H77" s="28" t="s">
        <v>426</v>
      </c>
      <c r="J77" s="4">
        <f t="shared" si="3"/>
        <v>0</v>
      </c>
      <c r="K77" s="4">
        <f t="shared" si="4"/>
        <v>2</v>
      </c>
      <c r="L77" s="24" t="b">
        <v>1</v>
      </c>
    </row>
    <row r="78" ht="15.75" customHeight="1">
      <c r="A78" s="22">
        <v>6.0</v>
      </c>
      <c r="B78" s="22">
        <v>5.0</v>
      </c>
      <c r="C78" s="22">
        <v>42.0298906284801</v>
      </c>
      <c r="D78" s="22">
        <v>-91.6243253899223</v>
      </c>
      <c r="E78" s="24" t="s">
        <v>392</v>
      </c>
      <c r="F78" s="40" t="s">
        <v>392</v>
      </c>
      <c r="J78" s="4">
        <f t="shared" si="3"/>
        <v>0</v>
      </c>
      <c r="K78" s="4">
        <f t="shared" si="4"/>
        <v>0</v>
      </c>
      <c r="L78" s="22" t="b">
        <v>0</v>
      </c>
    </row>
    <row r="79" ht="15.75" customHeight="1">
      <c r="A79" s="22">
        <v>6.0</v>
      </c>
      <c r="B79" s="22">
        <v>6.0</v>
      </c>
      <c r="C79" s="22">
        <v>42.0299155868524</v>
      </c>
      <c r="D79" s="22">
        <v>-91.624134830226</v>
      </c>
      <c r="E79" s="24" t="s">
        <v>392</v>
      </c>
      <c r="F79" s="40" t="s">
        <v>392</v>
      </c>
      <c r="J79" s="4">
        <f t="shared" si="3"/>
        <v>0</v>
      </c>
      <c r="K79" s="4">
        <f t="shared" si="4"/>
        <v>0</v>
      </c>
      <c r="L79" s="22" t="b">
        <v>0</v>
      </c>
    </row>
    <row r="80" ht="15.75" customHeight="1">
      <c r="A80" s="22">
        <v>6.0</v>
      </c>
      <c r="B80" s="22">
        <v>7.0</v>
      </c>
      <c r="C80" s="22">
        <v>42.0299405452247</v>
      </c>
      <c r="D80" s="22">
        <v>-91.623944270455</v>
      </c>
      <c r="E80" s="24" t="s">
        <v>393</v>
      </c>
      <c r="F80" s="41" t="s">
        <v>393</v>
      </c>
      <c r="G80" s="24" t="s">
        <v>427</v>
      </c>
      <c r="H80" s="28" t="s">
        <v>428</v>
      </c>
      <c r="J80" s="4">
        <f t="shared" si="3"/>
        <v>0</v>
      </c>
      <c r="K80" s="4">
        <f t="shared" si="4"/>
        <v>1</v>
      </c>
      <c r="L80" s="24" t="b">
        <v>1</v>
      </c>
    </row>
    <row r="81" ht="15.75" customHeight="1">
      <c r="A81" s="22">
        <v>6.0</v>
      </c>
      <c r="B81" s="22">
        <v>8.0</v>
      </c>
      <c r="C81" s="22">
        <v>42.0299655035971</v>
      </c>
      <c r="D81" s="22">
        <v>-91.6237537106091</v>
      </c>
      <c r="E81" s="24" t="s">
        <v>393</v>
      </c>
      <c r="F81" s="41" t="s">
        <v>393</v>
      </c>
      <c r="G81" s="24" t="s">
        <v>429</v>
      </c>
      <c r="H81" s="28" t="s">
        <v>430</v>
      </c>
      <c r="J81" s="4">
        <f t="shared" si="3"/>
        <v>0</v>
      </c>
      <c r="K81" s="4">
        <f t="shared" si="4"/>
        <v>1</v>
      </c>
      <c r="L81" s="24" t="b">
        <v>1</v>
      </c>
    </row>
    <row r="82" ht="15.75" customHeight="1">
      <c r="A82" s="22">
        <v>6.0</v>
      </c>
      <c r="B82" s="22">
        <v>9.0</v>
      </c>
      <c r="C82" s="22">
        <v>42.0299904619694</v>
      </c>
      <c r="D82" s="22">
        <v>-91.6235631506884</v>
      </c>
      <c r="E82" s="24" t="s">
        <v>392</v>
      </c>
      <c r="F82" s="40" t="s">
        <v>392</v>
      </c>
      <c r="J82" s="4">
        <f t="shared" si="3"/>
        <v>0</v>
      </c>
      <c r="K82" s="4">
        <f t="shared" si="4"/>
        <v>0</v>
      </c>
      <c r="L82" s="22" t="b">
        <v>0</v>
      </c>
    </row>
    <row r="83" ht="15.75" customHeight="1">
      <c r="A83" s="22">
        <v>6.0</v>
      </c>
      <c r="B83" s="22">
        <v>10.0</v>
      </c>
      <c r="C83" s="22">
        <v>42.0300154203417</v>
      </c>
      <c r="D83" s="22">
        <v>-91.6233725906929</v>
      </c>
      <c r="E83" s="24" t="s">
        <v>392</v>
      </c>
      <c r="F83" s="40" t="s">
        <v>392</v>
      </c>
      <c r="J83" s="4">
        <f t="shared" si="3"/>
        <v>0</v>
      </c>
      <c r="K83" s="4">
        <f t="shared" si="4"/>
        <v>0</v>
      </c>
      <c r="L83" s="22" t="b">
        <v>0</v>
      </c>
    </row>
    <row r="84" ht="15.75" customHeight="1">
      <c r="A84" s="22">
        <v>6.0</v>
      </c>
      <c r="B84" s="22">
        <v>11.0</v>
      </c>
      <c r="C84" s="22">
        <v>42.0300403787141</v>
      </c>
      <c r="D84" s="22">
        <v>-91.6231820306225</v>
      </c>
      <c r="E84" s="24" t="s">
        <v>393</v>
      </c>
      <c r="F84" s="41" t="s">
        <v>393</v>
      </c>
      <c r="G84" s="24" t="s">
        <v>94</v>
      </c>
      <c r="H84" s="28" t="s">
        <v>431</v>
      </c>
      <c r="J84" s="4">
        <f t="shared" si="3"/>
        <v>0</v>
      </c>
      <c r="K84" s="4">
        <f t="shared" si="4"/>
        <v>3</v>
      </c>
      <c r="L84" s="24" t="b">
        <v>1</v>
      </c>
    </row>
    <row r="85" ht="15.75" customHeight="1">
      <c r="A85" s="22">
        <v>6.0</v>
      </c>
      <c r="B85" s="22">
        <v>12.0</v>
      </c>
      <c r="C85" s="22">
        <v>42.0300653370864</v>
      </c>
      <c r="D85" s="22">
        <v>-91.6229914704773</v>
      </c>
      <c r="E85" s="24" t="s">
        <v>393</v>
      </c>
      <c r="F85" s="41" t="s">
        <v>393</v>
      </c>
      <c r="G85" s="24" t="s">
        <v>432</v>
      </c>
      <c r="H85" s="28" t="s">
        <v>433</v>
      </c>
      <c r="I85" s="33"/>
      <c r="J85" s="4">
        <f t="shared" si="3"/>
        <v>0</v>
      </c>
      <c r="K85" s="4">
        <f t="shared" si="4"/>
        <v>2</v>
      </c>
      <c r="L85" s="24" t="b">
        <v>1</v>
      </c>
    </row>
    <row r="86" ht="15.75" customHeight="1">
      <c r="A86" s="22">
        <v>6.0</v>
      </c>
      <c r="B86" s="22">
        <v>13.0</v>
      </c>
      <c r="C86" s="22">
        <v>42.0300902954587</v>
      </c>
      <c r="D86" s="22">
        <v>-91.6228009102574</v>
      </c>
      <c r="E86" s="24" t="s">
        <v>392</v>
      </c>
      <c r="F86" s="40" t="s">
        <v>392</v>
      </c>
      <c r="J86" s="4">
        <f t="shared" si="3"/>
        <v>0</v>
      </c>
      <c r="K86" s="4">
        <f t="shared" si="4"/>
        <v>0</v>
      </c>
      <c r="L86" s="22" t="b">
        <v>0</v>
      </c>
    </row>
    <row r="87" ht="15.75" customHeight="1">
      <c r="A87" s="22">
        <v>6.0</v>
      </c>
      <c r="B87" s="22">
        <v>14.0</v>
      </c>
      <c r="C87" s="22">
        <v>42.0301152538311</v>
      </c>
      <c r="D87" s="22">
        <v>-91.6226103499626</v>
      </c>
      <c r="E87" s="24" t="s">
        <v>392</v>
      </c>
      <c r="F87" s="40" t="s">
        <v>392</v>
      </c>
      <c r="J87" s="4">
        <f t="shared" si="3"/>
        <v>0</v>
      </c>
      <c r="K87" s="4">
        <f t="shared" si="4"/>
        <v>0</v>
      </c>
      <c r="L87" s="22" t="b">
        <v>0</v>
      </c>
    </row>
    <row r="88" ht="15.75" customHeight="1">
      <c r="A88" s="22">
        <v>7.0</v>
      </c>
      <c r="B88" s="22">
        <v>1.0</v>
      </c>
      <c r="C88" s="22">
        <v>42.0296492481288</v>
      </c>
      <c r="D88" s="22">
        <v>-91.6250540373466</v>
      </c>
      <c r="E88" s="24" t="s">
        <v>392</v>
      </c>
      <c r="F88" s="40" t="s">
        <v>392</v>
      </c>
      <c r="G88" s="24" t="s">
        <v>104</v>
      </c>
      <c r="H88" s="28" t="s">
        <v>434</v>
      </c>
      <c r="J88" s="4">
        <f t="shared" si="3"/>
        <v>0</v>
      </c>
      <c r="K88" s="4">
        <f t="shared" si="4"/>
        <v>12</v>
      </c>
      <c r="L88" s="24" t="b">
        <v>1</v>
      </c>
    </row>
    <row r="89" ht="15.75" customHeight="1">
      <c r="A89" s="22">
        <v>7.0</v>
      </c>
      <c r="B89" s="22">
        <v>2.0</v>
      </c>
      <c r="C89" s="22">
        <v>42.0296742065012</v>
      </c>
      <c r="D89" s="22">
        <v>-91.6248634783739</v>
      </c>
      <c r="E89" s="24" t="s">
        <v>392</v>
      </c>
      <c r="F89" s="40" t="s">
        <v>392</v>
      </c>
      <c r="G89" s="24" t="s">
        <v>100</v>
      </c>
      <c r="H89" s="28" t="s">
        <v>435</v>
      </c>
      <c r="J89" s="4">
        <f t="shared" si="3"/>
        <v>0</v>
      </c>
      <c r="K89" s="4">
        <f t="shared" si="4"/>
        <v>3</v>
      </c>
      <c r="L89" s="24" t="b">
        <v>1</v>
      </c>
    </row>
    <row r="90" ht="15.75" customHeight="1">
      <c r="A90" s="22">
        <v>7.0</v>
      </c>
      <c r="B90" s="22">
        <v>3.0</v>
      </c>
      <c r="C90" s="22">
        <v>42.0296991648735</v>
      </c>
      <c r="D90" s="22">
        <v>-91.6246729193265</v>
      </c>
      <c r="E90" s="24" t="s">
        <v>393</v>
      </c>
      <c r="F90" s="41" t="s">
        <v>393</v>
      </c>
      <c r="G90" s="24" t="s">
        <v>436</v>
      </c>
      <c r="H90" s="28" t="s">
        <v>437</v>
      </c>
      <c r="J90" s="4">
        <f t="shared" si="3"/>
        <v>0</v>
      </c>
      <c r="K90" s="4">
        <f t="shared" si="4"/>
        <v>2</v>
      </c>
      <c r="L90" s="24" t="b">
        <v>1</v>
      </c>
    </row>
    <row r="91" ht="15.75" customHeight="1">
      <c r="A91" s="22">
        <v>7.0</v>
      </c>
      <c r="B91" s="22">
        <v>4.0</v>
      </c>
      <c r="C91" s="22">
        <v>42.0297241232458</v>
      </c>
      <c r="D91" s="22">
        <v>-91.6244823602043</v>
      </c>
      <c r="E91" s="24" t="s">
        <v>393</v>
      </c>
      <c r="F91" s="41" t="s">
        <v>393</v>
      </c>
      <c r="G91" s="24" t="s">
        <v>104</v>
      </c>
      <c r="H91" s="28" t="s">
        <v>438</v>
      </c>
      <c r="J91" s="4">
        <f t="shared" si="3"/>
        <v>0</v>
      </c>
      <c r="K91" s="4">
        <f t="shared" si="4"/>
        <v>12</v>
      </c>
      <c r="L91" s="24" t="b">
        <v>1</v>
      </c>
    </row>
    <row r="92" ht="15.75" customHeight="1">
      <c r="A92" s="22">
        <v>7.0</v>
      </c>
      <c r="B92" s="22">
        <v>5.0</v>
      </c>
      <c r="C92" s="22">
        <v>42.0297490816181</v>
      </c>
      <c r="D92" s="22">
        <v>-91.6242918010071</v>
      </c>
      <c r="E92" s="24" t="s">
        <v>392</v>
      </c>
      <c r="F92" s="40" t="s">
        <v>392</v>
      </c>
      <c r="G92" s="24" t="s">
        <v>100</v>
      </c>
      <c r="H92" s="28" t="s">
        <v>439</v>
      </c>
      <c r="J92" s="4">
        <f t="shared" si="3"/>
        <v>0</v>
      </c>
      <c r="K92" s="4">
        <f t="shared" si="4"/>
        <v>3</v>
      </c>
      <c r="L92" s="24" t="b">
        <v>1</v>
      </c>
    </row>
    <row r="93" ht="15.75" customHeight="1">
      <c r="A93" s="22">
        <v>7.0</v>
      </c>
      <c r="B93" s="22">
        <v>6.0</v>
      </c>
      <c r="C93" s="22">
        <v>42.0297740399905</v>
      </c>
      <c r="D93" s="22">
        <v>-91.6241012417352</v>
      </c>
      <c r="E93" s="24" t="s">
        <v>392</v>
      </c>
      <c r="F93" s="40" t="s">
        <v>392</v>
      </c>
      <c r="J93" s="4">
        <f t="shared" si="3"/>
        <v>0</v>
      </c>
      <c r="K93" s="4">
        <f t="shared" si="4"/>
        <v>0</v>
      </c>
      <c r="L93" s="22" t="b">
        <v>0</v>
      </c>
    </row>
    <row r="94" ht="15.75" customHeight="1">
      <c r="A94" s="22">
        <v>7.0</v>
      </c>
      <c r="B94" s="22">
        <v>7.0</v>
      </c>
      <c r="C94" s="22">
        <v>42.0297989983628</v>
      </c>
      <c r="D94" s="22">
        <v>-91.6239106823885</v>
      </c>
      <c r="E94" s="24" t="s">
        <v>393</v>
      </c>
      <c r="F94" s="41" t="s">
        <v>393</v>
      </c>
      <c r="G94" s="24" t="s">
        <v>104</v>
      </c>
      <c r="H94" s="28" t="s">
        <v>440</v>
      </c>
      <c r="J94" s="4">
        <f t="shared" si="3"/>
        <v>0</v>
      </c>
      <c r="K94" s="4">
        <f t="shared" si="4"/>
        <v>12</v>
      </c>
      <c r="L94" s="24" t="b">
        <v>1</v>
      </c>
    </row>
    <row r="95" ht="15.75" customHeight="1">
      <c r="A95" s="22">
        <v>7.0</v>
      </c>
      <c r="B95" s="22">
        <v>8.0</v>
      </c>
      <c r="C95" s="22">
        <v>42.0298239567351</v>
      </c>
      <c r="D95" s="22">
        <v>-91.623720122967</v>
      </c>
      <c r="E95" s="24" t="s">
        <v>393</v>
      </c>
      <c r="F95" s="41" t="s">
        <v>393</v>
      </c>
      <c r="G95" s="24" t="s">
        <v>436</v>
      </c>
      <c r="H95" s="28" t="s">
        <v>441</v>
      </c>
      <c r="J95" s="4">
        <f t="shared" si="3"/>
        <v>0</v>
      </c>
      <c r="K95" s="4">
        <f t="shared" si="4"/>
        <v>2</v>
      </c>
      <c r="L95" s="24" t="b">
        <v>1</v>
      </c>
    </row>
    <row r="96" ht="15.75" customHeight="1">
      <c r="A96" s="22">
        <v>7.0</v>
      </c>
      <c r="B96" s="22">
        <v>9.0</v>
      </c>
      <c r="C96" s="22">
        <v>42.0298489151075</v>
      </c>
      <c r="D96" s="22">
        <v>-91.6235295634707</v>
      </c>
      <c r="E96" s="24" t="s">
        <v>392</v>
      </c>
      <c r="F96" s="40" t="s">
        <v>392</v>
      </c>
      <c r="J96" s="4">
        <f t="shared" si="3"/>
        <v>0</v>
      </c>
      <c r="K96" s="4">
        <f t="shared" si="4"/>
        <v>0</v>
      </c>
      <c r="L96" s="22" t="b">
        <v>0</v>
      </c>
    </row>
    <row r="97" ht="15.75" customHeight="1">
      <c r="A97" s="22">
        <v>7.0</v>
      </c>
      <c r="B97" s="22">
        <v>10.0</v>
      </c>
      <c r="C97" s="22">
        <v>42.0298738734798</v>
      </c>
      <c r="D97" s="22">
        <v>-91.6233390038995</v>
      </c>
      <c r="E97" s="24" t="s">
        <v>392</v>
      </c>
      <c r="F97" s="40" t="s">
        <v>392</v>
      </c>
      <c r="G97" s="24" t="s">
        <v>104</v>
      </c>
      <c r="H97" s="28" t="s">
        <v>442</v>
      </c>
      <c r="J97" s="4">
        <f t="shared" si="3"/>
        <v>0</v>
      </c>
      <c r="K97" s="4">
        <f t="shared" si="4"/>
        <v>12</v>
      </c>
      <c r="L97" s="24" t="b">
        <v>1</v>
      </c>
    </row>
    <row r="98" ht="15.75" customHeight="1">
      <c r="A98" s="22">
        <v>7.0</v>
      </c>
      <c r="B98" s="22">
        <v>11.0</v>
      </c>
      <c r="C98" s="22">
        <v>42.0298988318521</v>
      </c>
      <c r="D98" s="22">
        <v>-91.6231484442535</v>
      </c>
      <c r="E98" s="24" t="s">
        <v>393</v>
      </c>
      <c r="F98" s="41" t="s">
        <v>393</v>
      </c>
      <c r="G98" s="24" t="s">
        <v>134</v>
      </c>
      <c r="H98" s="28" t="s">
        <v>443</v>
      </c>
      <c r="J98" s="4">
        <f t="shared" si="3"/>
        <v>0</v>
      </c>
      <c r="K98" s="4">
        <f t="shared" si="4"/>
        <v>2</v>
      </c>
      <c r="L98" s="24" t="b">
        <v>1</v>
      </c>
    </row>
    <row r="99" ht="15.75" customHeight="1">
      <c r="A99" s="22">
        <v>7.0</v>
      </c>
      <c r="B99" s="22">
        <v>12.0</v>
      </c>
      <c r="C99" s="22">
        <v>42.0299237902245</v>
      </c>
      <c r="D99" s="22">
        <v>-91.6229578845326</v>
      </c>
      <c r="E99" s="24" t="s">
        <v>393</v>
      </c>
      <c r="F99" s="41" t="s">
        <v>393</v>
      </c>
      <c r="G99" s="24" t="s">
        <v>444</v>
      </c>
      <c r="H99" s="28" t="s">
        <v>445</v>
      </c>
      <c r="J99" s="4">
        <f t="shared" si="3"/>
        <v>0</v>
      </c>
      <c r="K99" s="4">
        <f t="shared" si="4"/>
        <v>1</v>
      </c>
      <c r="L99" s="24" t="b">
        <v>1</v>
      </c>
    </row>
    <row r="100" ht="15.75" customHeight="1">
      <c r="A100" s="22">
        <v>7.0</v>
      </c>
      <c r="B100" s="22">
        <v>13.0</v>
      </c>
      <c r="C100" s="22">
        <v>42.0299487485968</v>
      </c>
      <c r="D100" s="22">
        <v>-91.6227673247369</v>
      </c>
      <c r="E100" s="24" t="s">
        <v>392</v>
      </c>
      <c r="F100" s="40" t="s">
        <v>392</v>
      </c>
      <c r="G100" s="24" t="s">
        <v>104</v>
      </c>
      <c r="H100" s="28" t="s">
        <v>446</v>
      </c>
      <c r="J100" s="4">
        <f t="shared" si="3"/>
        <v>0</v>
      </c>
      <c r="K100" s="4">
        <f t="shared" si="4"/>
        <v>12</v>
      </c>
      <c r="L100" s="24" t="b">
        <v>1</v>
      </c>
    </row>
    <row r="101" ht="15.75" customHeight="1">
      <c r="A101" s="22">
        <v>7.0</v>
      </c>
      <c r="B101" s="22">
        <v>14.0</v>
      </c>
      <c r="C101" s="22">
        <v>42.0299737069691</v>
      </c>
      <c r="D101" s="22">
        <v>-91.6225767648665</v>
      </c>
      <c r="E101" s="24" t="s">
        <v>392</v>
      </c>
      <c r="F101" s="40" t="s">
        <v>392</v>
      </c>
      <c r="G101" s="24" t="s">
        <v>100</v>
      </c>
      <c r="H101" s="28" t="s">
        <v>447</v>
      </c>
      <c r="J101" s="4">
        <f t="shared" si="3"/>
        <v>0</v>
      </c>
      <c r="K101" s="4">
        <f t="shared" si="4"/>
        <v>3</v>
      </c>
      <c r="L101" s="24" t="b">
        <v>1</v>
      </c>
    </row>
    <row r="102" ht="15.75" customHeight="1">
      <c r="A102" s="22">
        <v>8.0</v>
      </c>
      <c r="B102" s="22">
        <v>1.0</v>
      </c>
      <c r="C102" s="22">
        <v>42.0295077012669</v>
      </c>
      <c r="D102" s="22">
        <v>-91.625020446809</v>
      </c>
      <c r="E102" s="24" t="s">
        <v>392</v>
      </c>
      <c r="F102" s="40" t="s">
        <v>392</v>
      </c>
      <c r="G102" s="24" t="s">
        <v>107</v>
      </c>
      <c r="H102" s="27" t="s">
        <v>448</v>
      </c>
      <c r="J102" s="4">
        <f t="shared" si="3"/>
        <v>0</v>
      </c>
      <c r="K102" s="4">
        <f t="shared" si="4"/>
        <v>3</v>
      </c>
      <c r="L102" s="24" t="b">
        <v>1</v>
      </c>
    </row>
    <row r="103" ht="15.75" customHeight="1">
      <c r="A103" s="22">
        <v>8.0</v>
      </c>
      <c r="B103" s="22">
        <v>2.0</v>
      </c>
      <c r="C103" s="22">
        <v>42.0295326596392</v>
      </c>
      <c r="D103" s="22">
        <v>-91.6248298882607</v>
      </c>
      <c r="E103" s="24" t="s">
        <v>392</v>
      </c>
      <c r="F103" s="40" t="s">
        <v>392</v>
      </c>
      <c r="J103" s="4">
        <f t="shared" si="3"/>
        <v>0</v>
      </c>
      <c r="K103" s="4">
        <f t="shared" si="4"/>
        <v>0</v>
      </c>
      <c r="L103" s="22" t="b">
        <v>0</v>
      </c>
    </row>
    <row r="104" ht="15.75" customHeight="1">
      <c r="A104" s="22">
        <v>8.0</v>
      </c>
      <c r="B104" s="22">
        <v>3.0</v>
      </c>
      <c r="C104" s="22">
        <v>42.0295576180115</v>
      </c>
      <c r="D104" s="22">
        <v>-91.6246393296376</v>
      </c>
      <c r="E104" s="24" t="s">
        <v>393</v>
      </c>
      <c r="F104" s="41" t="s">
        <v>393</v>
      </c>
      <c r="G104" s="24" t="s">
        <v>414</v>
      </c>
      <c r="H104" s="28" t="s">
        <v>449</v>
      </c>
      <c r="J104" s="4">
        <f t="shared" si="3"/>
        <v>0</v>
      </c>
      <c r="K104" s="4">
        <f t="shared" si="4"/>
        <v>3</v>
      </c>
      <c r="L104" s="24" t="b">
        <v>1</v>
      </c>
    </row>
    <row r="105" ht="15.75" customHeight="1">
      <c r="A105" s="22">
        <v>8.0</v>
      </c>
      <c r="B105" s="22">
        <v>4.0</v>
      </c>
      <c r="C105" s="22">
        <v>42.0295825763839</v>
      </c>
      <c r="D105" s="22">
        <v>-91.6244487709397</v>
      </c>
      <c r="E105" s="24" t="s">
        <v>393</v>
      </c>
      <c r="F105" s="41" t="s">
        <v>393</v>
      </c>
      <c r="G105" s="24" t="s">
        <v>32</v>
      </c>
      <c r="H105" s="27" t="s">
        <v>450</v>
      </c>
      <c r="J105" s="4">
        <f t="shared" si="3"/>
        <v>0</v>
      </c>
      <c r="K105" s="4">
        <f t="shared" si="4"/>
        <v>1</v>
      </c>
      <c r="L105" s="24" t="b">
        <v>1</v>
      </c>
    </row>
    <row r="106" ht="15.75" customHeight="1">
      <c r="A106" s="22">
        <v>8.0</v>
      </c>
      <c r="B106" s="22">
        <v>5.0</v>
      </c>
      <c r="C106" s="22">
        <v>42.0296075347562</v>
      </c>
      <c r="D106" s="22">
        <v>-91.6242582121669</v>
      </c>
      <c r="E106" s="24" t="s">
        <v>392</v>
      </c>
      <c r="F106" s="40" t="s">
        <v>392</v>
      </c>
      <c r="J106" s="4">
        <f t="shared" si="3"/>
        <v>0</v>
      </c>
      <c r="K106" s="4">
        <f t="shared" si="4"/>
        <v>0</v>
      </c>
      <c r="L106" s="22" t="b">
        <v>0</v>
      </c>
    </row>
    <row r="107" ht="15.75" customHeight="1">
      <c r="A107" s="22">
        <v>8.0</v>
      </c>
      <c r="B107" s="22">
        <v>6.0</v>
      </c>
      <c r="C107" s="22">
        <v>42.0296324931285</v>
      </c>
      <c r="D107" s="22">
        <v>-91.6240676533193</v>
      </c>
      <c r="E107" s="24" t="s">
        <v>392</v>
      </c>
      <c r="F107" s="40" t="s">
        <v>392</v>
      </c>
      <c r="J107" s="4">
        <f t="shared" si="3"/>
        <v>0</v>
      </c>
      <c r="K107" s="4">
        <f t="shared" si="4"/>
        <v>0</v>
      </c>
      <c r="L107" s="22" t="b">
        <v>0</v>
      </c>
    </row>
    <row r="108" ht="15.75" customHeight="1">
      <c r="A108" s="22">
        <v>8.0</v>
      </c>
      <c r="B108" s="22">
        <v>7.0</v>
      </c>
      <c r="C108" s="22">
        <v>42.0296574515009</v>
      </c>
      <c r="D108" s="22">
        <v>-91.6238770943969</v>
      </c>
      <c r="E108" s="24" t="s">
        <v>393</v>
      </c>
      <c r="F108" s="41" t="s">
        <v>393</v>
      </c>
      <c r="J108" s="4">
        <f t="shared" si="3"/>
        <v>0</v>
      </c>
      <c r="K108" s="4">
        <f t="shared" si="4"/>
        <v>0</v>
      </c>
      <c r="L108" s="22" t="b">
        <v>0</v>
      </c>
    </row>
    <row r="109" ht="15.75" customHeight="1">
      <c r="A109" s="22">
        <v>8.0</v>
      </c>
      <c r="B109" s="22">
        <v>8.0</v>
      </c>
      <c r="C109" s="22">
        <v>42.0296824098732</v>
      </c>
      <c r="D109" s="22">
        <v>-91.6236865353996</v>
      </c>
      <c r="E109" s="24" t="s">
        <v>393</v>
      </c>
      <c r="F109" s="41" t="s">
        <v>393</v>
      </c>
      <c r="J109" s="4">
        <f t="shared" si="3"/>
        <v>0</v>
      </c>
      <c r="K109" s="4">
        <f t="shared" si="4"/>
        <v>0</v>
      </c>
      <c r="L109" s="22" t="b">
        <v>0</v>
      </c>
    </row>
    <row r="110" ht="15.75" customHeight="1">
      <c r="A110" s="22">
        <v>8.0</v>
      </c>
      <c r="B110" s="22">
        <v>9.0</v>
      </c>
      <c r="C110" s="22">
        <v>42.0297073682455</v>
      </c>
      <c r="D110" s="22">
        <v>-91.6234959763276</v>
      </c>
      <c r="E110" s="24" t="s">
        <v>392</v>
      </c>
      <c r="F110" s="40" t="s">
        <v>392</v>
      </c>
      <c r="J110" s="4">
        <f t="shared" si="3"/>
        <v>0</v>
      </c>
      <c r="K110" s="4">
        <f t="shared" si="4"/>
        <v>0</v>
      </c>
      <c r="L110" s="22" t="b">
        <v>0</v>
      </c>
    </row>
    <row r="111" ht="15.75" customHeight="1">
      <c r="A111" s="22">
        <v>8.0</v>
      </c>
      <c r="B111" s="22">
        <v>10.0</v>
      </c>
      <c r="C111" s="22">
        <v>42.0297323266179</v>
      </c>
      <c r="D111" s="22">
        <v>-91.6233054171807</v>
      </c>
      <c r="E111" s="24" t="s">
        <v>392</v>
      </c>
      <c r="F111" s="40" t="s">
        <v>392</v>
      </c>
      <c r="J111" s="4">
        <f t="shared" si="3"/>
        <v>0</v>
      </c>
      <c r="K111" s="4">
        <f t="shared" si="4"/>
        <v>0</v>
      </c>
      <c r="L111" s="22" t="b">
        <v>0</v>
      </c>
    </row>
    <row r="112" ht="15.75" customHeight="1">
      <c r="A112" s="22">
        <v>8.0</v>
      </c>
      <c r="B112" s="22">
        <v>11.0</v>
      </c>
      <c r="C112" s="22">
        <v>42.0297572849902</v>
      </c>
      <c r="D112" s="22">
        <v>-91.623114857959</v>
      </c>
      <c r="E112" s="24" t="s">
        <v>393</v>
      </c>
      <c r="F112" s="41" t="s">
        <v>393</v>
      </c>
      <c r="J112" s="4">
        <f t="shared" si="3"/>
        <v>0</v>
      </c>
      <c r="K112" s="4">
        <f t="shared" si="4"/>
        <v>0</v>
      </c>
      <c r="L112" s="22" t="b">
        <v>0</v>
      </c>
    </row>
    <row r="113" ht="15.75" customHeight="1">
      <c r="A113" s="22">
        <v>8.0</v>
      </c>
      <c r="B113" s="22">
        <v>12.0</v>
      </c>
      <c r="C113" s="22">
        <v>42.0297822433626</v>
      </c>
      <c r="D113" s="22">
        <v>-91.6229242986626</v>
      </c>
      <c r="E113" s="24" t="s">
        <v>393</v>
      </c>
      <c r="F113" s="41" t="s">
        <v>393</v>
      </c>
      <c r="J113" s="4">
        <f t="shared" si="3"/>
        <v>0</v>
      </c>
      <c r="K113" s="4">
        <f t="shared" si="4"/>
        <v>0</v>
      </c>
      <c r="L113" s="22" t="b">
        <v>0</v>
      </c>
    </row>
    <row r="114" ht="15.75" customHeight="1">
      <c r="A114" s="22">
        <v>8.0</v>
      </c>
      <c r="B114" s="22">
        <v>13.0</v>
      </c>
      <c r="C114" s="22">
        <v>42.0298072017349</v>
      </c>
      <c r="D114" s="22">
        <v>-91.6227337392913</v>
      </c>
      <c r="E114" s="24" t="s">
        <v>392</v>
      </c>
      <c r="F114" s="40" t="s">
        <v>392</v>
      </c>
      <c r="J114" s="4">
        <f t="shared" si="3"/>
        <v>0</v>
      </c>
      <c r="K114" s="4">
        <f t="shared" si="4"/>
        <v>0</v>
      </c>
      <c r="L114" s="22" t="b">
        <v>0</v>
      </c>
    </row>
    <row r="115" ht="15.75" customHeight="1">
      <c r="A115" s="22">
        <v>8.0</v>
      </c>
      <c r="B115" s="22">
        <v>14.0</v>
      </c>
      <c r="C115" s="22">
        <v>42.0298321601072</v>
      </c>
      <c r="D115" s="22">
        <v>-91.6225431798452</v>
      </c>
      <c r="E115" s="24" t="s">
        <v>392</v>
      </c>
      <c r="F115" s="40" t="s">
        <v>392</v>
      </c>
      <c r="J115" s="4">
        <f t="shared" si="3"/>
        <v>0</v>
      </c>
      <c r="K115" s="4">
        <f t="shared" si="4"/>
        <v>0</v>
      </c>
      <c r="L115" s="22" t="b">
        <v>0</v>
      </c>
    </row>
    <row r="116" ht="15.75" customHeight="1">
      <c r="A116" s="22">
        <v>9.0</v>
      </c>
      <c r="B116" s="22">
        <v>1.0</v>
      </c>
      <c r="C116" s="22">
        <v>42.029366154405</v>
      </c>
      <c r="D116" s="22">
        <v>-91.624986856346</v>
      </c>
      <c r="E116" s="24" t="s">
        <v>392</v>
      </c>
      <c r="F116" s="40" t="s">
        <v>392</v>
      </c>
      <c r="J116" s="4">
        <f t="shared" si="3"/>
        <v>0</v>
      </c>
      <c r="K116" s="4">
        <f t="shared" si="4"/>
        <v>0</v>
      </c>
      <c r="L116" s="22" t="b">
        <v>0</v>
      </c>
    </row>
    <row r="117" ht="15.75" customHeight="1">
      <c r="A117" s="22">
        <v>9.0</v>
      </c>
      <c r="B117" s="22">
        <v>2.0</v>
      </c>
      <c r="C117" s="22">
        <v>42.0293911127774</v>
      </c>
      <c r="D117" s="22">
        <v>-91.624796298222</v>
      </c>
      <c r="E117" s="24" t="s">
        <v>392</v>
      </c>
      <c r="F117" s="40" t="s">
        <v>392</v>
      </c>
      <c r="J117" s="4">
        <f t="shared" si="3"/>
        <v>0</v>
      </c>
      <c r="K117" s="4">
        <f t="shared" si="4"/>
        <v>0</v>
      </c>
      <c r="L117" s="22" t="b">
        <v>0</v>
      </c>
    </row>
    <row r="118" ht="15.75" customHeight="1">
      <c r="A118" s="22">
        <v>9.0</v>
      </c>
      <c r="B118" s="22">
        <v>3.0</v>
      </c>
      <c r="C118" s="22">
        <v>42.0294160711497</v>
      </c>
      <c r="D118" s="22">
        <v>-91.6246057400231</v>
      </c>
      <c r="E118" s="24" t="s">
        <v>393</v>
      </c>
      <c r="F118" s="41" t="s">
        <v>393</v>
      </c>
      <c r="G118" s="24" t="s">
        <v>432</v>
      </c>
      <c r="H118" s="28" t="s">
        <v>451</v>
      </c>
      <c r="I118" s="33"/>
      <c r="J118" s="4">
        <f t="shared" si="3"/>
        <v>0</v>
      </c>
      <c r="K118" s="4">
        <f t="shared" si="4"/>
        <v>2</v>
      </c>
      <c r="L118" s="24" t="b">
        <v>1</v>
      </c>
    </row>
    <row r="119" ht="15.75" customHeight="1">
      <c r="A119" s="22">
        <v>9.0</v>
      </c>
      <c r="B119" s="22">
        <v>4.0</v>
      </c>
      <c r="C119" s="22">
        <v>42.0294410295221</v>
      </c>
      <c r="D119" s="22">
        <v>-91.6244151817495</v>
      </c>
      <c r="E119" s="24" t="s">
        <v>393</v>
      </c>
      <c r="F119" s="41" t="s">
        <v>393</v>
      </c>
      <c r="J119" s="4">
        <f t="shared" si="3"/>
        <v>0</v>
      </c>
      <c r="K119" s="4">
        <f t="shared" si="4"/>
        <v>0</v>
      </c>
      <c r="L119" s="22" t="b">
        <v>0</v>
      </c>
    </row>
    <row r="120" ht="15.75" customHeight="1">
      <c r="A120" s="22">
        <v>9.0</v>
      </c>
      <c r="B120" s="22">
        <v>5.0</v>
      </c>
      <c r="C120" s="22">
        <v>42.0294659878944</v>
      </c>
      <c r="D120" s="22">
        <v>-91.6242246234011</v>
      </c>
      <c r="E120" s="24" t="s">
        <v>392</v>
      </c>
      <c r="F120" s="40" t="s">
        <v>392</v>
      </c>
      <c r="J120" s="4">
        <f t="shared" si="3"/>
        <v>0</v>
      </c>
      <c r="K120" s="4">
        <f t="shared" si="4"/>
        <v>0</v>
      </c>
      <c r="L120" s="22" t="b">
        <v>0</v>
      </c>
    </row>
    <row r="121" ht="15.75" customHeight="1">
      <c r="A121" s="22">
        <v>9.0</v>
      </c>
      <c r="B121" s="22">
        <v>6.0</v>
      </c>
      <c r="C121" s="22">
        <v>42.0294909462667</v>
      </c>
      <c r="D121" s="22">
        <v>-91.6240340649778</v>
      </c>
      <c r="E121" s="24" t="s">
        <v>392</v>
      </c>
      <c r="F121" s="40" t="s">
        <v>392</v>
      </c>
      <c r="J121" s="4">
        <f t="shared" si="3"/>
        <v>0</v>
      </c>
      <c r="K121" s="4">
        <f t="shared" si="4"/>
        <v>0</v>
      </c>
      <c r="L121" s="22" t="b">
        <v>0</v>
      </c>
    </row>
    <row r="122" ht="15.75" customHeight="1">
      <c r="A122" s="22">
        <v>9.0</v>
      </c>
      <c r="B122" s="22">
        <v>7.0</v>
      </c>
      <c r="C122" s="22">
        <v>42.0295159046391</v>
      </c>
      <c r="D122" s="22">
        <v>-91.6238435064798</v>
      </c>
      <c r="E122" s="24" t="s">
        <v>393</v>
      </c>
      <c r="F122" s="41" t="s">
        <v>393</v>
      </c>
      <c r="G122" s="24" t="s">
        <v>107</v>
      </c>
      <c r="H122" s="27" t="s">
        <v>452</v>
      </c>
      <c r="J122" s="4">
        <f t="shared" si="3"/>
        <v>0</v>
      </c>
      <c r="K122" s="4">
        <f t="shared" si="4"/>
        <v>3</v>
      </c>
      <c r="L122" s="24" t="b">
        <v>1</v>
      </c>
    </row>
    <row r="123" ht="15.75" customHeight="1">
      <c r="A123" s="22">
        <v>9.0</v>
      </c>
      <c r="B123" s="22">
        <v>8.0</v>
      </c>
      <c r="C123" s="22">
        <v>42.0295408630114</v>
      </c>
      <c r="D123" s="22">
        <v>-91.6236529479069</v>
      </c>
      <c r="E123" s="24" t="s">
        <v>393</v>
      </c>
      <c r="F123" s="41" t="s">
        <v>393</v>
      </c>
      <c r="J123" s="4">
        <f t="shared" si="3"/>
        <v>0</v>
      </c>
      <c r="K123" s="4">
        <f t="shared" si="4"/>
        <v>0</v>
      </c>
      <c r="L123" s="22" t="b">
        <v>0</v>
      </c>
    </row>
    <row r="124" ht="15.75" customHeight="1">
      <c r="A124" s="22">
        <v>9.0</v>
      </c>
      <c r="B124" s="22">
        <v>9.0</v>
      </c>
      <c r="C124" s="22">
        <v>42.0295658213837</v>
      </c>
      <c r="D124" s="22">
        <v>-91.6234623892592</v>
      </c>
      <c r="E124" s="24" t="s">
        <v>392</v>
      </c>
      <c r="F124" s="40" t="s">
        <v>392</v>
      </c>
      <c r="J124" s="4">
        <f t="shared" si="3"/>
        <v>0</v>
      </c>
      <c r="K124" s="4">
        <f t="shared" si="4"/>
        <v>0</v>
      </c>
      <c r="L124" s="22" t="b">
        <v>0</v>
      </c>
    </row>
    <row r="125" ht="15.75" customHeight="1">
      <c r="A125" s="22">
        <v>9.0</v>
      </c>
      <c r="B125" s="22">
        <v>10.0</v>
      </c>
      <c r="C125" s="22">
        <v>42.0295907797561</v>
      </c>
      <c r="D125" s="22">
        <v>-91.6232718305366</v>
      </c>
      <c r="E125" s="24" t="s">
        <v>392</v>
      </c>
      <c r="F125" s="40" t="s">
        <v>392</v>
      </c>
      <c r="J125" s="4">
        <f t="shared" si="3"/>
        <v>0</v>
      </c>
      <c r="K125" s="4">
        <f t="shared" si="4"/>
        <v>0</v>
      </c>
      <c r="L125" s="22" t="b">
        <v>0</v>
      </c>
    </row>
    <row r="126" ht="15.75" customHeight="1">
      <c r="A126" s="22">
        <v>9.0</v>
      </c>
      <c r="B126" s="22">
        <v>11.0</v>
      </c>
      <c r="C126" s="22">
        <v>42.0296157381284</v>
      </c>
      <c r="D126" s="22">
        <v>-91.6230812717393</v>
      </c>
      <c r="E126" s="24" t="s">
        <v>393</v>
      </c>
      <c r="F126" s="41" t="s">
        <v>393</v>
      </c>
      <c r="J126" s="4">
        <f t="shared" si="3"/>
        <v>0</v>
      </c>
      <c r="K126" s="4">
        <f t="shared" si="4"/>
        <v>0</v>
      </c>
      <c r="L126" s="22" t="b">
        <v>0</v>
      </c>
    </row>
    <row r="127" ht="15.75" customHeight="1">
      <c r="A127" s="22">
        <v>9.0</v>
      </c>
      <c r="B127" s="22">
        <v>12.0</v>
      </c>
      <c r="C127" s="22">
        <v>42.0296406965007</v>
      </c>
      <c r="D127" s="22">
        <v>-91.6228907128671</v>
      </c>
      <c r="E127" s="24" t="s">
        <v>393</v>
      </c>
      <c r="F127" s="41" t="s">
        <v>393</v>
      </c>
      <c r="J127" s="4">
        <f t="shared" si="3"/>
        <v>0</v>
      </c>
      <c r="K127" s="4">
        <f t="shared" si="4"/>
        <v>0</v>
      </c>
      <c r="L127" s="22" t="b">
        <v>0</v>
      </c>
    </row>
    <row r="128" ht="15.75" customHeight="1">
      <c r="A128" s="22">
        <v>9.0</v>
      </c>
      <c r="B128" s="22">
        <v>13.0</v>
      </c>
      <c r="C128" s="22">
        <v>42.0296656548731</v>
      </c>
      <c r="D128" s="22">
        <v>-91.6227001539201</v>
      </c>
      <c r="E128" s="24" t="s">
        <v>392</v>
      </c>
      <c r="F128" s="40" t="s">
        <v>392</v>
      </c>
      <c r="J128" s="4">
        <f t="shared" si="3"/>
        <v>0</v>
      </c>
      <c r="K128" s="4">
        <f t="shared" si="4"/>
        <v>0</v>
      </c>
      <c r="L128" s="22" t="b">
        <v>0</v>
      </c>
    </row>
    <row r="129" ht="15.75" customHeight="1">
      <c r="A129" s="22">
        <v>9.0</v>
      </c>
      <c r="B129" s="22">
        <v>14.0</v>
      </c>
      <c r="C129" s="22">
        <v>42.0296906132454</v>
      </c>
      <c r="D129" s="22">
        <v>-91.6225095948983</v>
      </c>
      <c r="E129" s="24" t="s">
        <v>392</v>
      </c>
      <c r="F129" s="40" t="s">
        <v>392</v>
      </c>
      <c r="J129" s="4">
        <f t="shared" si="3"/>
        <v>0</v>
      </c>
      <c r="K129" s="4">
        <f t="shared" si="4"/>
        <v>0</v>
      </c>
      <c r="L129" s="22" t="b">
        <v>0</v>
      </c>
    </row>
    <row r="130" ht="15.75" customHeight="1">
      <c r="A130" s="22">
        <v>10.0</v>
      </c>
      <c r="B130" s="22">
        <v>1.0</v>
      </c>
      <c r="C130" s="22">
        <v>42.0292246075431</v>
      </c>
      <c r="D130" s="22">
        <v>-91.624953265958</v>
      </c>
      <c r="E130" s="24" t="s">
        <v>392</v>
      </c>
      <c r="F130" s="40" t="s">
        <v>392</v>
      </c>
      <c r="G130" s="24" t="s">
        <v>126</v>
      </c>
      <c r="H130" s="28" t="s">
        <v>453</v>
      </c>
      <c r="J130" s="4">
        <f t="shared" si="3"/>
        <v>0</v>
      </c>
      <c r="K130" s="4">
        <f t="shared" si="4"/>
        <v>4</v>
      </c>
      <c r="L130" s="24" t="b">
        <v>1</v>
      </c>
    </row>
    <row r="131" ht="15.75" customHeight="1">
      <c r="A131" s="22">
        <v>10.0</v>
      </c>
      <c r="B131" s="22">
        <v>2.0</v>
      </c>
      <c r="C131" s="22">
        <v>42.0292495659155</v>
      </c>
      <c r="D131" s="22">
        <v>-91.6247627082584</v>
      </c>
      <c r="E131" s="24" t="s">
        <v>392</v>
      </c>
      <c r="F131" s="40" t="s">
        <v>392</v>
      </c>
      <c r="J131" s="4">
        <f t="shared" si="3"/>
        <v>0</v>
      </c>
      <c r="K131" s="4">
        <f t="shared" si="4"/>
        <v>0</v>
      </c>
      <c r="L131" s="22" t="b">
        <v>0</v>
      </c>
    </row>
    <row r="132" ht="15.75" customHeight="1">
      <c r="A132" s="22">
        <v>10.0</v>
      </c>
      <c r="B132" s="22">
        <v>3.0</v>
      </c>
      <c r="C132" s="22">
        <v>42.0292745242878</v>
      </c>
      <c r="D132" s="22">
        <v>-91.6245721504839</v>
      </c>
      <c r="E132" s="24" t="s">
        <v>393</v>
      </c>
      <c r="F132" s="41" t="s">
        <v>393</v>
      </c>
      <c r="J132" s="4">
        <f t="shared" si="3"/>
        <v>0</v>
      </c>
      <c r="K132" s="4">
        <f t="shared" si="4"/>
        <v>0</v>
      </c>
      <c r="L132" s="22" t="b">
        <v>0</v>
      </c>
    </row>
    <row r="133" ht="15.75" customHeight="1">
      <c r="A133" s="22">
        <v>10.0</v>
      </c>
      <c r="B133" s="22">
        <v>4.0</v>
      </c>
      <c r="C133" s="22">
        <v>42.0292994826601</v>
      </c>
      <c r="D133" s="22">
        <v>-91.6243815926346</v>
      </c>
      <c r="E133" s="24" t="s">
        <v>393</v>
      </c>
      <c r="F133" s="41" t="s">
        <v>393</v>
      </c>
      <c r="G133" s="24" t="s">
        <v>126</v>
      </c>
      <c r="H133" s="28" t="s">
        <v>454</v>
      </c>
      <c r="J133" s="4">
        <f t="shared" si="3"/>
        <v>0</v>
      </c>
      <c r="K133" s="4">
        <f t="shared" si="4"/>
        <v>4</v>
      </c>
      <c r="L133" s="24" t="b">
        <v>1</v>
      </c>
    </row>
    <row r="134" ht="15.75" customHeight="1">
      <c r="A134" s="22">
        <v>10.0</v>
      </c>
      <c r="B134" s="22">
        <v>5.0</v>
      </c>
      <c r="C134" s="22">
        <v>42.0293244410325</v>
      </c>
      <c r="D134" s="22">
        <v>-91.6241910347105</v>
      </c>
      <c r="E134" s="24" t="s">
        <v>392</v>
      </c>
      <c r="F134" s="40" t="s">
        <v>392</v>
      </c>
      <c r="J134" s="4">
        <f t="shared" si="3"/>
        <v>0</v>
      </c>
      <c r="K134" s="4">
        <f t="shared" si="4"/>
        <v>0</v>
      </c>
      <c r="L134" s="22" t="b">
        <v>0</v>
      </c>
    </row>
    <row r="135" ht="15.75" customHeight="1">
      <c r="A135" s="22">
        <v>10.0</v>
      </c>
      <c r="B135" s="22">
        <v>6.0</v>
      </c>
      <c r="C135" s="22">
        <v>42.0293493994048</v>
      </c>
      <c r="D135" s="22">
        <v>-91.6240004767115</v>
      </c>
      <c r="E135" s="24" t="s">
        <v>392</v>
      </c>
      <c r="F135" s="40" t="s">
        <v>392</v>
      </c>
      <c r="J135" s="4">
        <f t="shared" si="3"/>
        <v>0</v>
      </c>
      <c r="K135" s="4">
        <f t="shared" si="4"/>
        <v>0</v>
      </c>
      <c r="L135" s="22" t="b">
        <v>0</v>
      </c>
    </row>
    <row r="136" ht="15.75" customHeight="1">
      <c r="A136" s="22">
        <v>10.0</v>
      </c>
      <c r="B136" s="22">
        <v>7.0</v>
      </c>
      <c r="C136" s="22">
        <v>42.0293743577771</v>
      </c>
      <c r="D136" s="22">
        <v>-91.6238099186377</v>
      </c>
      <c r="E136" s="24" t="s">
        <v>393</v>
      </c>
      <c r="F136" s="41" t="s">
        <v>393</v>
      </c>
      <c r="G136" s="24" t="s">
        <v>126</v>
      </c>
      <c r="H136" s="28" t="s">
        <v>455</v>
      </c>
      <c r="J136" s="4">
        <f t="shared" si="3"/>
        <v>0</v>
      </c>
      <c r="K136" s="4">
        <f t="shared" si="4"/>
        <v>4</v>
      </c>
      <c r="L136" s="24" t="b">
        <v>1</v>
      </c>
    </row>
    <row r="137" ht="15.75" customHeight="1">
      <c r="A137" s="22">
        <v>10.0</v>
      </c>
      <c r="B137" s="22">
        <v>8.0</v>
      </c>
      <c r="C137" s="22">
        <v>42.0293993161495</v>
      </c>
      <c r="D137" s="22">
        <v>-91.6236193604892</v>
      </c>
      <c r="E137" s="24" t="s">
        <v>393</v>
      </c>
      <c r="F137" s="41" t="s">
        <v>393</v>
      </c>
      <c r="J137" s="4">
        <f t="shared" si="3"/>
        <v>0</v>
      </c>
      <c r="K137" s="4">
        <f t="shared" si="4"/>
        <v>0</v>
      </c>
      <c r="L137" s="22" t="b">
        <v>0</v>
      </c>
    </row>
    <row r="138" ht="15.75" customHeight="1">
      <c r="A138" s="22">
        <v>10.0</v>
      </c>
      <c r="B138" s="22">
        <v>9.0</v>
      </c>
      <c r="C138" s="22">
        <v>42.0294242745218</v>
      </c>
      <c r="D138" s="22">
        <v>-91.6234288022658</v>
      </c>
      <c r="E138" s="24" t="s">
        <v>392</v>
      </c>
      <c r="F138" s="40" t="s">
        <v>392</v>
      </c>
      <c r="J138" s="4">
        <f t="shared" si="3"/>
        <v>0</v>
      </c>
      <c r="K138" s="4">
        <f t="shared" si="4"/>
        <v>0</v>
      </c>
      <c r="L138" s="22" t="b">
        <v>0</v>
      </c>
    </row>
    <row r="139" ht="15.75" customHeight="1">
      <c r="A139" s="22">
        <v>10.0</v>
      </c>
      <c r="B139" s="22">
        <v>10.0</v>
      </c>
      <c r="C139" s="22">
        <v>42.0294492328941</v>
      </c>
      <c r="D139" s="22">
        <v>-91.6232382439676</v>
      </c>
      <c r="E139" s="24" t="s">
        <v>392</v>
      </c>
      <c r="F139" s="40" t="s">
        <v>392</v>
      </c>
      <c r="G139" s="24" t="s">
        <v>126</v>
      </c>
      <c r="H139" s="28" t="s">
        <v>456</v>
      </c>
      <c r="J139" s="4">
        <f t="shared" si="3"/>
        <v>0</v>
      </c>
      <c r="K139" s="4">
        <f t="shared" si="4"/>
        <v>4</v>
      </c>
      <c r="L139" s="24" t="b">
        <v>1</v>
      </c>
    </row>
    <row r="140" ht="15.75" customHeight="1">
      <c r="A140" s="22">
        <v>10.0</v>
      </c>
      <c r="B140" s="22">
        <v>11.0</v>
      </c>
      <c r="C140" s="22">
        <v>42.0294741912664</v>
      </c>
      <c r="D140" s="22">
        <v>-91.6230476855946</v>
      </c>
      <c r="E140" s="24" t="s">
        <v>393</v>
      </c>
      <c r="F140" s="41" t="s">
        <v>393</v>
      </c>
      <c r="J140" s="4">
        <f t="shared" si="3"/>
        <v>0</v>
      </c>
      <c r="K140" s="4">
        <f t="shared" si="4"/>
        <v>0</v>
      </c>
      <c r="L140" s="22" t="b">
        <v>0</v>
      </c>
    </row>
    <row r="141" ht="15.75" customHeight="1">
      <c r="A141" s="22">
        <v>10.0</v>
      </c>
      <c r="B141" s="22">
        <v>12.0</v>
      </c>
      <c r="C141" s="22">
        <v>42.0294991496388</v>
      </c>
      <c r="D141" s="22">
        <v>-91.6228571271467</v>
      </c>
      <c r="E141" s="24" t="s">
        <v>393</v>
      </c>
      <c r="F141" s="41" t="s">
        <v>393</v>
      </c>
      <c r="J141" s="4">
        <f t="shared" si="3"/>
        <v>0</v>
      </c>
      <c r="K141" s="4">
        <f t="shared" si="4"/>
        <v>0</v>
      </c>
      <c r="L141" s="22" t="b">
        <v>0</v>
      </c>
    </row>
    <row r="142" ht="15.75" customHeight="1">
      <c r="A142" s="22">
        <v>10.0</v>
      </c>
      <c r="B142" s="22">
        <v>13.0</v>
      </c>
      <c r="C142" s="22">
        <v>42.0295241080111</v>
      </c>
      <c r="D142" s="22">
        <v>-91.622666568624</v>
      </c>
      <c r="E142" s="24" t="s">
        <v>392</v>
      </c>
      <c r="F142" s="40" t="s">
        <v>392</v>
      </c>
      <c r="J142" s="4">
        <f t="shared" si="3"/>
        <v>0</v>
      </c>
      <c r="K142" s="4">
        <f t="shared" si="4"/>
        <v>0</v>
      </c>
      <c r="L142" s="22" t="b">
        <v>0</v>
      </c>
    </row>
    <row r="143" ht="15.75" customHeight="1">
      <c r="A143" s="22">
        <v>10.0</v>
      </c>
      <c r="B143" s="22">
        <v>14.0</v>
      </c>
      <c r="C143" s="22">
        <v>42.0295490663835</v>
      </c>
      <c r="D143" s="22">
        <v>-91.6224760100266</v>
      </c>
      <c r="E143" s="24" t="s">
        <v>392</v>
      </c>
      <c r="F143" s="40" t="s">
        <v>392</v>
      </c>
      <c r="J143" s="4">
        <f t="shared" si="3"/>
        <v>0</v>
      </c>
      <c r="K143" s="4">
        <f t="shared" si="4"/>
        <v>0</v>
      </c>
      <c r="L143" s="22" t="b">
        <v>0</v>
      </c>
    </row>
    <row r="144" ht="15.75" customHeight="1">
      <c r="A144" s="22">
        <v>11.0</v>
      </c>
      <c r="B144" s="22">
        <v>1.0</v>
      </c>
      <c r="C144" s="22">
        <v>42.0290830606813</v>
      </c>
      <c r="D144" s="22">
        <v>-91.6249196756446</v>
      </c>
      <c r="E144" s="24" t="s">
        <v>392</v>
      </c>
      <c r="F144" s="40" t="s">
        <v>392</v>
      </c>
      <c r="G144" s="24" t="s">
        <v>414</v>
      </c>
      <c r="H144" s="27" t="s">
        <v>457</v>
      </c>
      <c r="J144" s="4">
        <f t="shared" si="3"/>
        <v>0</v>
      </c>
      <c r="K144" s="4">
        <f t="shared" si="4"/>
        <v>3</v>
      </c>
      <c r="L144" s="24" t="b">
        <v>1</v>
      </c>
    </row>
    <row r="145" ht="15.75" customHeight="1">
      <c r="A145" s="22">
        <v>11.0</v>
      </c>
      <c r="B145" s="22">
        <v>2.0</v>
      </c>
      <c r="C145" s="22">
        <v>42.0291080190536</v>
      </c>
      <c r="D145" s="22">
        <v>-91.6247291183692</v>
      </c>
      <c r="E145" s="24" t="s">
        <v>392</v>
      </c>
      <c r="F145" s="40" t="s">
        <v>392</v>
      </c>
      <c r="J145" s="4">
        <f t="shared" si="3"/>
        <v>0</v>
      </c>
      <c r="K145" s="4">
        <f t="shared" si="4"/>
        <v>0</v>
      </c>
      <c r="L145" s="22" t="b">
        <v>0</v>
      </c>
    </row>
    <row r="146" ht="15.75" customHeight="1">
      <c r="A146" s="22">
        <v>11.0</v>
      </c>
      <c r="B146" s="22">
        <v>3.0</v>
      </c>
      <c r="C146" s="22">
        <v>42.0291329774259</v>
      </c>
      <c r="D146" s="22">
        <v>-91.6245385610191</v>
      </c>
      <c r="E146" s="24" t="s">
        <v>393</v>
      </c>
      <c r="F146" s="41" t="s">
        <v>393</v>
      </c>
      <c r="J146" s="4">
        <f t="shared" si="3"/>
        <v>0</v>
      </c>
      <c r="K146" s="4">
        <f t="shared" si="4"/>
        <v>0</v>
      </c>
      <c r="L146" s="22" t="b">
        <v>0</v>
      </c>
    </row>
    <row r="147" ht="15.75" customHeight="1">
      <c r="A147" s="22">
        <v>11.0</v>
      </c>
      <c r="B147" s="22">
        <v>4.0</v>
      </c>
      <c r="C147" s="22">
        <v>42.0291579357982</v>
      </c>
      <c r="D147" s="22">
        <v>-91.6243480035941</v>
      </c>
      <c r="E147" s="24" t="s">
        <v>393</v>
      </c>
      <c r="F147" s="41" t="s">
        <v>393</v>
      </c>
      <c r="J147" s="4">
        <f t="shared" si="3"/>
        <v>0</v>
      </c>
      <c r="K147" s="4">
        <f t="shared" si="4"/>
        <v>0</v>
      </c>
      <c r="L147" s="22" t="b">
        <v>0</v>
      </c>
    </row>
    <row r="148" ht="15.75" customHeight="1">
      <c r="A148" s="22">
        <v>11.0</v>
      </c>
      <c r="B148" s="22">
        <v>5.0</v>
      </c>
      <c r="C148" s="22">
        <v>42.0291828941706</v>
      </c>
      <c r="D148" s="22">
        <v>-91.6241574460943</v>
      </c>
      <c r="E148" s="24" t="s">
        <v>392</v>
      </c>
      <c r="F148" s="40" t="s">
        <v>392</v>
      </c>
      <c r="J148" s="4">
        <f t="shared" si="3"/>
        <v>0</v>
      </c>
      <c r="K148" s="4">
        <f t="shared" si="4"/>
        <v>0</v>
      </c>
      <c r="L148" s="22" t="b">
        <v>0</v>
      </c>
    </row>
    <row r="149" ht="15.75" customHeight="1">
      <c r="A149" s="22">
        <v>11.0</v>
      </c>
      <c r="B149" s="22">
        <v>6.0</v>
      </c>
      <c r="C149" s="22">
        <v>42.0292078525429</v>
      </c>
      <c r="D149" s="22">
        <v>-91.6239668885197</v>
      </c>
      <c r="E149" s="24" t="s">
        <v>392</v>
      </c>
      <c r="F149" s="40" t="s">
        <v>392</v>
      </c>
      <c r="J149" s="4">
        <f t="shared" si="3"/>
        <v>0</v>
      </c>
      <c r="K149" s="4">
        <f t="shared" si="4"/>
        <v>0</v>
      </c>
      <c r="L149" s="22" t="b">
        <v>0</v>
      </c>
    </row>
    <row r="150" ht="15.75" customHeight="1">
      <c r="A150" s="22">
        <v>11.0</v>
      </c>
      <c r="B150" s="22">
        <v>7.0</v>
      </c>
      <c r="C150" s="22">
        <v>42.0292328109152</v>
      </c>
      <c r="D150" s="22">
        <v>-91.6237763308702</v>
      </c>
      <c r="E150" s="24" t="s">
        <v>393</v>
      </c>
      <c r="F150" s="41" t="s">
        <v>393</v>
      </c>
      <c r="J150" s="4">
        <f t="shared" si="3"/>
        <v>0</v>
      </c>
      <c r="K150" s="4">
        <f t="shared" si="4"/>
        <v>0</v>
      </c>
      <c r="L150" s="22" t="b">
        <v>0</v>
      </c>
    </row>
    <row r="151" ht="15.75" customHeight="1">
      <c r="A151" s="22">
        <v>11.0</v>
      </c>
      <c r="B151" s="22">
        <v>8.0</v>
      </c>
      <c r="C151" s="22">
        <v>42.0292577692876</v>
      </c>
      <c r="D151" s="22">
        <v>-91.6235857731459</v>
      </c>
      <c r="E151" s="24" t="s">
        <v>393</v>
      </c>
      <c r="F151" s="41" t="s">
        <v>393</v>
      </c>
      <c r="J151" s="4">
        <f t="shared" si="3"/>
        <v>0</v>
      </c>
      <c r="K151" s="4">
        <f t="shared" si="4"/>
        <v>0</v>
      </c>
      <c r="L151" s="22" t="b">
        <v>0</v>
      </c>
    </row>
    <row r="152" ht="15.75" customHeight="1">
      <c r="A152" s="22">
        <v>11.0</v>
      </c>
      <c r="B152" s="22">
        <v>9.0</v>
      </c>
      <c r="C152" s="22">
        <v>42.0292827276599</v>
      </c>
      <c r="D152" s="22">
        <v>-91.6233952153468</v>
      </c>
      <c r="E152" s="24" t="s">
        <v>392</v>
      </c>
      <c r="F152" s="40" t="s">
        <v>392</v>
      </c>
      <c r="J152" s="4">
        <f t="shared" si="3"/>
        <v>0</v>
      </c>
      <c r="K152" s="4">
        <f t="shared" si="4"/>
        <v>0</v>
      </c>
      <c r="L152" s="22" t="b">
        <v>0</v>
      </c>
    </row>
    <row r="153" ht="15.75" customHeight="1">
      <c r="A153" s="22">
        <v>11.0</v>
      </c>
      <c r="B153" s="22">
        <v>10.0</v>
      </c>
      <c r="C153" s="22">
        <v>42.0293076860323</v>
      </c>
      <c r="D153" s="22">
        <v>-91.6232046574729</v>
      </c>
      <c r="E153" s="24" t="s">
        <v>392</v>
      </c>
      <c r="F153" s="40" t="s">
        <v>392</v>
      </c>
      <c r="J153" s="4">
        <f t="shared" si="3"/>
        <v>0</v>
      </c>
      <c r="K153" s="4">
        <f t="shared" si="4"/>
        <v>0</v>
      </c>
      <c r="L153" s="22" t="b">
        <v>0</v>
      </c>
    </row>
    <row r="154" ht="15.75" customHeight="1">
      <c r="A154" s="22">
        <v>11.0</v>
      </c>
      <c r="B154" s="22">
        <v>11.0</v>
      </c>
      <c r="C154" s="22">
        <v>42.0293326444046</v>
      </c>
      <c r="D154" s="22">
        <v>-91.6230140995242</v>
      </c>
      <c r="E154" s="24" t="s">
        <v>393</v>
      </c>
      <c r="F154" s="41" t="s">
        <v>393</v>
      </c>
      <c r="G154" s="24" t="s">
        <v>104</v>
      </c>
      <c r="H154" s="28" t="s">
        <v>458</v>
      </c>
      <c r="J154" s="4">
        <f t="shared" si="3"/>
        <v>0</v>
      </c>
      <c r="K154" s="4">
        <f t="shared" si="4"/>
        <v>12</v>
      </c>
      <c r="L154" s="24" t="b">
        <v>1</v>
      </c>
    </row>
    <row r="155" ht="15.75" customHeight="1">
      <c r="A155" s="22">
        <v>11.0</v>
      </c>
      <c r="B155" s="22">
        <v>12.0</v>
      </c>
      <c r="C155" s="22">
        <v>42.0293576027769</v>
      </c>
      <c r="D155" s="22">
        <v>-91.6228235415006</v>
      </c>
      <c r="E155" s="24" t="s">
        <v>393</v>
      </c>
      <c r="F155" s="41" t="s">
        <v>393</v>
      </c>
      <c r="J155" s="4">
        <f t="shared" si="3"/>
        <v>0</v>
      </c>
      <c r="K155" s="4">
        <f t="shared" si="4"/>
        <v>0</v>
      </c>
      <c r="L155" s="22" t="b">
        <v>0</v>
      </c>
    </row>
    <row r="156" ht="15.75" customHeight="1">
      <c r="A156" s="22">
        <v>11.0</v>
      </c>
      <c r="B156" s="22">
        <v>13.0</v>
      </c>
      <c r="C156" s="22">
        <v>42.0293825611492</v>
      </c>
      <c r="D156" s="22">
        <v>-91.6226329834023</v>
      </c>
      <c r="E156" s="24" t="s">
        <v>392</v>
      </c>
      <c r="F156" s="40" t="s">
        <v>392</v>
      </c>
      <c r="J156" s="4">
        <f t="shared" si="3"/>
        <v>0</v>
      </c>
      <c r="K156" s="4">
        <f t="shared" si="4"/>
        <v>0</v>
      </c>
      <c r="L156" s="22" t="b">
        <v>0</v>
      </c>
    </row>
    <row r="157" ht="15.75" customHeight="1">
      <c r="A157" s="22">
        <v>11.0</v>
      </c>
      <c r="B157" s="22">
        <v>14.0</v>
      </c>
      <c r="C157" s="22">
        <v>42.0294075195216</v>
      </c>
      <c r="D157" s="22">
        <v>-91.6224424252291</v>
      </c>
      <c r="E157" s="24" t="s">
        <v>392</v>
      </c>
      <c r="F157" s="40" t="s">
        <v>392</v>
      </c>
      <c r="J157" s="4">
        <f t="shared" si="3"/>
        <v>0</v>
      </c>
      <c r="K157" s="4">
        <f t="shared" si="4"/>
        <v>0</v>
      </c>
      <c r="L157" s="22" t="b">
        <v>0</v>
      </c>
    </row>
    <row r="158" ht="15.75" customHeight="1">
      <c r="A158" s="22">
        <v>12.0</v>
      </c>
      <c r="B158" s="22">
        <v>1.0</v>
      </c>
      <c r="C158" s="22">
        <v>42.0289415138194</v>
      </c>
      <c r="D158" s="22">
        <v>-91.624886085406</v>
      </c>
      <c r="E158" s="24" t="s">
        <v>392</v>
      </c>
      <c r="F158" s="40" t="s">
        <v>392</v>
      </c>
      <c r="J158" s="4">
        <f t="shared" si="3"/>
        <v>0</v>
      </c>
      <c r="K158" s="4">
        <f t="shared" si="4"/>
        <v>0</v>
      </c>
      <c r="L158" s="22" t="b">
        <v>0</v>
      </c>
    </row>
    <row r="159" ht="15.75" customHeight="1">
      <c r="A159" s="22">
        <v>12.0</v>
      </c>
      <c r="B159" s="22">
        <v>2.0</v>
      </c>
      <c r="C159" s="22">
        <v>42.0289664721917</v>
      </c>
      <c r="D159" s="22">
        <v>-91.6246955285549</v>
      </c>
      <c r="E159" s="24" t="s">
        <v>392</v>
      </c>
      <c r="F159" s="40" t="s">
        <v>392</v>
      </c>
      <c r="J159" s="4">
        <f t="shared" si="3"/>
        <v>0</v>
      </c>
      <c r="K159" s="4">
        <f t="shared" si="4"/>
        <v>0</v>
      </c>
      <c r="L159" s="22" t="b">
        <v>0</v>
      </c>
    </row>
    <row r="160" ht="15.75" customHeight="1">
      <c r="A160" s="22">
        <v>12.0</v>
      </c>
      <c r="B160" s="22">
        <v>3.0</v>
      </c>
      <c r="C160" s="22">
        <v>42.0289914305641</v>
      </c>
      <c r="D160" s="22">
        <v>-91.6245049716291</v>
      </c>
      <c r="E160" s="24" t="s">
        <v>393</v>
      </c>
      <c r="F160" s="41" t="s">
        <v>393</v>
      </c>
      <c r="J160" s="4">
        <f t="shared" si="3"/>
        <v>0</v>
      </c>
      <c r="K160" s="4">
        <f t="shared" si="4"/>
        <v>0</v>
      </c>
      <c r="L160" s="22" t="b">
        <v>0</v>
      </c>
    </row>
    <row r="161" ht="15.75" customHeight="1">
      <c r="A161" s="22">
        <v>12.0</v>
      </c>
      <c r="B161" s="22">
        <v>4.0</v>
      </c>
      <c r="C161" s="22">
        <v>42.0290163889364</v>
      </c>
      <c r="D161" s="22">
        <v>-91.6243144146284</v>
      </c>
      <c r="E161" s="24" t="s">
        <v>393</v>
      </c>
      <c r="F161" s="41" t="s">
        <v>393</v>
      </c>
      <c r="J161" s="4">
        <f t="shared" si="3"/>
        <v>0</v>
      </c>
      <c r="K161" s="4">
        <f t="shared" si="4"/>
        <v>0</v>
      </c>
      <c r="L161" s="22" t="b">
        <v>0</v>
      </c>
    </row>
    <row r="162" ht="15.75" customHeight="1">
      <c r="A162" s="22">
        <v>12.0</v>
      </c>
      <c r="B162" s="22">
        <v>5.0</v>
      </c>
      <c r="C162" s="22">
        <v>42.0290413473088</v>
      </c>
      <c r="D162" s="22">
        <v>-91.6241238575529</v>
      </c>
      <c r="E162" s="24" t="s">
        <v>392</v>
      </c>
      <c r="F162" s="40" t="s">
        <v>392</v>
      </c>
      <c r="J162" s="4">
        <f t="shared" si="3"/>
        <v>0</v>
      </c>
      <c r="K162" s="4">
        <f t="shared" si="4"/>
        <v>0</v>
      </c>
      <c r="L162" s="22" t="b">
        <v>0</v>
      </c>
    </row>
    <row r="163" ht="15.75" customHeight="1">
      <c r="A163" s="22">
        <v>12.0</v>
      </c>
      <c r="B163" s="22">
        <v>6.0</v>
      </c>
      <c r="C163" s="22">
        <v>42.0290663056811</v>
      </c>
      <c r="D163" s="22">
        <v>-91.6239333004026</v>
      </c>
      <c r="E163" s="24" t="s">
        <v>392</v>
      </c>
      <c r="F163" s="40" t="s">
        <v>392</v>
      </c>
      <c r="J163" s="4">
        <f t="shared" si="3"/>
        <v>0</v>
      </c>
      <c r="K163" s="4">
        <f t="shared" si="4"/>
        <v>0</v>
      </c>
      <c r="L163" s="22" t="b">
        <v>0</v>
      </c>
    </row>
    <row r="164" ht="15.75" customHeight="1">
      <c r="A164" s="22">
        <v>12.0</v>
      </c>
      <c r="B164" s="22">
        <v>7.0</v>
      </c>
      <c r="C164" s="22">
        <v>42.0290912640534</v>
      </c>
      <c r="D164" s="22">
        <v>-91.6237427431775</v>
      </c>
      <c r="E164" s="24" t="s">
        <v>393</v>
      </c>
      <c r="F164" s="41" t="s">
        <v>393</v>
      </c>
      <c r="J164" s="4">
        <f t="shared" si="3"/>
        <v>0</v>
      </c>
      <c r="K164" s="4">
        <f t="shared" si="4"/>
        <v>0</v>
      </c>
      <c r="L164" s="22" t="b">
        <v>0</v>
      </c>
    </row>
    <row r="165" ht="15.75" customHeight="1">
      <c r="A165" s="22">
        <v>12.0</v>
      </c>
      <c r="B165" s="22">
        <v>8.0</v>
      </c>
      <c r="C165" s="22">
        <v>42.0291162224258</v>
      </c>
      <c r="D165" s="22">
        <v>-91.6235521858775</v>
      </c>
      <c r="E165" s="24" t="s">
        <v>393</v>
      </c>
      <c r="F165" s="41" t="s">
        <v>393</v>
      </c>
      <c r="J165" s="4">
        <f t="shared" si="3"/>
        <v>0</v>
      </c>
      <c r="K165" s="4">
        <f t="shared" si="4"/>
        <v>0</v>
      </c>
      <c r="L165" s="22" t="b">
        <v>0</v>
      </c>
    </row>
    <row r="166" ht="15.75" customHeight="1">
      <c r="A166" s="22">
        <v>12.0</v>
      </c>
      <c r="B166" s="22">
        <v>9.0</v>
      </c>
      <c r="C166" s="22">
        <v>42.0291411807981</v>
      </c>
      <c r="D166" s="22">
        <v>-91.6233616285027</v>
      </c>
      <c r="E166" s="24" t="s">
        <v>392</v>
      </c>
      <c r="F166" s="40" t="s">
        <v>392</v>
      </c>
      <c r="J166" s="4">
        <f t="shared" si="3"/>
        <v>0</v>
      </c>
      <c r="K166" s="4">
        <f t="shared" si="4"/>
        <v>0</v>
      </c>
      <c r="L166" s="22" t="b">
        <v>0</v>
      </c>
    </row>
    <row r="167" ht="15.75" customHeight="1">
      <c r="A167" s="22">
        <v>12.0</v>
      </c>
      <c r="B167" s="22">
        <v>10.0</v>
      </c>
      <c r="C167" s="22">
        <v>42.0291661391704</v>
      </c>
      <c r="D167" s="22">
        <v>-91.6231710710532</v>
      </c>
      <c r="E167" s="24" t="s">
        <v>392</v>
      </c>
      <c r="F167" s="40" t="s">
        <v>392</v>
      </c>
      <c r="J167" s="4">
        <f t="shared" si="3"/>
        <v>0</v>
      </c>
      <c r="K167" s="4">
        <f t="shared" si="4"/>
        <v>0</v>
      </c>
      <c r="L167" s="22" t="b">
        <v>0</v>
      </c>
    </row>
    <row r="168" ht="15.75" customHeight="1">
      <c r="A168" s="22">
        <v>12.0</v>
      </c>
      <c r="B168" s="22">
        <v>11.0</v>
      </c>
      <c r="C168" s="22">
        <v>42.0291910975428</v>
      </c>
      <c r="D168" s="22">
        <v>-91.6229805135288</v>
      </c>
      <c r="E168" s="24" t="s">
        <v>393</v>
      </c>
      <c r="F168" s="41" t="s">
        <v>393</v>
      </c>
      <c r="J168" s="4">
        <f t="shared" si="3"/>
        <v>0</v>
      </c>
      <c r="K168" s="4">
        <f t="shared" si="4"/>
        <v>0</v>
      </c>
      <c r="L168" s="22" t="b">
        <v>0</v>
      </c>
    </row>
    <row r="169" ht="15.75" customHeight="1">
      <c r="A169" s="22">
        <v>12.0</v>
      </c>
      <c r="B169" s="22">
        <v>12.0</v>
      </c>
      <c r="C169" s="22">
        <v>42.0292160559151</v>
      </c>
      <c r="D169" s="22">
        <v>-91.6227899559296</v>
      </c>
      <c r="E169" s="24" t="s">
        <v>393</v>
      </c>
      <c r="F169" s="41" t="s">
        <v>393</v>
      </c>
      <c r="J169" s="4">
        <f t="shared" si="3"/>
        <v>0</v>
      </c>
      <c r="K169" s="4">
        <f t="shared" si="4"/>
        <v>0</v>
      </c>
      <c r="L169" s="22" t="b">
        <v>0</v>
      </c>
    </row>
    <row r="170" ht="15.75" customHeight="1">
      <c r="A170" s="22">
        <v>12.0</v>
      </c>
      <c r="B170" s="22">
        <v>13.0</v>
      </c>
      <c r="C170" s="22">
        <v>42.0292410142874</v>
      </c>
      <c r="D170" s="22">
        <v>-91.6225993982556</v>
      </c>
      <c r="E170" s="24" t="s">
        <v>392</v>
      </c>
      <c r="F170" s="40" t="s">
        <v>392</v>
      </c>
      <c r="J170" s="4">
        <f t="shared" si="3"/>
        <v>0</v>
      </c>
      <c r="K170" s="4">
        <f t="shared" si="4"/>
        <v>0</v>
      </c>
      <c r="L170" s="22" t="b">
        <v>0</v>
      </c>
    </row>
    <row r="171" ht="15.75" customHeight="1">
      <c r="A171" s="22">
        <v>12.0</v>
      </c>
      <c r="B171" s="22">
        <v>14.0</v>
      </c>
      <c r="C171" s="22">
        <v>42.0292659726598</v>
      </c>
      <c r="D171" s="22">
        <v>-91.6224088405067</v>
      </c>
      <c r="E171" s="24" t="s">
        <v>392</v>
      </c>
      <c r="F171" s="40" t="s">
        <v>392</v>
      </c>
      <c r="J171" s="4">
        <f t="shared" si="3"/>
        <v>0</v>
      </c>
      <c r="K171" s="4">
        <f t="shared" si="4"/>
        <v>0</v>
      </c>
      <c r="L171" s="22" t="b">
        <v>0</v>
      </c>
    </row>
    <row r="172" ht="15.75" customHeight="1">
      <c r="A172" s="22">
        <v>13.0</v>
      </c>
      <c r="B172" s="22">
        <v>1.0</v>
      </c>
      <c r="C172" s="22">
        <v>42.0287999669574</v>
      </c>
      <c r="D172" s="22">
        <v>-91.6248524952422</v>
      </c>
      <c r="E172" s="24" t="s">
        <v>392</v>
      </c>
      <c r="F172" s="40" t="s">
        <v>392</v>
      </c>
      <c r="J172" s="4">
        <f t="shared" si="3"/>
        <v>0</v>
      </c>
      <c r="K172" s="4">
        <f t="shared" si="4"/>
        <v>0</v>
      </c>
      <c r="L172" s="22" t="b">
        <v>0</v>
      </c>
    </row>
    <row r="173" ht="15.75" customHeight="1">
      <c r="A173" s="22">
        <v>13.0</v>
      </c>
      <c r="B173" s="22">
        <v>2.0</v>
      </c>
      <c r="C173" s="22">
        <v>42.0288249253297</v>
      </c>
      <c r="D173" s="22">
        <v>-91.6246619388155</v>
      </c>
      <c r="E173" s="24" t="s">
        <v>392</v>
      </c>
      <c r="F173" s="40" t="s">
        <v>392</v>
      </c>
      <c r="J173" s="4">
        <f t="shared" si="3"/>
        <v>0</v>
      </c>
      <c r="K173" s="4">
        <f t="shared" si="4"/>
        <v>0</v>
      </c>
      <c r="L173" s="22" t="b">
        <v>0</v>
      </c>
    </row>
    <row r="174" ht="15.75" customHeight="1">
      <c r="A174" s="22">
        <v>13.0</v>
      </c>
      <c r="B174" s="22">
        <v>3.0</v>
      </c>
      <c r="C174" s="22">
        <v>42.0288498837021</v>
      </c>
      <c r="D174" s="22">
        <v>-91.6244713823139</v>
      </c>
      <c r="E174" s="24" t="s">
        <v>393</v>
      </c>
      <c r="F174" s="41" t="s">
        <v>393</v>
      </c>
      <c r="J174" s="4">
        <f t="shared" si="3"/>
        <v>0</v>
      </c>
      <c r="K174" s="4">
        <f t="shared" si="4"/>
        <v>0</v>
      </c>
      <c r="L174" s="22" t="b">
        <v>0</v>
      </c>
    </row>
    <row r="175" ht="15.75" customHeight="1">
      <c r="A175" s="22">
        <v>13.0</v>
      </c>
      <c r="B175" s="22">
        <v>4.0</v>
      </c>
      <c r="C175" s="22">
        <v>42.0288748420744</v>
      </c>
      <c r="D175" s="22">
        <v>-91.6242808257375</v>
      </c>
      <c r="E175" s="24" t="s">
        <v>393</v>
      </c>
      <c r="F175" s="41" t="s">
        <v>393</v>
      </c>
      <c r="J175" s="4">
        <f t="shared" si="3"/>
        <v>0</v>
      </c>
      <c r="K175" s="4">
        <f t="shared" si="4"/>
        <v>0</v>
      </c>
      <c r="L175" s="22" t="b">
        <v>0</v>
      </c>
    </row>
    <row r="176" ht="15.75" customHeight="1">
      <c r="A176" s="22">
        <v>13.0</v>
      </c>
      <c r="B176" s="22">
        <v>5.0</v>
      </c>
      <c r="C176" s="22">
        <v>42.0288998004468</v>
      </c>
      <c r="D176" s="22">
        <v>-91.6240902690863</v>
      </c>
      <c r="E176" s="24" t="s">
        <v>392</v>
      </c>
      <c r="F176" s="40" t="s">
        <v>392</v>
      </c>
      <c r="J176" s="4">
        <f t="shared" si="3"/>
        <v>0</v>
      </c>
      <c r="K176" s="4">
        <f t="shared" si="4"/>
        <v>0</v>
      </c>
      <c r="L176" s="22" t="b">
        <v>0</v>
      </c>
    </row>
    <row r="177" ht="15.75" customHeight="1">
      <c r="A177" s="22">
        <v>13.0</v>
      </c>
      <c r="B177" s="22">
        <v>6.0</v>
      </c>
      <c r="C177" s="22">
        <v>42.0289247588191</v>
      </c>
      <c r="D177" s="22">
        <v>-91.6238997123603</v>
      </c>
      <c r="E177" s="24" t="s">
        <v>392</v>
      </c>
      <c r="F177" s="40" t="s">
        <v>392</v>
      </c>
      <c r="J177" s="4">
        <f t="shared" si="3"/>
        <v>0</v>
      </c>
      <c r="K177" s="4">
        <f t="shared" si="4"/>
        <v>0</v>
      </c>
      <c r="L177" s="22" t="b">
        <v>0</v>
      </c>
    </row>
    <row r="178" ht="15.75" customHeight="1">
      <c r="A178" s="22">
        <v>13.0</v>
      </c>
      <c r="B178" s="22">
        <v>7.0</v>
      </c>
      <c r="C178" s="22">
        <v>42.0289497171915</v>
      </c>
      <c r="D178" s="22">
        <v>-91.6237091555595</v>
      </c>
      <c r="E178" s="24" t="s">
        <v>393</v>
      </c>
      <c r="F178" s="41" t="s">
        <v>393</v>
      </c>
      <c r="J178" s="4">
        <f t="shared" si="3"/>
        <v>0</v>
      </c>
      <c r="K178" s="4">
        <f t="shared" si="4"/>
        <v>0</v>
      </c>
      <c r="L178" s="22" t="b">
        <v>0</v>
      </c>
    </row>
    <row r="179" ht="15.75" customHeight="1">
      <c r="A179" s="22">
        <v>13.0</v>
      </c>
      <c r="B179" s="22">
        <v>8.0</v>
      </c>
      <c r="C179" s="22">
        <v>42.0289746755638</v>
      </c>
      <c r="D179" s="22">
        <v>-91.6235185986838</v>
      </c>
      <c r="E179" s="24" t="s">
        <v>393</v>
      </c>
      <c r="F179" s="41" t="s">
        <v>393</v>
      </c>
      <c r="J179" s="4">
        <f t="shared" si="3"/>
        <v>0</v>
      </c>
      <c r="K179" s="4">
        <f t="shared" si="4"/>
        <v>0</v>
      </c>
      <c r="L179" s="22" t="b">
        <v>0</v>
      </c>
    </row>
    <row r="180" ht="15.75" customHeight="1">
      <c r="A180" s="22">
        <v>13.0</v>
      </c>
      <c r="B180" s="22">
        <v>9.0</v>
      </c>
      <c r="C180" s="22">
        <v>42.0289996339361</v>
      </c>
      <c r="D180" s="22">
        <v>-91.6233280417333</v>
      </c>
      <c r="E180" s="24" t="s">
        <v>392</v>
      </c>
      <c r="F180" s="40" t="s">
        <v>392</v>
      </c>
      <c r="J180" s="4">
        <f t="shared" si="3"/>
        <v>0</v>
      </c>
      <c r="K180" s="4">
        <f t="shared" si="4"/>
        <v>0</v>
      </c>
      <c r="L180" s="22" t="b">
        <v>0</v>
      </c>
    </row>
    <row r="181" ht="15.75" customHeight="1">
      <c r="A181" s="22">
        <v>13.0</v>
      </c>
      <c r="B181" s="22">
        <v>10.0</v>
      </c>
      <c r="C181" s="22">
        <v>42.0290245923085</v>
      </c>
      <c r="D181" s="22">
        <v>-91.623137484708</v>
      </c>
      <c r="E181" s="24" t="s">
        <v>392</v>
      </c>
      <c r="F181" s="40" t="s">
        <v>392</v>
      </c>
      <c r="J181" s="4">
        <f t="shared" si="3"/>
        <v>0</v>
      </c>
      <c r="K181" s="4">
        <f t="shared" si="4"/>
        <v>0</v>
      </c>
      <c r="L181" s="22" t="b">
        <v>0</v>
      </c>
    </row>
    <row r="182" ht="15.75" customHeight="1">
      <c r="A182" s="22">
        <v>13.0</v>
      </c>
      <c r="B182" s="22">
        <v>11.0</v>
      </c>
      <c r="C182" s="22">
        <v>42.0290495506808</v>
      </c>
      <c r="D182" s="22">
        <v>-91.6229469276079</v>
      </c>
      <c r="E182" s="24" t="s">
        <v>393</v>
      </c>
      <c r="F182" s="41" t="s">
        <v>393</v>
      </c>
      <c r="J182" s="4">
        <f t="shared" si="3"/>
        <v>0</v>
      </c>
      <c r="K182" s="4">
        <f t="shared" si="4"/>
        <v>0</v>
      </c>
      <c r="L182" s="22" t="b">
        <v>0</v>
      </c>
    </row>
    <row r="183" ht="15.75" customHeight="1">
      <c r="A183" s="22">
        <v>13.0</v>
      </c>
      <c r="B183" s="22">
        <v>12.0</v>
      </c>
      <c r="C183" s="22">
        <v>42.0290745090532</v>
      </c>
      <c r="D183" s="22">
        <v>-91.622756370433</v>
      </c>
      <c r="E183" s="24" t="s">
        <v>393</v>
      </c>
      <c r="F183" s="41" t="s">
        <v>393</v>
      </c>
      <c r="J183" s="4">
        <f t="shared" si="3"/>
        <v>0</v>
      </c>
      <c r="K183" s="4">
        <f t="shared" si="4"/>
        <v>0</v>
      </c>
      <c r="L183" s="22" t="b">
        <v>0</v>
      </c>
    </row>
    <row r="184" ht="15.75" customHeight="1">
      <c r="A184" s="22">
        <v>13.0</v>
      </c>
      <c r="B184" s="22">
        <v>13.0</v>
      </c>
      <c r="C184" s="22">
        <v>42.0290994674255</v>
      </c>
      <c r="D184" s="22">
        <v>-91.6225658131833</v>
      </c>
      <c r="E184" s="24" t="s">
        <v>392</v>
      </c>
      <c r="F184" s="40" t="s">
        <v>392</v>
      </c>
      <c r="J184" s="4">
        <f t="shared" si="3"/>
        <v>0</v>
      </c>
      <c r="K184" s="4">
        <f t="shared" si="4"/>
        <v>0</v>
      </c>
      <c r="L184" s="22" t="b">
        <v>0</v>
      </c>
    </row>
    <row r="185" ht="15.75" customHeight="1">
      <c r="A185" s="22">
        <v>13.0</v>
      </c>
      <c r="B185" s="22">
        <v>14.0</v>
      </c>
      <c r="C185" s="22">
        <v>42.0291244257978</v>
      </c>
      <c r="D185" s="22">
        <v>-91.6223752558587</v>
      </c>
      <c r="E185" s="24" t="s">
        <v>392</v>
      </c>
      <c r="F185" s="40" t="s">
        <v>392</v>
      </c>
      <c r="J185" s="4">
        <f t="shared" si="3"/>
        <v>0</v>
      </c>
      <c r="K185" s="4">
        <f t="shared" si="4"/>
        <v>0</v>
      </c>
      <c r="L185" s="22" t="b">
        <v>0</v>
      </c>
    </row>
    <row r="186" ht="15.75" customHeight="1">
      <c r="A186" s="22">
        <v>14.0</v>
      </c>
      <c r="B186" s="22">
        <v>1.0</v>
      </c>
      <c r="C186" s="22">
        <v>42.0286584200956</v>
      </c>
      <c r="D186" s="22">
        <v>-91.6248189051531</v>
      </c>
      <c r="E186" s="24" t="s">
        <v>392</v>
      </c>
      <c r="F186" s="40" t="s">
        <v>392</v>
      </c>
      <c r="J186" s="4">
        <f t="shared" si="3"/>
        <v>0</v>
      </c>
      <c r="K186" s="4">
        <f t="shared" si="4"/>
        <v>0</v>
      </c>
      <c r="L186" s="22" t="b">
        <v>0</v>
      </c>
    </row>
    <row r="187" ht="15.75" customHeight="1">
      <c r="A187" s="22">
        <v>14.0</v>
      </c>
      <c r="B187" s="22">
        <v>2.0</v>
      </c>
      <c r="C187" s="22">
        <v>42.0286833784679</v>
      </c>
      <c r="D187" s="22">
        <v>-91.6246283491507</v>
      </c>
      <c r="E187" s="24" t="s">
        <v>392</v>
      </c>
      <c r="F187" s="40" t="s">
        <v>392</v>
      </c>
      <c r="J187" s="4">
        <f t="shared" si="3"/>
        <v>0</v>
      </c>
      <c r="K187" s="4">
        <f t="shared" si="4"/>
        <v>0</v>
      </c>
      <c r="L187" s="22" t="b">
        <v>0</v>
      </c>
    </row>
    <row r="188" ht="15.75" customHeight="1">
      <c r="A188" s="22">
        <v>14.0</v>
      </c>
      <c r="B188" s="22">
        <v>3.0</v>
      </c>
      <c r="C188" s="22">
        <v>42.0287083368402</v>
      </c>
      <c r="D188" s="22">
        <v>-91.6244377930734</v>
      </c>
      <c r="E188" s="24" t="s">
        <v>393</v>
      </c>
      <c r="F188" s="41" t="s">
        <v>393</v>
      </c>
      <c r="J188" s="4">
        <f t="shared" si="3"/>
        <v>0</v>
      </c>
      <c r="K188" s="4">
        <f t="shared" si="4"/>
        <v>0</v>
      </c>
      <c r="L188" s="22" t="b">
        <v>0</v>
      </c>
    </row>
    <row r="189" ht="15.75" customHeight="1">
      <c r="A189" s="22">
        <v>14.0</v>
      </c>
      <c r="B189" s="22">
        <v>4.0</v>
      </c>
      <c r="C189" s="22">
        <v>42.0287332952126</v>
      </c>
      <c r="D189" s="22">
        <v>-91.6242472369214</v>
      </c>
      <c r="E189" s="24" t="s">
        <v>393</v>
      </c>
      <c r="F189" s="41" t="s">
        <v>393</v>
      </c>
      <c r="J189" s="4">
        <f t="shared" si="3"/>
        <v>0</v>
      </c>
      <c r="K189" s="4">
        <f t="shared" si="4"/>
        <v>0</v>
      </c>
      <c r="L189" s="22" t="b">
        <v>0</v>
      </c>
    </row>
    <row r="190" ht="15.75" customHeight="1">
      <c r="A190" s="22">
        <v>14.0</v>
      </c>
      <c r="B190" s="22">
        <v>5.0</v>
      </c>
      <c r="C190" s="22">
        <v>42.0287582535849</v>
      </c>
      <c r="D190" s="22">
        <v>-91.6240566806944</v>
      </c>
      <c r="E190" s="24" t="s">
        <v>392</v>
      </c>
      <c r="F190" s="40" t="s">
        <v>392</v>
      </c>
      <c r="J190" s="4">
        <f t="shared" si="3"/>
        <v>0</v>
      </c>
      <c r="K190" s="4">
        <f t="shared" si="4"/>
        <v>0</v>
      </c>
      <c r="L190" s="22" t="b">
        <v>0</v>
      </c>
    </row>
    <row r="191" ht="15.75" customHeight="1">
      <c r="A191" s="22">
        <v>14.0</v>
      </c>
      <c r="B191" s="22">
        <v>6.0</v>
      </c>
      <c r="C191" s="22">
        <v>42.0287832119573</v>
      </c>
      <c r="D191" s="22">
        <v>-91.6238661243927</v>
      </c>
      <c r="E191" s="24" t="s">
        <v>392</v>
      </c>
      <c r="F191" s="40" t="s">
        <v>392</v>
      </c>
      <c r="J191" s="4">
        <f t="shared" si="3"/>
        <v>0</v>
      </c>
      <c r="K191" s="4">
        <f t="shared" si="4"/>
        <v>0</v>
      </c>
      <c r="L191" s="22" t="b">
        <v>0</v>
      </c>
    </row>
    <row r="192" ht="15.75" customHeight="1">
      <c r="A192" s="22">
        <v>14.0</v>
      </c>
      <c r="B192" s="22">
        <v>7.0</v>
      </c>
      <c r="C192" s="22">
        <v>42.0288081703296</v>
      </c>
      <c r="D192" s="22">
        <v>-91.6236755680162</v>
      </c>
      <c r="E192" s="24" t="s">
        <v>393</v>
      </c>
      <c r="F192" s="41" t="s">
        <v>393</v>
      </c>
      <c r="J192" s="4">
        <f t="shared" si="3"/>
        <v>0</v>
      </c>
      <c r="K192" s="4">
        <f t="shared" si="4"/>
        <v>0</v>
      </c>
      <c r="L192" s="22" t="b">
        <v>0</v>
      </c>
    </row>
    <row r="193" ht="15.75" customHeight="1">
      <c r="A193" s="22">
        <v>14.0</v>
      </c>
      <c r="B193" s="22">
        <v>8.0</v>
      </c>
      <c r="C193" s="22">
        <v>42.028833128702</v>
      </c>
      <c r="D193" s="22">
        <v>-91.6234850115648</v>
      </c>
      <c r="E193" s="24" t="s">
        <v>393</v>
      </c>
      <c r="F193" s="41" t="s">
        <v>393</v>
      </c>
      <c r="J193" s="4">
        <f t="shared" si="3"/>
        <v>0</v>
      </c>
      <c r="K193" s="4">
        <f t="shared" si="4"/>
        <v>0</v>
      </c>
      <c r="L193" s="22" t="b">
        <v>0</v>
      </c>
    </row>
    <row r="194" ht="15.75" customHeight="1">
      <c r="A194" s="22">
        <v>14.0</v>
      </c>
      <c r="B194" s="22">
        <v>9.0</v>
      </c>
      <c r="C194" s="22">
        <v>42.0288580870743</v>
      </c>
      <c r="D194" s="22">
        <v>-91.6232944550387</v>
      </c>
      <c r="E194" s="24" t="s">
        <v>392</v>
      </c>
      <c r="F194" s="40" t="s">
        <v>392</v>
      </c>
      <c r="J194" s="4">
        <f t="shared" si="3"/>
        <v>0</v>
      </c>
      <c r="K194" s="4">
        <f t="shared" si="4"/>
        <v>0</v>
      </c>
      <c r="L194" s="22" t="b">
        <v>0</v>
      </c>
    </row>
    <row r="195" ht="15.75" customHeight="1">
      <c r="A195" s="22">
        <v>14.0</v>
      </c>
      <c r="B195" s="22">
        <v>10.0</v>
      </c>
      <c r="C195" s="22">
        <v>42.0288830454467</v>
      </c>
      <c r="D195" s="22">
        <v>-91.6231038984377</v>
      </c>
      <c r="E195" s="24" t="s">
        <v>392</v>
      </c>
      <c r="F195" s="40" t="s">
        <v>392</v>
      </c>
      <c r="J195" s="4">
        <f t="shared" si="3"/>
        <v>0</v>
      </c>
      <c r="K195" s="4">
        <f t="shared" si="4"/>
        <v>0</v>
      </c>
      <c r="L195" s="22" t="b">
        <v>0</v>
      </c>
    </row>
    <row r="196" ht="15.75" customHeight="1">
      <c r="A196" s="22">
        <v>14.0</v>
      </c>
      <c r="B196" s="22">
        <v>11.0</v>
      </c>
      <c r="C196" s="22">
        <v>42.028908003819</v>
      </c>
      <c r="D196" s="22">
        <v>-91.622913341762</v>
      </c>
      <c r="E196" s="24" t="s">
        <v>393</v>
      </c>
      <c r="F196" s="41" t="s">
        <v>393</v>
      </c>
      <c r="J196" s="4">
        <f t="shared" si="3"/>
        <v>0</v>
      </c>
      <c r="K196" s="4">
        <f t="shared" si="4"/>
        <v>0</v>
      </c>
      <c r="L196" s="22" t="b">
        <v>0</v>
      </c>
    </row>
    <row r="197" ht="15.75" customHeight="1">
      <c r="A197" s="22">
        <v>14.0</v>
      </c>
      <c r="B197" s="22">
        <v>12.0</v>
      </c>
      <c r="C197" s="22">
        <v>42.0289329621914</v>
      </c>
      <c r="D197" s="22">
        <v>-91.6227227850114</v>
      </c>
      <c r="E197" s="24" t="s">
        <v>393</v>
      </c>
      <c r="F197" s="41" t="s">
        <v>393</v>
      </c>
      <c r="J197" s="4">
        <f t="shared" si="3"/>
        <v>0</v>
      </c>
      <c r="K197" s="4">
        <f t="shared" si="4"/>
        <v>0</v>
      </c>
      <c r="L197" s="22" t="b">
        <v>0</v>
      </c>
    </row>
    <row r="198" ht="15.75" customHeight="1">
      <c r="A198" s="22">
        <v>14.0</v>
      </c>
      <c r="B198" s="22">
        <v>13.0</v>
      </c>
      <c r="C198" s="22">
        <v>42.0289579205637</v>
      </c>
      <c r="D198" s="22">
        <v>-91.622532228186</v>
      </c>
      <c r="E198" s="24" t="s">
        <v>392</v>
      </c>
      <c r="F198" s="40" t="s">
        <v>392</v>
      </c>
      <c r="J198" s="4">
        <f t="shared" si="3"/>
        <v>0</v>
      </c>
      <c r="K198" s="4">
        <f t="shared" si="4"/>
        <v>0</v>
      </c>
      <c r="L198" s="22" t="b">
        <v>0</v>
      </c>
    </row>
    <row r="199" ht="15.75" customHeight="1">
      <c r="A199" s="22">
        <v>14.0</v>
      </c>
      <c r="B199" s="22">
        <v>14.0</v>
      </c>
      <c r="C199" s="22">
        <v>42.028982878936</v>
      </c>
      <c r="D199" s="22">
        <v>-91.6223416712857</v>
      </c>
      <c r="E199" s="24" t="s">
        <v>392</v>
      </c>
      <c r="F199" s="40" t="s">
        <v>392</v>
      </c>
      <c r="J199" s="4">
        <f t="shared" si="3"/>
        <v>0</v>
      </c>
      <c r="K199" s="4">
        <f t="shared" si="4"/>
        <v>0</v>
      </c>
      <c r="L199" s="22" t="b">
        <v>0</v>
      </c>
    </row>
    <row r="200" ht="15.75" customHeight="1">
      <c r="A200" s="22">
        <v>15.0</v>
      </c>
      <c r="B200" s="22">
        <v>1.0</v>
      </c>
      <c r="C200" s="22">
        <v>42.0285168732336</v>
      </c>
      <c r="D200" s="22">
        <v>-91.6247853151387</v>
      </c>
      <c r="E200" s="24" t="s">
        <v>392</v>
      </c>
      <c r="F200" s="40" t="s">
        <v>392</v>
      </c>
      <c r="J200" s="4">
        <f t="shared" si="3"/>
        <v>0</v>
      </c>
      <c r="K200" s="4">
        <f t="shared" si="4"/>
        <v>0</v>
      </c>
      <c r="L200" s="22" t="b">
        <v>0</v>
      </c>
    </row>
    <row r="201" ht="15.75" customHeight="1">
      <c r="A201" s="22">
        <v>15.0</v>
      </c>
      <c r="B201" s="22">
        <v>2.0</v>
      </c>
      <c r="C201" s="22">
        <v>42.0285418316059</v>
      </c>
      <c r="D201" s="22">
        <v>-91.6245947595606</v>
      </c>
      <c r="E201" s="24" t="s">
        <v>392</v>
      </c>
      <c r="F201" s="40" t="s">
        <v>392</v>
      </c>
      <c r="J201" s="4">
        <f t="shared" si="3"/>
        <v>0</v>
      </c>
      <c r="K201" s="4">
        <f t="shared" si="4"/>
        <v>0</v>
      </c>
      <c r="L201" s="22" t="b">
        <v>0</v>
      </c>
    </row>
    <row r="202" ht="15.75" customHeight="1">
      <c r="A202" s="22">
        <v>15.0</v>
      </c>
      <c r="B202" s="22">
        <v>3.0</v>
      </c>
      <c r="C202" s="22">
        <v>42.0285667899783</v>
      </c>
      <c r="D202" s="22">
        <v>-91.6244042039077</v>
      </c>
      <c r="E202" s="24" t="s">
        <v>393</v>
      </c>
      <c r="F202" s="41" t="s">
        <v>393</v>
      </c>
      <c r="J202" s="4">
        <f t="shared" si="3"/>
        <v>0</v>
      </c>
      <c r="K202" s="4">
        <f t="shared" si="4"/>
        <v>0</v>
      </c>
      <c r="L202" s="22" t="b">
        <v>0</v>
      </c>
    </row>
    <row r="203" ht="15.75" customHeight="1">
      <c r="A203" s="22">
        <v>15.0</v>
      </c>
      <c r="B203" s="22">
        <v>4.0</v>
      </c>
      <c r="C203" s="22">
        <v>42.0285917483506</v>
      </c>
      <c r="D203" s="22">
        <v>-91.6242136481799</v>
      </c>
      <c r="E203" s="24" t="s">
        <v>393</v>
      </c>
      <c r="F203" s="41" t="s">
        <v>393</v>
      </c>
      <c r="J203" s="4">
        <f t="shared" si="3"/>
        <v>0</v>
      </c>
      <c r="K203" s="4">
        <f t="shared" si="4"/>
        <v>0</v>
      </c>
      <c r="L203" s="22" t="b">
        <v>0</v>
      </c>
    </row>
    <row r="204" ht="15.75" customHeight="1">
      <c r="A204" s="22">
        <v>15.0</v>
      </c>
      <c r="B204" s="22">
        <v>5.0</v>
      </c>
      <c r="C204" s="22">
        <v>42.028616706723</v>
      </c>
      <c r="D204" s="22">
        <v>-91.6240230923773</v>
      </c>
      <c r="E204" s="24" t="s">
        <v>392</v>
      </c>
      <c r="F204" s="40" t="s">
        <v>392</v>
      </c>
      <c r="J204" s="4">
        <f t="shared" si="3"/>
        <v>0</v>
      </c>
      <c r="K204" s="4">
        <f t="shared" si="4"/>
        <v>0</v>
      </c>
      <c r="L204" s="22" t="b">
        <v>0</v>
      </c>
    </row>
    <row r="205" ht="15.75" customHeight="1">
      <c r="A205" s="22">
        <v>15.0</v>
      </c>
      <c r="B205" s="22">
        <v>6.0</v>
      </c>
      <c r="C205" s="22">
        <v>42.0286416650953</v>
      </c>
      <c r="D205" s="22">
        <v>-91.6238325364999</v>
      </c>
      <c r="E205" s="24" t="s">
        <v>392</v>
      </c>
      <c r="F205" s="40" t="s">
        <v>392</v>
      </c>
      <c r="J205" s="4">
        <f t="shared" si="3"/>
        <v>0</v>
      </c>
      <c r="K205" s="4">
        <f t="shared" si="4"/>
        <v>0</v>
      </c>
      <c r="L205" s="22" t="b">
        <v>0</v>
      </c>
    </row>
    <row r="206" ht="15.75" customHeight="1">
      <c r="A206" s="22">
        <v>15.0</v>
      </c>
      <c r="B206" s="22">
        <v>7.0</v>
      </c>
      <c r="C206" s="22">
        <v>42.0286666234677</v>
      </c>
      <c r="D206" s="22">
        <v>-91.6236419805477</v>
      </c>
      <c r="E206" s="24" t="s">
        <v>393</v>
      </c>
      <c r="F206" s="41" t="s">
        <v>393</v>
      </c>
      <c r="J206" s="4">
        <f t="shared" si="3"/>
        <v>0</v>
      </c>
      <c r="K206" s="4">
        <f t="shared" si="4"/>
        <v>0</v>
      </c>
      <c r="L206" s="22" t="b">
        <v>0</v>
      </c>
    </row>
    <row r="207" ht="15.75" customHeight="1">
      <c r="A207" s="22">
        <v>15.0</v>
      </c>
      <c r="B207" s="22">
        <v>8.0</v>
      </c>
      <c r="C207" s="22">
        <v>42.02869158184</v>
      </c>
      <c r="D207" s="22">
        <v>-91.6234514245207</v>
      </c>
      <c r="E207" s="24" t="s">
        <v>393</v>
      </c>
      <c r="F207" s="41" t="s">
        <v>393</v>
      </c>
      <c r="J207" s="4">
        <f t="shared" si="3"/>
        <v>0</v>
      </c>
      <c r="K207" s="4">
        <f t="shared" si="4"/>
        <v>0</v>
      </c>
      <c r="L207" s="22" t="b">
        <v>0</v>
      </c>
    </row>
    <row r="208" ht="15.75" customHeight="1">
      <c r="A208" s="22">
        <v>15.0</v>
      </c>
      <c r="B208" s="22">
        <v>9.0</v>
      </c>
      <c r="C208" s="22">
        <v>42.0287165402124</v>
      </c>
      <c r="D208" s="22">
        <v>-91.6232608684189</v>
      </c>
      <c r="E208" s="24" t="s">
        <v>392</v>
      </c>
      <c r="F208" s="40" t="s">
        <v>392</v>
      </c>
      <c r="J208" s="4">
        <f t="shared" si="3"/>
        <v>0</v>
      </c>
      <c r="K208" s="4">
        <f t="shared" si="4"/>
        <v>0</v>
      </c>
      <c r="L208" s="22" t="b">
        <v>0</v>
      </c>
    </row>
    <row r="209" ht="15.75" customHeight="1">
      <c r="A209" s="22">
        <v>15.0</v>
      </c>
      <c r="B209" s="22">
        <v>10.0</v>
      </c>
      <c r="C209" s="22">
        <v>42.0287414985847</v>
      </c>
      <c r="D209" s="22">
        <v>-91.6230703122422</v>
      </c>
      <c r="E209" s="24" t="s">
        <v>392</v>
      </c>
      <c r="F209" s="40" t="s">
        <v>392</v>
      </c>
      <c r="J209" s="4">
        <f t="shared" si="3"/>
        <v>0</v>
      </c>
      <c r="K209" s="4">
        <f t="shared" si="4"/>
        <v>0</v>
      </c>
      <c r="L209" s="22" t="b">
        <v>0</v>
      </c>
    </row>
    <row r="210" ht="15.75" customHeight="1">
      <c r="A210" s="22">
        <v>15.0</v>
      </c>
      <c r="B210" s="22">
        <v>11.0</v>
      </c>
      <c r="C210" s="22">
        <v>42.0287664569571</v>
      </c>
      <c r="D210" s="22">
        <v>-91.6228797559907</v>
      </c>
      <c r="E210" s="24" t="s">
        <v>393</v>
      </c>
      <c r="F210" s="41" t="s">
        <v>393</v>
      </c>
      <c r="J210" s="4">
        <f t="shared" si="3"/>
        <v>0</v>
      </c>
      <c r="K210" s="4">
        <f t="shared" si="4"/>
        <v>0</v>
      </c>
      <c r="L210" s="22" t="b">
        <v>0</v>
      </c>
    </row>
    <row r="211" ht="15.75" customHeight="1">
      <c r="A211" s="22">
        <v>15.0</v>
      </c>
      <c r="B211" s="22">
        <v>12.0</v>
      </c>
      <c r="C211" s="22">
        <v>42.0287914153294</v>
      </c>
      <c r="D211" s="22">
        <v>-91.6226891996644</v>
      </c>
      <c r="E211" s="24" t="s">
        <v>393</v>
      </c>
      <c r="F211" s="41" t="s">
        <v>393</v>
      </c>
      <c r="J211" s="4">
        <f t="shared" si="3"/>
        <v>0</v>
      </c>
      <c r="K211" s="4">
        <f t="shared" si="4"/>
        <v>0</v>
      </c>
      <c r="L211" s="22" t="b">
        <v>0</v>
      </c>
    </row>
    <row r="212" ht="15.75" customHeight="1">
      <c r="A212" s="22">
        <v>15.0</v>
      </c>
      <c r="B212" s="22">
        <v>13.0</v>
      </c>
      <c r="C212" s="22">
        <v>42.0288163737018</v>
      </c>
      <c r="D212" s="22">
        <v>-91.6224986432633</v>
      </c>
      <c r="E212" s="24" t="s">
        <v>392</v>
      </c>
      <c r="F212" s="40" t="s">
        <v>392</v>
      </c>
      <c r="J212" s="4">
        <f t="shared" si="3"/>
        <v>0</v>
      </c>
      <c r="K212" s="4">
        <f t="shared" si="4"/>
        <v>0</v>
      </c>
      <c r="L212" s="22" t="b">
        <v>0</v>
      </c>
    </row>
    <row r="213" ht="15.75" customHeight="1">
      <c r="A213" s="22">
        <v>15.0</v>
      </c>
      <c r="B213" s="22">
        <v>14.0</v>
      </c>
      <c r="C213" s="22">
        <v>42.0288413320741</v>
      </c>
      <c r="D213" s="22">
        <v>-91.6223080867874</v>
      </c>
      <c r="E213" s="24" t="s">
        <v>392</v>
      </c>
      <c r="F213" s="40" t="s">
        <v>392</v>
      </c>
      <c r="J213" s="4">
        <f t="shared" si="3"/>
        <v>0</v>
      </c>
      <c r="K213" s="4">
        <f t="shared" si="4"/>
        <v>0</v>
      </c>
      <c r="L213" s="22" t="b">
        <v>0</v>
      </c>
    </row>
    <row r="214" ht="15.75" customHeight="1">
      <c r="A214" s="22">
        <v>16.0</v>
      </c>
      <c r="B214" s="22">
        <v>2.0</v>
      </c>
      <c r="C214" s="22">
        <v>42.028400284744</v>
      </c>
      <c r="D214" s="22">
        <v>-91.6245611700453</v>
      </c>
      <c r="E214" s="24" t="s">
        <v>392</v>
      </c>
      <c r="F214" s="40" t="s">
        <v>392</v>
      </c>
      <c r="G214" s="24" t="s">
        <v>346</v>
      </c>
      <c r="J214" s="4">
        <f t="shared" si="3"/>
        <v>1</v>
      </c>
      <c r="K214" s="4">
        <f t="shared" si="4"/>
        <v>0</v>
      </c>
      <c r="L214" s="24" t="b">
        <v>0</v>
      </c>
    </row>
    <row r="215" ht="15.75" customHeight="1">
      <c r="A215" s="22">
        <v>16.0</v>
      </c>
      <c r="B215" s="22">
        <v>3.0</v>
      </c>
      <c r="C215" s="22">
        <v>42.0284252431163</v>
      </c>
      <c r="D215" s="22">
        <v>-91.6243706148167</v>
      </c>
      <c r="E215" s="24" t="s">
        <v>393</v>
      </c>
      <c r="F215" s="41" t="s">
        <v>393</v>
      </c>
      <c r="J215" s="4">
        <f t="shared" si="3"/>
        <v>0</v>
      </c>
      <c r="K215" s="4">
        <f t="shared" si="4"/>
        <v>0</v>
      </c>
      <c r="L215" s="22" t="b">
        <v>0</v>
      </c>
    </row>
    <row r="216" ht="15.75" customHeight="1">
      <c r="A216" s="22">
        <v>16.0</v>
      </c>
      <c r="B216" s="22">
        <v>4.0</v>
      </c>
      <c r="C216" s="22">
        <v>42.0284502014887</v>
      </c>
      <c r="D216" s="22">
        <v>-91.6241800595132</v>
      </c>
      <c r="E216" s="24" t="s">
        <v>393</v>
      </c>
      <c r="F216" s="41" t="s">
        <v>393</v>
      </c>
      <c r="J216" s="4">
        <f t="shared" si="3"/>
        <v>0</v>
      </c>
      <c r="K216" s="4">
        <f t="shared" si="4"/>
        <v>0</v>
      </c>
      <c r="L216" s="22" t="b">
        <v>0</v>
      </c>
    </row>
    <row r="217" ht="15.75" customHeight="1">
      <c r="A217" s="22">
        <v>16.0</v>
      </c>
      <c r="B217" s="22">
        <v>5.0</v>
      </c>
      <c r="C217" s="22">
        <v>42.028475159861</v>
      </c>
      <c r="D217" s="22">
        <v>-91.623989504135</v>
      </c>
      <c r="E217" s="24" t="s">
        <v>392</v>
      </c>
      <c r="F217" s="40" t="s">
        <v>392</v>
      </c>
      <c r="J217" s="4">
        <f t="shared" si="3"/>
        <v>0</v>
      </c>
      <c r="K217" s="4">
        <f t="shared" si="4"/>
        <v>0</v>
      </c>
      <c r="L217" s="24" t="b">
        <v>0</v>
      </c>
    </row>
    <row r="218" ht="15.75" customHeight="1">
      <c r="A218" s="22">
        <v>16.0</v>
      </c>
      <c r="B218" s="22">
        <v>6.0</v>
      </c>
      <c r="C218" s="22">
        <v>42.0285001182334</v>
      </c>
      <c r="D218" s="22">
        <v>-91.6237989486819</v>
      </c>
      <c r="E218" s="24" t="s">
        <v>392</v>
      </c>
      <c r="F218" s="40" t="s">
        <v>392</v>
      </c>
      <c r="J218" s="4">
        <f t="shared" si="3"/>
        <v>0</v>
      </c>
      <c r="K218" s="4">
        <f t="shared" si="4"/>
        <v>0</v>
      </c>
      <c r="L218" s="22" t="b">
        <v>0</v>
      </c>
    </row>
    <row r="219" ht="15.75" customHeight="1">
      <c r="A219" s="22">
        <v>16.0</v>
      </c>
      <c r="B219" s="22">
        <v>7.0</v>
      </c>
      <c r="C219" s="22">
        <v>42.0285250766057</v>
      </c>
      <c r="D219" s="22">
        <v>-91.6236083931539</v>
      </c>
      <c r="E219" s="24" t="s">
        <v>393</v>
      </c>
      <c r="F219" s="41" t="s">
        <v>393</v>
      </c>
      <c r="J219" s="4">
        <f t="shared" si="3"/>
        <v>0</v>
      </c>
      <c r="K219" s="4">
        <f t="shared" si="4"/>
        <v>0</v>
      </c>
      <c r="L219" s="22" t="b">
        <v>0</v>
      </c>
    </row>
    <row r="220" ht="15.75" customHeight="1">
      <c r="A220" s="22">
        <v>16.0</v>
      </c>
      <c r="B220" s="22">
        <v>8.0</v>
      </c>
      <c r="C220" s="22">
        <v>42.028550034978</v>
      </c>
      <c r="D220" s="22">
        <v>-91.6234178375512</v>
      </c>
      <c r="E220" s="24" t="s">
        <v>393</v>
      </c>
      <c r="F220" s="41" t="s">
        <v>393</v>
      </c>
      <c r="J220" s="4">
        <f t="shared" si="3"/>
        <v>0</v>
      </c>
      <c r="K220" s="4">
        <f t="shared" si="4"/>
        <v>0</v>
      </c>
      <c r="L220" s="22" t="b">
        <v>0</v>
      </c>
    </row>
    <row r="221" ht="15.75" customHeight="1">
      <c r="A221" s="22">
        <v>16.0</v>
      </c>
      <c r="B221" s="22">
        <v>9.0</v>
      </c>
      <c r="C221" s="22">
        <v>42.0285749933504</v>
      </c>
      <c r="D221" s="22">
        <v>-91.6232272818737</v>
      </c>
      <c r="E221" s="24" t="s">
        <v>392</v>
      </c>
      <c r="F221" s="40" t="s">
        <v>392</v>
      </c>
      <c r="J221" s="4">
        <f t="shared" si="3"/>
        <v>0</v>
      </c>
      <c r="K221" s="4">
        <f t="shared" si="4"/>
        <v>0</v>
      </c>
      <c r="L221" s="22" t="b">
        <v>0</v>
      </c>
    </row>
    <row r="222" ht="15.75" customHeight="1">
      <c r="A222" s="22">
        <v>16.0</v>
      </c>
      <c r="B222" s="22">
        <v>10.0</v>
      </c>
      <c r="C222" s="22">
        <v>42.0285999517227</v>
      </c>
      <c r="D222" s="22">
        <v>-91.6230367261213</v>
      </c>
      <c r="E222" s="24" t="s">
        <v>392</v>
      </c>
      <c r="F222" s="40" t="s">
        <v>392</v>
      </c>
      <c r="J222" s="4">
        <f t="shared" si="3"/>
        <v>0</v>
      </c>
      <c r="K222" s="4">
        <f t="shared" si="4"/>
        <v>0</v>
      </c>
      <c r="L222" s="24" t="b">
        <v>0</v>
      </c>
    </row>
    <row r="223" ht="15.75" customHeight="1">
      <c r="A223" s="22">
        <v>16.0</v>
      </c>
      <c r="B223" s="22">
        <v>11.0</v>
      </c>
      <c r="C223" s="22">
        <v>42.0286249100951</v>
      </c>
      <c r="D223" s="22">
        <v>-91.6228461702942</v>
      </c>
      <c r="E223" s="24" t="s">
        <v>393</v>
      </c>
      <c r="F223" s="41" t="s">
        <v>393</v>
      </c>
      <c r="J223" s="4">
        <f t="shared" si="3"/>
        <v>0</v>
      </c>
      <c r="K223" s="4">
        <f t="shared" si="4"/>
        <v>0</v>
      </c>
      <c r="L223" s="22" t="b">
        <v>0</v>
      </c>
    </row>
    <row r="224" ht="15.75" customHeight="1">
      <c r="A224" s="22">
        <v>16.0</v>
      </c>
      <c r="B224" s="22">
        <v>12.0</v>
      </c>
      <c r="C224" s="22">
        <v>42.0286498684674</v>
      </c>
      <c r="D224" s="22">
        <v>-91.6226556143922</v>
      </c>
      <c r="E224" s="24" t="s">
        <v>393</v>
      </c>
      <c r="F224" s="41" t="s">
        <v>393</v>
      </c>
      <c r="J224" s="4">
        <f t="shared" si="3"/>
        <v>0</v>
      </c>
      <c r="K224" s="4">
        <f t="shared" si="4"/>
        <v>0</v>
      </c>
      <c r="L224" s="22" t="b">
        <v>0</v>
      </c>
    </row>
    <row r="225" ht="15.75" customHeight="1">
      <c r="A225" s="22">
        <v>16.0</v>
      </c>
      <c r="B225" s="22">
        <v>13.0</v>
      </c>
      <c r="C225" s="22">
        <v>42.0286748268398</v>
      </c>
      <c r="D225" s="22">
        <v>-91.6224650584154</v>
      </c>
      <c r="E225" s="24" t="s">
        <v>392</v>
      </c>
      <c r="F225" s="40" t="s">
        <v>392</v>
      </c>
      <c r="J225" s="4">
        <f t="shared" si="3"/>
        <v>0</v>
      </c>
      <c r="K225" s="4">
        <f t="shared" si="4"/>
        <v>0</v>
      </c>
      <c r="L225" s="24" t="b">
        <v>0</v>
      </c>
    </row>
    <row r="226" ht="15.75" customHeight="1">
      <c r="A226" s="22">
        <v>17.0</v>
      </c>
      <c r="B226" s="22">
        <v>3.0</v>
      </c>
      <c r="C226" s="22">
        <v>42.0282836962544</v>
      </c>
      <c r="D226" s="22">
        <v>-91.6243370258001</v>
      </c>
      <c r="E226" s="24" t="s">
        <v>393</v>
      </c>
      <c r="F226" s="41" t="s">
        <v>393</v>
      </c>
      <c r="G226" s="24" t="s">
        <v>195</v>
      </c>
      <c r="H226" s="28" t="s">
        <v>459</v>
      </c>
      <c r="J226" s="4">
        <f t="shared" si="3"/>
        <v>0</v>
      </c>
      <c r="K226" s="4">
        <f t="shared" si="4"/>
        <v>1</v>
      </c>
      <c r="L226" s="24" t="b">
        <v>1</v>
      </c>
    </row>
    <row r="227" ht="15.75" customHeight="1">
      <c r="A227" s="22">
        <v>17.0</v>
      </c>
      <c r="B227" s="22">
        <v>4.0</v>
      </c>
      <c r="C227" s="22">
        <v>42.0283086546268</v>
      </c>
      <c r="D227" s="22">
        <v>-91.624146470921</v>
      </c>
      <c r="E227" s="24" t="s">
        <v>393</v>
      </c>
      <c r="F227" s="41" t="s">
        <v>393</v>
      </c>
      <c r="J227" s="4">
        <f t="shared" si="3"/>
        <v>0</v>
      </c>
      <c r="K227" s="4">
        <f t="shared" si="4"/>
        <v>0</v>
      </c>
      <c r="L227" s="22" t="b">
        <v>0</v>
      </c>
    </row>
    <row r="228" ht="15.75" customHeight="1">
      <c r="A228" s="22">
        <v>17.0</v>
      </c>
      <c r="B228" s="22">
        <v>5.0</v>
      </c>
      <c r="C228" s="22">
        <v>42.0283336129991</v>
      </c>
      <c r="D228" s="22">
        <v>-91.623955915967</v>
      </c>
      <c r="E228" s="24" t="s">
        <v>392</v>
      </c>
      <c r="F228" s="40" t="s">
        <v>392</v>
      </c>
      <c r="J228" s="4">
        <f t="shared" si="3"/>
        <v>0</v>
      </c>
      <c r="K228" s="4">
        <f t="shared" si="4"/>
        <v>0</v>
      </c>
      <c r="L228" s="22" t="b">
        <v>0</v>
      </c>
    </row>
    <row r="229" ht="15.75" customHeight="1">
      <c r="A229" s="22">
        <v>17.0</v>
      </c>
      <c r="B229" s="22">
        <v>6.0</v>
      </c>
      <c r="C229" s="22">
        <v>42.0283585713715</v>
      </c>
      <c r="D229" s="22">
        <v>-91.6237653609382</v>
      </c>
      <c r="E229" s="24" t="s">
        <v>392</v>
      </c>
      <c r="F229" s="40" t="s">
        <v>392</v>
      </c>
      <c r="J229" s="4">
        <f t="shared" si="3"/>
        <v>0</v>
      </c>
      <c r="K229" s="4">
        <f t="shared" si="4"/>
        <v>0</v>
      </c>
      <c r="L229" s="24" t="b">
        <v>0</v>
      </c>
    </row>
    <row r="230" ht="15.75" customHeight="1">
      <c r="A230" s="22">
        <v>17.0</v>
      </c>
      <c r="B230" s="22">
        <v>7.0</v>
      </c>
      <c r="C230" s="22">
        <v>42.0283835297438</v>
      </c>
      <c r="D230" s="22">
        <v>-91.6235748058346</v>
      </c>
      <c r="E230" s="24" t="s">
        <v>393</v>
      </c>
      <c r="F230" s="41" t="s">
        <v>393</v>
      </c>
      <c r="J230" s="4">
        <f t="shared" si="3"/>
        <v>0</v>
      </c>
      <c r="K230" s="4">
        <f t="shared" si="4"/>
        <v>0</v>
      </c>
      <c r="L230" s="22" t="b">
        <v>0</v>
      </c>
    </row>
    <row r="231" ht="15.75" customHeight="1">
      <c r="A231" s="22">
        <v>17.0</v>
      </c>
      <c r="B231" s="22">
        <v>8.0</v>
      </c>
      <c r="C231" s="22">
        <v>42.0284084881161</v>
      </c>
      <c r="D231" s="22">
        <v>-91.6233842506561</v>
      </c>
      <c r="E231" s="24" t="s">
        <v>393</v>
      </c>
      <c r="F231" s="41" t="s">
        <v>393</v>
      </c>
      <c r="J231" s="4">
        <f t="shared" si="3"/>
        <v>0</v>
      </c>
      <c r="K231" s="4">
        <f t="shared" si="4"/>
        <v>0</v>
      </c>
      <c r="L231" s="22" t="b">
        <v>0</v>
      </c>
    </row>
    <row r="232" ht="15.75" customHeight="1">
      <c r="A232" s="22">
        <v>17.0</v>
      </c>
      <c r="B232" s="22">
        <v>9.0</v>
      </c>
      <c r="C232" s="22">
        <v>42.0284334464885</v>
      </c>
      <c r="D232" s="22">
        <v>-91.6231936954029</v>
      </c>
      <c r="E232" s="24" t="s">
        <v>392</v>
      </c>
      <c r="F232" s="40" t="s">
        <v>392</v>
      </c>
      <c r="J232" s="4">
        <f t="shared" si="3"/>
        <v>0</v>
      </c>
      <c r="K232" s="4">
        <f t="shared" si="4"/>
        <v>0</v>
      </c>
      <c r="L232" s="24" t="b">
        <v>0</v>
      </c>
    </row>
    <row r="233" ht="15.75" customHeight="1">
      <c r="A233" s="22">
        <v>17.0</v>
      </c>
      <c r="B233" s="22">
        <v>10.0</v>
      </c>
      <c r="C233" s="22">
        <v>42.0284584048608</v>
      </c>
      <c r="D233" s="22">
        <v>-91.6230031400748</v>
      </c>
      <c r="E233" s="24" t="s">
        <v>392</v>
      </c>
      <c r="F233" s="40" t="s">
        <v>392</v>
      </c>
      <c r="J233" s="4">
        <f t="shared" si="3"/>
        <v>0</v>
      </c>
      <c r="K233" s="4">
        <f t="shared" si="4"/>
        <v>0</v>
      </c>
      <c r="L233" s="22" t="b">
        <v>0</v>
      </c>
    </row>
    <row r="234" ht="15.75" customHeight="1">
      <c r="A234" s="22">
        <v>17.0</v>
      </c>
      <c r="B234" s="22">
        <v>11.0</v>
      </c>
      <c r="C234" s="22">
        <v>42.0284833632332</v>
      </c>
      <c r="D234" s="22">
        <v>-91.6228125846719</v>
      </c>
      <c r="E234" s="24" t="s">
        <v>393</v>
      </c>
      <c r="F234" s="41" t="s">
        <v>393</v>
      </c>
      <c r="J234" s="4">
        <f t="shared" si="3"/>
        <v>0</v>
      </c>
      <c r="K234" s="4">
        <f t="shared" si="4"/>
        <v>0</v>
      </c>
      <c r="L234" s="22" t="b">
        <v>0</v>
      </c>
    </row>
    <row r="235" ht="15.75" customHeight="1">
      <c r="A235" s="22">
        <v>17.0</v>
      </c>
      <c r="B235" s="22">
        <v>12.0</v>
      </c>
      <c r="C235" s="22">
        <v>42.0285083216055</v>
      </c>
      <c r="D235" s="22">
        <v>-91.6226220291943</v>
      </c>
      <c r="E235" s="24" t="s">
        <v>393</v>
      </c>
      <c r="F235" s="41" t="s">
        <v>393</v>
      </c>
      <c r="J235" s="4">
        <f t="shared" si="3"/>
        <v>0</v>
      </c>
      <c r="K235" s="4">
        <f t="shared" si="4"/>
        <v>0</v>
      </c>
      <c r="L235" s="24" t="b">
        <v>0</v>
      </c>
    </row>
    <row r="236" ht="15.75" customHeight="1">
      <c r="J236" s="4"/>
      <c r="K236" s="4"/>
    </row>
    <row r="237" ht="15.75" customHeight="1">
      <c r="A237" s="22" t="s">
        <v>388</v>
      </c>
      <c r="J237" s="4"/>
      <c r="K237" s="4"/>
    </row>
    <row r="238" ht="15.75" customHeight="1">
      <c r="A238" s="22" t="s">
        <v>389</v>
      </c>
      <c r="B238" s="22">
        <v>42.0297408503196</v>
      </c>
      <c r="C238" s="22">
        <v>-91.6237986087799</v>
      </c>
      <c r="D238" s="22">
        <v>23.0</v>
      </c>
      <c r="E238" s="22">
        <v>23.0</v>
      </c>
      <c r="F238" s="22">
        <v>80.0</v>
      </c>
      <c r="G238" s="22">
        <v>0.0</v>
      </c>
      <c r="H238" s="22">
        <v>20.0</v>
      </c>
      <c r="I238" s="22">
        <v>17.0</v>
      </c>
      <c r="J238" s="4"/>
      <c r="K238" s="4"/>
    </row>
    <row r="239" ht="15.75" customHeight="1">
      <c r="J239" s="4"/>
      <c r="K239" s="4"/>
    </row>
    <row r="240" ht="15.75" customHeight="1">
      <c r="J240" s="4"/>
      <c r="K240" s="4"/>
    </row>
    <row r="241" ht="15.75" customHeight="1">
      <c r="J241" s="4"/>
      <c r="K241" s="4"/>
    </row>
    <row r="242" ht="15.75" customHeight="1">
      <c r="J242" s="4"/>
      <c r="K242" s="4"/>
    </row>
    <row r="243" ht="15.75" customHeight="1">
      <c r="J243" s="4"/>
      <c r="K243" s="4"/>
    </row>
    <row r="244" ht="15.75" customHeight="1">
      <c r="J244" s="4"/>
      <c r="K244" s="4"/>
    </row>
    <row r="245" ht="15.75" customHeight="1">
      <c r="J245" s="4"/>
      <c r="K245" s="4"/>
    </row>
    <row r="246" ht="15.75" customHeight="1">
      <c r="J246" s="4"/>
      <c r="K246" s="4"/>
    </row>
    <row r="247" ht="15.75" customHeight="1">
      <c r="J247" s="4"/>
      <c r="K247" s="4"/>
    </row>
    <row r="248" ht="15.75" customHeight="1">
      <c r="J248" s="4"/>
      <c r="K248" s="4"/>
    </row>
    <row r="249" ht="15.75" customHeight="1">
      <c r="J249" s="4"/>
      <c r="K249" s="4"/>
    </row>
    <row r="250" ht="15.75" customHeight="1">
      <c r="J250" s="4"/>
      <c r="K250" s="4"/>
    </row>
    <row r="251" ht="15.75" customHeight="1">
      <c r="J251" s="4"/>
      <c r="K251" s="4"/>
    </row>
    <row r="252" ht="15.75" customHeight="1">
      <c r="J252" s="4"/>
      <c r="K252" s="4"/>
    </row>
    <row r="253" ht="15.75" customHeight="1">
      <c r="J253" s="4"/>
      <c r="K253" s="4"/>
    </row>
    <row r="254" ht="15.75" customHeight="1">
      <c r="J254" s="4"/>
      <c r="K254" s="4"/>
    </row>
    <row r="255" ht="15.75" customHeight="1">
      <c r="J255" s="4"/>
      <c r="K255" s="4"/>
    </row>
    <row r="256" ht="15.75" customHeight="1">
      <c r="J256" s="4"/>
      <c r="K256" s="4"/>
    </row>
    <row r="257" ht="15.75" customHeight="1">
      <c r="J257" s="4"/>
      <c r="K257" s="4"/>
    </row>
    <row r="258" ht="15.75" customHeight="1">
      <c r="J258" s="4"/>
      <c r="K258" s="4"/>
    </row>
    <row r="259" ht="15.75" customHeight="1">
      <c r="J259" s="4"/>
      <c r="K259" s="4"/>
    </row>
    <row r="260" ht="15.75" customHeight="1">
      <c r="J260" s="4"/>
      <c r="K260" s="4"/>
    </row>
    <row r="261" ht="15.75" customHeight="1">
      <c r="J261" s="4"/>
      <c r="K261" s="4"/>
    </row>
    <row r="262" ht="15.75" customHeight="1">
      <c r="J262" s="4"/>
      <c r="K262" s="4"/>
    </row>
    <row r="263" ht="15.75" customHeight="1">
      <c r="J263" s="4"/>
      <c r="K263" s="4"/>
    </row>
    <row r="264" ht="15.75" customHeight="1">
      <c r="J264" s="4"/>
      <c r="K264" s="4"/>
    </row>
    <row r="265" ht="15.75" customHeight="1">
      <c r="J265" s="4"/>
      <c r="K265" s="4"/>
    </row>
    <row r="266" ht="15.75" customHeight="1">
      <c r="J266" s="4"/>
      <c r="K266" s="4"/>
    </row>
    <row r="267" ht="15.75" customHeight="1">
      <c r="J267" s="4"/>
      <c r="K267" s="4"/>
    </row>
    <row r="268" ht="15.75" customHeight="1">
      <c r="J268" s="4"/>
      <c r="K268" s="4"/>
    </row>
    <row r="269" ht="15.75" customHeight="1">
      <c r="J269" s="4"/>
      <c r="K269" s="4"/>
    </row>
    <row r="270" ht="15.75" customHeight="1">
      <c r="J270" s="4"/>
      <c r="K270" s="4"/>
    </row>
    <row r="271" ht="15.75" customHeight="1">
      <c r="J271" s="4"/>
      <c r="K271" s="4"/>
    </row>
    <row r="272" ht="15.75" customHeight="1">
      <c r="J272" s="4"/>
      <c r="K272" s="4"/>
    </row>
    <row r="273" ht="15.75" customHeight="1">
      <c r="J273" s="4"/>
      <c r="K273" s="4"/>
    </row>
    <row r="274" ht="15.75" customHeight="1">
      <c r="J274" s="4"/>
      <c r="K274" s="4"/>
    </row>
    <row r="275" ht="15.75" customHeight="1">
      <c r="J275" s="4"/>
      <c r="K275" s="4"/>
    </row>
    <row r="276" ht="15.75" customHeight="1">
      <c r="J276" s="4"/>
      <c r="K276" s="4"/>
    </row>
    <row r="277" ht="15.75" customHeight="1">
      <c r="J277" s="4"/>
      <c r="K277" s="4"/>
    </row>
    <row r="278" ht="15.75" customHeight="1">
      <c r="J278" s="4"/>
      <c r="K278" s="4"/>
    </row>
    <row r="279" ht="15.75" customHeight="1">
      <c r="J279" s="4"/>
      <c r="K279" s="4"/>
    </row>
    <row r="280" ht="15.75" customHeight="1">
      <c r="J280" s="4"/>
      <c r="K280" s="4"/>
    </row>
    <row r="281" ht="15.75" customHeight="1">
      <c r="J281" s="4"/>
      <c r="K281" s="4"/>
    </row>
    <row r="282" ht="15.75" customHeight="1">
      <c r="J282" s="4"/>
      <c r="K282" s="4"/>
    </row>
    <row r="283" ht="15.75" customHeight="1">
      <c r="J283" s="4"/>
      <c r="K283" s="4"/>
    </row>
    <row r="284" ht="15.75" customHeight="1">
      <c r="J284" s="4"/>
      <c r="K284" s="4"/>
    </row>
    <row r="285" ht="15.75" customHeight="1">
      <c r="J285" s="4"/>
      <c r="K285" s="4"/>
    </row>
    <row r="286" ht="15.75" customHeight="1">
      <c r="J286" s="4"/>
      <c r="K286" s="4"/>
    </row>
    <row r="287" ht="15.75" customHeight="1">
      <c r="J287" s="4"/>
      <c r="K287" s="4"/>
    </row>
    <row r="288" ht="15.75" customHeight="1">
      <c r="J288" s="4"/>
      <c r="K288" s="4"/>
    </row>
    <row r="289" ht="15.75" customHeight="1">
      <c r="J289" s="4"/>
      <c r="K289" s="4"/>
    </row>
    <row r="290" ht="15.75" customHeight="1">
      <c r="J290" s="4"/>
      <c r="K290" s="4"/>
    </row>
    <row r="291" ht="15.75" customHeight="1">
      <c r="J291" s="4"/>
      <c r="K291" s="4"/>
    </row>
    <row r="292" ht="15.75" customHeight="1">
      <c r="J292" s="4"/>
      <c r="K292" s="4"/>
    </row>
    <row r="293" ht="15.75" customHeight="1">
      <c r="J293" s="4"/>
      <c r="K293" s="4"/>
    </row>
    <row r="294" ht="15.75" customHeight="1">
      <c r="J294" s="4"/>
      <c r="K294" s="4"/>
    </row>
    <row r="295" ht="15.75" customHeight="1">
      <c r="J295" s="4"/>
      <c r="K295" s="4"/>
    </row>
    <row r="296" ht="15.75" customHeight="1">
      <c r="J296" s="4"/>
      <c r="K296" s="4"/>
    </row>
    <row r="297" ht="15.75" customHeight="1">
      <c r="J297" s="4"/>
      <c r="K297" s="4"/>
    </row>
    <row r="298" ht="15.75" customHeight="1">
      <c r="J298" s="4"/>
      <c r="K298" s="4"/>
    </row>
    <row r="299" ht="15.75" customHeight="1">
      <c r="J299" s="4"/>
      <c r="K299" s="4"/>
    </row>
    <row r="300" ht="15.75" customHeight="1">
      <c r="J300" s="4"/>
      <c r="K300" s="4"/>
    </row>
    <row r="301" ht="15.75" customHeight="1">
      <c r="J301" s="4"/>
      <c r="K301" s="4"/>
    </row>
    <row r="302" ht="15.75" customHeight="1">
      <c r="J302" s="4"/>
      <c r="K302" s="4"/>
    </row>
    <row r="303" ht="15.75" customHeight="1">
      <c r="J303" s="4"/>
      <c r="K303" s="4"/>
    </row>
    <row r="304" ht="15.75" customHeight="1">
      <c r="J304" s="4"/>
      <c r="K304" s="4"/>
    </row>
    <row r="305" ht="15.75" customHeight="1">
      <c r="J305" s="4"/>
      <c r="K305" s="4"/>
    </row>
    <row r="306" ht="15.75" customHeight="1">
      <c r="J306" s="4"/>
      <c r="K306" s="4"/>
    </row>
    <row r="307" ht="15.75" customHeight="1">
      <c r="J307" s="4"/>
      <c r="K307" s="4"/>
    </row>
    <row r="308" ht="15.75" customHeight="1">
      <c r="J308" s="4"/>
      <c r="K308" s="4"/>
    </row>
    <row r="309" ht="15.75" customHeight="1">
      <c r="J309" s="4"/>
      <c r="K309" s="4"/>
    </row>
    <row r="310" ht="15.75" customHeight="1">
      <c r="J310" s="4"/>
      <c r="K310" s="4"/>
    </row>
    <row r="311" ht="15.75" customHeight="1">
      <c r="J311" s="4"/>
      <c r="K311" s="4"/>
    </row>
    <row r="312" ht="15.75" customHeight="1">
      <c r="J312" s="4"/>
      <c r="K312" s="4"/>
    </row>
    <row r="313" ht="15.75" customHeight="1">
      <c r="J313" s="4"/>
      <c r="K313" s="4"/>
    </row>
    <row r="314" ht="15.75" customHeight="1">
      <c r="J314" s="4"/>
      <c r="K314" s="4"/>
    </row>
    <row r="315" ht="15.75" customHeight="1">
      <c r="J315" s="4"/>
      <c r="K315" s="4"/>
    </row>
    <row r="316" ht="15.75" customHeight="1">
      <c r="J316" s="4"/>
      <c r="K316" s="4"/>
    </row>
    <row r="317" ht="15.75" customHeight="1">
      <c r="J317" s="4"/>
      <c r="K317" s="4"/>
    </row>
    <row r="318" ht="15.75" customHeight="1">
      <c r="J318" s="4"/>
      <c r="K318" s="4"/>
    </row>
    <row r="319" ht="15.75" customHeight="1">
      <c r="J319" s="4"/>
      <c r="K319" s="4"/>
    </row>
    <row r="320" ht="15.75" customHeight="1">
      <c r="J320" s="4"/>
      <c r="K320" s="4"/>
    </row>
    <row r="321" ht="15.75" customHeight="1">
      <c r="J321" s="4"/>
      <c r="K321" s="4"/>
    </row>
    <row r="322" ht="15.75" customHeight="1">
      <c r="J322" s="4"/>
      <c r="K322" s="4"/>
    </row>
    <row r="323" ht="15.75" customHeight="1">
      <c r="J323" s="4"/>
      <c r="K323" s="4"/>
    </row>
    <row r="324" ht="15.75" customHeight="1">
      <c r="J324" s="4"/>
      <c r="K324" s="4"/>
    </row>
    <row r="325" ht="15.75" customHeight="1">
      <c r="J325" s="4"/>
      <c r="K325" s="4"/>
    </row>
    <row r="326" ht="15.75" customHeight="1">
      <c r="J326" s="4"/>
      <c r="K326" s="4"/>
    </row>
    <row r="327" ht="15.75" customHeight="1">
      <c r="J327" s="4"/>
      <c r="K327" s="4"/>
    </row>
    <row r="328" ht="15.75" customHeight="1">
      <c r="J328" s="4"/>
      <c r="K328" s="4"/>
    </row>
    <row r="329" ht="15.75" customHeight="1">
      <c r="J329" s="4"/>
      <c r="K329" s="4"/>
    </row>
    <row r="330" ht="15.75" customHeight="1">
      <c r="J330" s="4"/>
      <c r="K330" s="4"/>
    </row>
    <row r="331" ht="15.75" customHeight="1">
      <c r="J331" s="4"/>
      <c r="K331" s="4"/>
    </row>
    <row r="332" ht="15.75" customHeight="1">
      <c r="J332" s="4"/>
      <c r="K332" s="4"/>
    </row>
    <row r="333" ht="15.75" customHeight="1">
      <c r="J333" s="4"/>
      <c r="K333" s="4"/>
    </row>
    <row r="334" ht="15.75" customHeight="1">
      <c r="J334" s="4"/>
      <c r="K334" s="4"/>
    </row>
    <row r="335" ht="15.75" customHeight="1">
      <c r="J335" s="4"/>
      <c r="K335" s="4"/>
    </row>
    <row r="336" ht="15.75" customHeight="1">
      <c r="J336" s="4"/>
      <c r="K336" s="4"/>
    </row>
    <row r="337" ht="15.75" customHeight="1">
      <c r="J337" s="4"/>
      <c r="K337" s="4"/>
    </row>
    <row r="338" ht="15.75" customHeight="1">
      <c r="J338" s="4"/>
      <c r="K338" s="4"/>
    </row>
    <row r="339" ht="15.75" customHeight="1">
      <c r="J339" s="4"/>
      <c r="K339" s="4"/>
    </row>
    <row r="340" ht="15.75" customHeight="1">
      <c r="J340" s="4"/>
      <c r="K340" s="4"/>
    </row>
    <row r="341" ht="15.75" customHeight="1">
      <c r="J341" s="4"/>
      <c r="K341" s="4"/>
    </row>
    <row r="342" ht="15.75" customHeight="1">
      <c r="J342" s="4"/>
      <c r="K342" s="4"/>
    </row>
    <row r="343" ht="15.75" customHeight="1">
      <c r="J343" s="4"/>
      <c r="K343" s="4"/>
    </row>
    <row r="344" ht="15.75" customHeight="1">
      <c r="J344" s="4"/>
      <c r="K344" s="4"/>
    </row>
    <row r="345" ht="15.75" customHeight="1">
      <c r="J345" s="4"/>
      <c r="K345" s="4"/>
    </row>
    <row r="346" ht="15.75" customHeight="1">
      <c r="J346" s="4"/>
      <c r="K346" s="4"/>
    </row>
    <row r="347" ht="15.75" customHeight="1">
      <c r="J347" s="4"/>
      <c r="K347" s="4"/>
    </row>
    <row r="348" ht="15.75" customHeight="1">
      <c r="J348" s="4"/>
      <c r="K348" s="4"/>
    </row>
    <row r="349" ht="15.75" customHeight="1">
      <c r="J349" s="4"/>
      <c r="K349" s="4"/>
    </row>
    <row r="350" ht="15.75" customHeight="1">
      <c r="J350" s="4"/>
      <c r="K350" s="4"/>
    </row>
    <row r="351" ht="15.75" customHeight="1">
      <c r="J351" s="4"/>
      <c r="K351" s="4"/>
    </row>
    <row r="352" ht="15.75" customHeight="1">
      <c r="J352" s="4"/>
      <c r="K352" s="4"/>
    </row>
    <row r="353" ht="15.75" customHeight="1">
      <c r="J353" s="4"/>
      <c r="K353" s="4"/>
    </row>
    <row r="354" ht="15.75" customHeight="1">
      <c r="J354" s="4"/>
      <c r="K354" s="4"/>
    </row>
    <row r="355" ht="15.75" customHeight="1">
      <c r="J355" s="4"/>
      <c r="K355" s="4"/>
    </row>
    <row r="356" ht="15.75" customHeight="1">
      <c r="J356" s="4"/>
      <c r="K356" s="4"/>
    </row>
    <row r="357" ht="15.75" customHeight="1">
      <c r="J357" s="4"/>
      <c r="K357" s="4"/>
    </row>
    <row r="358" ht="15.75" customHeight="1">
      <c r="J358" s="4"/>
      <c r="K358" s="4"/>
    </row>
    <row r="359" ht="15.75" customHeight="1">
      <c r="J359" s="4"/>
      <c r="K359" s="4"/>
    </row>
    <row r="360" ht="15.75" customHeight="1">
      <c r="J360" s="4"/>
      <c r="K360" s="4"/>
    </row>
    <row r="361" ht="15.75" customHeight="1">
      <c r="J361" s="4"/>
      <c r="K361" s="4"/>
    </row>
    <row r="362" ht="15.75" customHeight="1">
      <c r="J362" s="4"/>
      <c r="K362" s="4"/>
    </row>
    <row r="363" ht="15.75" customHeight="1">
      <c r="J363" s="4"/>
      <c r="K363" s="4"/>
    </row>
    <row r="364" ht="15.75" customHeight="1">
      <c r="J364" s="4"/>
      <c r="K364" s="4"/>
    </row>
    <row r="365" ht="15.75" customHeight="1">
      <c r="J365" s="4"/>
      <c r="K365" s="4"/>
    </row>
    <row r="366" ht="15.75" customHeight="1">
      <c r="J366" s="4"/>
      <c r="K366" s="4"/>
    </row>
    <row r="367" ht="15.75" customHeight="1">
      <c r="J367" s="4"/>
      <c r="K367" s="4"/>
    </row>
    <row r="368" ht="15.75" customHeight="1">
      <c r="J368" s="4"/>
      <c r="K368" s="4"/>
    </row>
    <row r="369" ht="15.75" customHeight="1">
      <c r="J369" s="4"/>
      <c r="K369" s="4"/>
    </row>
    <row r="370" ht="15.75" customHeight="1">
      <c r="J370" s="4"/>
      <c r="K370" s="4"/>
    </row>
    <row r="371" ht="15.75" customHeight="1">
      <c r="J371" s="4"/>
      <c r="K371" s="4"/>
    </row>
    <row r="372" ht="15.75" customHeight="1">
      <c r="J372" s="4"/>
      <c r="K372" s="4"/>
    </row>
    <row r="373" ht="15.75" customHeight="1">
      <c r="J373" s="4"/>
      <c r="K373" s="4"/>
    </row>
    <row r="374" ht="15.75" customHeight="1">
      <c r="J374" s="4"/>
      <c r="K374" s="4"/>
    </row>
    <row r="375" ht="15.75" customHeight="1">
      <c r="J375" s="4"/>
      <c r="K375" s="4"/>
    </row>
    <row r="376" ht="15.75" customHeight="1">
      <c r="J376" s="4"/>
      <c r="K376" s="4"/>
    </row>
    <row r="377" ht="15.75" customHeight="1">
      <c r="J377" s="4"/>
      <c r="K377" s="4"/>
    </row>
    <row r="378" ht="15.75" customHeight="1">
      <c r="J378" s="4"/>
      <c r="K378" s="4"/>
    </row>
    <row r="379" ht="15.75" customHeight="1">
      <c r="J379" s="4"/>
      <c r="K379" s="4"/>
    </row>
    <row r="380" ht="15.75" customHeight="1">
      <c r="J380" s="4"/>
      <c r="K380" s="4"/>
    </row>
    <row r="381" ht="15.75" customHeight="1">
      <c r="J381" s="4"/>
      <c r="K381" s="4"/>
    </row>
    <row r="382" ht="15.75" customHeight="1">
      <c r="J382" s="4"/>
      <c r="K382" s="4"/>
    </row>
    <row r="383" ht="15.75" customHeight="1">
      <c r="J383" s="4"/>
      <c r="K383" s="4"/>
    </row>
    <row r="384" ht="15.75" customHeight="1">
      <c r="J384" s="4"/>
      <c r="K384" s="4"/>
    </row>
    <row r="385" ht="15.75" customHeight="1">
      <c r="J385" s="4"/>
      <c r="K385" s="4"/>
    </row>
    <row r="386" ht="15.75" customHeight="1">
      <c r="J386" s="4"/>
      <c r="K386" s="4"/>
    </row>
    <row r="387" ht="15.75" customHeight="1">
      <c r="J387" s="4"/>
      <c r="K387" s="4"/>
    </row>
    <row r="388" ht="15.75" customHeight="1">
      <c r="J388" s="4"/>
      <c r="K388" s="4"/>
    </row>
    <row r="389" ht="15.75" customHeight="1">
      <c r="J389" s="4"/>
      <c r="K389" s="4"/>
    </row>
    <row r="390" ht="15.75" customHeight="1">
      <c r="J390" s="4"/>
      <c r="K390" s="4"/>
    </row>
    <row r="391" ht="15.75" customHeight="1">
      <c r="J391" s="4"/>
      <c r="K391" s="4"/>
    </row>
    <row r="392" ht="15.75" customHeight="1">
      <c r="J392" s="4"/>
      <c r="K392" s="4"/>
    </row>
    <row r="393" ht="15.75" customHeight="1">
      <c r="J393" s="4"/>
      <c r="K393" s="4"/>
    </row>
    <row r="394" ht="15.75" customHeight="1">
      <c r="J394" s="4"/>
      <c r="K394" s="4"/>
    </row>
    <row r="395" ht="15.75" customHeight="1">
      <c r="J395" s="4"/>
      <c r="K395" s="4"/>
    </row>
    <row r="396" ht="15.75" customHeight="1">
      <c r="J396" s="4"/>
      <c r="K396" s="4"/>
    </row>
    <row r="397" ht="15.75" customHeight="1">
      <c r="J397" s="4"/>
      <c r="K397" s="4"/>
    </row>
    <row r="398" ht="15.75" customHeight="1">
      <c r="J398" s="4"/>
      <c r="K398" s="4"/>
    </row>
    <row r="399" ht="15.75" customHeight="1">
      <c r="J399" s="4"/>
      <c r="K399" s="4"/>
    </row>
    <row r="400" ht="15.75" customHeight="1">
      <c r="J400" s="4"/>
      <c r="K400" s="4"/>
    </row>
    <row r="401" ht="15.75" customHeight="1">
      <c r="J401" s="4"/>
      <c r="K401" s="4"/>
    </row>
    <row r="402" ht="15.75" customHeight="1">
      <c r="J402" s="4"/>
      <c r="K402" s="4"/>
    </row>
    <row r="403" ht="15.75" customHeight="1">
      <c r="J403" s="4"/>
      <c r="K403" s="4"/>
    </row>
    <row r="404" ht="15.75" customHeight="1">
      <c r="J404" s="4"/>
      <c r="K404" s="4"/>
    </row>
    <row r="405" ht="15.75" customHeight="1">
      <c r="J405" s="4"/>
      <c r="K405" s="4"/>
    </row>
    <row r="406" ht="15.75" customHeight="1">
      <c r="J406" s="4"/>
      <c r="K406" s="4"/>
    </row>
    <row r="407" ht="15.75" customHeight="1">
      <c r="J407" s="4"/>
      <c r="K407" s="4"/>
    </row>
    <row r="408" ht="15.75" customHeight="1">
      <c r="J408" s="4"/>
      <c r="K408" s="4"/>
    </row>
    <row r="409" ht="15.75" customHeight="1">
      <c r="J409" s="4"/>
      <c r="K409" s="4"/>
    </row>
    <row r="410" ht="15.75" customHeight="1">
      <c r="J410" s="4"/>
      <c r="K410" s="4"/>
    </row>
    <row r="411" ht="15.75" customHeight="1">
      <c r="J411" s="4"/>
      <c r="K411" s="4"/>
    </row>
    <row r="412" ht="15.75" customHeight="1">
      <c r="J412" s="4"/>
      <c r="K412" s="4"/>
    </row>
    <row r="413" ht="15.75" customHeight="1">
      <c r="J413" s="4"/>
      <c r="K413" s="4"/>
    </row>
    <row r="414" ht="15.75" customHeight="1">
      <c r="J414" s="4"/>
      <c r="K414" s="4"/>
    </row>
    <row r="415" ht="15.75" customHeight="1">
      <c r="J415" s="4"/>
      <c r="K415" s="4"/>
    </row>
    <row r="416" ht="15.75" customHeight="1">
      <c r="J416" s="4"/>
      <c r="K416" s="4"/>
    </row>
    <row r="417" ht="15.75" customHeight="1">
      <c r="J417" s="4"/>
      <c r="K417" s="4"/>
    </row>
    <row r="418" ht="15.75" customHeight="1">
      <c r="J418" s="4"/>
      <c r="K418" s="4"/>
    </row>
    <row r="419" ht="15.75" customHeight="1">
      <c r="J419" s="4"/>
      <c r="K419" s="4"/>
    </row>
    <row r="420" ht="15.75" customHeight="1">
      <c r="J420" s="4"/>
      <c r="K420" s="4"/>
    </row>
    <row r="421" ht="15.75" customHeight="1">
      <c r="J421" s="4"/>
      <c r="K421" s="4"/>
    </row>
    <row r="422" ht="15.75" customHeight="1">
      <c r="J422" s="4"/>
      <c r="K422" s="4"/>
    </row>
    <row r="423" ht="15.75" customHeight="1">
      <c r="J423" s="4"/>
      <c r="K423" s="4"/>
    </row>
    <row r="424" ht="15.75" customHeight="1">
      <c r="J424" s="4"/>
      <c r="K424" s="4"/>
    </row>
    <row r="425" ht="15.75" customHeight="1">
      <c r="J425" s="4"/>
      <c r="K425" s="4"/>
    </row>
    <row r="426" ht="15.75" customHeight="1">
      <c r="J426" s="4"/>
      <c r="K426" s="4"/>
    </row>
    <row r="427" ht="15.75" customHeight="1">
      <c r="J427" s="4"/>
      <c r="K427" s="4"/>
    </row>
    <row r="428" ht="15.75" customHeight="1">
      <c r="J428" s="4"/>
      <c r="K428" s="4"/>
    </row>
    <row r="429" ht="15.75" customHeight="1">
      <c r="J429" s="4"/>
      <c r="K429" s="4"/>
    </row>
    <row r="430" ht="15.75" customHeight="1">
      <c r="J430" s="4"/>
      <c r="K430" s="4"/>
    </row>
    <row r="431" ht="15.75" customHeight="1">
      <c r="J431" s="4"/>
      <c r="K431" s="4"/>
    </row>
    <row r="432" ht="15.75" customHeight="1">
      <c r="J432" s="4"/>
      <c r="K432" s="4"/>
    </row>
    <row r="433" ht="15.75" customHeight="1">
      <c r="J433" s="4"/>
      <c r="K433" s="4"/>
    </row>
    <row r="434" ht="15.75" customHeight="1">
      <c r="J434" s="4"/>
      <c r="K434" s="4"/>
    </row>
    <row r="435" ht="15.75" customHeight="1">
      <c r="J435" s="4"/>
      <c r="K435" s="4"/>
    </row>
    <row r="436" ht="15.75" customHeight="1">
      <c r="J436" s="4"/>
      <c r="K436" s="4"/>
    </row>
    <row r="437" ht="15.75" customHeight="1">
      <c r="J437" s="4"/>
      <c r="K437" s="4"/>
    </row>
    <row r="438" ht="15.75" customHeight="1">
      <c r="J438" s="4"/>
      <c r="K438" s="4"/>
    </row>
    <row r="439" ht="15.75" customHeight="1">
      <c r="J439" s="4"/>
      <c r="K439" s="4"/>
    </row>
    <row r="440" ht="15.75" customHeight="1">
      <c r="J440" s="4"/>
      <c r="K440" s="4"/>
    </row>
    <row r="441" ht="15.75" customHeight="1">
      <c r="J441" s="4"/>
      <c r="K441" s="4"/>
    </row>
    <row r="442" ht="15.75" customHeight="1">
      <c r="J442" s="4"/>
      <c r="K442" s="4"/>
    </row>
    <row r="443" ht="15.75" customHeight="1">
      <c r="J443" s="4"/>
      <c r="K443" s="4"/>
    </row>
    <row r="444" ht="15.75" customHeight="1">
      <c r="J444" s="4"/>
      <c r="K444" s="4"/>
    </row>
    <row r="445" ht="15.75" customHeight="1">
      <c r="J445" s="4"/>
      <c r="K445" s="4"/>
    </row>
    <row r="446" ht="15.75" customHeight="1">
      <c r="J446" s="4"/>
      <c r="K446" s="4"/>
    </row>
    <row r="447" ht="15.75" customHeight="1">
      <c r="J447" s="4"/>
      <c r="K447" s="4"/>
    </row>
    <row r="448" ht="15.75" customHeight="1">
      <c r="J448" s="4"/>
      <c r="K448" s="4"/>
    </row>
    <row r="449" ht="15.75" customHeight="1">
      <c r="J449" s="4"/>
      <c r="K449" s="4"/>
    </row>
    <row r="450" ht="15.75" customHeight="1">
      <c r="J450" s="4"/>
      <c r="K450" s="4"/>
    </row>
    <row r="451" ht="15.75" customHeight="1">
      <c r="J451" s="4"/>
      <c r="K451" s="4"/>
    </row>
    <row r="452" ht="15.75" customHeight="1">
      <c r="J452" s="4"/>
      <c r="K452" s="4"/>
    </row>
    <row r="453" ht="15.75" customHeight="1">
      <c r="J453" s="4"/>
      <c r="K453" s="4"/>
    </row>
    <row r="454" ht="15.75" customHeight="1">
      <c r="J454" s="4"/>
      <c r="K454" s="4"/>
    </row>
    <row r="455" ht="15.75" customHeight="1">
      <c r="J455" s="4"/>
      <c r="K455" s="4"/>
    </row>
    <row r="456" ht="15.75" customHeight="1">
      <c r="J456" s="4"/>
      <c r="K456" s="4"/>
    </row>
    <row r="457" ht="15.75" customHeight="1">
      <c r="J457" s="4"/>
      <c r="K457" s="4"/>
    </row>
    <row r="458" ht="15.75" customHeight="1">
      <c r="J458" s="4"/>
      <c r="K458" s="4"/>
    </row>
    <row r="459" ht="15.75" customHeight="1">
      <c r="J459" s="4"/>
      <c r="K459" s="4"/>
    </row>
    <row r="460" ht="15.75" customHeight="1">
      <c r="J460" s="4"/>
      <c r="K460" s="4"/>
    </row>
    <row r="461" ht="15.75" customHeight="1">
      <c r="J461" s="4"/>
      <c r="K461" s="4"/>
    </row>
    <row r="462" ht="15.75" customHeight="1">
      <c r="J462" s="4"/>
      <c r="K462" s="4"/>
    </row>
    <row r="463" ht="15.75" customHeight="1">
      <c r="J463" s="4"/>
      <c r="K463" s="4"/>
    </row>
    <row r="464" ht="15.75" customHeight="1">
      <c r="J464" s="4"/>
      <c r="K464" s="4"/>
    </row>
    <row r="465" ht="15.75" customHeight="1">
      <c r="J465" s="4"/>
      <c r="K465" s="4"/>
    </row>
    <row r="466" ht="15.75" customHeight="1">
      <c r="J466" s="4"/>
      <c r="K466" s="4"/>
    </row>
    <row r="467" ht="15.75" customHeight="1">
      <c r="J467" s="4"/>
      <c r="K467" s="4"/>
    </row>
    <row r="468" ht="15.75" customHeight="1">
      <c r="J468" s="4"/>
      <c r="K468" s="4"/>
    </row>
    <row r="469" ht="15.75" customHeight="1">
      <c r="J469" s="4"/>
      <c r="K469" s="4"/>
    </row>
    <row r="470" ht="15.75" customHeight="1">
      <c r="J470" s="4"/>
      <c r="K470" s="4"/>
    </row>
    <row r="471" ht="15.75" customHeight="1">
      <c r="J471" s="4"/>
      <c r="K471" s="4"/>
    </row>
    <row r="472" ht="15.75" customHeight="1">
      <c r="J472" s="4"/>
      <c r="K472" s="4"/>
    </row>
    <row r="473" ht="15.75" customHeight="1">
      <c r="J473" s="4"/>
      <c r="K473" s="4"/>
    </row>
    <row r="474" ht="15.75" customHeight="1">
      <c r="J474" s="4"/>
      <c r="K474" s="4"/>
    </row>
    <row r="475" ht="15.75" customHeight="1">
      <c r="J475" s="4"/>
      <c r="K475" s="4"/>
    </row>
    <row r="476" ht="15.75" customHeight="1">
      <c r="J476" s="4"/>
      <c r="K476" s="4"/>
    </row>
    <row r="477" ht="15.75" customHeight="1">
      <c r="J477" s="4"/>
      <c r="K477" s="4"/>
    </row>
    <row r="478" ht="15.75" customHeight="1">
      <c r="J478" s="4"/>
      <c r="K478" s="4"/>
    </row>
    <row r="479" ht="15.75" customHeight="1">
      <c r="J479" s="4"/>
      <c r="K479" s="4"/>
    </row>
    <row r="480" ht="15.75" customHeight="1">
      <c r="J480" s="4"/>
      <c r="K480" s="4"/>
    </row>
    <row r="481" ht="15.75" customHeight="1">
      <c r="J481" s="4"/>
      <c r="K481" s="4"/>
    </row>
    <row r="482" ht="15.75" customHeight="1">
      <c r="J482" s="4"/>
      <c r="K482" s="4"/>
    </row>
    <row r="483" ht="15.75" customHeight="1">
      <c r="J483" s="4"/>
      <c r="K483" s="4"/>
    </row>
    <row r="484" ht="15.75" customHeight="1">
      <c r="J484" s="4"/>
      <c r="K484" s="4"/>
    </row>
    <row r="485" ht="15.75" customHeight="1">
      <c r="J485" s="4"/>
      <c r="K485" s="4"/>
    </row>
    <row r="486" ht="15.75" customHeight="1">
      <c r="J486" s="4"/>
      <c r="K486" s="4"/>
    </row>
    <row r="487" ht="15.75" customHeight="1">
      <c r="J487" s="4"/>
      <c r="K487" s="4"/>
    </row>
    <row r="488" ht="15.75" customHeight="1">
      <c r="J488" s="4"/>
      <c r="K488" s="4"/>
    </row>
    <row r="489" ht="15.75" customHeight="1">
      <c r="J489" s="4"/>
      <c r="K489" s="4"/>
    </row>
    <row r="490" ht="15.75" customHeight="1">
      <c r="J490" s="4"/>
      <c r="K490" s="4"/>
    </row>
    <row r="491" ht="15.75" customHeight="1">
      <c r="J491" s="4"/>
      <c r="K491" s="4"/>
    </row>
    <row r="492" ht="15.75" customHeight="1">
      <c r="J492" s="4"/>
      <c r="K492" s="4"/>
    </row>
    <row r="493" ht="15.75" customHeight="1">
      <c r="J493" s="4"/>
      <c r="K493" s="4"/>
    </row>
    <row r="494" ht="15.75" customHeight="1">
      <c r="J494" s="4"/>
      <c r="K494" s="4"/>
    </row>
    <row r="495" ht="15.75" customHeight="1">
      <c r="J495" s="4"/>
      <c r="K495" s="4"/>
    </row>
    <row r="496" ht="15.75" customHeight="1">
      <c r="J496" s="4"/>
      <c r="K496" s="4"/>
    </row>
    <row r="497" ht="15.75" customHeight="1">
      <c r="J497" s="4"/>
      <c r="K497" s="4"/>
    </row>
    <row r="498" ht="15.75" customHeight="1">
      <c r="J498" s="4"/>
      <c r="K498" s="4"/>
    </row>
    <row r="499" ht="15.75" customHeight="1">
      <c r="J499" s="4"/>
      <c r="K499" s="4"/>
    </row>
    <row r="500" ht="15.75" customHeight="1">
      <c r="J500" s="4"/>
      <c r="K500" s="4"/>
    </row>
    <row r="501" ht="15.75" customHeight="1">
      <c r="J501" s="4"/>
      <c r="K501" s="4"/>
    </row>
    <row r="502" ht="15.75" customHeight="1">
      <c r="J502" s="4"/>
      <c r="K502" s="4"/>
    </row>
    <row r="503" ht="15.75" customHeight="1">
      <c r="J503" s="4"/>
      <c r="K503" s="4"/>
    </row>
    <row r="504" ht="15.75" customHeight="1">
      <c r="J504" s="4"/>
      <c r="K504" s="4"/>
    </row>
    <row r="505" ht="15.75" customHeight="1">
      <c r="J505" s="4"/>
      <c r="K505" s="4"/>
    </row>
    <row r="506" ht="15.75" customHeight="1">
      <c r="J506" s="4"/>
      <c r="K506" s="4"/>
    </row>
    <row r="507" ht="15.75" customHeight="1">
      <c r="J507" s="4"/>
      <c r="K507" s="4"/>
    </row>
    <row r="508" ht="15.75" customHeight="1">
      <c r="J508" s="4"/>
      <c r="K508" s="4"/>
    </row>
    <row r="509" ht="15.75" customHeight="1">
      <c r="J509" s="4"/>
      <c r="K509" s="4"/>
    </row>
    <row r="510" ht="15.75" customHeight="1">
      <c r="J510" s="4"/>
      <c r="K510" s="4"/>
    </row>
    <row r="511" ht="15.75" customHeight="1">
      <c r="J511" s="4"/>
      <c r="K511" s="4"/>
    </row>
    <row r="512" ht="15.75" customHeight="1">
      <c r="J512" s="4"/>
      <c r="K512" s="4"/>
    </row>
    <row r="513" ht="15.75" customHeight="1">
      <c r="J513" s="4"/>
      <c r="K513" s="4"/>
    </row>
    <row r="514" ht="15.75" customHeight="1">
      <c r="J514" s="4"/>
      <c r="K514" s="4"/>
    </row>
    <row r="515" ht="15.75" customHeight="1">
      <c r="J515" s="4"/>
      <c r="K515" s="4"/>
    </row>
    <row r="516" ht="15.75" customHeight="1">
      <c r="J516" s="4"/>
      <c r="K516" s="4"/>
    </row>
    <row r="517" ht="15.75" customHeight="1">
      <c r="J517" s="4"/>
      <c r="K517" s="4"/>
    </row>
    <row r="518" ht="15.75" customHeight="1">
      <c r="J518" s="4"/>
      <c r="K518" s="4"/>
    </row>
    <row r="519" ht="15.75" customHeight="1">
      <c r="J519" s="4"/>
      <c r="K519" s="4"/>
    </row>
    <row r="520" ht="15.75" customHeight="1">
      <c r="J520" s="4"/>
      <c r="K520" s="4"/>
    </row>
    <row r="521" ht="15.75" customHeight="1">
      <c r="J521" s="4"/>
      <c r="K521" s="4"/>
    </row>
    <row r="522" ht="15.75" customHeight="1">
      <c r="J522" s="4"/>
      <c r="K522" s="4"/>
    </row>
    <row r="523" ht="15.75" customHeight="1">
      <c r="J523" s="4"/>
      <c r="K523" s="4"/>
    </row>
    <row r="524" ht="15.75" customHeight="1">
      <c r="J524" s="4"/>
      <c r="K524" s="4"/>
    </row>
    <row r="525" ht="15.75" customHeight="1">
      <c r="J525" s="4"/>
      <c r="K525" s="4"/>
    </row>
    <row r="526" ht="15.75" customHeight="1">
      <c r="J526" s="4"/>
      <c r="K526" s="4"/>
    </row>
    <row r="527" ht="15.75" customHeight="1">
      <c r="J527" s="4"/>
      <c r="K527" s="4"/>
    </row>
    <row r="528" ht="15.75" customHeight="1">
      <c r="J528" s="4"/>
      <c r="K528" s="4"/>
    </row>
    <row r="529" ht="15.75" customHeight="1">
      <c r="J529" s="4"/>
      <c r="K529" s="4"/>
    </row>
    <row r="530" ht="15.75" customHeight="1">
      <c r="J530" s="4"/>
      <c r="K530" s="4"/>
    </row>
    <row r="531" ht="15.75" customHeight="1">
      <c r="J531" s="4"/>
      <c r="K531" s="4"/>
    </row>
    <row r="532" ht="15.75" customHeight="1">
      <c r="J532" s="4"/>
      <c r="K532" s="4"/>
    </row>
    <row r="533" ht="15.75" customHeight="1">
      <c r="J533" s="4"/>
      <c r="K533" s="4"/>
    </row>
    <row r="534" ht="15.75" customHeight="1">
      <c r="J534" s="4"/>
      <c r="K534" s="4"/>
    </row>
    <row r="535" ht="15.75" customHeight="1">
      <c r="J535" s="4"/>
      <c r="K535" s="4"/>
    </row>
    <row r="536" ht="15.75" customHeight="1">
      <c r="J536" s="4"/>
      <c r="K536" s="4"/>
    </row>
    <row r="537" ht="15.75" customHeight="1">
      <c r="J537" s="4"/>
      <c r="K537" s="4"/>
    </row>
    <row r="538" ht="15.75" customHeight="1">
      <c r="J538" s="4"/>
      <c r="K538" s="4"/>
    </row>
    <row r="539" ht="15.75" customHeight="1">
      <c r="J539" s="4"/>
      <c r="K539" s="4"/>
    </row>
    <row r="540" ht="15.75" customHeight="1">
      <c r="J540" s="4"/>
      <c r="K540" s="4"/>
    </row>
    <row r="541" ht="15.75" customHeight="1">
      <c r="J541" s="4"/>
      <c r="K541" s="4"/>
    </row>
    <row r="542" ht="15.75" customHeight="1">
      <c r="J542" s="4"/>
      <c r="K542" s="4"/>
    </row>
    <row r="543" ht="15.75" customHeight="1">
      <c r="J543" s="4"/>
      <c r="K543" s="4"/>
    </row>
    <row r="544" ht="15.75" customHeight="1">
      <c r="J544" s="4"/>
      <c r="K544" s="4"/>
    </row>
    <row r="545" ht="15.75" customHeight="1">
      <c r="J545" s="4"/>
      <c r="K545" s="4"/>
    </row>
    <row r="546" ht="15.75" customHeight="1">
      <c r="J546" s="4"/>
      <c r="K546" s="4"/>
    </row>
    <row r="547" ht="15.75" customHeight="1">
      <c r="J547" s="4"/>
      <c r="K547" s="4"/>
    </row>
    <row r="548" ht="15.75" customHeight="1">
      <c r="J548" s="4"/>
      <c r="K548" s="4"/>
    </row>
    <row r="549" ht="15.75" customHeight="1">
      <c r="J549" s="4"/>
      <c r="K549" s="4"/>
    </row>
    <row r="550" ht="15.75" customHeight="1">
      <c r="J550" s="4"/>
      <c r="K550" s="4"/>
    </row>
    <row r="551" ht="15.75" customHeight="1">
      <c r="J551" s="4"/>
      <c r="K551" s="4"/>
    </row>
    <row r="552" ht="15.75" customHeight="1">
      <c r="J552" s="4"/>
      <c r="K552" s="4"/>
    </row>
    <row r="553" ht="15.75" customHeight="1">
      <c r="J553" s="4"/>
      <c r="K553" s="4"/>
    </row>
    <row r="554" ht="15.75" customHeight="1">
      <c r="J554" s="4"/>
      <c r="K554" s="4"/>
    </row>
    <row r="555" ht="15.75" customHeight="1">
      <c r="J555" s="4"/>
      <c r="K555" s="4"/>
    </row>
    <row r="556" ht="15.75" customHeight="1">
      <c r="J556" s="4"/>
      <c r="K556" s="4"/>
    </row>
    <row r="557" ht="15.75" customHeight="1">
      <c r="J557" s="4"/>
      <c r="K557" s="4"/>
    </row>
    <row r="558" ht="15.75" customHeight="1">
      <c r="J558" s="4"/>
      <c r="K558" s="4"/>
    </row>
    <row r="559" ht="15.75" customHeight="1">
      <c r="J559" s="4"/>
      <c r="K559" s="4"/>
    </row>
    <row r="560" ht="15.75" customHeight="1">
      <c r="J560" s="4"/>
      <c r="K560" s="4"/>
    </row>
    <row r="561" ht="15.75" customHeight="1">
      <c r="J561" s="4"/>
      <c r="K561" s="4"/>
    </row>
    <row r="562" ht="15.75" customHeight="1">
      <c r="J562" s="4"/>
      <c r="K562" s="4"/>
    </row>
    <row r="563" ht="15.75" customHeight="1">
      <c r="J563" s="4"/>
      <c r="K563" s="4"/>
    </row>
    <row r="564" ht="15.75" customHeight="1">
      <c r="J564" s="4"/>
      <c r="K564" s="4"/>
    </row>
    <row r="565" ht="15.75" customHeight="1">
      <c r="J565" s="4"/>
      <c r="K565" s="4"/>
    </row>
    <row r="566" ht="15.75" customHeight="1">
      <c r="J566" s="4"/>
      <c r="K566" s="4"/>
    </row>
    <row r="567" ht="15.75" customHeight="1">
      <c r="J567" s="4"/>
      <c r="K567" s="4"/>
    </row>
    <row r="568" ht="15.75" customHeight="1">
      <c r="J568" s="4"/>
      <c r="K568" s="4"/>
    </row>
    <row r="569" ht="15.75" customHeight="1">
      <c r="J569" s="4"/>
      <c r="K569" s="4"/>
    </row>
    <row r="570" ht="15.75" customHeight="1">
      <c r="J570" s="4"/>
      <c r="K570" s="4"/>
    </row>
    <row r="571" ht="15.75" customHeight="1">
      <c r="J571" s="4"/>
      <c r="K571" s="4"/>
    </row>
    <row r="572" ht="15.75" customHeight="1">
      <c r="J572" s="4"/>
      <c r="K572" s="4"/>
    </row>
    <row r="573" ht="15.75" customHeight="1">
      <c r="J573" s="4"/>
      <c r="K573" s="4"/>
    </row>
    <row r="574" ht="15.75" customHeight="1">
      <c r="J574" s="4"/>
      <c r="K574" s="4"/>
    </row>
    <row r="575" ht="15.75" customHeight="1">
      <c r="J575" s="4"/>
      <c r="K575" s="4"/>
    </row>
    <row r="576" ht="15.75" customHeight="1">
      <c r="J576" s="4"/>
      <c r="K576" s="4"/>
    </row>
    <row r="577" ht="15.75" customHeight="1">
      <c r="J577" s="4"/>
      <c r="K577" s="4"/>
    </row>
    <row r="578" ht="15.75" customHeight="1">
      <c r="J578" s="4"/>
      <c r="K578" s="4"/>
    </row>
    <row r="579" ht="15.75" customHeight="1">
      <c r="J579" s="4"/>
      <c r="K579" s="4"/>
    </row>
    <row r="580" ht="15.75" customHeight="1">
      <c r="J580" s="4"/>
      <c r="K580" s="4"/>
    </row>
    <row r="581" ht="15.75" customHeight="1">
      <c r="J581" s="4"/>
      <c r="K581" s="4"/>
    </row>
    <row r="582" ht="15.75" customHeight="1">
      <c r="J582" s="4"/>
      <c r="K582" s="4"/>
    </row>
    <row r="583" ht="15.75" customHeight="1">
      <c r="J583" s="4"/>
      <c r="K583" s="4"/>
    </row>
    <row r="584" ht="15.75" customHeight="1">
      <c r="J584" s="4"/>
      <c r="K584" s="4"/>
    </row>
    <row r="585" ht="15.75" customHeight="1">
      <c r="J585" s="4"/>
      <c r="K585" s="4"/>
    </row>
    <row r="586" ht="15.75" customHeight="1">
      <c r="J586" s="4"/>
      <c r="K586" s="4"/>
    </row>
    <row r="587" ht="15.75" customHeight="1">
      <c r="J587" s="4"/>
      <c r="K587" s="4"/>
    </row>
    <row r="588" ht="15.75" customHeight="1">
      <c r="J588" s="4"/>
      <c r="K588" s="4"/>
    </row>
    <row r="589" ht="15.75" customHeight="1">
      <c r="J589" s="4"/>
      <c r="K589" s="4"/>
    </row>
    <row r="590" ht="15.75" customHeight="1">
      <c r="J590" s="4"/>
      <c r="K590" s="4"/>
    </row>
    <row r="591" ht="15.75" customHeight="1">
      <c r="J591" s="4"/>
      <c r="K591" s="4"/>
    </row>
    <row r="592" ht="15.75" customHeight="1">
      <c r="J592" s="4"/>
      <c r="K592" s="4"/>
    </row>
    <row r="593" ht="15.75" customHeight="1">
      <c r="J593" s="4"/>
      <c r="K593" s="4"/>
    </row>
    <row r="594" ht="15.75" customHeight="1">
      <c r="J594" s="4"/>
      <c r="K594" s="4"/>
    </row>
    <row r="595" ht="15.75" customHeight="1">
      <c r="J595" s="4"/>
      <c r="K595" s="4"/>
    </row>
    <row r="596" ht="15.75" customHeight="1">
      <c r="J596" s="4"/>
      <c r="K596" s="4"/>
    </row>
    <row r="597" ht="15.75" customHeight="1">
      <c r="J597" s="4"/>
      <c r="K597" s="4"/>
    </row>
    <row r="598" ht="15.75" customHeight="1">
      <c r="J598" s="4"/>
      <c r="K598" s="4"/>
    </row>
    <row r="599" ht="15.75" customHeight="1">
      <c r="J599" s="4"/>
      <c r="K599" s="4"/>
    </row>
    <row r="600" ht="15.75" customHeight="1">
      <c r="J600" s="4"/>
      <c r="K600" s="4"/>
    </row>
    <row r="601" ht="15.75" customHeight="1">
      <c r="J601" s="4"/>
      <c r="K601" s="4"/>
    </row>
    <row r="602" ht="15.75" customHeight="1">
      <c r="J602" s="4"/>
      <c r="K602" s="4"/>
    </row>
    <row r="603" ht="15.75" customHeight="1">
      <c r="J603" s="4"/>
      <c r="K603" s="4"/>
    </row>
    <row r="604" ht="15.75" customHeight="1">
      <c r="J604" s="4"/>
      <c r="K604" s="4"/>
    </row>
    <row r="605" ht="15.75" customHeight="1">
      <c r="J605" s="4"/>
      <c r="K605" s="4"/>
    </row>
    <row r="606" ht="15.75" customHeight="1">
      <c r="J606" s="4"/>
      <c r="K606" s="4"/>
    </row>
    <row r="607" ht="15.75" customHeight="1">
      <c r="J607" s="4"/>
      <c r="K607" s="4"/>
    </row>
    <row r="608" ht="15.75" customHeight="1">
      <c r="J608" s="4"/>
      <c r="K608" s="4"/>
    </row>
    <row r="609" ht="15.75" customHeight="1">
      <c r="J609" s="4"/>
      <c r="K609" s="4"/>
    </row>
    <row r="610" ht="15.75" customHeight="1">
      <c r="J610" s="4"/>
      <c r="K610" s="4"/>
    </row>
    <row r="611" ht="15.75" customHeight="1">
      <c r="J611" s="4"/>
      <c r="K611" s="4"/>
    </row>
    <row r="612" ht="15.75" customHeight="1">
      <c r="J612" s="4"/>
      <c r="K612" s="4"/>
    </row>
    <row r="613" ht="15.75" customHeight="1">
      <c r="J613" s="4"/>
      <c r="K613" s="4"/>
    </row>
    <row r="614" ht="15.75" customHeight="1">
      <c r="J614" s="4"/>
      <c r="K614" s="4"/>
    </row>
    <row r="615" ht="15.75" customHeight="1">
      <c r="J615" s="4"/>
      <c r="K615" s="4"/>
    </row>
    <row r="616" ht="15.75" customHeight="1">
      <c r="J616" s="4"/>
      <c r="K616" s="4"/>
    </row>
    <row r="617" ht="15.75" customHeight="1">
      <c r="J617" s="4"/>
      <c r="K617" s="4"/>
    </row>
    <row r="618" ht="15.75" customHeight="1">
      <c r="J618" s="4"/>
      <c r="K618" s="4"/>
    </row>
    <row r="619" ht="15.75" customHeight="1">
      <c r="J619" s="4"/>
      <c r="K619" s="4"/>
    </row>
    <row r="620" ht="15.75" customHeight="1">
      <c r="J620" s="4"/>
      <c r="K620" s="4"/>
    </row>
    <row r="621" ht="15.75" customHeight="1">
      <c r="J621" s="4"/>
      <c r="K621" s="4"/>
    </row>
    <row r="622" ht="15.75" customHeight="1">
      <c r="J622" s="4"/>
      <c r="K622" s="4"/>
    </row>
    <row r="623" ht="15.75" customHeight="1">
      <c r="J623" s="4"/>
      <c r="K623" s="4"/>
    </row>
    <row r="624" ht="15.75" customHeight="1">
      <c r="J624" s="4"/>
      <c r="K624" s="4"/>
    </row>
    <row r="625" ht="15.75" customHeight="1">
      <c r="J625" s="4"/>
      <c r="K625" s="4"/>
    </row>
    <row r="626" ht="15.75" customHeight="1">
      <c r="J626" s="4"/>
      <c r="K626" s="4"/>
    </row>
    <row r="627" ht="15.75" customHeight="1">
      <c r="J627" s="4"/>
      <c r="K627" s="4"/>
    </row>
    <row r="628" ht="15.75" customHeight="1">
      <c r="J628" s="4"/>
      <c r="K628" s="4"/>
    </row>
    <row r="629" ht="15.75" customHeight="1">
      <c r="J629" s="4"/>
      <c r="K629" s="4"/>
    </row>
    <row r="630" ht="15.75" customHeight="1">
      <c r="J630" s="4"/>
      <c r="K630" s="4"/>
    </row>
    <row r="631" ht="15.75" customHeight="1">
      <c r="J631" s="4"/>
      <c r="K631" s="4"/>
    </row>
    <row r="632" ht="15.75" customHeight="1">
      <c r="J632" s="4"/>
      <c r="K632" s="4"/>
    </row>
    <row r="633" ht="15.75" customHeight="1">
      <c r="J633" s="4"/>
      <c r="K633" s="4"/>
    </row>
    <row r="634" ht="15.75" customHeight="1">
      <c r="J634" s="4"/>
      <c r="K634" s="4"/>
    </row>
    <row r="635" ht="15.75" customHeight="1">
      <c r="J635" s="4"/>
      <c r="K635" s="4"/>
    </row>
    <row r="636" ht="15.75" customHeight="1">
      <c r="J636" s="4"/>
      <c r="K636" s="4"/>
    </row>
    <row r="637" ht="15.75" customHeight="1">
      <c r="J637" s="4"/>
      <c r="K637" s="4"/>
    </row>
    <row r="638" ht="15.75" customHeight="1">
      <c r="J638" s="4"/>
      <c r="K638" s="4"/>
    </row>
    <row r="639" ht="15.75" customHeight="1">
      <c r="J639" s="4"/>
      <c r="K639" s="4"/>
    </row>
    <row r="640" ht="15.75" customHeight="1">
      <c r="J640" s="4"/>
      <c r="K640" s="4"/>
    </row>
    <row r="641" ht="15.75" customHeight="1">
      <c r="J641" s="4"/>
      <c r="K641" s="4"/>
    </row>
    <row r="642" ht="15.75" customHeight="1">
      <c r="J642" s="4"/>
      <c r="K642" s="4"/>
    </row>
    <row r="643" ht="15.75" customHeight="1">
      <c r="J643" s="4"/>
      <c r="K643" s="4"/>
    </row>
    <row r="644" ht="15.75" customHeight="1">
      <c r="J644" s="4"/>
      <c r="K644" s="4"/>
    </row>
    <row r="645" ht="15.75" customHeight="1">
      <c r="J645" s="4"/>
      <c r="K645" s="4"/>
    </row>
    <row r="646" ht="15.75" customHeight="1">
      <c r="J646" s="4"/>
      <c r="K646" s="4"/>
    </row>
    <row r="647" ht="15.75" customHeight="1">
      <c r="J647" s="4"/>
      <c r="K647" s="4"/>
    </row>
    <row r="648" ht="15.75" customHeight="1">
      <c r="J648" s="4"/>
      <c r="K648" s="4"/>
    </row>
    <row r="649" ht="15.75" customHeight="1">
      <c r="J649" s="4"/>
      <c r="K649" s="4"/>
    </row>
    <row r="650" ht="15.75" customHeight="1">
      <c r="J650" s="4"/>
      <c r="K650" s="4"/>
    </row>
    <row r="651" ht="15.75" customHeight="1">
      <c r="J651" s="4"/>
      <c r="K651" s="4"/>
    </row>
    <row r="652" ht="15.75" customHeight="1">
      <c r="J652" s="4"/>
      <c r="K652" s="4"/>
    </row>
    <row r="653" ht="15.75" customHeight="1">
      <c r="J653" s="4"/>
      <c r="K653" s="4"/>
    </row>
    <row r="654" ht="15.75" customHeight="1">
      <c r="J654" s="4"/>
      <c r="K654" s="4"/>
    </row>
    <row r="655" ht="15.75" customHeight="1">
      <c r="J655" s="4"/>
      <c r="K655" s="4"/>
    </row>
    <row r="656" ht="15.75" customHeight="1">
      <c r="J656" s="4"/>
      <c r="K656" s="4"/>
    </row>
    <row r="657" ht="15.75" customHeight="1">
      <c r="J657" s="4"/>
      <c r="K657" s="4"/>
    </row>
    <row r="658" ht="15.75" customHeight="1">
      <c r="J658" s="4"/>
      <c r="K658" s="4"/>
    </row>
    <row r="659" ht="15.75" customHeight="1">
      <c r="J659" s="4"/>
      <c r="K659" s="4"/>
    </row>
    <row r="660" ht="15.75" customHeight="1">
      <c r="J660" s="4"/>
      <c r="K660" s="4"/>
    </row>
    <row r="661" ht="15.75" customHeight="1">
      <c r="J661" s="4"/>
      <c r="K661" s="4"/>
    </row>
    <row r="662" ht="15.75" customHeight="1">
      <c r="J662" s="4"/>
      <c r="K662" s="4"/>
    </row>
    <row r="663" ht="15.75" customHeight="1">
      <c r="J663" s="4"/>
      <c r="K663" s="4"/>
    </row>
    <row r="664" ht="15.75" customHeight="1">
      <c r="J664" s="4"/>
      <c r="K664" s="4"/>
    </row>
    <row r="665" ht="15.75" customHeight="1">
      <c r="J665" s="4"/>
      <c r="K665" s="4"/>
    </row>
    <row r="666" ht="15.75" customHeight="1">
      <c r="J666" s="4"/>
      <c r="K666" s="4"/>
    </row>
    <row r="667" ht="15.75" customHeight="1">
      <c r="J667" s="4"/>
      <c r="K667" s="4"/>
    </row>
    <row r="668" ht="15.75" customHeight="1">
      <c r="J668" s="4"/>
      <c r="K668" s="4"/>
    </row>
    <row r="669" ht="15.75" customHeight="1">
      <c r="J669" s="4"/>
      <c r="K669" s="4"/>
    </row>
    <row r="670" ht="15.75" customHeight="1">
      <c r="J670" s="4"/>
      <c r="K670" s="4"/>
    </row>
    <row r="671" ht="15.75" customHeight="1">
      <c r="J671" s="4"/>
      <c r="K671" s="4"/>
    </row>
    <row r="672" ht="15.75" customHeight="1">
      <c r="J672" s="4"/>
      <c r="K672" s="4"/>
    </row>
    <row r="673" ht="15.75" customHeight="1">
      <c r="J673" s="4"/>
      <c r="K673" s="4"/>
    </row>
    <row r="674" ht="15.75" customHeight="1">
      <c r="J674" s="4"/>
      <c r="K674" s="4"/>
    </row>
    <row r="675" ht="15.75" customHeight="1">
      <c r="J675" s="4"/>
      <c r="K675" s="4"/>
    </row>
    <row r="676" ht="15.75" customHeight="1">
      <c r="J676" s="4"/>
      <c r="K676" s="4"/>
    </row>
    <row r="677" ht="15.75" customHeight="1">
      <c r="J677" s="4"/>
      <c r="K677" s="4"/>
    </row>
    <row r="678" ht="15.75" customHeight="1">
      <c r="J678" s="4"/>
      <c r="K678" s="4"/>
    </row>
    <row r="679" ht="15.75" customHeight="1">
      <c r="J679" s="4"/>
      <c r="K679" s="4"/>
    </row>
    <row r="680" ht="15.75" customHeight="1">
      <c r="J680" s="4"/>
      <c r="K680" s="4"/>
    </row>
    <row r="681" ht="15.75" customHeight="1">
      <c r="J681" s="4"/>
      <c r="K681" s="4"/>
    </row>
    <row r="682" ht="15.75" customHeight="1">
      <c r="J682" s="4"/>
      <c r="K682" s="4"/>
    </row>
    <row r="683" ht="15.75" customHeight="1">
      <c r="J683" s="4"/>
      <c r="K683" s="4"/>
    </row>
    <row r="684" ht="15.75" customHeight="1">
      <c r="J684" s="4"/>
      <c r="K684" s="4"/>
    </row>
    <row r="685" ht="15.75" customHeight="1">
      <c r="J685" s="4"/>
      <c r="K685" s="4"/>
    </row>
    <row r="686" ht="15.75" customHeight="1">
      <c r="J686" s="4"/>
      <c r="K686" s="4"/>
    </row>
    <row r="687" ht="15.75" customHeight="1">
      <c r="J687" s="4"/>
      <c r="K687" s="4"/>
    </row>
    <row r="688" ht="15.75" customHeight="1">
      <c r="J688" s="4"/>
      <c r="K688" s="4"/>
    </row>
    <row r="689" ht="15.75" customHeight="1">
      <c r="J689" s="4"/>
      <c r="K689" s="4"/>
    </row>
    <row r="690" ht="15.75" customHeight="1">
      <c r="J690" s="4"/>
      <c r="K690" s="4"/>
    </row>
    <row r="691" ht="15.75" customHeight="1">
      <c r="J691" s="4"/>
      <c r="K691" s="4"/>
    </row>
    <row r="692" ht="15.75" customHeight="1">
      <c r="J692" s="4"/>
      <c r="K692" s="4"/>
    </row>
    <row r="693" ht="15.75" customHeight="1">
      <c r="J693" s="4"/>
      <c r="K693" s="4"/>
    </row>
    <row r="694" ht="15.75" customHeight="1">
      <c r="J694" s="4"/>
      <c r="K694" s="4"/>
    </row>
    <row r="695" ht="15.75" customHeight="1">
      <c r="J695" s="4"/>
      <c r="K695" s="4"/>
    </row>
    <row r="696" ht="15.75" customHeight="1">
      <c r="J696" s="4"/>
      <c r="K696" s="4"/>
    </row>
    <row r="697" ht="15.75" customHeight="1">
      <c r="J697" s="4"/>
      <c r="K697" s="4"/>
    </row>
    <row r="698" ht="15.75" customHeight="1">
      <c r="J698" s="4"/>
      <c r="K698" s="4"/>
    </row>
    <row r="699" ht="15.75" customHeight="1">
      <c r="J699" s="4"/>
      <c r="K699" s="4"/>
    </row>
    <row r="700" ht="15.75" customHeight="1">
      <c r="J700" s="4"/>
      <c r="K700" s="4"/>
    </row>
    <row r="701" ht="15.75" customHeight="1">
      <c r="J701" s="4"/>
      <c r="K701" s="4"/>
    </row>
    <row r="702" ht="15.75" customHeight="1">
      <c r="J702" s="4"/>
      <c r="K702" s="4"/>
    </row>
    <row r="703" ht="15.75" customHeight="1">
      <c r="J703" s="4"/>
      <c r="K703" s="4"/>
    </row>
    <row r="704" ht="15.75" customHeight="1">
      <c r="J704" s="4"/>
      <c r="K704" s="4"/>
    </row>
    <row r="705" ht="15.75" customHeight="1">
      <c r="J705" s="4"/>
      <c r="K705" s="4"/>
    </row>
    <row r="706" ht="15.75" customHeight="1">
      <c r="J706" s="4"/>
      <c r="K706" s="4"/>
    </row>
    <row r="707" ht="15.75" customHeight="1">
      <c r="J707" s="4"/>
      <c r="K707" s="4"/>
    </row>
    <row r="708" ht="15.75" customHeight="1">
      <c r="J708" s="4"/>
      <c r="K708" s="4"/>
    </row>
    <row r="709" ht="15.75" customHeight="1">
      <c r="J709" s="4"/>
      <c r="K709" s="4"/>
    </row>
    <row r="710" ht="15.75" customHeight="1">
      <c r="J710" s="4"/>
      <c r="K710" s="4"/>
    </row>
    <row r="711" ht="15.75" customHeight="1">
      <c r="J711" s="4"/>
      <c r="K711" s="4"/>
    </row>
    <row r="712" ht="15.75" customHeight="1">
      <c r="J712" s="4"/>
      <c r="K712" s="4"/>
    </row>
    <row r="713" ht="15.75" customHeight="1">
      <c r="J713" s="4"/>
      <c r="K713" s="4"/>
    </row>
    <row r="714" ht="15.75" customHeight="1">
      <c r="J714" s="4"/>
      <c r="K714" s="4"/>
    </row>
    <row r="715" ht="15.75" customHeight="1">
      <c r="J715" s="4"/>
      <c r="K715" s="4"/>
    </row>
    <row r="716" ht="15.75" customHeight="1">
      <c r="J716" s="4"/>
      <c r="K716" s="4"/>
    </row>
    <row r="717" ht="15.75" customHeight="1">
      <c r="J717" s="4"/>
      <c r="K717" s="4"/>
    </row>
    <row r="718" ht="15.75" customHeight="1">
      <c r="J718" s="4"/>
      <c r="K718" s="4"/>
    </row>
    <row r="719" ht="15.75" customHeight="1">
      <c r="J719" s="4"/>
      <c r="K719" s="4"/>
    </row>
    <row r="720" ht="15.75" customHeight="1">
      <c r="J720" s="4"/>
      <c r="K720" s="4"/>
    </row>
    <row r="721" ht="15.75" customHeight="1">
      <c r="J721" s="4"/>
      <c r="K721" s="4"/>
    </row>
    <row r="722" ht="15.75" customHeight="1">
      <c r="J722" s="4"/>
      <c r="K722" s="4"/>
    </row>
    <row r="723" ht="15.75" customHeight="1">
      <c r="J723" s="4"/>
      <c r="K723" s="4"/>
    </row>
    <row r="724" ht="15.75" customHeight="1">
      <c r="J724" s="4"/>
      <c r="K724" s="4"/>
    </row>
    <row r="725" ht="15.75" customHeight="1">
      <c r="J725" s="4"/>
      <c r="K725" s="4"/>
    </row>
    <row r="726" ht="15.75" customHeight="1">
      <c r="J726" s="4"/>
      <c r="K726" s="4"/>
    </row>
    <row r="727" ht="15.75" customHeight="1">
      <c r="J727" s="4"/>
      <c r="K727" s="4"/>
    </row>
    <row r="728" ht="15.75" customHeight="1">
      <c r="J728" s="4"/>
      <c r="K728" s="4"/>
    </row>
    <row r="729" ht="15.75" customHeight="1">
      <c r="J729" s="4"/>
      <c r="K729" s="4"/>
    </row>
    <row r="730" ht="15.75" customHeight="1">
      <c r="J730" s="4"/>
      <c r="K730" s="4"/>
    </row>
    <row r="731" ht="15.75" customHeight="1">
      <c r="J731" s="4"/>
      <c r="K731" s="4"/>
    </row>
    <row r="732" ht="15.75" customHeight="1">
      <c r="J732" s="4"/>
      <c r="K732" s="4"/>
    </row>
    <row r="733" ht="15.75" customHeight="1">
      <c r="J733" s="4"/>
      <c r="K733" s="4"/>
    </row>
    <row r="734" ht="15.75" customHeight="1">
      <c r="J734" s="4"/>
      <c r="K734" s="4"/>
    </row>
    <row r="735" ht="15.75" customHeight="1">
      <c r="J735" s="4"/>
      <c r="K735" s="4"/>
    </row>
    <row r="736" ht="15.75" customHeight="1">
      <c r="J736" s="4"/>
      <c r="K736" s="4"/>
    </row>
    <row r="737" ht="15.75" customHeight="1">
      <c r="J737" s="4"/>
      <c r="K737" s="4"/>
    </row>
    <row r="738" ht="15.75" customHeight="1">
      <c r="J738" s="4"/>
      <c r="K738" s="4"/>
    </row>
    <row r="739" ht="15.75" customHeight="1">
      <c r="J739" s="4"/>
      <c r="K739" s="4"/>
    </row>
    <row r="740" ht="15.75" customHeight="1">
      <c r="J740" s="4"/>
      <c r="K740" s="4"/>
    </row>
    <row r="741" ht="15.75" customHeight="1">
      <c r="J741" s="4"/>
      <c r="K741" s="4"/>
    </row>
    <row r="742" ht="15.75" customHeight="1">
      <c r="J742" s="4"/>
      <c r="K742" s="4"/>
    </row>
    <row r="743" ht="15.75" customHeight="1">
      <c r="J743" s="4"/>
      <c r="K743" s="4"/>
    </row>
    <row r="744" ht="15.75" customHeight="1">
      <c r="J744" s="4"/>
      <c r="K744" s="4"/>
    </row>
    <row r="745" ht="15.75" customHeight="1">
      <c r="J745" s="4"/>
      <c r="K745" s="4"/>
    </row>
    <row r="746" ht="15.75" customHeight="1">
      <c r="J746" s="4"/>
      <c r="K746" s="4"/>
    </row>
    <row r="747" ht="15.75" customHeight="1">
      <c r="J747" s="4"/>
      <c r="K747" s="4"/>
    </row>
    <row r="748" ht="15.75" customHeight="1">
      <c r="J748" s="4"/>
      <c r="K748" s="4"/>
    </row>
    <row r="749" ht="15.75" customHeight="1">
      <c r="J749" s="4"/>
      <c r="K749" s="4"/>
    </row>
    <row r="750" ht="15.75" customHeight="1">
      <c r="J750" s="4"/>
      <c r="K750" s="4"/>
    </row>
    <row r="751" ht="15.75" customHeight="1">
      <c r="J751" s="4"/>
      <c r="K751" s="4"/>
    </row>
    <row r="752" ht="15.75" customHeight="1">
      <c r="J752" s="4"/>
      <c r="K752" s="4"/>
    </row>
    <row r="753" ht="15.75" customHeight="1">
      <c r="J753" s="4"/>
      <c r="K753" s="4"/>
    </row>
    <row r="754" ht="15.75" customHeight="1">
      <c r="J754" s="4"/>
      <c r="K754" s="4"/>
    </row>
    <row r="755" ht="15.75" customHeight="1">
      <c r="J755" s="4"/>
      <c r="K755" s="4"/>
    </row>
    <row r="756" ht="15.75" customHeight="1">
      <c r="J756" s="4"/>
      <c r="K756" s="4"/>
    </row>
    <row r="757" ht="15.75" customHeight="1">
      <c r="J757" s="4"/>
      <c r="K757" s="4"/>
    </row>
    <row r="758" ht="15.75" customHeight="1">
      <c r="J758" s="4"/>
      <c r="K758" s="4"/>
    </row>
    <row r="759" ht="15.75" customHeight="1">
      <c r="J759" s="4"/>
      <c r="K759" s="4"/>
    </row>
    <row r="760" ht="15.75" customHeight="1">
      <c r="J760" s="4"/>
      <c r="K760" s="4"/>
    </row>
    <row r="761" ht="15.75" customHeight="1">
      <c r="J761" s="4"/>
      <c r="K761" s="4"/>
    </row>
    <row r="762" ht="15.75" customHeight="1">
      <c r="J762" s="4"/>
      <c r="K762" s="4"/>
    </row>
    <row r="763" ht="15.75" customHeight="1">
      <c r="J763" s="4"/>
      <c r="K763" s="4"/>
    </row>
    <row r="764" ht="15.75" customHeight="1">
      <c r="J764" s="4"/>
      <c r="K764" s="4"/>
    </row>
    <row r="765" ht="15.75" customHeight="1">
      <c r="J765" s="4"/>
      <c r="K765" s="4"/>
    </row>
    <row r="766" ht="15.75" customHeight="1">
      <c r="J766" s="4"/>
      <c r="K766" s="4"/>
    </row>
    <row r="767" ht="15.75" customHeight="1">
      <c r="J767" s="4"/>
      <c r="K767" s="4"/>
    </row>
    <row r="768" ht="15.75" customHeight="1">
      <c r="J768" s="4"/>
      <c r="K768" s="4"/>
    </row>
    <row r="769" ht="15.75" customHeight="1">
      <c r="J769" s="4"/>
      <c r="K769" s="4"/>
    </row>
    <row r="770" ht="15.75" customHeight="1">
      <c r="J770" s="4"/>
      <c r="K770" s="4"/>
    </row>
    <row r="771" ht="15.75" customHeight="1">
      <c r="J771" s="4"/>
      <c r="K771" s="4"/>
    </row>
    <row r="772" ht="15.75" customHeight="1">
      <c r="J772" s="4"/>
      <c r="K772" s="4"/>
    </row>
    <row r="773" ht="15.75" customHeight="1">
      <c r="J773" s="4"/>
      <c r="K773" s="4"/>
    </row>
    <row r="774" ht="15.75" customHeight="1">
      <c r="J774" s="4"/>
      <c r="K774" s="4"/>
    </row>
    <row r="775" ht="15.75" customHeight="1">
      <c r="J775" s="4"/>
      <c r="K775" s="4"/>
    </row>
    <row r="776" ht="15.75" customHeight="1">
      <c r="J776" s="4"/>
      <c r="K776" s="4"/>
    </row>
    <row r="777" ht="15.75" customHeight="1">
      <c r="J777" s="4"/>
      <c r="K777" s="4"/>
    </row>
    <row r="778" ht="15.75" customHeight="1">
      <c r="J778" s="4"/>
      <c r="K778" s="4"/>
    </row>
    <row r="779" ht="15.75" customHeight="1">
      <c r="J779" s="4"/>
      <c r="K779" s="4"/>
    </row>
    <row r="780" ht="15.75" customHeight="1">
      <c r="J780" s="4"/>
      <c r="K780" s="4"/>
    </row>
    <row r="781" ht="15.75" customHeight="1">
      <c r="J781" s="4"/>
      <c r="K781" s="4"/>
    </row>
    <row r="782" ht="15.75" customHeight="1">
      <c r="J782" s="4"/>
      <c r="K782" s="4"/>
    </row>
    <row r="783" ht="15.75" customHeight="1">
      <c r="J783" s="4"/>
      <c r="K783" s="4"/>
    </row>
    <row r="784" ht="15.75" customHeight="1">
      <c r="J784" s="4"/>
      <c r="K784" s="4"/>
    </row>
    <row r="785" ht="15.75" customHeight="1">
      <c r="J785" s="4"/>
      <c r="K785" s="4"/>
    </row>
    <row r="786" ht="15.75" customHeight="1">
      <c r="J786" s="4"/>
      <c r="K786" s="4"/>
    </row>
    <row r="787" ht="15.75" customHeight="1">
      <c r="J787" s="4"/>
      <c r="K787" s="4"/>
    </row>
    <row r="788" ht="15.75" customHeight="1">
      <c r="J788" s="4"/>
      <c r="K788" s="4"/>
    </row>
    <row r="789" ht="15.75" customHeight="1">
      <c r="J789" s="4"/>
      <c r="K789" s="4"/>
    </row>
    <row r="790" ht="15.75" customHeight="1">
      <c r="J790" s="4"/>
      <c r="K790" s="4"/>
    </row>
    <row r="791" ht="15.75" customHeight="1">
      <c r="J791" s="4"/>
      <c r="K791" s="4"/>
    </row>
    <row r="792" ht="15.75" customHeight="1">
      <c r="J792" s="4"/>
      <c r="K792" s="4"/>
    </row>
    <row r="793" ht="15.75" customHeight="1">
      <c r="J793" s="4"/>
      <c r="K793" s="4"/>
    </row>
    <row r="794" ht="15.75" customHeight="1">
      <c r="J794" s="4"/>
      <c r="K794" s="4"/>
    </row>
    <row r="795" ht="15.75" customHeight="1">
      <c r="J795" s="4"/>
      <c r="K795" s="4"/>
    </row>
    <row r="796" ht="15.75" customHeight="1">
      <c r="J796" s="4"/>
      <c r="K796" s="4"/>
    </row>
    <row r="797" ht="15.75" customHeight="1">
      <c r="J797" s="4"/>
      <c r="K797" s="4"/>
    </row>
    <row r="798" ht="15.75" customHeight="1">
      <c r="J798" s="4"/>
      <c r="K798" s="4"/>
    </row>
    <row r="799" ht="15.75" customHeight="1">
      <c r="J799" s="4"/>
      <c r="K799" s="4"/>
    </row>
    <row r="800" ht="15.75" customHeight="1">
      <c r="J800" s="4"/>
      <c r="K800" s="4"/>
    </row>
    <row r="801" ht="15.75" customHeight="1">
      <c r="J801" s="4"/>
      <c r="K801" s="4"/>
    </row>
    <row r="802" ht="15.75" customHeight="1">
      <c r="J802" s="4"/>
      <c r="K802" s="4"/>
    </row>
    <row r="803" ht="15.75" customHeight="1">
      <c r="J803" s="4"/>
      <c r="K803" s="4"/>
    </row>
    <row r="804" ht="15.75" customHeight="1">
      <c r="J804" s="4"/>
      <c r="K804" s="4"/>
    </row>
    <row r="805" ht="15.75" customHeight="1">
      <c r="J805" s="4"/>
      <c r="K805" s="4"/>
    </row>
    <row r="806" ht="15.75" customHeight="1">
      <c r="J806" s="4"/>
      <c r="K806" s="4"/>
    </row>
    <row r="807" ht="15.75" customHeight="1">
      <c r="J807" s="4"/>
      <c r="K807" s="4"/>
    </row>
    <row r="808" ht="15.75" customHeight="1">
      <c r="J808" s="4"/>
      <c r="K808" s="4"/>
    </row>
    <row r="809" ht="15.75" customHeight="1">
      <c r="J809" s="4"/>
      <c r="K809" s="4"/>
    </row>
    <row r="810" ht="15.75" customHeight="1">
      <c r="J810" s="4"/>
      <c r="K810" s="4"/>
    </row>
    <row r="811" ht="15.75" customHeight="1">
      <c r="J811" s="4"/>
      <c r="K811" s="4"/>
    </row>
    <row r="812" ht="15.75" customHeight="1">
      <c r="J812" s="4"/>
      <c r="K812" s="4"/>
    </row>
    <row r="813" ht="15.75" customHeight="1">
      <c r="J813" s="4"/>
      <c r="K813" s="4"/>
    </row>
    <row r="814" ht="15.75" customHeight="1">
      <c r="J814" s="4"/>
      <c r="K814" s="4"/>
    </row>
    <row r="815" ht="15.75" customHeight="1">
      <c r="J815" s="4"/>
      <c r="K815" s="4"/>
    </row>
    <row r="816" ht="15.75" customHeight="1">
      <c r="J816" s="4"/>
      <c r="K816" s="4"/>
    </row>
    <row r="817" ht="15.75" customHeight="1">
      <c r="J817" s="4"/>
      <c r="K817" s="4"/>
    </row>
    <row r="818" ht="15.75" customHeight="1">
      <c r="J818" s="4"/>
      <c r="K818" s="4"/>
    </row>
    <row r="819" ht="15.75" customHeight="1">
      <c r="J819" s="4"/>
      <c r="K819" s="4"/>
    </row>
    <row r="820" ht="15.75" customHeight="1">
      <c r="J820" s="4"/>
      <c r="K820" s="4"/>
    </row>
    <row r="821" ht="15.75" customHeight="1">
      <c r="J821" s="4"/>
      <c r="K821" s="4"/>
    </row>
    <row r="822" ht="15.75" customHeight="1">
      <c r="J822" s="4"/>
      <c r="K822" s="4"/>
    </row>
    <row r="823" ht="15.75" customHeight="1">
      <c r="J823" s="4"/>
      <c r="K823" s="4"/>
    </row>
    <row r="824" ht="15.75" customHeight="1">
      <c r="J824" s="4"/>
      <c r="K824" s="4"/>
    </row>
    <row r="825" ht="15.75" customHeight="1">
      <c r="J825" s="4"/>
      <c r="K825" s="4"/>
    </row>
    <row r="826" ht="15.75" customHeight="1">
      <c r="J826" s="4"/>
      <c r="K826" s="4"/>
    </row>
    <row r="827" ht="15.75" customHeight="1">
      <c r="J827" s="4"/>
      <c r="K827" s="4"/>
    </row>
    <row r="828" ht="15.75" customHeight="1">
      <c r="J828" s="4"/>
      <c r="K828" s="4"/>
    </row>
    <row r="829" ht="15.75" customHeight="1">
      <c r="J829" s="4"/>
      <c r="K829" s="4"/>
    </row>
    <row r="830" ht="15.75" customHeight="1">
      <c r="J830" s="4"/>
      <c r="K830" s="4"/>
    </row>
    <row r="831" ht="15.75" customHeight="1">
      <c r="J831" s="4"/>
      <c r="K831" s="4"/>
    </row>
    <row r="832" ht="15.75" customHeight="1">
      <c r="J832" s="4"/>
      <c r="K832" s="4"/>
    </row>
    <row r="833" ht="15.75" customHeight="1">
      <c r="J833" s="4"/>
      <c r="K833" s="4"/>
    </row>
    <row r="834" ht="15.75" customHeight="1">
      <c r="J834" s="4"/>
      <c r="K834" s="4"/>
    </row>
    <row r="835" ht="15.75" customHeight="1">
      <c r="J835" s="4"/>
      <c r="K835" s="4"/>
    </row>
    <row r="836" ht="15.75" customHeight="1">
      <c r="J836" s="4"/>
      <c r="K836" s="4"/>
    </row>
    <row r="837" ht="15.75" customHeight="1">
      <c r="J837" s="4"/>
      <c r="K837" s="4"/>
    </row>
    <row r="838" ht="15.75" customHeight="1">
      <c r="J838" s="4"/>
      <c r="K838" s="4"/>
    </row>
    <row r="839" ht="15.75" customHeight="1">
      <c r="J839" s="4"/>
      <c r="K839" s="4"/>
    </row>
    <row r="840" ht="15.75" customHeight="1">
      <c r="J840" s="4"/>
      <c r="K840" s="4"/>
    </row>
    <row r="841" ht="15.75" customHeight="1">
      <c r="J841" s="4"/>
      <c r="K841" s="4"/>
    </row>
    <row r="842" ht="15.75" customHeight="1">
      <c r="J842" s="4"/>
      <c r="K842" s="4"/>
    </row>
    <row r="843" ht="15.75" customHeight="1">
      <c r="J843" s="4"/>
      <c r="K843" s="4"/>
    </row>
    <row r="844" ht="15.75" customHeight="1">
      <c r="J844" s="4"/>
      <c r="K844" s="4"/>
    </row>
    <row r="845" ht="15.75" customHeight="1">
      <c r="J845" s="4"/>
      <c r="K845" s="4"/>
    </row>
    <row r="846" ht="15.75" customHeight="1">
      <c r="J846" s="4"/>
      <c r="K846" s="4"/>
    </row>
    <row r="847" ht="15.75" customHeight="1">
      <c r="J847" s="4"/>
      <c r="K847" s="4"/>
    </row>
    <row r="848" ht="15.75" customHeight="1">
      <c r="J848" s="4"/>
      <c r="K848" s="4"/>
    </row>
    <row r="849" ht="15.75" customHeight="1">
      <c r="J849" s="4"/>
      <c r="K849" s="4"/>
    </row>
    <row r="850" ht="15.75" customHeight="1">
      <c r="J850" s="4"/>
      <c r="K850" s="4"/>
    </row>
    <row r="851" ht="15.75" customHeight="1">
      <c r="J851" s="4"/>
      <c r="K851" s="4"/>
    </row>
    <row r="852" ht="15.75" customHeight="1">
      <c r="J852" s="4"/>
      <c r="K852" s="4"/>
    </row>
    <row r="853" ht="15.75" customHeight="1">
      <c r="J853" s="4"/>
      <c r="K853" s="4"/>
    </row>
    <row r="854" ht="15.75" customHeight="1">
      <c r="J854" s="4"/>
      <c r="K854" s="4"/>
    </row>
    <row r="855" ht="15.75" customHeight="1">
      <c r="J855" s="4"/>
      <c r="K855" s="4"/>
    </row>
    <row r="856" ht="15.75" customHeight="1">
      <c r="J856" s="4"/>
      <c r="K856" s="4"/>
    </row>
    <row r="857" ht="15.75" customHeight="1">
      <c r="J857" s="4"/>
      <c r="K857" s="4"/>
    </row>
    <row r="858" ht="15.75" customHeight="1">
      <c r="J858" s="4"/>
      <c r="K858" s="4"/>
    </row>
    <row r="859" ht="15.75" customHeight="1">
      <c r="J859" s="4"/>
      <c r="K859" s="4"/>
    </row>
    <row r="860" ht="15.75" customHeight="1">
      <c r="J860" s="4"/>
      <c r="K860" s="4"/>
    </row>
    <row r="861" ht="15.75" customHeight="1">
      <c r="J861" s="4"/>
      <c r="K861" s="4"/>
    </row>
    <row r="862" ht="15.75" customHeight="1">
      <c r="J862" s="4"/>
      <c r="K862" s="4"/>
    </row>
    <row r="863" ht="15.75" customHeight="1">
      <c r="J863" s="4"/>
      <c r="K863" s="4"/>
    </row>
    <row r="864" ht="15.75" customHeight="1">
      <c r="J864" s="4"/>
      <c r="K864" s="4"/>
    </row>
    <row r="865" ht="15.75" customHeight="1">
      <c r="J865" s="4"/>
      <c r="K865" s="4"/>
    </row>
    <row r="866" ht="15.75" customHeight="1">
      <c r="J866" s="4"/>
      <c r="K866" s="4"/>
    </row>
    <row r="867" ht="15.75" customHeight="1">
      <c r="J867" s="4"/>
      <c r="K867" s="4"/>
    </row>
    <row r="868" ht="15.75" customHeight="1">
      <c r="J868" s="4"/>
      <c r="K868" s="4"/>
    </row>
    <row r="869" ht="15.75" customHeight="1">
      <c r="J869" s="4"/>
      <c r="K869" s="4"/>
    </row>
    <row r="870" ht="15.75" customHeight="1">
      <c r="J870" s="4"/>
      <c r="K870" s="4"/>
    </row>
    <row r="871" ht="15.75" customHeight="1">
      <c r="J871" s="4"/>
      <c r="K871" s="4"/>
    </row>
    <row r="872" ht="15.75" customHeight="1">
      <c r="J872" s="4"/>
      <c r="K872" s="4"/>
    </row>
    <row r="873" ht="15.75" customHeight="1">
      <c r="J873" s="4"/>
      <c r="K873" s="4"/>
    </row>
    <row r="874" ht="15.75" customHeight="1">
      <c r="J874" s="4"/>
      <c r="K874" s="4"/>
    </row>
    <row r="875" ht="15.75" customHeight="1">
      <c r="J875" s="4"/>
      <c r="K875" s="4"/>
    </row>
    <row r="876" ht="15.75" customHeight="1">
      <c r="J876" s="4"/>
      <c r="K876" s="4"/>
    </row>
    <row r="877" ht="15.75" customHeight="1">
      <c r="J877" s="4"/>
      <c r="K877" s="4"/>
    </row>
    <row r="878" ht="15.75" customHeight="1">
      <c r="J878" s="4"/>
      <c r="K878" s="4"/>
    </row>
    <row r="879" ht="15.75" customHeight="1">
      <c r="J879" s="4"/>
      <c r="K879" s="4"/>
    </row>
    <row r="880" ht="15.75" customHeight="1">
      <c r="J880" s="4"/>
      <c r="K880" s="4"/>
    </row>
    <row r="881" ht="15.75" customHeight="1">
      <c r="J881" s="4"/>
      <c r="K881" s="4"/>
    </row>
    <row r="882" ht="15.75" customHeight="1">
      <c r="J882" s="4"/>
      <c r="K882" s="4"/>
    </row>
    <row r="883" ht="15.75" customHeight="1">
      <c r="J883" s="4"/>
      <c r="K883" s="4"/>
    </row>
    <row r="884" ht="15.75" customHeight="1">
      <c r="J884" s="4"/>
      <c r="K884" s="4"/>
    </row>
    <row r="885" ht="15.75" customHeight="1">
      <c r="J885" s="4"/>
      <c r="K885" s="4"/>
    </row>
    <row r="886" ht="15.75" customHeight="1">
      <c r="J886" s="4"/>
      <c r="K886" s="4"/>
    </row>
    <row r="887" ht="15.75" customHeight="1">
      <c r="J887" s="4"/>
      <c r="K887" s="4"/>
    </row>
    <row r="888" ht="15.75" customHeight="1">
      <c r="J888" s="4"/>
      <c r="K888" s="4"/>
    </row>
    <row r="889" ht="15.75" customHeight="1">
      <c r="J889" s="4"/>
      <c r="K889" s="4"/>
    </row>
    <row r="890" ht="15.75" customHeight="1">
      <c r="J890" s="4"/>
      <c r="K890" s="4"/>
    </row>
    <row r="891" ht="15.75" customHeight="1">
      <c r="J891" s="4"/>
      <c r="K891" s="4"/>
    </row>
    <row r="892" ht="15.75" customHeight="1">
      <c r="J892" s="4"/>
      <c r="K892" s="4"/>
    </row>
    <row r="893" ht="15.75" customHeight="1">
      <c r="J893" s="4"/>
      <c r="K893" s="4"/>
    </row>
    <row r="894" ht="15.75" customHeight="1">
      <c r="J894" s="4"/>
      <c r="K894" s="4"/>
    </row>
    <row r="895" ht="15.75" customHeight="1">
      <c r="J895" s="4"/>
      <c r="K895" s="4"/>
    </row>
    <row r="896" ht="15.75" customHeight="1">
      <c r="J896" s="4"/>
      <c r="K896" s="4"/>
    </row>
    <row r="897" ht="15.75" customHeight="1">
      <c r="J897" s="4"/>
      <c r="K897" s="4"/>
    </row>
    <row r="898" ht="15.75" customHeight="1">
      <c r="J898" s="4"/>
      <c r="K898" s="4"/>
    </row>
    <row r="899" ht="15.75" customHeight="1">
      <c r="J899" s="4"/>
      <c r="K899" s="4"/>
    </row>
    <row r="900" ht="15.75" customHeight="1">
      <c r="J900" s="4"/>
      <c r="K900" s="4"/>
    </row>
    <row r="901" ht="15.75" customHeight="1">
      <c r="J901" s="4"/>
      <c r="K901" s="4"/>
    </row>
    <row r="902" ht="15.75" customHeight="1">
      <c r="J902" s="4"/>
      <c r="K902" s="4"/>
    </row>
    <row r="903" ht="15.75" customHeight="1">
      <c r="J903" s="4"/>
      <c r="K903" s="4"/>
    </row>
    <row r="904" ht="15.75" customHeight="1">
      <c r="J904" s="4"/>
      <c r="K904" s="4"/>
    </row>
    <row r="905" ht="15.75" customHeight="1">
      <c r="J905" s="4"/>
      <c r="K905" s="4"/>
    </row>
    <row r="906" ht="15.75" customHeight="1">
      <c r="J906" s="4"/>
      <c r="K906" s="4"/>
    </row>
    <row r="907" ht="15.75" customHeight="1">
      <c r="J907" s="4"/>
      <c r="K907" s="4"/>
    </row>
    <row r="908" ht="15.75" customHeight="1">
      <c r="J908" s="4"/>
      <c r="K908" s="4"/>
    </row>
    <row r="909" ht="15.75" customHeight="1">
      <c r="J909" s="4"/>
      <c r="K909" s="4"/>
    </row>
    <row r="910" ht="15.75" customHeight="1">
      <c r="J910" s="4"/>
      <c r="K910" s="4"/>
    </row>
    <row r="911" ht="15.75" customHeight="1">
      <c r="J911" s="4"/>
      <c r="K911" s="4"/>
    </row>
    <row r="912" ht="15.75" customHeight="1">
      <c r="J912" s="4"/>
      <c r="K912" s="4"/>
    </row>
    <row r="913" ht="15.75" customHeight="1">
      <c r="J913" s="4"/>
      <c r="K913" s="4"/>
    </row>
    <row r="914" ht="15.75" customHeight="1">
      <c r="J914" s="4"/>
      <c r="K914" s="4"/>
    </row>
    <row r="915" ht="15.75" customHeight="1">
      <c r="J915" s="4"/>
      <c r="K915" s="4"/>
    </row>
    <row r="916" ht="15.75" customHeight="1">
      <c r="J916" s="4"/>
      <c r="K916" s="4"/>
    </row>
    <row r="917" ht="15.75" customHeight="1">
      <c r="J917" s="4"/>
      <c r="K917" s="4"/>
    </row>
    <row r="918" ht="15.75" customHeight="1">
      <c r="J918" s="4"/>
      <c r="K918" s="4"/>
    </row>
    <row r="919" ht="15.75" customHeight="1">
      <c r="J919" s="4"/>
      <c r="K919" s="4"/>
    </row>
    <row r="920" ht="15.75" customHeight="1">
      <c r="J920" s="4"/>
      <c r="K920" s="4"/>
    </row>
    <row r="921" ht="15.75" customHeight="1">
      <c r="J921" s="4"/>
      <c r="K921" s="4"/>
    </row>
    <row r="922" ht="15.75" customHeight="1">
      <c r="J922" s="4"/>
      <c r="K922" s="4"/>
    </row>
    <row r="923" ht="15.75" customHeight="1">
      <c r="J923" s="4"/>
      <c r="K923" s="4"/>
    </row>
    <row r="924" ht="15.75" customHeight="1">
      <c r="J924" s="4"/>
      <c r="K924" s="4"/>
    </row>
    <row r="925" ht="15.75" customHeight="1">
      <c r="J925" s="4"/>
      <c r="K925" s="4"/>
    </row>
    <row r="926" ht="15.75" customHeight="1">
      <c r="J926" s="4"/>
      <c r="K926" s="4"/>
    </row>
    <row r="927" ht="15.75" customHeight="1">
      <c r="J927" s="4"/>
      <c r="K927" s="4"/>
    </row>
    <row r="928" ht="15.75" customHeight="1">
      <c r="J928" s="4"/>
      <c r="K928" s="4"/>
    </row>
    <row r="929" ht="15.75" customHeight="1">
      <c r="J929" s="4"/>
      <c r="K929" s="4"/>
    </row>
    <row r="930" ht="15.75" customHeight="1">
      <c r="J930" s="4"/>
      <c r="K930" s="4"/>
    </row>
    <row r="931" ht="15.75" customHeight="1">
      <c r="J931" s="4"/>
      <c r="K931" s="4"/>
    </row>
    <row r="932" ht="15.75" customHeight="1">
      <c r="J932" s="4"/>
      <c r="K932" s="4"/>
    </row>
    <row r="933" ht="15.75" customHeight="1">
      <c r="J933" s="4"/>
      <c r="K933" s="4"/>
    </row>
    <row r="934" ht="15.75" customHeight="1">
      <c r="J934" s="4"/>
      <c r="K934" s="4"/>
    </row>
    <row r="935" ht="15.75" customHeight="1">
      <c r="J935" s="4"/>
      <c r="K935" s="4"/>
    </row>
    <row r="936" ht="15.75" customHeight="1">
      <c r="J936" s="4"/>
      <c r="K936" s="4"/>
    </row>
    <row r="937" ht="15.75" customHeight="1">
      <c r="J937" s="4"/>
      <c r="K937" s="4"/>
    </row>
    <row r="938" ht="15.75" customHeight="1">
      <c r="J938" s="4"/>
      <c r="K938" s="4"/>
    </row>
    <row r="939" ht="15.75" customHeight="1">
      <c r="J939" s="4"/>
      <c r="K939" s="4"/>
    </row>
    <row r="940" ht="15.75" customHeight="1">
      <c r="J940" s="4"/>
      <c r="K940" s="4"/>
    </row>
    <row r="941" ht="15.75" customHeight="1">
      <c r="J941" s="4"/>
      <c r="K941" s="4"/>
    </row>
    <row r="942" ht="15.75" customHeight="1">
      <c r="J942" s="4"/>
      <c r="K942" s="4"/>
    </row>
    <row r="943" ht="15.75" customHeight="1">
      <c r="J943" s="4"/>
      <c r="K943" s="4"/>
    </row>
    <row r="944" ht="15.75" customHeight="1">
      <c r="J944" s="4"/>
      <c r="K944" s="4"/>
    </row>
    <row r="945" ht="15.75" customHeight="1">
      <c r="J945" s="4"/>
      <c r="K945" s="4"/>
    </row>
    <row r="946" ht="15.75" customHeight="1">
      <c r="J946" s="4"/>
      <c r="K946" s="4"/>
    </row>
    <row r="947" ht="15.75" customHeight="1">
      <c r="J947" s="4"/>
      <c r="K947" s="4"/>
    </row>
    <row r="948" ht="15.75" customHeight="1">
      <c r="J948" s="4"/>
      <c r="K948" s="4"/>
    </row>
    <row r="949" ht="15.75" customHeight="1">
      <c r="J949" s="4"/>
      <c r="K949" s="4"/>
    </row>
    <row r="950" ht="15.75" customHeight="1">
      <c r="J950" s="4"/>
      <c r="K950" s="4"/>
    </row>
    <row r="951" ht="15.75" customHeight="1">
      <c r="J951" s="4"/>
      <c r="K951" s="4"/>
    </row>
    <row r="952" ht="15.75" customHeight="1">
      <c r="J952" s="4"/>
      <c r="K952" s="4"/>
    </row>
    <row r="953" ht="15.75" customHeight="1">
      <c r="J953" s="4"/>
      <c r="K953" s="4"/>
    </row>
    <row r="954" ht="15.75" customHeight="1">
      <c r="J954" s="4"/>
      <c r="K954" s="4"/>
    </row>
    <row r="955" ht="15.75" customHeight="1">
      <c r="J955" s="4"/>
      <c r="K955" s="4"/>
    </row>
    <row r="956" ht="15.75" customHeight="1">
      <c r="J956" s="4"/>
      <c r="K956" s="4"/>
    </row>
    <row r="957" ht="15.75" customHeight="1">
      <c r="J957" s="4"/>
      <c r="K957" s="4"/>
    </row>
    <row r="958" ht="15.75" customHeight="1">
      <c r="J958" s="4"/>
      <c r="K958" s="4"/>
    </row>
    <row r="959" ht="15.75" customHeight="1">
      <c r="J959" s="4"/>
      <c r="K959" s="4"/>
    </row>
    <row r="960" ht="15.75" customHeight="1">
      <c r="J960" s="4"/>
      <c r="K960" s="4"/>
    </row>
    <row r="961" ht="15.75" customHeight="1">
      <c r="J961" s="4"/>
      <c r="K961" s="4"/>
    </row>
    <row r="962" ht="15.75" customHeight="1">
      <c r="J962" s="4"/>
      <c r="K962" s="4"/>
    </row>
    <row r="963" ht="15.75" customHeight="1">
      <c r="J963" s="4"/>
      <c r="K963" s="4"/>
    </row>
    <row r="964" ht="15.75" customHeight="1">
      <c r="J964" s="4"/>
      <c r="K964" s="4"/>
    </row>
    <row r="965" ht="15.75" customHeight="1">
      <c r="J965" s="4"/>
      <c r="K965" s="4"/>
    </row>
    <row r="966" ht="15.75" customHeight="1">
      <c r="J966" s="4"/>
      <c r="K966" s="4"/>
    </row>
    <row r="967" ht="15.75" customHeight="1">
      <c r="J967" s="4"/>
      <c r="K967" s="4"/>
    </row>
    <row r="968" ht="15.75" customHeight="1">
      <c r="J968" s="4"/>
      <c r="K968" s="4"/>
    </row>
    <row r="969" ht="15.75" customHeight="1">
      <c r="J969" s="4"/>
      <c r="K969" s="4"/>
    </row>
    <row r="970" ht="15.75" customHeight="1">
      <c r="J970" s="4"/>
      <c r="K970" s="4"/>
    </row>
    <row r="971" ht="15.75" customHeight="1">
      <c r="J971" s="4"/>
      <c r="K971" s="4"/>
    </row>
    <row r="972" ht="15.75" customHeight="1">
      <c r="J972" s="4"/>
      <c r="K972" s="4"/>
    </row>
    <row r="973" ht="15.75" customHeight="1">
      <c r="J973" s="4"/>
      <c r="K973" s="4"/>
    </row>
    <row r="974" ht="15.75" customHeight="1">
      <c r="J974" s="4"/>
      <c r="K974" s="4"/>
    </row>
    <row r="975" ht="15.75" customHeight="1">
      <c r="J975" s="4"/>
      <c r="K975" s="4"/>
    </row>
    <row r="976" ht="15.75" customHeight="1">
      <c r="J976" s="4"/>
      <c r="K976" s="4"/>
    </row>
    <row r="977" ht="15.75" customHeight="1">
      <c r="J977" s="4"/>
      <c r="K977" s="4"/>
    </row>
    <row r="978" ht="15.75" customHeight="1">
      <c r="J978" s="4"/>
      <c r="K978" s="4"/>
    </row>
    <row r="979" ht="15.75" customHeight="1">
      <c r="J979" s="4"/>
      <c r="K979" s="4"/>
    </row>
    <row r="980" ht="15.75" customHeight="1">
      <c r="J980" s="4"/>
      <c r="K980" s="4"/>
    </row>
    <row r="981" ht="15.75" customHeight="1">
      <c r="J981" s="4"/>
      <c r="K981" s="4"/>
    </row>
    <row r="982" ht="15.75" customHeight="1">
      <c r="J982" s="4"/>
      <c r="K982" s="4"/>
    </row>
    <row r="983" ht="15.75" customHeight="1">
      <c r="J983" s="4"/>
      <c r="K983" s="4"/>
    </row>
    <row r="984" ht="15.75" customHeight="1">
      <c r="J984" s="4"/>
      <c r="K984" s="4"/>
    </row>
    <row r="985" ht="15.75" customHeight="1">
      <c r="J985" s="4"/>
      <c r="K985" s="4"/>
    </row>
    <row r="986" ht="15.75" customHeight="1">
      <c r="J986" s="4"/>
      <c r="K986" s="4"/>
    </row>
    <row r="987" ht="15.75" customHeight="1">
      <c r="J987" s="4"/>
      <c r="K987" s="4"/>
    </row>
    <row r="988" ht="15.75" customHeight="1">
      <c r="J988" s="4"/>
      <c r="K988" s="4"/>
    </row>
    <row r="989" ht="15.75" customHeight="1">
      <c r="J989" s="4"/>
      <c r="K989" s="4"/>
    </row>
    <row r="990" ht="15.75" customHeight="1">
      <c r="J990" s="4"/>
      <c r="K990" s="4"/>
    </row>
    <row r="991" ht="15.75" customHeight="1">
      <c r="J991" s="4"/>
      <c r="K991" s="4"/>
    </row>
    <row r="992" ht="15.75" customHeight="1">
      <c r="J992" s="4"/>
      <c r="K992" s="4"/>
    </row>
    <row r="993" ht="15.75" customHeight="1">
      <c r="J993" s="4"/>
      <c r="K993" s="4"/>
    </row>
    <row r="994" ht="15.75" customHeight="1">
      <c r="J994" s="4"/>
      <c r="K994" s="4"/>
    </row>
    <row r="995" ht="15.75" customHeight="1">
      <c r="J995" s="4"/>
      <c r="K995" s="4"/>
    </row>
    <row r="996" ht="15.75" customHeight="1">
      <c r="J996" s="4"/>
      <c r="K996" s="4"/>
    </row>
    <row r="997" ht="15.75" customHeight="1">
      <c r="J997" s="4"/>
      <c r="K997" s="4"/>
    </row>
    <row r="998" ht="15.75" customHeight="1">
      <c r="J998" s="4"/>
      <c r="K998" s="4"/>
    </row>
  </sheetData>
  <mergeCells count="1">
    <mergeCell ref="A1:F1"/>
  </mergeCells>
  <hyperlinks>
    <hyperlink r:id="rId1" ref="G4"/>
    <hyperlink r:id="rId2" ref="G5"/>
    <hyperlink r:id="rId3" ref="G6"/>
    <hyperlink r:id="rId4" ref="H10"/>
    <hyperlink r:id="rId5" ref="H11"/>
    <hyperlink r:id="rId6" ref="H12"/>
    <hyperlink r:id="rId7" ref="H13"/>
    <hyperlink r:id="rId8" ref="H14"/>
    <hyperlink r:id="rId9" ref="H15"/>
    <hyperlink r:id="rId10" ref="H16"/>
    <hyperlink r:id="rId11" ref="H17"/>
    <hyperlink r:id="rId12" ref="H18"/>
    <hyperlink r:id="rId13" ref="H19"/>
    <hyperlink r:id="rId14" ref="H20"/>
    <hyperlink r:id="rId15" ref="H21"/>
    <hyperlink r:id="rId16" ref="H22"/>
    <hyperlink r:id="rId17" ref="H25"/>
    <hyperlink r:id="rId18" ref="H27"/>
    <hyperlink r:id="rId19" ref="H32"/>
    <hyperlink r:id="rId20" ref="H33"/>
    <hyperlink r:id="rId21" ref="H46"/>
    <hyperlink r:id="rId22" ref="H56"/>
    <hyperlink r:id="rId23" ref="H59"/>
    <hyperlink r:id="rId24" ref="H60"/>
    <hyperlink r:id="rId25" ref="H61"/>
    <hyperlink r:id="rId26" ref="H74"/>
    <hyperlink r:id="rId27" ref="H75"/>
    <hyperlink r:id="rId28" ref="H76"/>
    <hyperlink r:id="rId29" ref="H77"/>
    <hyperlink r:id="rId30" ref="H80"/>
    <hyperlink r:id="rId31" ref="H81"/>
    <hyperlink r:id="rId32" ref="H84"/>
    <hyperlink r:id="rId33" ref="H85"/>
    <hyperlink r:id="rId34" ref="H88"/>
    <hyperlink r:id="rId35" ref="H89"/>
    <hyperlink r:id="rId36" ref="H90"/>
    <hyperlink r:id="rId37" ref="H91"/>
    <hyperlink r:id="rId38" ref="H92"/>
    <hyperlink r:id="rId39" ref="H94"/>
    <hyperlink r:id="rId40" ref="H95"/>
    <hyperlink r:id="rId41" ref="H97"/>
    <hyperlink r:id="rId42" ref="H98"/>
    <hyperlink r:id="rId43" ref="H99"/>
    <hyperlink r:id="rId44" ref="H100"/>
    <hyperlink r:id="rId45" ref="H101"/>
    <hyperlink r:id="rId46" ref="H102"/>
    <hyperlink r:id="rId47" ref="H104"/>
    <hyperlink r:id="rId48" ref="H105"/>
    <hyperlink r:id="rId49" ref="H118"/>
    <hyperlink r:id="rId50" ref="H122"/>
    <hyperlink r:id="rId51" ref="H130"/>
    <hyperlink r:id="rId52" ref="H133"/>
    <hyperlink r:id="rId53" ref="H136"/>
    <hyperlink r:id="rId54" ref="H139"/>
    <hyperlink r:id="rId55" ref="H144"/>
    <hyperlink r:id="rId56" ref="H154"/>
    <hyperlink r:id="rId57" ref="H226"/>
  </hyperlinks>
  <printOptions/>
  <pageMargins bottom="0.75" footer="0.0" header="0.0" left="0.7" right="0.7" top="0.75"/>
  <pageSetup orientation="portrait"/>
  <drawing r:id="rId5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7.57"/>
    <col customWidth="1" min="3" max="4" width="8.71"/>
    <col customWidth="1" min="5" max="5" width="19.86"/>
    <col customWidth="1" min="6" max="6" width="18.29"/>
    <col customWidth="1" min="7" max="26" width="8.71"/>
  </cols>
  <sheetData>
    <row r="1">
      <c r="A1" s="21" t="s">
        <v>460</v>
      </c>
      <c r="B1" s="20" t="s">
        <v>461</v>
      </c>
      <c r="C1" s="19"/>
      <c r="D1" s="19"/>
      <c r="E1" s="21" t="s">
        <v>462</v>
      </c>
      <c r="F1" s="42" t="s">
        <v>461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2" t="str">
        <f>IFERROR(__xludf.DUMMYFUNCTION("ARRAY_CONSTRAIN(ARRAYFORMULA(UNIQUE('Popcorn Garden'!G11:G237,TRUE,FALSE)), 227, 1)"),"Derlame ")</f>
        <v>Derlame </v>
      </c>
      <c r="B2" s="4">
        <f t="shared" ref="B2:B6" si="1">COUNTIFS($A$2:$A$238,$A2)</f>
        <v>2</v>
      </c>
      <c r="E2" s="22" t="str">
        <f>IFERROR(__xludf.DUMMYFUNCTION("ARRAY_CONSTRAIN(ARRAYFORMULA(UNIQUE('Flat Layer Popcorn Garden'!G11:G237,TRUE,FALSE)), 227, 1)"),"aufbau")</f>
        <v>aufbau</v>
      </c>
      <c r="F2" s="43">
        <f t="shared" ref="F2:F238" si="2">COUNTIFS($E$2:$E$238,$E2)</f>
        <v>1</v>
      </c>
    </row>
    <row r="3">
      <c r="A3" s="22" t="str">
        <f>IFERROR(__xludf.DUMMYFUNCTION("""COMPUTED_VALUE"""),"rodrico101")</f>
        <v>rodrico101</v>
      </c>
      <c r="B3" s="4">
        <f t="shared" si="1"/>
        <v>8</v>
      </c>
      <c r="E3" s="22" t="str">
        <f>IFERROR(__xludf.DUMMYFUNCTION("""COMPUTED_VALUE"""),"markayla")</f>
        <v>markayla</v>
      </c>
      <c r="F3" s="43">
        <f t="shared" si="2"/>
        <v>12</v>
      </c>
    </row>
    <row r="4">
      <c r="A4" s="22" t="str">
        <f>IFERROR(__xludf.DUMMYFUNCTION("""COMPUTED_VALUE"""),"grubsneerg")</f>
        <v>grubsneerg</v>
      </c>
      <c r="B4" s="4">
        <f t="shared" si="1"/>
        <v>1</v>
      </c>
      <c r="E4" s="22" t="str">
        <f>IFERROR(__xludf.DUMMYFUNCTION("""COMPUTED_VALUE"""),"Lehmis")</f>
        <v>Lehmis</v>
      </c>
      <c r="F4" s="43">
        <f t="shared" si="2"/>
        <v>1</v>
      </c>
    </row>
    <row r="5">
      <c r="A5" s="22" t="str">
        <f>IFERROR(__xludf.DUMMYFUNCTION("""COMPUTED_VALUE"""),"TubaDude")</f>
        <v>TubaDude</v>
      </c>
      <c r="B5" s="4">
        <f t="shared" si="1"/>
        <v>3</v>
      </c>
      <c r="E5" s="22" t="str">
        <f>IFERROR(__xludf.DUMMYFUNCTION("""COMPUTED_VALUE"""),"erictheump")</f>
        <v>erictheump</v>
      </c>
      <c r="F5" s="43">
        <f t="shared" si="2"/>
        <v>1</v>
      </c>
    </row>
    <row r="6">
      <c r="A6" s="22" t="str">
        <f>IFERROR(__xludf.DUMMYFUNCTION("""COMPUTED_VALUE"""),"rodrico101")</f>
        <v>rodrico101</v>
      </c>
      <c r="B6" s="4">
        <f t="shared" si="1"/>
        <v>8</v>
      </c>
      <c r="E6" s="22" t="str">
        <f>IFERROR(__xludf.DUMMYFUNCTION("""COMPUTED_VALUE"""),"markayla")</f>
        <v>markayla</v>
      </c>
      <c r="F6" s="43">
        <f t="shared" si="2"/>
        <v>12</v>
      </c>
    </row>
    <row r="7">
      <c r="A7" s="22" t="str">
        <f>IFERROR(__xludf.DUMMYFUNCTION("""COMPUTED_VALUE"""),"Nyisutter ")</f>
        <v>Nyisutter </v>
      </c>
      <c r="B7" s="4">
        <f t="shared" ref="B7:B238" si="3">COUNTIFS($A$2:$A$238,A7)</f>
        <v>1</v>
      </c>
      <c r="E7" s="22" t="str">
        <f>IFERROR(__xludf.DUMMYFUNCTION("""COMPUTED_VALUE"""),"JABIE28")</f>
        <v>JABIE28</v>
      </c>
      <c r="F7" s="43">
        <f t="shared" si="2"/>
        <v>2</v>
      </c>
    </row>
    <row r="8">
      <c r="A8" s="22" t="str">
        <f>IFERROR(__xludf.DUMMYFUNCTION("""COMPUTED_VALUE"""),"TubaDude")</f>
        <v>TubaDude</v>
      </c>
      <c r="B8" s="4">
        <f t="shared" si="3"/>
        <v>3</v>
      </c>
      <c r="E8" s="22" t="str">
        <f>IFERROR(__xludf.DUMMYFUNCTION("""COMPUTED_VALUE"""),"Noisette")</f>
        <v>Noisette</v>
      </c>
      <c r="F8" s="43">
        <f t="shared" si="2"/>
        <v>2</v>
      </c>
    </row>
    <row r="9">
      <c r="A9" s="22" t="str">
        <f>IFERROR(__xludf.DUMMYFUNCTION("""COMPUTED_VALUE"""),"rodrico101")</f>
        <v>rodrico101</v>
      </c>
      <c r="B9" s="4">
        <f t="shared" si="3"/>
        <v>8</v>
      </c>
      <c r="E9" s="22" t="str">
        <f>IFERROR(__xludf.DUMMYFUNCTION("""COMPUTED_VALUE"""),"markayla")</f>
        <v>markayla</v>
      </c>
      <c r="F9" s="43">
        <f t="shared" si="2"/>
        <v>12</v>
      </c>
    </row>
    <row r="10">
      <c r="A10" s="22" t="str">
        <f>IFERROR(__xludf.DUMMYFUNCTION("""COMPUTED_VALUE"""),"webeon2it")</f>
        <v>webeon2it</v>
      </c>
      <c r="B10" s="4">
        <f t="shared" si="3"/>
        <v>1</v>
      </c>
      <c r="E10" s="22" t="str">
        <f>IFERROR(__xludf.DUMMYFUNCTION("""COMPUTED_VALUE"""),"Lehmich")</f>
        <v>Lehmich</v>
      </c>
      <c r="F10" s="43">
        <f t="shared" si="2"/>
        <v>1</v>
      </c>
    </row>
    <row r="11">
      <c r="A11" s="22" t="str">
        <f>IFERROR(__xludf.DUMMYFUNCTION("""COMPUTED_VALUE"""),"halizwein ")</f>
        <v>halizwein </v>
      </c>
      <c r="B11" s="4">
        <f t="shared" si="3"/>
        <v>1</v>
      </c>
      <c r="E11" s="22" t="str">
        <f>IFERROR(__xludf.DUMMYFUNCTION("""COMPUTED_VALUE"""),"redshark78")</f>
        <v>redshark78</v>
      </c>
      <c r="F11" s="43">
        <f t="shared" si="2"/>
        <v>3</v>
      </c>
    </row>
    <row r="12">
      <c r="A12" s="22" t="str">
        <f>IFERROR(__xludf.DUMMYFUNCTION("""COMPUTED_VALUE"""),"poshrule ")</f>
        <v>poshrule </v>
      </c>
      <c r="B12" s="4">
        <f t="shared" si="3"/>
        <v>1</v>
      </c>
      <c r="E12" s="22" t="str">
        <f>IFERROR(__xludf.DUMMYFUNCTION("""COMPUTED_VALUE"""),"halemeister")</f>
        <v>halemeister</v>
      </c>
      <c r="F12" s="43">
        <f t="shared" si="2"/>
        <v>3</v>
      </c>
    </row>
    <row r="13">
      <c r="A13" s="22" t="str">
        <f>IFERROR(__xludf.DUMMYFUNCTION("""COMPUTED_VALUE"""),"Bitux")</f>
        <v>Bitux</v>
      </c>
      <c r="B13" s="4">
        <f t="shared" si="3"/>
        <v>1</v>
      </c>
      <c r="E13" s="22" t="str">
        <f>IFERROR(__xludf.DUMMYFUNCTION("""COMPUTED_VALUE"""),"Belugue")</f>
        <v>Belugue</v>
      </c>
      <c r="F13" s="43">
        <f t="shared" si="2"/>
        <v>2</v>
      </c>
    </row>
    <row r="14">
      <c r="A14" s="22" t="str">
        <f>IFERROR(__xludf.DUMMYFUNCTION("""COMPUTED_VALUE"""),"babyw")</f>
        <v>babyw</v>
      </c>
      <c r="B14" s="4">
        <f t="shared" si="3"/>
        <v>1</v>
      </c>
      <c r="E14" s="22"/>
      <c r="F14" s="43">
        <f t="shared" si="2"/>
        <v>0</v>
      </c>
    </row>
    <row r="15">
      <c r="A15" s="22" t="str">
        <f>IFERROR(__xludf.DUMMYFUNCTION("""COMPUTED_VALUE"""),"lanyasummer")</f>
        <v>lanyasummer</v>
      </c>
      <c r="B15" s="4">
        <f t="shared" si="3"/>
        <v>1</v>
      </c>
      <c r="E15" s="22"/>
      <c r="F15" s="43">
        <f t="shared" si="2"/>
        <v>0</v>
      </c>
    </row>
    <row r="16">
      <c r="A16" s="22" t="str">
        <f>IFERROR(__xludf.DUMMYFUNCTION("""COMPUTED_VALUE"""),"Tastelessplanet")</f>
        <v>Tastelessplanet</v>
      </c>
      <c r="B16" s="4">
        <f t="shared" si="3"/>
        <v>1</v>
      </c>
      <c r="E16" s="22" t="str">
        <f>IFERROR(__xludf.DUMMYFUNCTION("""COMPUTED_VALUE"""),"Belugue")</f>
        <v>Belugue</v>
      </c>
      <c r="F16" s="43">
        <f t="shared" si="2"/>
        <v>2</v>
      </c>
    </row>
    <row r="17">
      <c r="A17" s="22" t="str">
        <f>IFERROR(__xludf.DUMMYFUNCTION("""COMPUTED_VALUE"""),"newfruit")</f>
        <v>newfruit</v>
      </c>
      <c r="B17" s="4">
        <f t="shared" si="3"/>
        <v>1</v>
      </c>
      <c r="E17" s="22"/>
      <c r="F17" s="43">
        <f t="shared" si="2"/>
        <v>0</v>
      </c>
    </row>
    <row r="18">
      <c r="A18" s="22" t="str">
        <f>IFERROR(__xludf.DUMMYFUNCTION("""COMPUTED_VALUE"""),"monrose")</f>
        <v>monrose</v>
      </c>
      <c r="B18" s="4">
        <f t="shared" si="3"/>
        <v>1</v>
      </c>
      <c r="E18" s="22" t="str">
        <f>IFERROR(__xludf.DUMMYFUNCTION("""COMPUTED_VALUE"""),"Aiden29")</f>
        <v>Aiden29</v>
      </c>
      <c r="F18" s="43">
        <f t="shared" si="2"/>
        <v>1</v>
      </c>
    </row>
    <row r="19">
      <c r="A19" s="22" t="str">
        <f>IFERROR(__xludf.DUMMYFUNCTION("""COMPUTED_VALUE"""),"thelanes")</f>
        <v>thelanes</v>
      </c>
      <c r="B19" s="4">
        <f t="shared" si="3"/>
        <v>2</v>
      </c>
      <c r="E19" s="22"/>
      <c r="F19" s="43">
        <f t="shared" si="2"/>
        <v>0</v>
      </c>
    </row>
    <row r="20">
      <c r="A20" s="22" t="str">
        <f>IFERROR(__xludf.DUMMYFUNCTION("""COMPUTED_VALUE"""),"leesap")</f>
        <v>leesap</v>
      </c>
      <c r="B20" s="4">
        <f t="shared" si="3"/>
        <v>3</v>
      </c>
      <c r="E20" s="22"/>
      <c r="F20" s="43">
        <f t="shared" si="2"/>
        <v>0</v>
      </c>
    </row>
    <row r="21" ht="15.75" customHeight="1">
      <c r="A21" s="22" t="str">
        <f>IFERROR(__xludf.DUMMYFUNCTION("""COMPUTED_VALUE"""),"Quietriots")</f>
        <v>Quietriots</v>
      </c>
      <c r="B21" s="4">
        <f t="shared" si="3"/>
        <v>1</v>
      </c>
      <c r="E21" s="22"/>
      <c r="F21" s="43">
        <f t="shared" si="2"/>
        <v>0</v>
      </c>
    </row>
    <row r="22" ht="15.75" customHeight="1">
      <c r="A22" s="22" t="str">
        <f>IFERROR(__xludf.DUMMYFUNCTION("""COMPUTED_VALUE"""),"tlmeadowlark")</f>
        <v>tlmeadowlark</v>
      </c>
      <c r="B22" s="4">
        <f t="shared" si="3"/>
        <v>1</v>
      </c>
      <c r="E22" s="22"/>
      <c r="F22" s="43">
        <f t="shared" si="2"/>
        <v>0</v>
      </c>
    </row>
    <row r="23" ht="15.75" customHeight="1">
      <c r="A23" s="22" t="str">
        <f>IFERROR(__xludf.DUMMYFUNCTION("""COMPUTED_VALUE"""),"jldh")</f>
        <v>jldh</v>
      </c>
      <c r="B23" s="4">
        <f t="shared" si="3"/>
        <v>1</v>
      </c>
      <c r="E23" s="22" t="str">
        <f>IFERROR(__xludf.DUMMYFUNCTION("""COMPUTED_VALUE"""),"Derlame ")</f>
        <v>Derlame </v>
      </c>
      <c r="F23" s="43">
        <f t="shared" si="2"/>
        <v>1</v>
      </c>
    </row>
    <row r="24" ht="15.75" customHeight="1">
      <c r="A24" s="22" t="str">
        <f>IFERROR(__xludf.DUMMYFUNCTION("""COMPUTED_VALUE"""),"Arendsoog")</f>
        <v>Arendsoog</v>
      </c>
      <c r="B24" s="4">
        <f t="shared" si="3"/>
        <v>4</v>
      </c>
      <c r="E24" s="22" t="str">
        <f>IFERROR(__xludf.DUMMYFUNCTION("""COMPUTED_VALUE"""),"Traycee")</f>
        <v>Traycee</v>
      </c>
      <c r="F24" s="43">
        <f t="shared" si="2"/>
        <v>3</v>
      </c>
    </row>
    <row r="25" ht="15.75" customHeight="1">
      <c r="A25" s="22" t="str">
        <f>IFERROR(__xludf.DUMMYFUNCTION("""COMPUTED_VALUE"""),"Bisquick2")</f>
        <v>Bisquick2</v>
      </c>
      <c r="B25" s="4">
        <f t="shared" si="3"/>
        <v>1</v>
      </c>
      <c r="E25" s="22"/>
      <c r="F25" s="43">
        <f t="shared" si="2"/>
        <v>0</v>
      </c>
    </row>
    <row r="26" ht="15.75" customHeight="1">
      <c r="A26" s="22" t="str">
        <f>IFERROR(__xludf.DUMMYFUNCTION("""COMPUTED_VALUE"""),"leesap")</f>
        <v>leesap</v>
      </c>
      <c r="B26" s="4">
        <f t="shared" si="3"/>
        <v>3</v>
      </c>
      <c r="E26" s="22"/>
      <c r="F26" s="43">
        <f t="shared" si="2"/>
        <v>0</v>
      </c>
    </row>
    <row r="27" ht="15.75" customHeight="1">
      <c r="A27" s="22" t="str">
        <f>IFERROR(__xludf.DUMMYFUNCTION("""COMPUTED_VALUE"""),"traycg")</f>
        <v>traycg</v>
      </c>
      <c r="B27" s="4">
        <f t="shared" si="3"/>
        <v>1</v>
      </c>
      <c r="E27" s="22"/>
      <c r="F27" s="43">
        <f t="shared" si="2"/>
        <v>0</v>
      </c>
    </row>
    <row r="28" ht="15.75" customHeight="1">
      <c r="A28" s="22" t="str">
        <f>IFERROR(__xludf.DUMMYFUNCTION("""COMPUTED_VALUE"""),"Arendsoog")</f>
        <v>Arendsoog</v>
      </c>
      <c r="B28" s="4">
        <f t="shared" si="3"/>
        <v>4</v>
      </c>
      <c r="E28" s="22"/>
      <c r="F28" s="43">
        <f t="shared" si="2"/>
        <v>0</v>
      </c>
    </row>
    <row r="29" ht="15.75" customHeight="1">
      <c r="A29" s="22" t="str">
        <f>IFERROR(__xludf.DUMMYFUNCTION("""COMPUTED_VALUE"""),"leesap")</f>
        <v>leesap</v>
      </c>
      <c r="B29" s="4">
        <f t="shared" si="3"/>
        <v>3</v>
      </c>
      <c r="E29" s="22"/>
      <c r="F29" s="43">
        <f t="shared" si="2"/>
        <v>0</v>
      </c>
    </row>
    <row r="30" ht="15.75" customHeight="1">
      <c r="A30" s="22" t="str">
        <f>IFERROR(__xludf.DUMMYFUNCTION("""COMPUTED_VALUE"""),"JRdaBoss")</f>
        <v>JRdaBoss</v>
      </c>
      <c r="B30" s="4">
        <f t="shared" si="3"/>
        <v>1</v>
      </c>
      <c r="E30" s="22"/>
      <c r="F30" s="43">
        <f t="shared" si="2"/>
        <v>0</v>
      </c>
    </row>
    <row r="31" ht="15.75" customHeight="1">
      <c r="A31" s="22" t="str">
        <f>IFERROR(__xludf.DUMMYFUNCTION("""COMPUTED_VALUE"""),"sdgal")</f>
        <v>sdgal</v>
      </c>
      <c r="B31" s="4">
        <f t="shared" si="3"/>
        <v>1</v>
      </c>
      <c r="E31" s="22"/>
      <c r="F31" s="43">
        <f t="shared" si="2"/>
        <v>0</v>
      </c>
    </row>
    <row r="32" ht="15.75" customHeight="1">
      <c r="A32" s="22" t="str">
        <f>IFERROR(__xludf.DUMMYFUNCTION("""COMPUTED_VALUE"""),"Soitenlysue")</f>
        <v>Soitenlysue</v>
      </c>
      <c r="B32" s="4">
        <f t="shared" si="3"/>
        <v>2</v>
      </c>
      <c r="E32" s="22"/>
      <c r="F32" s="43">
        <f t="shared" si="2"/>
        <v>0</v>
      </c>
    </row>
    <row r="33" ht="15.75" customHeight="1">
      <c r="A33" s="22" t="str">
        <f>IFERROR(__xludf.DUMMYFUNCTION("""COMPUTED_VALUE"""),"Samjones52 ")</f>
        <v>Samjones52 </v>
      </c>
      <c r="B33" s="4">
        <f t="shared" si="3"/>
        <v>1</v>
      </c>
      <c r="E33" s="22"/>
      <c r="F33" s="43">
        <f t="shared" si="2"/>
        <v>0</v>
      </c>
    </row>
    <row r="34" ht="15.75" customHeight="1">
      <c r="A34" s="22" t="str">
        <f>IFERROR(__xludf.DUMMYFUNCTION("""COMPUTED_VALUE"""),"annabanana")</f>
        <v>annabanana</v>
      </c>
      <c r="B34" s="4">
        <f t="shared" si="3"/>
        <v>1</v>
      </c>
      <c r="E34" s="22"/>
      <c r="F34" s="43">
        <f t="shared" si="2"/>
        <v>0</v>
      </c>
    </row>
    <row r="35" ht="15.75" customHeight="1">
      <c r="A35" s="22" t="str">
        <f>IFERROR(__xludf.DUMMYFUNCTION("""COMPUTED_VALUE"""),"Soitenlysue")</f>
        <v>Soitenlysue</v>
      </c>
      <c r="B35" s="4">
        <f t="shared" si="3"/>
        <v>2</v>
      </c>
      <c r="E35" s="22"/>
      <c r="F35" s="43">
        <f t="shared" si="2"/>
        <v>0</v>
      </c>
    </row>
    <row r="36" ht="15.75" customHeight="1">
      <c r="A36" s="22" t="str">
        <f>IFERROR(__xludf.DUMMYFUNCTION("""COMPUTED_VALUE"""),"wemissmo")</f>
        <v>wemissmo</v>
      </c>
      <c r="B36" s="4">
        <f t="shared" si="3"/>
        <v>1</v>
      </c>
      <c r="E36" s="22"/>
      <c r="F36" s="43">
        <f t="shared" si="2"/>
        <v>0</v>
      </c>
    </row>
    <row r="37" ht="15.75" customHeight="1">
      <c r="A37" s="22" t="str">
        <f>IFERROR(__xludf.DUMMYFUNCTION("""COMPUTED_VALUE"""),"destolkjes4ever")</f>
        <v>destolkjes4ever</v>
      </c>
      <c r="B37" s="4">
        <f t="shared" si="3"/>
        <v>1</v>
      </c>
      <c r="E37" s="22" t="str">
        <f>IFERROR(__xludf.DUMMYFUNCTION("""COMPUTED_VALUE"""),"markayla")</f>
        <v>markayla</v>
      </c>
      <c r="F37" s="43">
        <f t="shared" si="2"/>
        <v>12</v>
      </c>
    </row>
    <row r="38" ht="15.75" customHeight="1">
      <c r="A38" s="22" t="str">
        <f>IFERROR(__xludf.DUMMYFUNCTION("""COMPUTED_VALUE"""),"redshark78")</f>
        <v>redshark78</v>
      </c>
      <c r="B38" s="4">
        <f t="shared" si="3"/>
        <v>3</v>
      </c>
      <c r="E38" s="22"/>
      <c r="F38" s="43">
        <f t="shared" si="2"/>
        <v>0</v>
      </c>
    </row>
    <row r="39" ht="15.75" customHeight="1">
      <c r="A39" s="22" t="str">
        <f>IFERROR(__xludf.DUMMYFUNCTION("""COMPUTED_VALUE"""),"tlmeadowlark ")</f>
        <v>tlmeadowlark </v>
      </c>
      <c r="B39" s="4">
        <f t="shared" si="3"/>
        <v>1</v>
      </c>
      <c r="E39" s="22"/>
      <c r="F39" s="43">
        <f t="shared" si="2"/>
        <v>0</v>
      </c>
    </row>
    <row r="40" ht="15.75" customHeight="1">
      <c r="A40" s="22" t="str">
        <f>IFERROR(__xludf.DUMMYFUNCTION("""COMPUTED_VALUE"""),"TubaDude")</f>
        <v>TubaDude</v>
      </c>
      <c r="B40" s="4">
        <f t="shared" si="3"/>
        <v>3</v>
      </c>
      <c r="E40" s="22"/>
      <c r="F40" s="43">
        <f t="shared" si="2"/>
        <v>0</v>
      </c>
    </row>
    <row r="41" ht="15.75" customHeight="1">
      <c r="A41" s="22" t="str">
        <f>IFERROR(__xludf.DUMMYFUNCTION("""COMPUTED_VALUE"""),"MMFB")</f>
        <v>MMFB</v>
      </c>
      <c r="B41" s="4">
        <f t="shared" si="3"/>
        <v>5</v>
      </c>
      <c r="E41" s="22"/>
      <c r="F41" s="43">
        <f t="shared" si="2"/>
        <v>0</v>
      </c>
    </row>
    <row r="42" ht="15.75" customHeight="1">
      <c r="A42" s="22" t="str">
        <f>IFERROR(__xludf.DUMMYFUNCTION("""COMPUTED_VALUE"""),"highmaintenance")</f>
        <v>highmaintenance</v>
      </c>
      <c r="B42" s="4">
        <f t="shared" si="3"/>
        <v>1</v>
      </c>
      <c r="E42" s="22"/>
      <c r="F42" s="43">
        <f t="shared" si="2"/>
        <v>0</v>
      </c>
    </row>
    <row r="43" ht="15.75" customHeight="1">
      <c r="A43" s="22" t="str">
        <f>IFERROR(__xludf.DUMMYFUNCTION("""COMPUTED_VALUE"""),"markayla")</f>
        <v>markayla</v>
      </c>
      <c r="B43" s="4">
        <f t="shared" si="3"/>
        <v>21</v>
      </c>
      <c r="E43" s="22"/>
      <c r="F43" s="43">
        <f t="shared" si="2"/>
        <v>0</v>
      </c>
    </row>
    <row r="44" ht="15.75" customHeight="1">
      <c r="A44" s="22" t="str">
        <f>IFERROR(__xludf.DUMMYFUNCTION("""COMPUTED_VALUE"""),"MMFB")</f>
        <v>MMFB</v>
      </c>
      <c r="B44" s="4">
        <f t="shared" si="3"/>
        <v>5</v>
      </c>
      <c r="E44" s="22" t="str">
        <f>IFERROR(__xludf.DUMMYFUNCTION("""COMPUTED_VALUE"""),"FIWN")</f>
        <v>FIWN</v>
      </c>
      <c r="F44" s="43">
        <f t="shared" si="2"/>
        <v>1</v>
      </c>
    </row>
    <row r="45" ht="15.75" customHeight="1">
      <c r="A45" s="22" t="str">
        <f>IFERROR(__xludf.DUMMYFUNCTION("""COMPUTED_VALUE"""),"halemeister")</f>
        <v>halemeister</v>
      </c>
      <c r="B45" s="4">
        <f t="shared" si="3"/>
        <v>3</v>
      </c>
      <c r="E45" s="22"/>
      <c r="F45" s="43">
        <f t="shared" si="2"/>
        <v>0</v>
      </c>
    </row>
    <row r="46" ht="15.75" customHeight="1">
      <c r="A46" s="22" t="str">
        <f>IFERROR(__xludf.DUMMYFUNCTION("""COMPUTED_VALUE"""),"markayla")</f>
        <v>markayla</v>
      </c>
      <c r="B46" s="4">
        <f t="shared" si="3"/>
        <v>21</v>
      </c>
      <c r="E46" s="22"/>
      <c r="F46" s="43">
        <f t="shared" si="2"/>
        <v>0</v>
      </c>
    </row>
    <row r="47" ht="15.75" customHeight="1">
      <c r="A47" s="22" t="str">
        <f>IFERROR(__xludf.DUMMYFUNCTION("""COMPUTED_VALUE"""),"MMFB")</f>
        <v>MMFB</v>
      </c>
      <c r="B47" s="4">
        <f t="shared" si="3"/>
        <v>5</v>
      </c>
      <c r="E47" s="22" t="str">
        <f>IFERROR(__xludf.DUMMYFUNCTION("""COMPUTED_VALUE"""),"markayla")</f>
        <v>markayla</v>
      </c>
      <c r="F47" s="43">
        <f t="shared" si="2"/>
        <v>12</v>
      </c>
    </row>
    <row r="48" ht="15.75" customHeight="1">
      <c r="A48" s="22" t="str">
        <f>IFERROR(__xludf.DUMMYFUNCTION("""COMPUTED_VALUE"""),"JABIE28")</f>
        <v>JABIE28</v>
      </c>
      <c r="B48" s="4">
        <f t="shared" si="3"/>
        <v>3</v>
      </c>
      <c r="E48" s="22"/>
      <c r="F48" s="43">
        <f t="shared" si="2"/>
        <v>0</v>
      </c>
    </row>
    <row r="49" ht="15.75" customHeight="1">
      <c r="A49" s="22" t="str">
        <f>IFERROR(__xludf.DUMMYFUNCTION("""COMPUTED_VALUE"""),"DarbyJoan")</f>
        <v>DarbyJoan</v>
      </c>
      <c r="B49" s="4">
        <f t="shared" si="3"/>
        <v>4</v>
      </c>
      <c r="E49" s="22"/>
      <c r="F49" s="43">
        <f t="shared" si="2"/>
        <v>0</v>
      </c>
    </row>
    <row r="50" ht="15.75" customHeight="1">
      <c r="A50" s="22" t="str">
        <f>IFERROR(__xludf.DUMMYFUNCTION("""COMPUTED_VALUE"""),"MMFB")</f>
        <v>MMFB</v>
      </c>
      <c r="B50" s="4">
        <f t="shared" si="3"/>
        <v>5</v>
      </c>
      <c r="E50" s="22" t="str">
        <f>IFERROR(__xludf.DUMMYFUNCTION("""COMPUTED_VALUE"""),"markayla")</f>
        <v>markayla</v>
      </c>
      <c r="F50" s="43">
        <f t="shared" si="2"/>
        <v>12</v>
      </c>
    </row>
    <row r="51" ht="15.75" customHeight="1">
      <c r="A51" s="22" t="str">
        <f>IFERROR(__xludf.DUMMYFUNCTION("""COMPUTED_VALUE"""),"NikitaStolk")</f>
        <v>NikitaStolk</v>
      </c>
      <c r="B51" s="4">
        <f t="shared" si="3"/>
        <v>1</v>
      </c>
      <c r="E51" s="22" t="str">
        <f>IFERROR(__xludf.DUMMYFUNCTION("""COMPUTED_VALUE"""),"redshark78")</f>
        <v>redshark78</v>
      </c>
      <c r="F51" s="43">
        <f t="shared" si="2"/>
        <v>3</v>
      </c>
    </row>
    <row r="52" ht="15.75" customHeight="1">
      <c r="A52" s="22" t="str">
        <f>IFERROR(__xludf.DUMMYFUNCTION("""COMPUTED_VALUE"""),"ohiolady")</f>
        <v>ohiolady</v>
      </c>
      <c r="B52" s="4">
        <f t="shared" si="3"/>
        <v>1</v>
      </c>
      <c r="E52" s="22" t="str">
        <f>IFERROR(__xludf.DUMMYFUNCTION("""COMPUTED_VALUE"""),"JABIE28")</f>
        <v>JABIE28</v>
      </c>
      <c r="F52" s="43">
        <f t="shared" si="2"/>
        <v>2</v>
      </c>
    </row>
    <row r="53" ht="15.75" customHeight="1">
      <c r="A53" s="22" t="str">
        <f>IFERROR(__xludf.DUMMYFUNCTION("""COMPUTED_VALUE"""),"trevosetreckers")</f>
        <v>trevosetreckers</v>
      </c>
      <c r="B53" s="4">
        <f t="shared" si="3"/>
        <v>1</v>
      </c>
      <c r="E53" s="22"/>
      <c r="F53" s="43">
        <f t="shared" si="2"/>
        <v>0</v>
      </c>
    </row>
    <row r="54" ht="15.75" customHeight="1">
      <c r="A54" s="22" t="str">
        <f>IFERROR(__xludf.DUMMYFUNCTION("""COMPUTED_VALUE"""),"candyfloss64 ")</f>
        <v>candyfloss64 </v>
      </c>
      <c r="B54" s="4">
        <f t="shared" si="3"/>
        <v>1</v>
      </c>
      <c r="E54" s="22"/>
      <c r="F54" s="43">
        <f t="shared" si="2"/>
        <v>0</v>
      </c>
    </row>
    <row r="55" ht="15.75" customHeight="1">
      <c r="A55" s="22" t="str">
        <f>IFERROR(__xludf.DUMMYFUNCTION("""COMPUTED_VALUE"""),"dQuest")</f>
        <v>dQuest</v>
      </c>
      <c r="B55" s="4">
        <f t="shared" si="3"/>
        <v>1</v>
      </c>
      <c r="E55" s="22"/>
      <c r="F55" s="43">
        <f t="shared" si="2"/>
        <v>0</v>
      </c>
    </row>
    <row r="56" ht="15.75" customHeight="1">
      <c r="A56" s="22" t="str">
        <f>IFERROR(__xludf.DUMMYFUNCTION("""COMPUTED_VALUE"""),"xptwo")</f>
        <v>xptwo</v>
      </c>
      <c r="B56" s="4">
        <f t="shared" si="3"/>
        <v>2</v>
      </c>
      <c r="E56" s="22"/>
      <c r="F56" s="43">
        <f t="shared" si="2"/>
        <v>0</v>
      </c>
    </row>
    <row r="57" ht="15.75" customHeight="1">
      <c r="A57" s="22" t="str">
        <f>IFERROR(__xludf.DUMMYFUNCTION("""COMPUTED_VALUE"""),"jukkas")</f>
        <v>jukkas</v>
      </c>
      <c r="B57" s="4">
        <f t="shared" si="3"/>
        <v>1</v>
      </c>
      <c r="E57" s="22"/>
      <c r="F57" s="43">
        <f t="shared" si="2"/>
        <v>0</v>
      </c>
    </row>
    <row r="58" ht="15.75" customHeight="1">
      <c r="A58" s="22" t="str">
        <f>IFERROR(__xludf.DUMMYFUNCTION("""COMPUTED_VALUE"""),"irmeli")</f>
        <v>irmeli</v>
      </c>
      <c r="B58" s="4">
        <f t="shared" si="3"/>
        <v>1</v>
      </c>
      <c r="E58" s="22"/>
      <c r="F58" s="43">
        <f t="shared" si="2"/>
        <v>0</v>
      </c>
    </row>
    <row r="59" ht="15.75" customHeight="1">
      <c r="A59" s="22" t="str">
        <f>IFERROR(__xludf.DUMMYFUNCTION("""COMPUTED_VALUE"""),"Aniara")</f>
        <v>Aniara</v>
      </c>
      <c r="B59" s="4">
        <f t="shared" si="3"/>
        <v>1</v>
      </c>
      <c r="E59" s="22"/>
      <c r="F59" s="43">
        <f t="shared" si="2"/>
        <v>0</v>
      </c>
    </row>
    <row r="60" ht="15.75" customHeight="1">
      <c r="A60" s="22" t="str">
        <f>IFERROR(__xludf.DUMMYFUNCTION("""COMPUTED_VALUE"""),"Noisette")</f>
        <v>Noisette</v>
      </c>
      <c r="B60" s="4">
        <f t="shared" si="3"/>
        <v>3</v>
      </c>
      <c r="E60" s="22"/>
      <c r="F60" s="43">
        <f t="shared" si="2"/>
        <v>0</v>
      </c>
    </row>
    <row r="61" ht="15.75" customHeight="1">
      <c r="A61" s="22" t="str">
        <f>IFERROR(__xludf.DUMMYFUNCTION("""COMPUTED_VALUE"""),"SillyRabbit")</f>
        <v>SillyRabbit</v>
      </c>
      <c r="B61" s="4">
        <f t="shared" si="3"/>
        <v>1</v>
      </c>
      <c r="E61" s="22"/>
      <c r="F61" s="43">
        <f t="shared" si="2"/>
        <v>0</v>
      </c>
    </row>
    <row r="62" ht="15.75" customHeight="1">
      <c r="A62" s="22" t="str">
        <f>IFERROR(__xludf.DUMMYFUNCTION("""COMPUTED_VALUE"""),"barefootguru")</f>
        <v>barefootguru</v>
      </c>
      <c r="B62" s="4">
        <f t="shared" si="3"/>
        <v>1</v>
      </c>
      <c r="E62" s="22"/>
      <c r="F62" s="43">
        <f t="shared" si="2"/>
        <v>0</v>
      </c>
    </row>
    <row r="63" ht="15.75" customHeight="1">
      <c r="A63" s="22" t="str">
        <f>IFERROR(__xludf.DUMMYFUNCTION("""COMPUTED_VALUE"""),"YankaBucs")</f>
        <v>YankaBucs</v>
      </c>
      <c r="B63" s="4">
        <f t="shared" si="3"/>
        <v>1</v>
      </c>
      <c r="E63" s="22"/>
      <c r="F63" s="43">
        <f t="shared" si="2"/>
        <v>0</v>
      </c>
    </row>
    <row r="64" ht="15.75" customHeight="1">
      <c r="A64" s="22" t="str">
        <f>IFERROR(__xludf.DUMMYFUNCTION("""COMPUTED_VALUE"""),"MsYB")</f>
        <v>MsYB</v>
      </c>
      <c r="B64" s="4">
        <f t="shared" si="3"/>
        <v>1</v>
      </c>
      <c r="E64" s="22"/>
      <c r="F64" s="43">
        <f t="shared" si="2"/>
        <v>0</v>
      </c>
    </row>
    <row r="65" ht="15.75" customHeight="1">
      <c r="A65" s="22" t="str">
        <f>IFERROR(__xludf.DUMMYFUNCTION("""COMPUTED_VALUE"""),"Davieg")</f>
        <v>Davieg</v>
      </c>
      <c r="B65" s="4">
        <f t="shared" si="3"/>
        <v>2</v>
      </c>
      <c r="E65" s="22" t="str">
        <f>IFERROR(__xludf.DUMMYFUNCTION("""COMPUTED_VALUE"""),"JanF")</f>
        <v>JanF</v>
      </c>
      <c r="F65" s="43">
        <f t="shared" si="2"/>
        <v>2</v>
      </c>
    </row>
    <row r="66" ht="15.75" customHeight="1">
      <c r="A66" s="22" t="str">
        <f>IFERROR(__xludf.DUMMYFUNCTION("""COMPUTED_VALUE"""),"lison55")</f>
        <v>lison55</v>
      </c>
      <c r="B66" s="4">
        <f t="shared" si="3"/>
        <v>1</v>
      </c>
      <c r="E66" s="22" t="str">
        <f>IFERROR(__xludf.DUMMYFUNCTION("""COMPUTED_VALUE"""),"traycg")</f>
        <v>traycg</v>
      </c>
      <c r="F66" s="43">
        <f t="shared" si="2"/>
        <v>1</v>
      </c>
    </row>
    <row r="67" ht="15.75" customHeight="1">
      <c r="A67" s="22" t="str">
        <f>IFERROR(__xludf.DUMMYFUNCTION("""COMPUTED_VALUE"""),"rodrico101")</f>
        <v>rodrico101</v>
      </c>
      <c r="B67" s="4">
        <f t="shared" si="3"/>
        <v>8</v>
      </c>
      <c r="E67" s="22" t="str">
        <f>IFERROR(__xludf.DUMMYFUNCTION("""COMPUTED_VALUE"""),"JRdaBoss")</f>
        <v>JRdaBoss</v>
      </c>
      <c r="F67" s="43">
        <f t="shared" si="2"/>
        <v>1</v>
      </c>
    </row>
    <row r="68" ht="15.75" customHeight="1">
      <c r="A68" s="22" t="str">
        <f>IFERROR(__xludf.DUMMYFUNCTION("""COMPUTED_VALUE"""),"jacksparrow")</f>
        <v>jacksparrow</v>
      </c>
      <c r="B68" s="4">
        <f t="shared" si="3"/>
        <v>1</v>
      </c>
      <c r="E68" s="22" t="str">
        <f>IFERROR(__xludf.DUMMYFUNCTION("""COMPUTED_VALUE"""),"JanF")</f>
        <v>JanF</v>
      </c>
      <c r="F68" s="43">
        <f t="shared" si="2"/>
        <v>2</v>
      </c>
    </row>
    <row r="69" ht="15.75" customHeight="1">
      <c r="A69" s="22" t="str">
        <f>IFERROR(__xludf.DUMMYFUNCTION("""COMPUTED_VALUE"""),"chickenrun")</f>
        <v>chickenrun</v>
      </c>
      <c r="B69" s="4">
        <f t="shared" si="3"/>
        <v>1</v>
      </c>
      <c r="E69" s="22"/>
      <c r="F69" s="43">
        <f t="shared" si="2"/>
        <v>0</v>
      </c>
    </row>
    <row r="70" ht="15.75" customHeight="1">
      <c r="A70" s="22" t="str">
        <f>IFERROR(__xludf.DUMMYFUNCTION("""COMPUTED_VALUE"""),"rodrico101")</f>
        <v>rodrico101</v>
      </c>
      <c r="B70" s="4">
        <f t="shared" si="3"/>
        <v>8</v>
      </c>
      <c r="E70" s="22"/>
      <c r="F70" s="43">
        <f t="shared" si="2"/>
        <v>0</v>
      </c>
    </row>
    <row r="71" ht="15.75" customHeight="1">
      <c r="A71" s="22" t="str">
        <f>IFERROR(__xludf.DUMMYFUNCTION("""COMPUTED_VALUE"""),"babymoon123")</f>
        <v>babymoon123</v>
      </c>
      <c r="B71" s="4">
        <f t="shared" si="3"/>
        <v>1</v>
      </c>
      <c r="E71" s="22" t="str">
        <f>IFERROR(__xludf.DUMMYFUNCTION("""COMPUTED_VALUE"""),"Newfruit ")</f>
        <v>Newfruit </v>
      </c>
      <c r="F71" s="43">
        <f t="shared" si="2"/>
        <v>1</v>
      </c>
    </row>
    <row r="72" ht="15.75" customHeight="1">
      <c r="A72" s="22" t="str">
        <f>IFERROR(__xludf.DUMMYFUNCTION("""COMPUTED_VALUE"""),"Spuernasen")</f>
        <v>Spuernasen</v>
      </c>
      <c r="B72" s="4">
        <f t="shared" si="3"/>
        <v>1</v>
      </c>
      <c r="E72" s="22" t="str">
        <f>IFERROR(__xludf.DUMMYFUNCTION("""COMPUTED_VALUE"""),"tastelessplanet")</f>
        <v>tastelessplanet</v>
      </c>
      <c r="F72" s="43">
        <f t="shared" si="2"/>
        <v>1</v>
      </c>
    </row>
    <row r="73" ht="15.75" customHeight="1">
      <c r="A73" s="22" t="str">
        <f>IFERROR(__xludf.DUMMYFUNCTION("""COMPUTED_VALUE"""),"rodrico101")</f>
        <v>rodrico101</v>
      </c>
      <c r="B73" s="4">
        <f t="shared" si="3"/>
        <v>8</v>
      </c>
      <c r="E73" s="22"/>
      <c r="F73" s="43">
        <f t="shared" si="2"/>
        <v>0</v>
      </c>
    </row>
    <row r="74" ht="15.75" customHeight="1">
      <c r="A74" s="22" t="str">
        <f>IFERROR(__xludf.DUMMYFUNCTION("""COMPUTED_VALUE"""),"MarkCase")</f>
        <v>MarkCase</v>
      </c>
      <c r="B74" s="4">
        <f t="shared" si="3"/>
        <v>1</v>
      </c>
      <c r="E74" s="22"/>
      <c r="F74" s="43">
        <f t="shared" si="2"/>
        <v>0</v>
      </c>
    </row>
    <row r="75" ht="15.75" customHeight="1">
      <c r="A75" s="22" t="str">
        <f>IFERROR(__xludf.DUMMYFUNCTION("""COMPUTED_VALUE"""),"TheFrog")</f>
        <v>TheFrog</v>
      </c>
      <c r="B75" s="4">
        <f t="shared" si="3"/>
        <v>1</v>
      </c>
      <c r="E75" s="22" t="str">
        <f>IFERROR(__xludf.DUMMYFUNCTION("""COMPUTED_VALUE"""),"redshark78")</f>
        <v>redshark78</v>
      </c>
      <c r="F75" s="43">
        <f t="shared" si="2"/>
        <v>3</v>
      </c>
    </row>
    <row r="76" ht="15.75" customHeight="1">
      <c r="A76" s="22" t="str">
        <f>IFERROR(__xludf.DUMMYFUNCTION("""COMPUTED_VALUE"""),"halemeister")</f>
        <v>halemeister</v>
      </c>
      <c r="B76" s="4">
        <f t="shared" si="3"/>
        <v>3</v>
      </c>
      <c r="E76" s="22" t="str">
        <f>IFERROR(__xludf.DUMMYFUNCTION("""COMPUTED_VALUE"""),"nyisutter")</f>
        <v>nyisutter</v>
      </c>
      <c r="F76" s="43">
        <f t="shared" si="2"/>
        <v>2</v>
      </c>
    </row>
    <row r="77" ht="15.75" customHeight="1">
      <c r="A77" s="22" t="str">
        <f>IFERROR(__xludf.DUMMYFUNCTION("""COMPUTED_VALUE"""),"paperclips29")</f>
        <v>paperclips29</v>
      </c>
      <c r="B77" s="4">
        <f t="shared" si="3"/>
        <v>1</v>
      </c>
      <c r="E77" s="22"/>
      <c r="F77" s="43">
        <f t="shared" si="2"/>
        <v>0</v>
      </c>
    </row>
    <row r="78" ht="15.75" customHeight="1">
      <c r="A78" s="22" t="str">
        <f>IFERROR(__xludf.DUMMYFUNCTION("""COMPUTED_VALUE"""),"hems79")</f>
        <v>hems79</v>
      </c>
      <c r="B78" s="4">
        <f t="shared" si="3"/>
        <v>1</v>
      </c>
      <c r="E78" s="22"/>
      <c r="F78" s="43">
        <f t="shared" si="2"/>
        <v>0</v>
      </c>
    </row>
    <row r="79" ht="15.75" customHeight="1">
      <c r="A79" s="22" t="str">
        <f>IFERROR(__xludf.DUMMYFUNCTION("""COMPUTED_VALUE"""),"geckofreund")</f>
        <v>geckofreund</v>
      </c>
      <c r="B79" s="4">
        <f t="shared" si="3"/>
        <v>1</v>
      </c>
      <c r="E79" s="22" t="str">
        <f>IFERROR(__xludf.DUMMYFUNCTION("""COMPUTED_VALUE"""),"markayla")</f>
        <v>markayla</v>
      </c>
      <c r="F79" s="43">
        <f t="shared" si="2"/>
        <v>12</v>
      </c>
    </row>
    <row r="80" ht="15.75" customHeight="1">
      <c r="A80" s="22" t="str">
        <f>IFERROR(__xludf.DUMMYFUNCTION("""COMPUTED_VALUE"""),"redshark78")</f>
        <v>redshark78</v>
      </c>
      <c r="B80" s="4">
        <f t="shared" si="3"/>
        <v>3</v>
      </c>
      <c r="E80" s="22" t="str">
        <f>IFERROR(__xludf.DUMMYFUNCTION("""COMPUTED_VALUE"""),"MMFB")</f>
        <v>MMFB</v>
      </c>
      <c r="F80" s="43">
        <f t="shared" si="2"/>
        <v>3</v>
      </c>
    </row>
    <row r="81" ht="15.75" customHeight="1">
      <c r="A81" s="22" t="str">
        <f>IFERROR(__xludf.DUMMYFUNCTION("""COMPUTED_VALUE"""),"redshark78")</f>
        <v>redshark78</v>
      </c>
      <c r="B81" s="4">
        <f t="shared" si="3"/>
        <v>3</v>
      </c>
      <c r="E81" s="22" t="str">
        <f>IFERROR(__xludf.DUMMYFUNCTION("""COMPUTED_VALUE"""),"fisherwoman")</f>
        <v>fisherwoman</v>
      </c>
      <c r="F81" s="43">
        <f t="shared" si="2"/>
        <v>2</v>
      </c>
    </row>
    <row r="82" ht="15.75" customHeight="1">
      <c r="A82" s="22" t="str">
        <f>IFERROR(__xludf.DUMMYFUNCTION("""COMPUTED_VALUE"""),"MMFB")</f>
        <v>MMFB</v>
      </c>
      <c r="B82" s="4">
        <f t="shared" si="3"/>
        <v>5</v>
      </c>
      <c r="E82" s="22" t="str">
        <f>IFERROR(__xludf.DUMMYFUNCTION("""COMPUTED_VALUE"""),"markayla")</f>
        <v>markayla</v>
      </c>
      <c r="F82" s="43">
        <f t="shared" si="2"/>
        <v>12</v>
      </c>
    </row>
    <row r="83" ht="15.75" customHeight="1">
      <c r="A83" s="22" t="str">
        <f>IFERROR(__xludf.DUMMYFUNCTION("""COMPUTED_VALUE"""),"thelanes")</f>
        <v>thelanes</v>
      </c>
      <c r="B83" s="4">
        <f t="shared" si="3"/>
        <v>2</v>
      </c>
      <c r="E83" s="22" t="str">
        <f>IFERROR(__xludf.DUMMYFUNCTION("""COMPUTED_VALUE"""),"MMFB")</f>
        <v>MMFB</v>
      </c>
      <c r="F83" s="43">
        <f t="shared" si="2"/>
        <v>3</v>
      </c>
    </row>
    <row r="84" ht="15.75" customHeight="1">
      <c r="A84" s="22" t="str">
        <f>IFERROR(__xludf.DUMMYFUNCTION("""COMPUTED_VALUE"""),"Arendsoog")</f>
        <v>Arendsoog</v>
      </c>
      <c r="B84" s="4">
        <f t="shared" si="3"/>
        <v>4</v>
      </c>
      <c r="E84" s="22"/>
      <c r="F84" s="43">
        <f t="shared" si="2"/>
        <v>0</v>
      </c>
    </row>
    <row r="85" ht="15.75" customHeight="1">
      <c r="A85" s="22" t="str">
        <f>IFERROR(__xludf.DUMMYFUNCTION("""COMPUTED_VALUE"""),"Raeleem")</f>
        <v>Raeleem</v>
      </c>
      <c r="B85" s="4">
        <f t="shared" si="3"/>
        <v>1</v>
      </c>
      <c r="E85" s="22" t="str">
        <f>IFERROR(__xludf.DUMMYFUNCTION("""COMPUTED_VALUE"""),"markayla")</f>
        <v>markayla</v>
      </c>
      <c r="F85" s="43">
        <f t="shared" si="2"/>
        <v>12</v>
      </c>
    </row>
    <row r="86" ht="15.75" customHeight="1">
      <c r="A86" s="22" t="str">
        <f>IFERROR(__xludf.DUMMYFUNCTION("""COMPUTED_VALUE"""),"KLC")</f>
        <v>KLC</v>
      </c>
      <c r="B86" s="4">
        <f t="shared" si="3"/>
        <v>2</v>
      </c>
      <c r="E86" s="22" t="str">
        <f>IFERROR(__xludf.DUMMYFUNCTION("""COMPUTED_VALUE"""),"fisherwoman")</f>
        <v>fisherwoman</v>
      </c>
      <c r="F86" s="43">
        <f t="shared" si="2"/>
        <v>2</v>
      </c>
    </row>
    <row r="87" ht="15.75" customHeight="1">
      <c r="A87" s="22" t="str">
        <f>IFERROR(__xludf.DUMMYFUNCTION("""COMPUTED_VALUE"""),"Arendsoog")</f>
        <v>Arendsoog</v>
      </c>
      <c r="B87" s="4">
        <f t="shared" si="3"/>
        <v>4</v>
      </c>
      <c r="E87" s="22"/>
      <c r="F87" s="43">
        <f t="shared" si="2"/>
        <v>0</v>
      </c>
    </row>
    <row r="88" ht="15.75" customHeight="1">
      <c r="A88" s="22" t="str">
        <f>IFERROR(__xludf.DUMMYFUNCTION("""COMPUTED_VALUE"""),"JABIE28")</f>
        <v>JABIE28</v>
      </c>
      <c r="B88" s="4">
        <f t="shared" si="3"/>
        <v>3</v>
      </c>
      <c r="E88" s="22" t="str">
        <f>IFERROR(__xludf.DUMMYFUNCTION("""COMPUTED_VALUE"""),"markayla")</f>
        <v>markayla</v>
      </c>
      <c r="F88" s="43">
        <f t="shared" si="2"/>
        <v>12</v>
      </c>
    </row>
    <row r="89" ht="15.75" customHeight="1">
      <c r="A89" s="22" t="str">
        <f>IFERROR(__xludf.DUMMYFUNCTION("""COMPUTED_VALUE"""),"VLoopSouth")</f>
        <v>VLoopSouth</v>
      </c>
      <c r="B89" s="4">
        <f t="shared" si="3"/>
        <v>1</v>
      </c>
      <c r="E89" s="22" t="str">
        <f>IFERROR(__xludf.DUMMYFUNCTION("""COMPUTED_VALUE"""),"Noisette")</f>
        <v>Noisette</v>
      </c>
      <c r="F89" s="43">
        <f t="shared" si="2"/>
        <v>2</v>
      </c>
    </row>
    <row r="90" ht="15.75" customHeight="1">
      <c r="A90" s="22" t="str">
        <f>IFERROR(__xludf.DUMMYFUNCTION("""COMPUTED_VALUE"""),"nissajade")</f>
        <v>nissajade</v>
      </c>
      <c r="B90" s="4">
        <f t="shared" si="3"/>
        <v>1</v>
      </c>
      <c r="E90" s="22" t="str">
        <f>IFERROR(__xludf.DUMMYFUNCTION("""COMPUTED_VALUE"""),"gatefan")</f>
        <v>gatefan</v>
      </c>
      <c r="F90" s="43">
        <f t="shared" si="2"/>
        <v>1</v>
      </c>
    </row>
    <row r="91" ht="15.75" customHeight="1">
      <c r="A91" s="22" t="str">
        <f>IFERROR(__xludf.DUMMYFUNCTION("""COMPUTED_VALUE"""),"jafo43")</f>
        <v>jafo43</v>
      </c>
      <c r="B91" s="4">
        <f t="shared" si="3"/>
        <v>2</v>
      </c>
      <c r="E91" s="22" t="str">
        <f>IFERROR(__xludf.DUMMYFUNCTION("""COMPUTED_VALUE"""),"markayla")</f>
        <v>markayla</v>
      </c>
      <c r="F91" s="43">
        <f t="shared" si="2"/>
        <v>12</v>
      </c>
    </row>
    <row r="92" ht="15.75" customHeight="1">
      <c r="A92" s="22" t="str">
        <f>IFERROR(__xludf.DUMMYFUNCTION("""COMPUTED_VALUE"""),"WVKiwi")</f>
        <v>WVKiwi</v>
      </c>
      <c r="B92" s="4">
        <f t="shared" si="3"/>
        <v>1</v>
      </c>
      <c r="E92" s="22" t="str">
        <f>IFERROR(__xludf.DUMMYFUNCTION("""COMPUTED_VALUE"""),"MMFB")</f>
        <v>MMFB</v>
      </c>
      <c r="F92" s="43">
        <f t="shared" si="2"/>
        <v>3</v>
      </c>
    </row>
    <row r="93" ht="15.75" customHeight="1">
      <c r="A93" s="22" t="str">
        <f>IFERROR(__xludf.DUMMYFUNCTION("""COMPUTED_VALUE"""),"ajaxiss")</f>
        <v>ajaxiss</v>
      </c>
      <c r="B93" s="4">
        <f t="shared" si="3"/>
        <v>1</v>
      </c>
      <c r="E93" s="22" t="str">
        <f>IFERROR(__xludf.DUMMYFUNCTION("""COMPUTED_VALUE"""),"halemeister")</f>
        <v>halemeister</v>
      </c>
      <c r="F93" s="43">
        <f t="shared" si="2"/>
        <v>3</v>
      </c>
    </row>
    <row r="94" ht="15.75" customHeight="1">
      <c r="A94" s="22" t="str">
        <f>IFERROR(__xludf.DUMMYFUNCTION("""COMPUTED_VALUE"""),"jafo43")</f>
        <v>jafo43</v>
      </c>
      <c r="B94" s="4">
        <f t="shared" si="3"/>
        <v>2</v>
      </c>
      <c r="E94" s="22"/>
      <c r="F94" s="43">
        <f t="shared" si="2"/>
        <v>0</v>
      </c>
    </row>
    <row r="95" ht="15.75" customHeight="1">
      <c r="A95" s="22" t="str">
        <f>IFERROR(__xludf.DUMMYFUNCTION("""COMPUTED_VALUE"""),"markayla")</f>
        <v>markayla</v>
      </c>
      <c r="B95" s="4">
        <f t="shared" si="3"/>
        <v>21</v>
      </c>
      <c r="E95" s="22" t="str">
        <f>IFERROR(__xludf.DUMMYFUNCTION("""COMPUTED_VALUE"""),"Traycee")</f>
        <v>Traycee</v>
      </c>
      <c r="F95" s="43">
        <f t="shared" si="2"/>
        <v>3</v>
      </c>
    </row>
    <row r="96" ht="15.75" customHeight="1">
      <c r="A96" s="22" t="str">
        <f>IFERROR(__xludf.DUMMYFUNCTION("""COMPUTED_VALUE"""),"Kyrandia")</f>
        <v>Kyrandia</v>
      </c>
      <c r="B96" s="4">
        <f t="shared" si="3"/>
        <v>1</v>
      </c>
      <c r="E96" s="22" t="str">
        <f>IFERROR(__xludf.DUMMYFUNCTION("""COMPUTED_VALUE"""),"grubsneerg")</f>
        <v>grubsneerg</v>
      </c>
      <c r="F96" s="43">
        <f t="shared" si="2"/>
        <v>1</v>
      </c>
    </row>
    <row r="97" ht="15.75" customHeight="1">
      <c r="A97" s="22" t="str">
        <f>IFERROR(__xludf.DUMMYFUNCTION("""COMPUTED_VALUE"""),"KLC")</f>
        <v>KLC</v>
      </c>
      <c r="B97" s="4">
        <f t="shared" si="3"/>
        <v>2</v>
      </c>
      <c r="E97" s="22"/>
      <c r="F97" s="43">
        <f t="shared" si="2"/>
        <v>0</v>
      </c>
    </row>
    <row r="98" ht="15.75" customHeight="1">
      <c r="A98" s="22" t="str">
        <f>IFERROR(__xludf.DUMMYFUNCTION("""COMPUTED_VALUE"""),"markayla")</f>
        <v>markayla</v>
      </c>
      <c r="B98" s="4">
        <f t="shared" si="3"/>
        <v>21</v>
      </c>
      <c r="E98" s="22"/>
      <c r="F98" s="43">
        <f t="shared" si="2"/>
        <v>0</v>
      </c>
    </row>
    <row r="99" ht="15.75" customHeight="1">
      <c r="A99" s="22" t="str">
        <f>IFERROR(__xludf.DUMMYFUNCTION("""COMPUTED_VALUE"""),"JABIE28")</f>
        <v>JABIE28</v>
      </c>
      <c r="B99" s="4">
        <f t="shared" si="3"/>
        <v>3</v>
      </c>
      <c r="E99" s="22"/>
      <c r="F99" s="43">
        <f t="shared" si="2"/>
        <v>0</v>
      </c>
    </row>
    <row r="100" ht="15.75" customHeight="1">
      <c r="A100" s="22" t="str">
        <f>IFERROR(__xludf.DUMMYFUNCTION("""COMPUTED_VALUE"""),"GeodudeDK")</f>
        <v>GeodudeDK</v>
      </c>
      <c r="B100" s="4">
        <f t="shared" si="3"/>
        <v>3</v>
      </c>
      <c r="E100" s="22"/>
      <c r="F100" s="43">
        <f t="shared" si="2"/>
        <v>0</v>
      </c>
    </row>
    <row r="101" ht="15.75" customHeight="1">
      <c r="A101" s="22" t="str">
        <f>IFERROR(__xludf.DUMMYFUNCTION("""COMPUTED_VALUE"""),"markayla")</f>
        <v>markayla</v>
      </c>
      <c r="B101" s="4">
        <f t="shared" si="3"/>
        <v>21</v>
      </c>
      <c r="E101" s="22"/>
      <c r="F101" s="43">
        <f t="shared" si="2"/>
        <v>0</v>
      </c>
    </row>
    <row r="102" ht="15.75" customHeight="1">
      <c r="A102" s="22" t="str">
        <f>IFERROR(__xludf.DUMMYFUNCTION("""COMPUTED_VALUE"""),"nbtzyy2")</f>
        <v>nbtzyy2</v>
      </c>
      <c r="B102" s="4">
        <f t="shared" si="3"/>
        <v>1</v>
      </c>
      <c r="E102" s="22"/>
      <c r="F102" s="43">
        <f t="shared" si="2"/>
        <v>0</v>
      </c>
    </row>
    <row r="103" ht="15.75" customHeight="1">
      <c r="A103" s="22" t="str">
        <f>IFERROR(__xludf.DUMMYFUNCTION("""COMPUTED_VALUE"""),"GeodudeDK")</f>
        <v>GeodudeDK</v>
      </c>
      <c r="B103" s="4">
        <f t="shared" si="3"/>
        <v>3</v>
      </c>
      <c r="E103" s="22"/>
      <c r="F103" s="43">
        <f t="shared" si="2"/>
        <v>0</v>
      </c>
    </row>
    <row r="104" ht="15.75" customHeight="1">
      <c r="A104" s="22" t="str">
        <f>IFERROR(__xludf.DUMMYFUNCTION("""COMPUTED_VALUE"""),"markayla")</f>
        <v>markayla</v>
      </c>
      <c r="B104" s="4">
        <f t="shared" si="3"/>
        <v>21</v>
      </c>
      <c r="E104" s="22"/>
      <c r="F104" s="43">
        <f t="shared" si="2"/>
        <v>0</v>
      </c>
    </row>
    <row r="105" ht="15.75" customHeight="1">
      <c r="A105" s="22" t="str">
        <f>IFERROR(__xludf.DUMMYFUNCTION("""COMPUTED_VALUE"""),"Alongfortheride")</f>
        <v>Alongfortheride</v>
      </c>
      <c r="B105" s="4">
        <f t="shared" si="3"/>
        <v>1</v>
      </c>
      <c r="E105" s="22"/>
      <c r="F105" s="43">
        <f t="shared" si="2"/>
        <v>0</v>
      </c>
    </row>
    <row r="106" ht="15.75" customHeight="1">
      <c r="A106" s="22" t="str">
        <f>IFERROR(__xludf.DUMMYFUNCTION("""COMPUTED_VALUE"""),"GeodudeDK")</f>
        <v>GeodudeDK</v>
      </c>
      <c r="B106" s="4">
        <f t="shared" si="3"/>
        <v>3</v>
      </c>
      <c r="E106" s="22"/>
      <c r="F106" s="43">
        <f t="shared" si="2"/>
        <v>0</v>
      </c>
    </row>
    <row r="107" ht="15.75" customHeight="1">
      <c r="A107" s="22" t="str">
        <f>IFERROR(__xludf.DUMMYFUNCTION("""COMPUTED_VALUE"""),"Davieg")</f>
        <v>Davieg</v>
      </c>
      <c r="B107" s="4">
        <f t="shared" si="3"/>
        <v>2</v>
      </c>
      <c r="E107" s="22"/>
      <c r="F107" s="43">
        <f t="shared" si="2"/>
        <v>0</v>
      </c>
    </row>
    <row r="108" ht="15.75" customHeight="1">
      <c r="A108" s="22" t="str">
        <f>IFERROR(__xludf.DUMMYFUNCTION("""COMPUTED_VALUE"""),"markayla")</f>
        <v>markayla</v>
      </c>
      <c r="B108" s="4">
        <f t="shared" si="3"/>
        <v>21</v>
      </c>
      <c r="E108" s="22"/>
      <c r="F108" s="43">
        <f t="shared" si="2"/>
        <v>0</v>
      </c>
    </row>
    <row r="109" ht="15.75" customHeight="1">
      <c r="A109" s="22" t="str">
        <f>IFERROR(__xludf.DUMMYFUNCTION("""COMPUTED_VALUE"""),"SUEIAN ")</f>
        <v>SUEIAN </v>
      </c>
      <c r="B109" s="4">
        <f t="shared" si="3"/>
        <v>1</v>
      </c>
      <c r="E109" s="22" t="str">
        <f>IFERROR(__xludf.DUMMYFUNCTION("""COMPUTED_VALUE"""),"nyisutter")</f>
        <v>nyisutter</v>
      </c>
      <c r="F109" s="43">
        <f t="shared" si="2"/>
        <v>2</v>
      </c>
    </row>
    <row r="110" ht="15.75" customHeight="1">
      <c r="A110" s="22" t="str">
        <f>IFERROR(__xludf.DUMMYFUNCTION("""COMPUTED_VALUE"""),"Noisette")</f>
        <v>Noisette</v>
      </c>
      <c r="B110" s="4">
        <f t="shared" si="3"/>
        <v>3</v>
      </c>
      <c r="E110" s="22"/>
      <c r="F110" s="43">
        <f t="shared" si="2"/>
        <v>0</v>
      </c>
    </row>
    <row r="111" ht="15.75" customHeight="1">
      <c r="A111" s="22" t="str">
        <f>IFERROR(__xludf.DUMMYFUNCTION("""COMPUTED_VALUE"""),"mars00xj")</f>
        <v>mars00xj</v>
      </c>
      <c r="B111" s="4">
        <f t="shared" si="3"/>
        <v>3</v>
      </c>
      <c r="E111" s="22"/>
      <c r="F111" s="43">
        <f t="shared" si="2"/>
        <v>0</v>
      </c>
    </row>
    <row r="112" ht="15.75" customHeight="1">
      <c r="A112" s="22" t="str">
        <f>IFERROR(__xludf.DUMMYFUNCTION("""COMPUTED_VALUE"""),"fabiusz")</f>
        <v>fabiusz</v>
      </c>
      <c r="B112" s="4">
        <f t="shared" si="3"/>
        <v>1</v>
      </c>
      <c r="E112" s="22"/>
      <c r="F112" s="43">
        <f t="shared" si="2"/>
        <v>0</v>
      </c>
    </row>
    <row r="113" ht="15.75" customHeight="1">
      <c r="A113" s="22" t="str">
        <f>IFERROR(__xludf.DUMMYFUNCTION("""COMPUTED_VALUE"""),"FindersGirl")</f>
        <v>FindersGirl</v>
      </c>
      <c r="B113" s="4">
        <f t="shared" si="3"/>
        <v>1</v>
      </c>
      <c r="E113" s="22" t="str">
        <f>IFERROR(__xludf.DUMMYFUNCTION("""COMPUTED_VALUE"""),"halemeister")</f>
        <v>halemeister</v>
      </c>
      <c r="F113" s="43">
        <f t="shared" si="2"/>
        <v>3</v>
      </c>
    </row>
    <row r="114" ht="15.75" customHeight="1">
      <c r="A114" s="22" t="str">
        <f>IFERROR(__xludf.DUMMYFUNCTION("""COMPUTED_VALUE"""),"PoniaN")</f>
        <v>PoniaN</v>
      </c>
      <c r="B114" s="4">
        <f t="shared" si="3"/>
        <v>1</v>
      </c>
      <c r="E114" s="22"/>
      <c r="F114" s="43">
        <f t="shared" si="2"/>
        <v>0</v>
      </c>
    </row>
    <row r="115" ht="15.75" customHeight="1">
      <c r="A115" s="22" t="str">
        <f>IFERROR(__xludf.DUMMYFUNCTION("""COMPUTED_VALUE"""),"mars00xj")</f>
        <v>mars00xj</v>
      </c>
      <c r="B115" s="4">
        <f t="shared" si="3"/>
        <v>3</v>
      </c>
      <c r="E115" s="22"/>
      <c r="F115" s="43">
        <f t="shared" si="2"/>
        <v>0</v>
      </c>
    </row>
    <row r="116" ht="15.75" customHeight="1">
      <c r="A116" s="22" t="str">
        <f>IFERROR(__xludf.DUMMYFUNCTION("""COMPUTED_VALUE"""),"Shiggaddi")</f>
        <v>Shiggaddi</v>
      </c>
      <c r="B116" s="4">
        <f t="shared" si="3"/>
        <v>2</v>
      </c>
      <c r="E116" s="22"/>
      <c r="F116" s="43">
        <f t="shared" si="2"/>
        <v>0</v>
      </c>
    </row>
    <row r="117" ht="15.75" customHeight="1">
      <c r="A117" s="22" t="str">
        <f>IFERROR(__xludf.DUMMYFUNCTION("""COMPUTED_VALUE"""),"cbasdisabelle74")</f>
        <v>cbasdisabelle74</v>
      </c>
      <c r="B117" s="4">
        <f t="shared" si="3"/>
        <v>1</v>
      </c>
      <c r="E117" s="22"/>
      <c r="F117" s="43">
        <f t="shared" si="2"/>
        <v>0</v>
      </c>
    </row>
    <row r="118" ht="15.75" customHeight="1">
      <c r="A118" s="22" t="str">
        <f>IFERROR(__xludf.DUMMYFUNCTION("""COMPUTED_VALUE"""),"Ruckus2012")</f>
        <v>Ruckus2012</v>
      </c>
      <c r="B118" s="4">
        <f t="shared" si="3"/>
        <v>2</v>
      </c>
      <c r="E118" s="22"/>
      <c r="F118" s="43">
        <f t="shared" si="2"/>
        <v>0</v>
      </c>
    </row>
    <row r="119" ht="15.75" customHeight="1">
      <c r="A119" s="22" t="str">
        <f>IFERROR(__xludf.DUMMYFUNCTION("""COMPUTED_VALUE"""),"mars00xj")</f>
        <v>mars00xj</v>
      </c>
      <c r="B119" s="4">
        <f t="shared" si="3"/>
        <v>3</v>
      </c>
      <c r="E119" s="22"/>
      <c r="F119" s="43">
        <f t="shared" si="2"/>
        <v>0</v>
      </c>
    </row>
    <row r="120" ht="15.75" customHeight="1">
      <c r="A120" s="22" t="str">
        <f>IFERROR(__xludf.DUMMYFUNCTION("""COMPUTED_VALUE"""),"Noisette")</f>
        <v>Noisette</v>
      </c>
      <c r="B120" s="4">
        <f t="shared" si="3"/>
        <v>3</v>
      </c>
      <c r="E120" s="22"/>
      <c r="F120" s="43">
        <f t="shared" si="2"/>
        <v>0</v>
      </c>
    </row>
    <row r="121" ht="15.75" customHeight="1">
      <c r="A121" s="22" t="str">
        <f>IFERROR(__xludf.DUMMYFUNCTION("""COMPUTED_VALUE"""),"Sidcup")</f>
        <v>Sidcup</v>
      </c>
      <c r="B121" s="4">
        <f t="shared" si="3"/>
        <v>1</v>
      </c>
      <c r="E121" s="22" t="str">
        <f>IFERROR(__xludf.DUMMYFUNCTION("""COMPUTED_VALUE"""),"xptwo")</f>
        <v>xptwo</v>
      </c>
      <c r="F121" s="43">
        <f t="shared" si="2"/>
        <v>4</v>
      </c>
    </row>
    <row r="122" ht="15.75" customHeight="1">
      <c r="A122" s="22" t="str">
        <f>IFERROR(__xludf.DUMMYFUNCTION("""COMPUTED_VALUE"""),"Dinklebergh")</f>
        <v>Dinklebergh</v>
      </c>
      <c r="B122" s="4">
        <f t="shared" si="3"/>
        <v>3</v>
      </c>
      <c r="E122" s="22"/>
      <c r="F122" s="43">
        <f t="shared" si="2"/>
        <v>0</v>
      </c>
    </row>
    <row r="123" ht="15.75" customHeight="1">
      <c r="A123" s="22" t="str">
        <f>IFERROR(__xludf.DUMMYFUNCTION("""COMPUTED_VALUE"""),"Shiggaddi")</f>
        <v>Shiggaddi</v>
      </c>
      <c r="B123" s="4">
        <f t="shared" si="3"/>
        <v>2</v>
      </c>
      <c r="E123" s="22"/>
      <c r="F123" s="43">
        <f t="shared" si="2"/>
        <v>0</v>
      </c>
    </row>
    <row r="124" ht="15.75" customHeight="1">
      <c r="A124" s="22" t="str">
        <f>IFERROR(__xludf.DUMMYFUNCTION("""COMPUTED_VALUE"""),"Dinsdagskind")</f>
        <v>Dinsdagskind</v>
      </c>
      <c r="B124" s="4">
        <f t="shared" si="3"/>
        <v>2</v>
      </c>
      <c r="E124" s="22" t="str">
        <f>IFERROR(__xludf.DUMMYFUNCTION("""COMPUTED_VALUE"""),"xptwo")</f>
        <v>xptwo</v>
      </c>
      <c r="F124" s="43">
        <f t="shared" si="2"/>
        <v>4</v>
      </c>
    </row>
    <row r="125" ht="15.75" customHeight="1">
      <c r="A125" s="22" t="str">
        <f>IFERROR(__xludf.DUMMYFUNCTION("""COMPUTED_VALUE"""),"xptwo")</f>
        <v>xptwo</v>
      </c>
      <c r="B125" s="4">
        <f t="shared" si="3"/>
        <v>2</v>
      </c>
      <c r="E125" s="22"/>
      <c r="F125" s="43">
        <f t="shared" si="2"/>
        <v>0</v>
      </c>
    </row>
    <row r="126" ht="15.75" customHeight="1">
      <c r="A126" s="22" t="str">
        <f>IFERROR(__xludf.DUMMYFUNCTION("""COMPUTED_VALUE"""),"Clownshoes")</f>
        <v>Clownshoes</v>
      </c>
      <c r="B126" s="4">
        <f t="shared" si="3"/>
        <v>4</v>
      </c>
      <c r="E126" s="22"/>
      <c r="F126" s="43">
        <f t="shared" si="2"/>
        <v>0</v>
      </c>
    </row>
    <row r="127" ht="15.75" customHeight="1">
      <c r="A127" s="22" t="str">
        <f>IFERROR(__xludf.DUMMYFUNCTION("""COMPUTED_VALUE"""),"swevenneodd")</f>
        <v>swevenneodd</v>
      </c>
      <c r="B127" s="4">
        <f t="shared" si="3"/>
        <v>3</v>
      </c>
      <c r="E127" s="22" t="str">
        <f>IFERROR(__xludf.DUMMYFUNCTION("""COMPUTED_VALUE"""),"xptwo")</f>
        <v>xptwo</v>
      </c>
      <c r="F127" s="43">
        <f t="shared" si="2"/>
        <v>4</v>
      </c>
    </row>
    <row r="128" ht="15.75" customHeight="1">
      <c r="A128" s="22" t="str">
        <f>IFERROR(__xludf.DUMMYFUNCTION("""COMPUTED_VALUE"""),"Dinsdagskind")</f>
        <v>Dinsdagskind</v>
      </c>
      <c r="B128" s="4">
        <f t="shared" si="3"/>
        <v>2</v>
      </c>
      <c r="E128" s="22"/>
      <c r="F128" s="43">
        <f t="shared" si="2"/>
        <v>0</v>
      </c>
    </row>
    <row r="129" ht="15.75" customHeight="1">
      <c r="A129" s="22" t="str">
        <f>IFERROR(__xludf.DUMMYFUNCTION("""COMPUTED_VALUE"""),"EagleDadandXenia")</f>
        <v>EagleDadandXenia</v>
      </c>
      <c r="B129" s="4">
        <f t="shared" si="3"/>
        <v>1</v>
      </c>
      <c r="E129" s="22"/>
      <c r="F129" s="43">
        <f t="shared" si="2"/>
        <v>0</v>
      </c>
    </row>
    <row r="130" ht="15.75" customHeight="1">
      <c r="A130" s="22" t="str">
        <f>IFERROR(__xludf.DUMMYFUNCTION("""COMPUTED_VALUE"""),"MarleyFanCT")</f>
        <v>MarleyFanCT</v>
      </c>
      <c r="B130" s="4">
        <f t="shared" si="3"/>
        <v>1</v>
      </c>
      <c r="E130" s="22" t="str">
        <f>IFERROR(__xludf.DUMMYFUNCTION("""COMPUTED_VALUE"""),"xptwo")</f>
        <v>xptwo</v>
      </c>
      <c r="F130" s="43">
        <f t="shared" si="2"/>
        <v>4</v>
      </c>
    </row>
    <row r="131" ht="15.75" customHeight="1">
      <c r="A131" s="22" t="str">
        <f>IFERROR(__xludf.DUMMYFUNCTION("""COMPUTED_VALUE"""),"swevenneodd")</f>
        <v>swevenneodd</v>
      </c>
      <c r="B131" s="4">
        <f t="shared" si="3"/>
        <v>3</v>
      </c>
      <c r="E131" s="22"/>
      <c r="F131" s="43">
        <f t="shared" si="2"/>
        <v>0</v>
      </c>
    </row>
    <row r="132" ht="15.75" customHeight="1">
      <c r="A132" s="22" t="str">
        <f>IFERROR(__xludf.DUMMYFUNCTION("""COMPUTED_VALUE"""),"Clownshoes")</f>
        <v>Clownshoes</v>
      </c>
      <c r="B132" s="4">
        <f t="shared" si="3"/>
        <v>4</v>
      </c>
      <c r="E132" s="22"/>
      <c r="F132" s="43">
        <f t="shared" si="2"/>
        <v>0</v>
      </c>
    </row>
    <row r="133" ht="15.75" customHeight="1">
      <c r="A133" s="22" t="str">
        <f>IFERROR(__xludf.DUMMYFUNCTION("""COMPUTED_VALUE"""),"Xyval")</f>
        <v>Xyval</v>
      </c>
      <c r="B133" s="4">
        <f t="shared" si="3"/>
        <v>1</v>
      </c>
      <c r="E133" s="22"/>
      <c r="F133" s="43">
        <f t="shared" si="2"/>
        <v>0</v>
      </c>
    </row>
    <row r="134" ht="15.75" customHeight="1">
      <c r="A134" s="22" t="str">
        <f>IFERROR(__xludf.DUMMYFUNCTION("""COMPUTED_VALUE"""),"DarbyJoan")</f>
        <v>DarbyJoan</v>
      </c>
      <c r="B134" s="4">
        <f t="shared" si="3"/>
        <v>4</v>
      </c>
      <c r="E134" s="22"/>
      <c r="F134" s="43">
        <f t="shared" si="2"/>
        <v>0</v>
      </c>
    </row>
    <row r="135" ht="15.75" customHeight="1">
      <c r="A135" s="22" t="str">
        <f>IFERROR(__xludf.DUMMYFUNCTION("""COMPUTED_VALUE"""),"Loewenjaeger")</f>
        <v>Loewenjaeger</v>
      </c>
      <c r="B135" s="4">
        <f t="shared" si="3"/>
        <v>2</v>
      </c>
      <c r="E135" s="22" t="str">
        <f>IFERROR(__xludf.DUMMYFUNCTION("""COMPUTED_VALUE"""),"Traycee")</f>
        <v>Traycee</v>
      </c>
      <c r="F135" s="43">
        <f t="shared" si="2"/>
        <v>3</v>
      </c>
    </row>
    <row r="136" ht="15.75" customHeight="1">
      <c r="A136" s="22" t="str">
        <f>IFERROR(__xludf.DUMMYFUNCTION("""COMPUTED_VALUE"""),"Bluelady77")</f>
        <v>Bluelady77</v>
      </c>
      <c r="B136" s="4">
        <f t="shared" si="3"/>
        <v>2</v>
      </c>
      <c r="E136" s="22"/>
      <c r="F136" s="43">
        <f t="shared" si="2"/>
        <v>0</v>
      </c>
    </row>
    <row r="137" ht="15.75" customHeight="1">
      <c r="A137" s="22" t="str">
        <f>IFERROR(__xludf.DUMMYFUNCTION("""COMPUTED_VALUE"""),"swevenneodd")</f>
        <v>swevenneodd</v>
      </c>
      <c r="B137" s="4">
        <f t="shared" si="3"/>
        <v>3</v>
      </c>
      <c r="E137" s="22"/>
      <c r="F137" s="43">
        <f t="shared" si="2"/>
        <v>0</v>
      </c>
    </row>
    <row r="138" ht="15.75" customHeight="1">
      <c r="A138" s="22" t="str">
        <f>IFERROR(__xludf.DUMMYFUNCTION("""COMPUTED_VALUE"""),"markayla")</f>
        <v>markayla</v>
      </c>
      <c r="B138" s="4">
        <f t="shared" si="3"/>
        <v>21</v>
      </c>
      <c r="E138" s="22"/>
      <c r="F138" s="43">
        <f t="shared" si="2"/>
        <v>0</v>
      </c>
    </row>
    <row r="139" ht="15.75" customHeight="1">
      <c r="A139" s="22" t="str">
        <f>IFERROR(__xludf.DUMMYFUNCTION("""COMPUTED_VALUE"""),"denali0407")</f>
        <v>denali0407</v>
      </c>
      <c r="B139" s="4">
        <f t="shared" si="3"/>
        <v>2</v>
      </c>
      <c r="E139" s="22"/>
      <c r="F139" s="43">
        <f t="shared" si="2"/>
        <v>0</v>
      </c>
    </row>
    <row r="140" ht="15.75" customHeight="1">
      <c r="A140" s="22" t="str">
        <f>IFERROR(__xludf.DUMMYFUNCTION("""COMPUTED_VALUE"""),"FIWN ")</f>
        <v>FIWN </v>
      </c>
      <c r="B140" s="4">
        <f t="shared" si="3"/>
        <v>1</v>
      </c>
      <c r="E140" s="22"/>
      <c r="F140" s="43">
        <f t="shared" si="2"/>
        <v>0</v>
      </c>
    </row>
    <row r="141" ht="15.75" customHeight="1">
      <c r="A141" s="22" t="str">
        <f>IFERROR(__xludf.DUMMYFUNCTION("""COMPUTED_VALUE"""),"markayla")</f>
        <v>markayla</v>
      </c>
      <c r="B141" s="4">
        <f t="shared" si="3"/>
        <v>21</v>
      </c>
      <c r="E141" s="22"/>
      <c r="F141" s="43">
        <f t="shared" si="2"/>
        <v>0</v>
      </c>
    </row>
    <row r="142" ht="15.75" customHeight="1">
      <c r="A142" s="22" t="str">
        <f>IFERROR(__xludf.DUMMYFUNCTION("""COMPUTED_VALUE"""),"denali0407")</f>
        <v>denali0407</v>
      </c>
      <c r="B142" s="4">
        <f t="shared" si="3"/>
        <v>2</v>
      </c>
      <c r="E142" s="22"/>
      <c r="F142" s="43">
        <f t="shared" si="2"/>
        <v>0</v>
      </c>
    </row>
    <row r="143" ht="15.75" customHeight="1">
      <c r="A143" s="22" t="str">
        <f>IFERROR(__xludf.DUMMYFUNCTION("""COMPUTED_VALUE"""),"dreiengel")</f>
        <v>dreiengel</v>
      </c>
      <c r="B143" s="4">
        <f t="shared" si="3"/>
        <v>3</v>
      </c>
      <c r="E143" s="22"/>
      <c r="F143" s="43">
        <f t="shared" si="2"/>
        <v>0</v>
      </c>
    </row>
    <row r="144" ht="15.75" customHeight="1">
      <c r="A144" s="22" t="str">
        <f>IFERROR(__xludf.DUMMYFUNCTION("""COMPUTED_VALUE"""),"markayla")</f>
        <v>markayla</v>
      </c>
      <c r="B144" s="4">
        <f t="shared" si="3"/>
        <v>21</v>
      </c>
      <c r="E144" s="22"/>
      <c r="F144" s="43">
        <f t="shared" si="2"/>
        <v>0</v>
      </c>
    </row>
    <row r="145" ht="15.75" customHeight="1">
      <c r="A145" s="22" t="str">
        <f>IFERROR(__xludf.DUMMYFUNCTION("""COMPUTED_VALUE"""),"machierp")</f>
        <v>machierp</v>
      </c>
      <c r="B145" s="4">
        <f t="shared" si="3"/>
        <v>5</v>
      </c>
      <c r="E145" s="22" t="str">
        <f>IFERROR(__xludf.DUMMYFUNCTION("""COMPUTED_VALUE"""),"markayla")</f>
        <v>markayla</v>
      </c>
      <c r="F145" s="43">
        <f t="shared" si="2"/>
        <v>12</v>
      </c>
    </row>
    <row r="146" ht="15.75" customHeight="1">
      <c r="A146" s="22" t="str">
        <f>IFERROR(__xludf.DUMMYFUNCTION("""COMPUTED_VALUE"""),"papapa")</f>
        <v>papapa</v>
      </c>
      <c r="B146" s="4">
        <f t="shared" si="3"/>
        <v>1</v>
      </c>
      <c r="E146" s="22"/>
      <c r="F146" s="43">
        <f t="shared" si="2"/>
        <v>0</v>
      </c>
    </row>
    <row r="147" ht="15.75" customHeight="1">
      <c r="A147" s="22" t="str">
        <f>IFERROR(__xludf.DUMMYFUNCTION("""COMPUTED_VALUE"""),"markayla")</f>
        <v>markayla</v>
      </c>
      <c r="B147" s="4">
        <f t="shared" si="3"/>
        <v>21</v>
      </c>
      <c r="E147" s="22"/>
      <c r="F147" s="43">
        <f t="shared" si="2"/>
        <v>0</v>
      </c>
    </row>
    <row r="148" ht="15.75" customHeight="1">
      <c r="A148" s="22" t="str">
        <f>IFERROR(__xludf.DUMMYFUNCTION("""COMPUTED_VALUE"""),"rodrico101")</f>
        <v>rodrico101</v>
      </c>
      <c r="B148" s="4">
        <f t="shared" si="3"/>
        <v>8</v>
      </c>
      <c r="E148" s="22"/>
      <c r="F148" s="43">
        <f t="shared" si="2"/>
        <v>0</v>
      </c>
    </row>
    <row r="149" ht="15.75" customHeight="1">
      <c r="A149" s="22" t="str">
        <f>IFERROR(__xludf.DUMMYFUNCTION("""COMPUTED_VALUE"""),"machierp")</f>
        <v>machierp</v>
      </c>
      <c r="B149" s="4">
        <f t="shared" si="3"/>
        <v>5</v>
      </c>
      <c r="E149" s="22"/>
      <c r="F149" s="43">
        <f t="shared" si="2"/>
        <v>0</v>
      </c>
    </row>
    <row r="150" ht="15.75" customHeight="1">
      <c r="A150" s="22" t="str">
        <f>IFERROR(__xludf.DUMMYFUNCTION("""COMPUTED_VALUE"""),"markayla")</f>
        <v>markayla</v>
      </c>
      <c r="B150" s="4">
        <f t="shared" si="3"/>
        <v>21</v>
      </c>
      <c r="E150" s="22"/>
      <c r="F150" s="43">
        <f t="shared" si="2"/>
        <v>0</v>
      </c>
    </row>
    <row r="151" ht="15.75" customHeight="1">
      <c r="A151" s="22" t="str">
        <f>IFERROR(__xludf.DUMMYFUNCTION("""COMPUTED_VALUE"""),"Frikandelbroodjes")</f>
        <v>Frikandelbroodjes</v>
      </c>
      <c r="B151" s="4">
        <f t="shared" si="3"/>
        <v>1</v>
      </c>
      <c r="E151" s="22"/>
      <c r="F151" s="43">
        <f t="shared" si="2"/>
        <v>0</v>
      </c>
    </row>
    <row r="152" ht="15.75" customHeight="1">
      <c r="A152" s="22" t="str">
        <f>IFERROR(__xludf.DUMMYFUNCTION("""COMPUTED_VALUE"""),"bbqpete67")</f>
        <v>bbqpete67</v>
      </c>
      <c r="B152" s="4">
        <f t="shared" si="3"/>
        <v>1</v>
      </c>
      <c r="E152" s="22"/>
      <c r="F152" s="43">
        <f t="shared" si="2"/>
        <v>0</v>
      </c>
    </row>
    <row r="153" ht="15.75" customHeight="1">
      <c r="A153" s="22" t="str">
        <f>IFERROR(__xludf.DUMMYFUNCTION("""COMPUTED_VALUE"""),"Ruckus2012")</f>
        <v>Ruckus2012</v>
      </c>
      <c r="B153" s="4">
        <f t="shared" si="3"/>
        <v>2</v>
      </c>
      <c r="E153" s="22"/>
      <c r="F153" s="43">
        <f t="shared" si="2"/>
        <v>0</v>
      </c>
    </row>
    <row r="154" ht="15.75" customHeight="1">
      <c r="A154" s="22" t="str">
        <f>IFERROR(__xludf.DUMMYFUNCTION("""COMPUTED_VALUE"""),"OHail")</f>
        <v>OHail</v>
      </c>
      <c r="B154" s="4">
        <f t="shared" si="3"/>
        <v>1</v>
      </c>
      <c r="E154" s="22"/>
      <c r="F154" s="43">
        <f t="shared" si="2"/>
        <v>0</v>
      </c>
    </row>
    <row r="155" ht="15.75" customHeight="1">
      <c r="A155" s="22" t="str">
        <f>IFERROR(__xludf.DUMMYFUNCTION("""COMPUTED_VALUE"""),"Angy")</f>
        <v>Angy</v>
      </c>
      <c r="B155" s="4">
        <f t="shared" si="3"/>
        <v>2</v>
      </c>
      <c r="E155" s="22"/>
      <c r="F155" s="43">
        <f t="shared" si="2"/>
        <v>0</v>
      </c>
    </row>
    <row r="156" ht="15.75" customHeight="1">
      <c r="A156" s="22" t="str">
        <f>IFERROR(__xludf.DUMMYFUNCTION("""COMPUTED_VALUE"""),"ozarkcheryl")</f>
        <v>ozarkcheryl</v>
      </c>
      <c r="B156" s="4">
        <f t="shared" si="3"/>
        <v>1</v>
      </c>
      <c r="E156" s="22"/>
      <c r="F156" s="43">
        <f t="shared" si="2"/>
        <v>0</v>
      </c>
    </row>
    <row r="157" ht="15.75" customHeight="1">
      <c r="A157" s="22" t="str">
        <f>IFERROR(__xludf.DUMMYFUNCTION("""COMPUTED_VALUE"""),"rodrico101")</f>
        <v>rodrico101</v>
      </c>
      <c r="B157" s="4">
        <f t="shared" si="3"/>
        <v>8</v>
      </c>
      <c r="E157" s="22"/>
      <c r="F157" s="43">
        <f t="shared" si="2"/>
        <v>0</v>
      </c>
    </row>
    <row r="158" ht="15.75" customHeight="1">
      <c r="A158" s="22" t="str">
        <f>IFERROR(__xludf.DUMMYFUNCTION("""COMPUTED_VALUE"""),"Trunte2002")</f>
        <v>Trunte2002</v>
      </c>
      <c r="B158" s="4">
        <f t="shared" si="3"/>
        <v>3</v>
      </c>
      <c r="E158" s="22"/>
      <c r="F158" s="43">
        <f t="shared" si="2"/>
        <v>0</v>
      </c>
    </row>
    <row r="159" ht="15.75" customHeight="1">
      <c r="A159" s="22" t="str">
        <f>IFERROR(__xludf.DUMMYFUNCTION("""COMPUTED_VALUE"""),"Mariabettina")</f>
        <v>Mariabettina</v>
      </c>
      <c r="B159" s="4">
        <f t="shared" si="3"/>
        <v>3</v>
      </c>
      <c r="E159" s="22"/>
      <c r="F159" s="43">
        <f t="shared" si="2"/>
        <v>0</v>
      </c>
    </row>
    <row r="160" ht="15.75" customHeight="1">
      <c r="A160" s="22" t="str">
        <f>IFERROR(__xludf.DUMMYFUNCTION("""COMPUTED_VALUE"""),"Finnleo")</f>
        <v>Finnleo</v>
      </c>
      <c r="B160" s="4">
        <f t="shared" si="3"/>
        <v>3</v>
      </c>
      <c r="E160" s="22"/>
      <c r="F160" s="43">
        <f t="shared" si="2"/>
        <v>0</v>
      </c>
    </row>
    <row r="161" ht="15.75" customHeight="1">
      <c r="A161" s="22" t="str">
        <f>IFERROR(__xludf.DUMMYFUNCTION("""COMPUTED_VALUE"""),"peachesncream")</f>
        <v>peachesncream</v>
      </c>
      <c r="B161" s="4">
        <f t="shared" si="3"/>
        <v>2</v>
      </c>
      <c r="E161" s="22"/>
      <c r="F161" s="43">
        <f t="shared" si="2"/>
        <v>0</v>
      </c>
    </row>
    <row r="162" ht="15.75" customHeight="1">
      <c r="A162" s="22" t="str">
        <f>IFERROR(__xludf.DUMMYFUNCTION("""COMPUTED_VALUE"""),"mortonfox")</f>
        <v>mortonfox</v>
      </c>
      <c r="B162" s="4">
        <f t="shared" si="3"/>
        <v>1</v>
      </c>
      <c r="E162" s="22"/>
      <c r="F162" s="43">
        <f t="shared" si="2"/>
        <v>0</v>
      </c>
    </row>
    <row r="163" ht="15.75" customHeight="1">
      <c r="A163" s="22" t="str">
        <f>IFERROR(__xludf.DUMMYFUNCTION("""COMPUTED_VALUE"""),"dreiengel")</f>
        <v>dreiengel</v>
      </c>
      <c r="B163" s="4">
        <f t="shared" si="3"/>
        <v>3</v>
      </c>
      <c r="E163" s="22"/>
      <c r="F163" s="43">
        <f t="shared" si="2"/>
        <v>0</v>
      </c>
    </row>
    <row r="164" ht="15.75" customHeight="1">
      <c r="A164" s="22" t="str">
        <f>IFERROR(__xludf.DUMMYFUNCTION("""COMPUTED_VALUE"""),"peachesncream")</f>
        <v>peachesncream</v>
      </c>
      <c r="B164" s="4">
        <f t="shared" si="3"/>
        <v>2</v>
      </c>
      <c r="E164" s="22"/>
      <c r="F164" s="43">
        <f t="shared" si="2"/>
        <v>0</v>
      </c>
    </row>
    <row r="165" ht="15.75" customHeight="1">
      <c r="A165" s="22" t="str">
        <f>IFERROR(__xludf.DUMMYFUNCTION("""COMPUTED_VALUE"""),"cdwilliams1")</f>
        <v>cdwilliams1</v>
      </c>
      <c r="B165" s="4">
        <f t="shared" si="3"/>
        <v>1</v>
      </c>
      <c r="E165" s="22"/>
      <c r="F165" s="43">
        <f t="shared" si="2"/>
        <v>0</v>
      </c>
    </row>
    <row r="166" ht="15.75" customHeight="1">
      <c r="A166" s="22" t="str">
        <f>IFERROR(__xludf.DUMMYFUNCTION("""COMPUTED_VALUE"""),"Theceoiksjes")</f>
        <v>Theceoiksjes</v>
      </c>
      <c r="B166" s="4">
        <f t="shared" si="3"/>
        <v>2</v>
      </c>
      <c r="E166" s="22"/>
      <c r="F166" s="43">
        <f t="shared" si="2"/>
        <v>0</v>
      </c>
    </row>
    <row r="167" ht="15.75" customHeight="1">
      <c r="A167" s="22" t="str">
        <f>IFERROR(__xludf.DUMMYFUNCTION("""COMPUTED_VALUE"""),"Mariabettina")</f>
        <v>Mariabettina</v>
      </c>
      <c r="B167" s="4">
        <f t="shared" si="3"/>
        <v>3</v>
      </c>
      <c r="E167" s="22"/>
      <c r="F167" s="43">
        <f t="shared" si="2"/>
        <v>0</v>
      </c>
    </row>
    <row r="168" ht="15.75" customHeight="1">
      <c r="A168" s="22" t="str">
        <f>IFERROR(__xludf.DUMMYFUNCTION("""COMPUTED_VALUE"""),"Finnleo")</f>
        <v>Finnleo</v>
      </c>
      <c r="B168" s="4">
        <f t="shared" si="3"/>
        <v>3</v>
      </c>
      <c r="E168" s="22"/>
      <c r="F168" s="43">
        <f t="shared" si="2"/>
        <v>0</v>
      </c>
    </row>
    <row r="169" ht="15.75" customHeight="1">
      <c r="A169" s="22" t="str">
        <f>IFERROR(__xludf.DUMMYFUNCTION("""COMPUTED_VALUE"""),"rabe85")</f>
        <v>rabe85</v>
      </c>
      <c r="B169" s="4">
        <f t="shared" si="3"/>
        <v>1</v>
      </c>
      <c r="E169" s="22"/>
      <c r="F169" s="43">
        <f t="shared" si="2"/>
        <v>0</v>
      </c>
    </row>
    <row r="170" ht="15.75" customHeight="1">
      <c r="A170" s="22" t="str">
        <f>IFERROR(__xludf.DUMMYFUNCTION("""COMPUTED_VALUE"""),"BonnieB1")</f>
        <v>BonnieB1</v>
      </c>
      <c r="B170" s="4">
        <f t="shared" si="3"/>
        <v>1</v>
      </c>
      <c r="E170" s="22"/>
      <c r="F170" s="43">
        <f t="shared" si="2"/>
        <v>0</v>
      </c>
    </row>
    <row r="171" ht="15.75" customHeight="1">
      <c r="A171" s="22" t="str">
        <f>IFERROR(__xludf.DUMMYFUNCTION("""COMPUTED_VALUE"""),"Caribus")</f>
        <v>Caribus</v>
      </c>
      <c r="B171" s="4">
        <f t="shared" si="3"/>
        <v>1</v>
      </c>
      <c r="E171" s="22"/>
      <c r="F171" s="43">
        <f t="shared" si="2"/>
        <v>0</v>
      </c>
    </row>
    <row r="172" ht="15.75" customHeight="1">
      <c r="A172" s="22" t="str">
        <f>IFERROR(__xludf.DUMMYFUNCTION("""COMPUTED_VALUE"""),"Dinklebergh")</f>
        <v>Dinklebergh</v>
      </c>
      <c r="B172" s="4">
        <f t="shared" si="3"/>
        <v>3</v>
      </c>
      <c r="E172" s="22"/>
      <c r="F172" s="43">
        <f t="shared" si="2"/>
        <v>0</v>
      </c>
    </row>
    <row r="173" ht="15.75" customHeight="1">
      <c r="A173" s="22" t="str">
        <f>IFERROR(__xludf.DUMMYFUNCTION("""COMPUTED_VALUE"""),"Theceoiksjes")</f>
        <v>Theceoiksjes</v>
      </c>
      <c r="B173" s="4">
        <f t="shared" si="3"/>
        <v>2</v>
      </c>
      <c r="E173" s="22"/>
      <c r="F173" s="43">
        <f t="shared" si="2"/>
        <v>0</v>
      </c>
    </row>
    <row r="174" ht="15.75" customHeight="1">
      <c r="A174" s="22" t="str">
        <f>IFERROR(__xludf.DUMMYFUNCTION("""COMPUTED_VALUE"""),"Clownshoes")</f>
        <v>Clownshoes</v>
      </c>
      <c r="B174" s="4">
        <f t="shared" si="3"/>
        <v>4</v>
      </c>
      <c r="E174" s="22"/>
      <c r="F174" s="43">
        <f t="shared" si="2"/>
        <v>0</v>
      </c>
    </row>
    <row r="175" ht="15.75" customHeight="1">
      <c r="A175" s="22" t="str">
        <f>IFERROR(__xludf.DUMMYFUNCTION("""COMPUTED_VALUE"""),"JaroslavKaas")</f>
        <v>JaroslavKaas</v>
      </c>
      <c r="B175" s="4">
        <f t="shared" si="3"/>
        <v>1</v>
      </c>
      <c r="E175" s="22"/>
      <c r="F175" s="43">
        <f t="shared" si="2"/>
        <v>0</v>
      </c>
    </row>
    <row r="176" ht="15.75" customHeight="1">
      <c r="A176" s="22" t="str">
        <f>IFERROR(__xludf.DUMMYFUNCTION("""COMPUTED_VALUE"""),"Belugue")</f>
        <v>Belugue</v>
      </c>
      <c r="B176" s="4">
        <f t="shared" si="3"/>
        <v>2</v>
      </c>
      <c r="E176" s="22"/>
      <c r="F176" s="43">
        <f t="shared" si="2"/>
        <v>0</v>
      </c>
    </row>
    <row r="177" ht="15.75" customHeight="1">
      <c r="A177" s="22" t="str">
        <f>IFERROR(__xludf.DUMMYFUNCTION("""COMPUTED_VALUE"""),"DarbyJoan")</f>
        <v>DarbyJoan</v>
      </c>
      <c r="B177" s="4">
        <f t="shared" si="3"/>
        <v>4</v>
      </c>
      <c r="E177" s="22"/>
      <c r="F177" s="43">
        <f t="shared" si="2"/>
        <v>0</v>
      </c>
    </row>
    <row r="178" ht="15.75" customHeight="1">
      <c r="A178" s="22" t="str">
        <f>IFERROR(__xludf.DUMMYFUNCTION("""COMPUTED_VALUE"""),"Buck4Big")</f>
        <v>Buck4Big</v>
      </c>
      <c r="B178" s="4">
        <f t="shared" si="3"/>
        <v>2</v>
      </c>
      <c r="E178" s="22"/>
      <c r="F178" s="43">
        <f t="shared" si="2"/>
        <v>0</v>
      </c>
    </row>
    <row r="179" ht="15.75" customHeight="1">
      <c r="A179" s="22" t="str">
        <f>IFERROR(__xludf.DUMMYFUNCTION("""COMPUTED_VALUE"""),"Doc29")</f>
        <v>Doc29</v>
      </c>
      <c r="B179" s="4">
        <f t="shared" si="3"/>
        <v>4</v>
      </c>
      <c r="E179" s="22"/>
      <c r="F179" s="43">
        <f t="shared" si="2"/>
        <v>0</v>
      </c>
    </row>
    <row r="180" ht="15.75" customHeight="1">
      <c r="A180" s="22" t="str">
        <f>IFERROR(__xludf.DUMMYFUNCTION("""COMPUTED_VALUE"""),"markayla")</f>
        <v>markayla</v>
      </c>
      <c r="B180" s="4">
        <f t="shared" si="3"/>
        <v>21</v>
      </c>
      <c r="E180" s="22"/>
      <c r="F180" s="43">
        <f t="shared" si="2"/>
        <v>0</v>
      </c>
    </row>
    <row r="181" ht="15.75" customHeight="1">
      <c r="A181" s="22" t="str">
        <f>IFERROR(__xludf.DUMMYFUNCTION("""COMPUTED_VALUE"""),"kiitokurre")</f>
        <v>kiitokurre</v>
      </c>
      <c r="B181" s="4">
        <f t="shared" si="3"/>
        <v>1</v>
      </c>
      <c r="E181" s="22"/>
      <c r="F181" s="43">
        <f t="shared" si="2"/>
        <v>0</v>
      </c>
    </row>
    <row r="182" ht="15.75" customHeight="1">
      <c r="A182" s="22" t="str">
        <f>IFERROR(__xludf.DUMMYFUNCTION("""COMPUTED_VALUE"""),"Belugue")</f>
        <v>Belugue</v>
      </c>
      <c r="B182" s="4">
        <f t="shared" si="3"/>
        <v>2</v>
      </c>
      <c r="E182" s="22"/>
      <c r="F182" s="43">
        <f t="shared" si="2"/>
        <v>0</v>
      </c>
    </row>
    <row r="183" ht="15.75" customHeight="1">
      <c r="A183" s="22" t="str">
        <f>IFERROR(__xludf.DUMMYFUNCTION("""COMPUTED_VALUE"""),"markayla")</f>
        <v>markayla</v>
      </c>
      <c r="B183" s="4">
        <f t="shared" si="3"/>
        <v>21</v>
      </c>
      <c r="E183" s="22"/>
      <c r="F183" s="43">
        <f t="shared" si="2"/>
        <v>0</v>
      </c>
    </row>
    <row r="184" ht="15.75" customHeight="1">
      <c r="A184" s="22" t="str">
        <f>IFERROR(__xludf.DUMMYFUNCTION("""COMPUTED_VALUE"""),"Doc29")</f>
        <v>Doc29</v>
      </c>
      <c r="B184" s="4">
        <f t="shared" si="3"/>
        <v>4</v>
      </c>
      <c r="E184" s="22"/>
      <c r="F184" s="43">
        <f t="shared" si="2"/>
        <v>0</v>
      </c>
    </row>
    <row r="185" ht="15.75" customHeight="1">
      <c r="A185" s="22" t="str">
        <f>IFERROR(__xludf.DUMMYFUNCTION("""COMPUTED_VALUE"""),"kwilhelm001")</f>
        <v>kwilhelm001</v>
      </c>
      <c r="B185" s="4">
        <f t="shared" si="3"/>
        <v>1</v>
      </c>
      <c r="E185" s="22"/>
      <c r="F185" s="43">
        <f t="shared" si="2"/>
        <v>0</v>
      </c>
    </row>
    <row r="186" ht="15.75" customHeight="1">
      <c r="A186" s="22" t="str">
        <f>IFERROR(__xludf.DUMMYFUNCTION("""COMPUTED_VALUE"""),"markayla")</f>
        <v>markayla</v>
      </c>
      <c r="B186" s="4">
        <f t="shared" si="3"/>
        <v>21</v>
      </c>
      <c r="E186" s="22"/>
      <c r="F186" s="43">
        <f t="shared" si="2"/>
        <v>0</v>
      </c>
    </row>
    <row r="187" ht="15.75" customHeight="1">
      <c r="A187" s="22" t="str">
        <f>IFERROR(__xludf.DUMMYFUNCTION("""COMPUTED_VALUE"""),"Doc29")</f>
        <v>Doc29</v>
      </c>
      <c r="B187" s="4">
        <f t="shared" si="3"/>
        <v>4</v>
      </c>
      <c r="E187" s="22"/>
      <c r="F187" s="43">
        <f t="shared" si="2"/>
        <v>0</v>
      </c>
    </row>
    <row r="188" ht="15.75" customHeight="1">
      <c r="A188" s="22" t="str">
        <f>IFERROR(__xludf.DUMMYFUNCTION("""COMPUTED_VALUE"""),"Buck4Big")</f>
        <v>Buck4Big</v>
      </c>
      <c r="B188" s="4">
        <f t="shared" si="3"/>
        <v>2</v>
      </c>
      <c r="E188" s="22"/>
      <c r="F188" s="43">
        <f t="shared" si="2"/>
        <v>0</v>
      </c>
    </row>
    <row r="189" ht="15.75" customHeight="1">
      <c r="A189" s="22" t="str">
        <f>IFERROR(__xludf.DUMMYFUNCTION("""COMPUTED_VALUE"""),"markayla")</f>
        <v>markayla</v>
      </c>
      <c r="B189" s="4">
        <f t="shared" si="3"/>
        <v>21</v>
      </c>
      <c r="E189" s="22"/>
      <c r="F189" s="43">
        <f t="shared" si="2"/>
        <v>0</v>
      </c>
    </row>
    <row r="190" ht="15.75" customHeight="1">
      <c r="A190" s="22" t="str">
        <f>IFERROR(__xludf.DUMMYFUNCTION("""COMPUTED_VALUE"""),"Doc29")</f>
        <v>Doc29</v>
      </c>
      <c r="B190" s="4">
        <f t="shared" si="3"/>
        <v>4</v>
      </c>
      <c r="E190" s="22"/>
      <c r="F190" s="43">
        <f t="shared" si="2"/>
        <v>0</v>
      </c>
    </row>
    <row r="191" ht="15.75" customHeight="1">
      <c r="A191" s="22" t="str">
        <f>IFERROR(__xludf.DUMMYFUNCTION("""COMPUTED_VALUE"""),"Trunte2002")</f>
        <v>Trunte2002</v>
      </c>
      <c r="B191" s="4">
        <f t="shared" si="3"/>
        <v>3</v>
      </c>
      <c r="E191" s="22"/>
      <c r="F191" s="43">
        <f t="shared" si="2"/>
        <v>0</v>
      </c>
    </row>
    <row r="192" ht="15.75" customHeight="1">
      <c r="A192" s="22" t="str">
        <f>IFERROR(__xludf.DUMMYFUNCTION("""COMPUTED_VALUE"""),"markayla")</f>
        <v>markayla</v>
      </c>
      <c r="B192" s="4">
        <f t="shared" si="3"/>
        <v>21</v>
      </c>
      <c r="E192" s="22"/>
      <c r="F192" s="43">
        <f t="shared" si="2"/>
        <v>0</v>
      </c>
    </row>
    <row r="193" ht="15.75" customHeight="1">
      <c r="A193" s="22" t="str">
        <f>IFERROR(__xludf.DUMMYFUNCTION("""COMPUTED_VALUE"""),"RF")</f>
        <v>RF</v>
      </c>
      <c r="B193" s="4">
        <f t="shared" si="3"/>
        <v>2</v>
      </c>
      <c r="E193" s="22"/>
      <c r="F193" s="43">
        <f t="shared" si="2"/>
        <v>0</v>
      </c>
    </row>
    <row r="194" ht="15.75" customHeight="1">
      <c r="A194" s="22" t="str">
        <f>IFERROR(__xludf.DUMMYFUNCTION("""COMPUTED_VALUE"""),"machierp")</f>
        <v>machierp</v>
      </c>
      <c r="B194" s="4">
        <f t="shared" si="3"/>
        <v>5</v>
      </c>
      <c r="E194" s="22"/>
      <c r="F194" s="43">
        <f t="shared" si="2"/>
        <v>0</v>
      </c>
    </row>
    <row r="195" ht="15.75" customHeight="1">
      <c r="A195" s="22" t="str">
        <f>IFERROR(__xludf.DUMMYFUNCTION("""COMPUTED_VALUE"""),"CoalCracker7")</f>
        <v>CoalCracker7</v>
      </c>
      <c r="B195" s="4">
        <f t="shared" si="3"/>
        <v>1</v>
      </c>
      <c r="E195" s="22"/>
      <c r="F195" s="43">
        <f t="shared" si="2"/>
        <v>0</v>
      </c>
    </row>
    <row r="196" ht="15.75" customHeight="1">
      <c r="A196" s="22" t="str">
        <f>IFERROR(__xludf.DUMMYFUNCTION("""COMPUTED_VALUE"""),"FoundItWhereNext ")</f>
        <v>FoundItWhereNext </v>
      </c>
      <c r="B196" s="4">
        <f t="shared" si="3"/>
        <v>1</v>
      </c>
      <c r="E196" s="22"/>
      <c r="F196" s="43">
        <f t="shared" si="2"/>
        <v>0</v>
      </c>
    </row>
    <row r="197" ht="15.75" customHeight="1">
      <c r="A197" s="22" t="str">
        <f>IFERROR(__xludf.DUMMYFUNCTION("""COMPUTED_VALUE"""),"123xilef")</f>
        <v>123xilef</v>
      </c>
      <c r="B197" s="4">
        <f t="shared" si="3"/>
        <v>1</v>
      </c>
      <c r="E197" s="22"/>
      <c r="F197" s="43">
        <f t="shared" si="2"/>
        <v>0</v>
      </c>
    </row>
    <row r="198" ht="15.75" customHeight="1">
      <c r="A198" s="22" t="str">
        <f>IFERROR(__xludf.DUMMYFUNCTION("""COMPUTED_VALUE"""),"machierp")</f>
        <v>machierp</v>
      </c>
      <c r="B198" s="4">
        <f t="shared" si="3"/>
        <v>5</v>
      </c>
      <c r="E198" s="22"/>
      <c r="F198" s="43">
        <f t="shared" si="2"/>
        <v>0</v>
      </c>
    </row>
    <row r="199" ht="15.75" customHeight="1">
      <c r="A199" s="22" t="str">
        <f>IFERROR(__xludf.DUMMYFUNCTION("""COMPUTED_VALUE"""),"Trunte2002")</f>
        <v>Trunte2002</v>
      </c>
      <c r="B199" s="4">
        <f t="shared" si="3"/>
        <v>3</v>
      </c>
      <c r="E199" s="22"/>
      <c r="F199" s="43">
        <f t="shared" si="2"/>
        <v>0</v>
      </c>
    </row>
    <row r="200" ht="15.75" customHeight="1">
      <c r="A200" s="22" t="str">
        <f>IFERROR(__xludf.DUMMYFUNCTION("""COMPUTED_VALUE"""),"Mariabettina")</f>
        <v>Mariabettina</v>
      </c>
      <c r="B200" s="4">
        <f t="shared" si="3"/>
        <v>3</v>
      </c>
      <c r="E200" s="22"/>
      <c r="F200" s="43">
        <f t="shared" si="2"/>
        <v>0</v>
      </c>
    </row>
    <row r="201" ht="15.75" customHeight="1">
      <c r="A201" s="22" t="str">
        <f>IFERROR(__xludf.DUMMYFUNCTION("""COMPUTED_VALUE"""),"Finnleo")</f>
        <v>Finnleo</v>
      </c>
      <c r="B201" s="4">
        <f t="shared" si="3"/>
        <v>3</v>
      </c>
      <c r="E201" s="22"/>
      <c r="F201" s="43">
        <f t="shared" si="2"/>
        <v>0</v>
      </c>
    </row>
    <row r="202" ht="15.75" customHeight="1">
      <c r="A202" s="22" t="str">
        <f>IFERROR(__xludf.DUMMYFUNCTION("""COMPUTED_VALUE"""),"machierp")</f>
        <v>machierp</v>
      </c>
      <c r="B202" s="4">
        <f t="shared" si="3"/>
        <v>5</v>
      </c>
      <c r="E202" s="22"/>
      <c r="F202" s="43">
        <f t="shared" si="2"/>
        <v>0</v>
      </c>
    </row>
    <row r="203" ht="15.75" customHeight="1">
      <c r="A203" s="22" t="str">
        <f>IFERROR(__xludf.DUMMYFUNCTION("""COMPUTED_VALUE"""),"Angy")</f>
        <v>Angy</v>
      </c>
      <c r="B203" s="4">
        <f t="shared" si="3"/>
        <v>2</v>
      </c>
      <c r="E203" s="22"/>
      <c r="F203" s="43">
        <f t="shared" si="2"/>
        <v>0</v>
      </c>
    </row>
    <row r="204" ht="15.75" customHeight="1">
      <c r="A204" s="22" t="str">
        <f>IFERROR(__xludf.DUMMYFUNCTION("""COMPUTED_VALUE"""),"dreiengel")</f>
        <v>dreiengel</v>
      </c>
      <c r="B204" s="4">
        <f t="shared" si="3"/>
        <v>3</v>
      </c>
      <c r="E204" s="22"/>
      <c r="F204" s="43">
        <f t="shared" si="2"/>
        <v>0</v>
      </c>
    </row>
    <row r="205" ht="15.75" customHeight="1">
      <c r="A205" s="22" t="str">
        <f>IFERROR(__xludf.DUMMYFUNCTION("""COMPUTED_VALUE"""),"Dinklebergh")</f>
        <v>Dinklebergh</v>
      </c>
      <c r="B205" s="4">
        <f t="shared" si="3"/>
        <v>3</v>
      </c>
      <c r="E205" s="22" t="str">
        <f>IFERROR(__xludf.DUMMYFUNCTION("""COMPUTED_VALUE"""),"FoundItWhereNext ")</f>
        <v>FoundItWhereNext </v>
      </c>
      <c r="F205" s="43">
        <f t="shared" si="2"/>
        <v>1</v>
      </c>
    </row>
    <row r="206" ht="15.75" customHeight="1">
      <c r="A206" s="22" t="str">
        <f>IFERROR(__xludf.DUMMYFUNCTION("""COMPUTED_VALUE"""),"Derlame ")</f>
        <v>Derlame </v>
      </c>
      <c r="B206" s="4">
        <f t="shared" si="3"/>
        <v>2</v>
      </c>
      <c r="E206" s="22"/>
      <c r="F206" s="43">
        <f t="shared" si="2"/>
        <v>0</v>
      </c>
    </row>
    <row r="207" ht="15.75" customHeight="1">
      <c r="A207" s="22" t="str">
        <f>IFERROR(__xludf.DUMMYFUNCTION("""COMPUTED_VALUE"""),"JanF")</f>
        <v>JanF</v>
      </c>
      <c r="B207" s="4">
        <f t="shared" si="3"/>
        <v>4</v>
      </c>
      <c r="E207" s="22"/>
      <c r="F207" s="43">
        <f t="shared" si="2"/>
        <v>0</v>
      </c>
    </row>
    <row r="208" ht="15.75" customHeight="1">
      <c r="A208" s="22" t="str">
        <f>IFERROR(__xludf.DUMMYFUNCTION("""COMPUTED_VALUE"""),"erictheump")</f>
        <v>erictheump</v>
      </c>
      <c r="B208" s="4">
        <f t="shared" si="3"/>
        <v>3</v>
      </c>
      <c r="E208" s="22"/>
      <c r="F208" s="43">
        <f t="shared" si="2"/>
        <v>0</v>
      </c>
    </row>
    <row r="209" ht="15.75" customHeight="1">
      <c r="A209" s="22" t="str">
        <f>IFERROR(__xludf.DUMMYFUNCTION("""COMPUTED_VALUE"""),"Clownshoes")</f>
        <v>Clownshoes</v>
      </c>
      <c r="B209" s="4">
        <f t="shared" si="3"/>
        <v>4</v>
      </c>
      <c r="E209" s="22"/>
      <c r="F209" s="43">
        <f t="shared" si="2"/>
        <v>0</v>
      </c>
    </row>
    <row r="210" ht="15.75" customHeight="1">
      <c r="A210" s="22" t="str">
        <f>IFERROR(__xludf.DUMMYFUNCTION("""COMPUTED_VALUE"""),"JanF")</f>
        <v>JanF</v>
      </c>
      <c r="B210" s="4">
        <f t="shared" si="3"/>
        <v>4</v>
      </c>
      <c r="E210" s="22"/>
      <c r="F210" s="43">
        <f t="shared" si="2"/>
        <v>0</v>
      </c>
    </row>
    <row r="211" ht="15.75" customHeight="1">
      <c r="A211" s="22" t="str">
        <f>IFERROR(__xludf.DUMMYFUNCTION("""COMPUTED_VALUE"""),"erictheump")</f>
        <v>erictheump</v>
      </c>
      <c r="B211" s="4">
        <f t="shared" si="3"/>
        <v>3</v>
      </c>
      <c r="E211" s="22"/>
      <c r="F211" s="43">
        <f t="shared" si="2"/>
        <v>0</v>
      </c>
    </row>
    <row r="212" ht="15.75" customHeight="1">
      <c r="A212" s="22" t="str">
        <f>IFERROR(__xludf.DUMMYFUNCTION("""COMPUTED_VALUE"""),"Loewenjaeger")</f>
        <v>Loewenjaeger</v>
      </c>
      <c r="B212" s="4">
        <f t="shared" si="3"/>
        <v>2</v>
      </c>
      <c r="E212" s="22"/>
      <c r="F212" s="43">
        <f t="shared" si="2"/>
        <v>0</v>
      </c>
    </row>
    <row r="213" ht="15.75" customHeight="1">
      <c r="A213" s="22" t="str">
        <f>IFERROR(__xludf.DUMMYFUNCTION("""COMPUTED_VALUE"""),"Bluelady77")</f>
        <v>Bluelady77</v>
      </c>
      <c r="B213" s="4">
        <f t="shared" si="3"/>
        <v>2</v>
      </c>
      <c r="E213" s="22"/>
      <c r="F213" s="43">
        <f t="shared" si="2"/>
        <v>0</v>
      </c>
    </row>
    <row r="214" ht="15.75" customHeight="1">
      <c r="A214" s="22" t="str">
        <f>IFERROR(__xludf.DUMMYFUNCTION("""COMPUTED_VALUE"""),"erictheump")</f>
        <v>erictheump</v>
      </c>
      <c r="B214" s="4">
        <f t="shared" si="3"/>
        <v>3</v>
      </c>
      <c r="E214" s="22"/>
      <c r="F214" s="43">
        <f t="shared" si="2"/>
        <v>0</v>
      </c>
    </row>
    <row r="215" ht="15.75" customHeight="1">
      <c r="A215" s="22" t="str">
        <f>IFERROR(__xludf.DUMMYFUNCTION("""COMPUTED_VALUE"""),"JanF")</f>
        <v>JanF</v>
      </c>
      <c r="B215" s="4">
        <f t="shared" si="3"/>
        <v>4</v>
      </c>
      <c r="E215" s="22"/>
      <c r="F215" s="43">
        <f t="shared" si="2"/>
        <v>0</v>
      </c>
    </row>
    <row r="216" ht="15.75" customHeight="1">
      <c r="A216" s="22" t="str">
        <f>IFERROR(__xludf.DUMMYFUNCTION("""COMPUTED_VALUE"""),"DarbyJoan")</f>
        <v>DarbyJoan</v>
      </c>
      <c r="B216" s="4">
        <f t="shared" si="3"/>
        <v>4</v>
      </c>
      <c r="E216" s="22"/>
      <c r="F216" s="43">
        <f t="shared" si="2"/>
        <v>0</v>
      </c>
    </row>
    <row r="217" ht="15.75" customHeight="1">
      <c r="A217" s="22" t="str">
        <f>IFERROR(__xludf.DUMMYFUNCTION("""COMPUTED_VALUE"""),"5Star")</f>
        <v>5Star</v>
      </c>
      <c r="B217" s="4">
        <f t="shared" si="3"/>
        <v>1</v>
      </c>
      <c r="E217" s="22" t="str">
        <f>IFERROR(__xludf.DUMMYFUNCTION("""COMPUTED_VALUE"""),"Kyrandia")</f>
        <v>Kyrandia</v>
      </c>
      <c r="F217" s="43">
        <f t="shared" si="2"/>
        <v>1</v>
      </c>
    </row>
    <row r="218" ht="15.75" customHeight="1">
      <c r="A218" s="22" t="str">
        <f>IFERROR(__xludf.DUMMYFUNCTION("""COMPUTED_VALUE"""),"JanF")</f>
        <v>JanF</v>
      </c>
      <c r="B218" s="4">
        <f t="shared" si="3"/>
        <v>4</v>
      </c>
      <c r="E218" s="22"/>
      <c r="F218" s="43">
        <f t="shared" si="2"/>
        <v>0</v>
      </c>
    </row>
    <row r="219" ht="15.75" customHeight="1">
      <c r="A219" s="22" t="str">
        <f>IFERROR(__xludf.DUMMYFUNCTION("""COMPUTED_VALUE"""),"markayla")</f>
        <v>markayla</v>
      </c>
      <c r="B219" s="4">
        <f t="shared" si="3"/>
        <v>21</v>
      </c>
      <c r="E219" s="22"/>
      <c r="F219" s="43">
        <f t="shared" si="2"/>
        <v>0</v>
      </c>
    </row>
    <row r="220" ht="15.75" customHeight="1">
      <c r="A220" s="22" t="str">
        <f>IFERROR(__xludf.DUMMYFUNCTION("""COMPUTED_VALUE"""),"elisoft")</f>
        <v>elisoft</v>
      </c>
      <c r="B220" s="4">
        <f t="shared" si="3"/>
        <v>1</v>
      </c>
      <c r="E220" s="22"/>
      <c r="F220" s="43">
        <f t="shared" si="2"/>
        <v>0</v>
      </c>
    </row>
    <row r="221" ht="15.75" customHeight="1">
      <c r="A221" s="22" t="str">
        <f>IFERROR(__xludf.DUMMYFUNCTION("""COMPUTED_VALUE"""),"vojjuric")</f>
        <v>vojjuric</v>
      </c>
      <c r="B221" s="4">
        <f t="shared" si="3"/>
        <v>1</v>
      </c>
      <c r="E221" s="22"/>
      <c r="F221" s="43">
        <f t="shared" si="2"/>
        <v>0</v>
      </c>
    </row>
    <row r="222" ht="15.75" customHeight="1">
      <c r="A222" s="22" t="str">
        <f>IFERROR(__xludf.DUMMYFUNCTION("""COMPUTED_VALUE"""),"markayla")</f>
        <v>markayla</v>
      </c>
      <c r="B222" s="4">
        <f t="shared" si="3"/>
        <v>21</v>
      </c>
      <c r="E222" s="22"/>
      <c r="F222" s="43">
        <f t="shared" si="2"/>
        <v>0</v>
      </c>
    </row>
    <row r="223" ht="15.75" customHeight="1">
      <c r="A223" s="22" t="str">
        <f>IFERROR(__xludf.DUMMYFUNCTION("""COMPUTED_VALUE"""),"RF")</f>
        <v>RF</v>
      </c>
      <c r="B223" s="4">
        <f t="shared" si="3"/>
        <v>2</v>
      </c>
      <c r="E223" s="22"/>
      <c r="F223" s="43">
        <f t="shared" si="2"/>
        <v>0</v>
      </c>
    </row>
    <row r="224" ht="15.75" customHeight="1">
      <c r="A224" s="22" t="str">
        <f>IFERROR(__xludf.DUMMYFUNCTION("""COMPUTED_VALUE"""),"HaveNiceDayJoe")</f>
        <v>HaveNiceDayJoe</v>
      </c>
      <c r="B224" s="4">
        <f t="shared" si="3"/>
        <v>1</v>
      </c>
      <c r="E224" s="22"/>
      <c r="F224" s="43">
        <f t="shared" si="2"/>
        <v>0</v>
      </c>
    </row>
    <row r="225" ht="15.75" customHeight="1">
      <c r="A225" s="22" t="str">
        <f>IFERROR(__xludf.DUMMYFUNCTION("""COMPUTED_VALUE"""),"markayla")</f>
        <v>markayla</v>
      </c>
      <c r="B225" s="4">
        <f t="shared" si="3"/>
        <v>21</v>
      </c>
      <c r="E225" s="22"/>
      <c r="F225" s="43">
        <f t="shared" si="2"/>
        <v>0</v>
      </c>
    </row>
    <row r="226" ht="15.75" customHeight="1">
      <c r="A226" s="22" t="str">
        <f>IFERROR(__xludf.DUMMYFUNCTION("""COMPUTED_VALUE"""),"musthavemuzk")</f>
        <v>musthavemuzk</v>
      </c>
      <c r="B226" s="4">
        <f t="shared" si="3"/>
        <v>1</v>
      </c>
      <c r="E226" s="22"/>
      <c r="F226" s="43">
        <f t="shared" si="2"/>
        <v>0</v>
      </c>
    </row>
    <row r="227" ht="15.75" customHeight="1">
      <c r="A227" s="22" t="str">
        <f>IFERROR(__xludf.DUMMYFUNCTION("""COMPUTED_VALUE"""),"halemeister")</f>
        <v>halemeister</v>
      </c>
      <c r="B227" s="4">
        <f t="shared" si="3"/>
        <v>3</v>
      </c>
      <c r="E227" s="22"/>
      <c r="F227" s="43">
        <f t="shared" si="2"/>
        <v>0</v>
      </c>
    </row>
    <row r="228" ht="15.75" customHeight="1">
      <c r="A228" s="22" t="str">
        <f>IFERROR(__xludf.DUMMYFUNCTION("""COMPUTED_VALUE"""),"markayla")</f>
        <v>markayla</v>
      </c>
      <c r="B228" s="4">
        <f t="shared" si="3"/>
        <v>21</v>
      </c>
      <c r="E228" s="22"/>
      <c r="F228" s="43">
        <f t="shared" si="2"/>
        <v>0</v>
      </c>
    </row>
    <row r="229" ht="15.75" customHeight="1">
      <c r="B229" s="4">
        <f t="shared" si="3"/>
        <v>0</v>
      </c>
      <c r="F229" s="43">
        <f t="shared" si="2"/>
        <v>0</v>
      </c>
    </row>
    <row r="230" ht="15.75" customHeight="1">
      <c r="B230" s="4">
        <f t="shared" si="3"/>
        <v>0</v>
      </c>
      <c r="F230" s="43">
        <f t="shared" si="2"/>
        <v>0</v>
      </c>
    </row>
    <row r="231" ht="15.75" customHeight="1">
      <c r="B231" s="4">
        <f t="shared" si="3"/>
        <v>0</v>
      </c>
      <c r="F231" s="43">
        <f t="shared" si="2"/>
        <v>0</v>
      </c>
    </row>
    <row r="232" ht="15.75" customHeight="1">
      <c r="B232" s="4">
        <f t="shared" si="3"/>
        <v>0</v>
      </c>
      <c r="F232" s="43">
        <f t="shared" si="2"/>
        <v>0</v>
      </c>
    </row>
    <row r="233" ht="15.75" customHeight="1">
      <c r="B233" s="4">
        <f t="shared" si="3"/>
        <v>0</v>
      </c>
      <c r="F233" s="43">
        <f t="shared" si="2"/>
        <v>0</v>
      </c>
    </row>
    <row r="234" ht="15.75" customHeight="1">
      <c r="B234" s="4">
        <f t="shared" si="3"/>
        <v>0</v>
      </c>
      <c r="F234" s="43">
        <f t="shared" si="2"/>
        <v>0</v>
      </c>
    </row>
    <row r="235" ht="15.75" customHeight="1">
      <c r="B235" s="4">
        <f t="shared" si="3"/>
        <v>0</v>
      </c>
      <c r="F235" s="43">
        <f t="shared" si="2"/>
        <v>0</v>
      </c>
    </row>
    <row r="236" ht="15.75" customHeight="1">
      <c r="B236" s="4">
        <f t="shared" si="3"/>
        <v>0</v>
      </c>
      <c r="F236" s="43">
        <f t="shared" si="2"/>
        <v>0</v>
      </c>
    </row>
    <row r="237" ht="15.75" customHeight="1">
      <c r="B237" s="4">
        <f t="shared" si="3"/>
        <v>0</v>
      </c>
      <c r="F237" s="43">
        <f t="shared" si="2"/>
        <v>0</v>
      </c>
    </row>
    <row r="238" ht="15.75" customHeight="1">
      <c r="B238" s="4">
        <f t="shared" si="3"/>
        <v>0</v>
      </c>
      <c r="F238" s="43">
        <f t="shared" si="2"/>
        <v>0</v>
      </c>
    </row>
    <row r="239" ht="15.75" customHeight="1">
      <c r="B239" s="4"/>
      <c r="F239" s="43"/>
    </row>
    <row r="240" ht="15.75" customHeight="1">
      <c r="B240" s="4"/>
      <c r="F240" s="43"/>
    </row>
    <row r="241" ht="15.75" customHeight="1">
      <c r="B241" s="4"/>
      <c r="F241" s="43"/>
    </row>
    <row r="242" ht="15.75" customHeight="1">
      <c r="B242" s="4"/>
      <c r="F242" s="43"/>
    </row>
    <row r="243" ht="15.75" customHeight="1">
      <c r="B243" s="4"/>
      <c r="F243" s="43"/>
    </row>
    <row r="244" ht="15.75" customHeight="1">
      <c r="B244" s="4"/>
      <c r="F244" s="43"/>
    </row>
    <row r="245" ht="15.75" customHeight="1">
      <c r="B245" s="4"/>
      <c r="F245" s="43"/>
    </row>
    <row r="246" ht="15.75" customHeight="1">
      <c r="B246" s="4"/>
      <c r="F246" s="43"/>
    </row>
    <row r="247" ht="15.75" customHeight="1">
      <c r="B247" s="4"/>
      <c r="F247" s="43"/>
    </row>
    <row r="248" ht="15.75" customHeight="1">
      <c r="B248" s="4"/>
      <c r="F248" s="43"/>
    </row>
    <row r="249" ht="15.75" customHeight="1">
      <c r="B249" s="4"/>
      <c r="F249" s="43"/>
    </row>
    <row r="250" ht="15.75" customHeight="1">
      <c r="B250" s="4"/>
      <c r="F250" s="43"/>
    </row>
    <row r="251" ht="15.75" customHeight="1">
      <c r="B251" s="4"/>
      <c r="F251" s="43"/>
    </row>
    <row r="252" ht="15.75" customHeight="1">
      <c r="B252" s="4"/>
      <c r="F252" s="43"/>
    </row>
    <row r="253" ht="15.75" customHeight="1">
      <c r="B253" s="4"/>
      <c r="F253" s="43"/>
    </row>
    <row r="254" ht="15.75" customHeight="1">
      <c r="B254" s="4"/>
      <c r="F254" s="43"/>
    </row>
    <row r="255" ht="15.75" customHeight="1">
      <c r="B255" s="4"/>
      <c r="F255" s="43"/>
    </row>
    <row r="256" ht="15.75" customHeight="1">
      <c r="B256" s="4"/>
      <c r="F256" s="43"/>
    </row>
    <row r="257" ht="15.75" customHeight="1">
      <c r="B257" s="4"/>
      <c r="F257" s="43"/>
    </row>
    <row r="258" ht="15.75" customHeight="1">
      <c r="B258" s="4"/>
      <c r="F258" s="43"/>
    </row>
    <row r="259" ht="15.75" customHeight="1">
      <c r="B259" s="4"/>
      <c r="F259" s="43"/>
    </row>
    <row r="260" ht="15.75" customHeight="1">
      <c r="B260" s="4"/>
      <c r="F260" s="43"/>
    </row>
    <row r="261" ht="15.75" customHeight="1">
      <c r="B261" s="4"/>
      <c r="F261" s="43"/>
    </row>
    <row r="262" ht="15.75" customHeight="1">
      <c r="B262" s="4"/>
      <c r="F262" s="43"/>
    </row>
    <row r="263" ht="15.75" customHeight="1">
      <c r="B263" s="4"/>
      <c r="F263" s="43"/>
    </row>
    <row r="264" ht="15.75" customHeight="1">
      <c r="B264" s="4"/>
      <c r="F264" s="43"/>
    </row>
    <row r="265" ht="15.75" customHeight="1">
      <c r="B265" s="4"/>
      <c r="F265" s="43"/>
    </row>
    <row r="266" ht="15.75" customHeight="1">
      <c r="B266" s="4"/>
      <c r="F266" s="43"/>
    </row>
    <row r="267" ht="15.75" customHeight="1">
      <c r="B267" s="4"/>
      <c r="F267" s="43"/>
    </row>
    <row r="268" ht="15.75" customHeight="1">
      <c r="B268" s="4"/>
      <c r="F268" s="43"/>
    </row>
    <row r="269" ht="15.75" customHeight="1">
      <c r="B269" s="4"/>
      <c r="F269" s="43"/>
    </row>
    <row r="270" ht="15.75" customHeight="1">
      <c r="B270" s="4"/>
      <c r="F270" s="43"/>
    </row>
    <row r="271" ht="15.75" customHeight="1">
      <c r="B271" s="4"/>
      <c r="F271" s="43"/>
    </row>
    <row r="272" ht="15.75" customHeight="1">
      <c r="B272" s="4"/>
      <c r="F272" s="43"/>
    </row>
    <row r="273" ht="15.75" customHeight="1">
      <c r="B273" s="4"/>
      <c r="F273" s="43"/>
    </row>
    <row r="274" ht="15.75" customHeight="1">
      <c r="B274" s="4"/>
      <c r="F274" s="43"/>
    </row>
    <row r="275" ht="15.75" customHeight="1">
      <c r="B275" s="4"/>
      <c r="F275" s="43"/>
    </row>
    <row r="276" ht="15.75" customHeight="1">
      <c r="B276" s="4"/>
      <c r="F276" s="43"/>
    </row>
    <row r="277" ht="15.75" customHeight="1">
      <c r="B277" s="4"/>
      <c r="F277" s="43"/>
    </row>
    <row r="278" ht="15.75" customHeight="1">
      <c r="B278" s="4"/>
      <c r="F278" s="43"/>
    </row>
    <row r="279" ht="15.75" customHeight="1">
      <c r="B279" s="4"/>
      <c r="F279" s="43"/>
    </row>
    <row r="280" ht="15.75" customHeight="1">
      <c r="B280" s="4"/>
      <c r="F280" s="43"/>
    </row>
    <row r="281" ht="15.75" customHeight="1">
      <c r="B281" s="4"/>
      <c r="F281" s="43"/>
    </row>
    <row r="282" ht="15.75" customHeight="1">
      <c r="B282" s="4"/>
      <c r="F282" s="43"/>
    </row>
    <row r="283" ht="15.75" customHeight="1">
      <c r="B283" s="4"/>
      <c r="F283" s="43"/>
    </row>
    <row r="284" ht="15.75" customHeight="1">
      <c r="B284" s="4"/>
      <c r="F284" s="43"/>
    </row>
    <row r="285" ht="15.75" customHeight="1">
      <c r="B285" s="4"/>
      <c r="F285" s="43"/>
    </row>
    <row r="286" ht="15.75" customHeight="1">
      <c r="B286" s="4"/>
      <c r="F286" s="43"/>
    </row>
    <row r="287" ht="15.75" customHeight="1">
      <c r="B287" s="4"/>
      <c r="F287" s="43"/>
    </row>
    <row r="288" ht="15.75" customHeight="1">
      <c r="B288" s="4"/>
      <c r="F288" s="43"/>
    </row>
    <row r="289" ht="15.75" customHeight="1">
      <c r="B289" s="4"/>
      <c r="F289" s="43"/>
    </row>
    <row r="290" ht="15.75" customHeight="1">
      <c r="B290" s="4"/>
      <c r="F290" s="43"/>
    </row>
    <row r="291" ht="15.75" customHeight="1">
      <c r="B291" s="4"/>
      <c r="F291" s="43"/>
    </row>
    <row r="292" ht="15.75" customHeight="1">
      <c r="B292" s="4"/>
      <c r="F292" s="43"/>
    </row>
    <row r="293" ht="15.75" customHeight="1">
      <c r="B293" s="4"/>
      <c r="F293" s="43"/>
    </row>
    <row r="294" ht="15.75" customHeight="1">
      <c r="B294" s="4"/>
      <c r="F294" s="43"/>
    </row>
    <row r="295" ht="15.75" customHeight="1">
      <c r="B295" s="4"/>
      <c r="F295" s="43"/>
    </row>
    <row r="296" ht="15.75" customHeight="1">
      <c r="B296" s="4"/>
      <c r="F296" s="43"/>
    </row>
    <row r="297" ht="15.75" customHeight="1">
      <c r="B297" s="4"/>
      <c r="F297" s="43"/>
    </row>
    <row r="298" ht="15.75" customHeight="1">
      <c r="B298" s="4"/>
      <c r="F298" s="43"/>
    </row>
    <row r="299" ht="15.75" customHeight="1">
      <c r="B299" s="4"/>
      <c r="F299" s="43"/>
    </row>
    <row r="300" ht="15.75" customHeight="1">
      <c r="B300" s="4"/>
      <c r="F300" s="43"/>
    </row>
    <row r="301" ht="15.75" customHeight="1">
      <c r="B301" s="4"/>
      <c r="F301" s="43"/>
    </row>
    <row r="302" ht="15.75" customHeight="1">
      <c r="B302" s="4"/>
      <c r="F302" s="43"/>
    </row>
    <row r="303" ht="15.75" customHeight="1">
      <c r="B303" s="4"/>
      <c r="F303" s="43"/>
    </row>
    <row r="304" ht="15.75" customHeight="1">
      <c r="B304" s="4"/>
      <c r="F304" s="43"/>
    </row>
    <row r="305" ht="15.75" customHeight="1">
      <c r="B305" s="4"/>
      <c r="F305" s="43"/>
    </row>
    <row r="306" ht="15.75" customHeight="1">
      <c r="B306" s="4"/>
      <c r="F306" s="43"/>
    </row>
    <row r="307" ht="15.75" customHeight="1">
      <c r="B307" s="4"/>
      <c r="F307" s="43"/>
    </row>
    <row r="308" ht="15.75" customHeight="1">
      <c r="B308" s="4"/>
      <c r="F308" s="43"/>
    </row>
    <row r="309" ht="15.75" customHeight="1">
      <c r="B309" s="4"/>
      <c r="F309" s="43"/>
    </row>
    <row r="310" ht="15.75" customHeight="1">
      <c r="B310" s="4"/>
      <c r="F310" s="43"/>
    </row>
    <row r="311" ht="15.75" customHeight="1">
      <c r="B311" s="4"/>
      <c r="F311" s="43"/>
    </row>
    <row r="312" ht="15.75" customHeight="1">
      <c r="B312" s="4"/>
      <c r="F312" s="43"/>
    </row>
    <row r="313" ht="15.75" customHeight="1">
      <c r="B313" s="4"/>
      <c r="F313" s="43"/>
    </row>
    <row r="314" ht="15.75" customHeight="1">
      <c r="B314" s="4"/>
      <c r="F314" s="43"/>
    </row>
    <row r="315" ht="15.75" customHeight="1">
      <c r="B315" s="4"/>
      <c r="F315" s="43"/>
    </row>
    <row r="316" ht="15.75" customHeight="1">
      <c r="B316" s="4"/>
      <c r="F316" s="43"/>
    </row>
    <row r="317" ht="15.75" customHeight="1">
      <c r="B317" s="4"/>
      <c r="F317" s="43"/>
    </row>
    <row r="318" ht="15.75" customHeight="1">
      <c r="B318" s="4"/>
      <c r="F318" s="43"/>
    </row>
    <row r="319" ht="15.75" customHeight="1">
      <c r="B319" s="4"/>
      <c r="F319" s="43"/>
    </row>
    <row r="320" ht="15.75" customHeight="1">
      <c r="B320" s="4"/>
      <c r="F320" s="43"/>
    </row>
    <row r="321" ht="15.75" customHeight="1">
      <c r="B321" s="4"/>
      <c r="F321" s="43"/>
    </row>
    <row r="322" ht="15.75" customHeight="1">
      <c r="B322" s="4"/>
      <c r="F322" s="43"/>
    </row>
    <row r="323" ht="15.75" customHeight="1">
      <c r="B323" s="4"/>
      <c r="F323" s="43"/>
    </row>
    <row r="324" ht="15.75" customHeight="1">
      <c r="B324" s="4"/>
      <c r="F324" s="43"/>
    </row>
    <row r="325" ht="15.75" customHeight="1">
      <c r="B325" s="4"/>
      <c r="F325" s="43"/>
    </row>
    <row r="326" ht="15.75" customHeight="1">
      <c r="B326" s="4"/>
      <c r="F326" s="43"/>
    </row>
    <row r="327" ht="15.75" customHeight="1">
      <c r="B327" s="4"/>
      <c r="F327" s="43"/>
    </row>
    <row r="328" ht="15.75" customHeight="1">
      <c r="B328" s="4"/>
      <c r="F328" s="43"/>
    </row>
    <row r="329" ht="15.75" customHeight="1">
      <c r="B329" s="4"/>
      <c r="F329" s="43"/>
    </row>
    <row r="330" ht="15.75" customHeight="1">
      <c r="B330" s="4"/>
      <c r="F330" s="43"/>
    </row>
    <row r="331" ht="15.75" customHeight="1">
      <c r="B331" s="4"/>
      <c r="F331" s="43"/>
    </row>
    <row r="332" ht="15.75" customHeight="1">
      <c r="B332" s="4"/>
      <c r="F332" s="43"/>
    </row>
    <row r="333" ht="15.75" customHeight="1">
      <c r="B333" s="4"/>
      <c r="F333" s="43"/>
    </row>
    <row r="334" ht="15.75" customHeight="1">
      <c r="B334" s="4"/>
      <c r="F334" s="43"/>
    </row>
    <row r="335" ht="15.75" customHeight="1">
      <c r="B335" s="4"/>
      <c r="F335" s="43"/>
    </row>
    <row r="336" ht="15.75" customHeight="1">
      <c r="B336" s="4"/>
      <c r="F336" s="43"/>
    </row>
    <row r="337" ht="15.75" customHeight="1">
      <c r="B337" s="4"/>
      <c r="F337" s="43"/>
    </row>
    <row r="338" ht="15.75" customHeight="1">
      <c r="B338" s="4"/>
      <c r="F338" s="43"/>
    </row>
    <row r="339" ht="15.75" customHeight="1">
      <c r="B339" s="4"/>
      <c r="F339" s="43"/>
    </row>
    <row r="340" ht="15.75" customHeight="1">
      <c r="B340" s="4"/>
      <c r="F340" s="43"/>
    </row>
    <row r="341" ht="15.75" customHeight="1">
      <c r="B341" s="4"/>
      <c r="F341" s="43"/>
    </row>
    <row r="342" ht="15.75" customHeight="1">
      <c r="B342" s="4"/>
      <c r="F342" s="43"/>
    </row>
    <row r="343" ht="15.75" customHeight="1">
      <c r="B343" s="4"/>
      <c r="F343" s="43"/>
    </row>
    <row r="344" ht="15.75" customHeight="1">
      <c r="B344" s="4"/>
      <c r="F344" s="43"/>
    </row>
    <row r="345" ht="15.75" customHeight="1">
      <c r="B345" s="4"/>
      <c r="F345" s="43"/>
    </row>
    <row r="346" ht="15.75" customHeight="1">
      <c r="B346" s="4"/>
      <c r="F346" s="43"/>
    </row>
    <row r="347" ht="15.75" customHeight="1">
      <c r="B347" s="4"/>
      <c r="F347" s="43"/>
    </row>
    <row r="348" ht="15.75" customHeight="1">
      <c r="B348" s="4"/>
      <c r="F348" s="43"/>
    </row>
    <row r="349" ht="15.75" customHeight="1">
      <c r="B349" s="4"/>
      <c r="F349" s="43"/>
    </row>
    <row r="350" ht="15.75" customHeight="1">
      <c r="B350" s="4"/>
      <c r="F350" s="43"/>
    </row>
    <row r="351" ht="15.75" customHeight="1">
      <c r="B351" s="4"/>
      <c r="F351" s="43"/>
    </row>
    <row r="352" ht="15.75" customHeight="1">
      <c r="B352" s="4"/>
      <c r="F352" s="43"/>
    </row>
    <row r="353" ht="15.75" customHeight="1">
      <c r="B353" s="4"/>
      <c r="F353" s="43"/>
    </row>
    <row r="354" ht="15.75" customHeight="1">
      <c r="B354" s="4"/>
      <c r="F354" s="43"/>
    </row>
    <row r="355" ht="15.75" customHeight="1">
      <c r="B355" s="4"/>
      <c r="F355" s="43"/>
    </row>
    <row r="356" ht="15.75" customHeight="1">
      <c r="B356" s="4"/>
      <c r="F356" s="43"/>
    </row>
    <row r="357" ht="15.75" customHeight="1">
      <c r="B357" s="4"/>
      <c r="F357" s="43"/>
    </row>
    <row r="358" ht="15.75" customHeight="1">
      <c r="B358" s="4"/>
      <c r="F358" s="43"/>
    </row>
    <row r="359" ht="15.75" customHeight="1">
      <c r="B359" s="4"/>
      <c r="F359" s="43"/>
    </row>
    <row r="360" ht="15.75" customHeight="1">
      <c r="B360" s="4"/>
      <c r="F360" s="43"/>
    </row>
    <row r="361" ht="15.75" customHeight="1">
      <c r="B361" s="4"/>
      <c r="F361" s="43"/>
    </row>
    <row r="362" ht="15.75" customHeight="1">
      <c r="B362" s="4"/>
      <c r="F362" s="43"/>
    </row>
    <row r="363" ht="15.75" customHeight="1">
      <c r="B363" s="4"/>
      <c r="F363" s="43"/>
    </row>
    <row r="364" ht="15.75" customHeight="1">
      <c r="B364" s="4"/>
      <c r="F364" s="43"/>
    </row>
    <row r="365" ht="15.75" customHeight="1">
      <c r="B365" s="4"/>
      <c r="F365" s="43"/>
    </row>
    <row r="366" ht="15.75" customHeight="1">
      <c r="B366" s="4"/>
      <c r="F366" s="43"/>
    </row>
    <row r="367" ht="15.75" customHeight="1">
      <c r="B367" s="4"/>
      <c r="F367" s="43"/>
    </row>
    <row r="368" ht="15.75" customHeight="1">
      <c r="B368" s="4"/>
      <c r="F368" s="43"/>
    </row>
    <row r="369" ht="15.75" customHeight="1">
      <c r="B369" s="4"/>
      <c r="F369" s="43"/>
    </row>
    <row r="370" ht="15.75" customHeight="1">
      <c r="B370" s="4"/>
      <c r="F370" s="43"/>
    </row>
    <row r="371" ht="15.75" customHeight="1">
      <c r="B371" s="4"/>
      <c r="F371" s="43"/>
    </row>
    <row r="372" ht="15.75" customHeight="1">
      <c r="B372" s="4"/>
      <c r="F372" s="43"/>
    </row>
    <row r="373" ht="15.75" customHeight="1">
      <c r="B373" s="4"/>
      <c r="F373" s="43"/>
    </row>
    <row r="374" ht="15.75" customHeight="1">
      <c r="B374" s="4"/>
      <c r="F374" s="43"/>
    </row>
    <row r="375" ht="15.75" customHeight="1">
      <c r="B375" s="4"/>
      <c r="F375" s="43"/>
    </row>
    <row r="376" ht="15.75" customHeight="1">
      <c r="B376" s="4"/>
      <c r="F376" s="43"/>
    </row>
    <row r="377" ht="15.75" customHeight="1">
      <c r="B377" s="4"/>
      <c r="F377" s="43"/>
    </row>
    <row r="378" ht="15.75" customHeight="1">
      <c r="B378" s="4"/>
      <c r="F378" s="43"/>
    </row>
    <row r="379" ht="15.75" customHeight="1">
      <c r="B379" s="4"/>
      <c r="F379" s="43"/>
    </row>
    <row r="380" ht="15.75" customHeight="1">
      <c r="B380" s="4"/>
      <c r="F380" s="43"/>
    </row>
    <row r="381" ht="15.75" customHeight="1">
      <c r="B381" s="4"/>
      <c r="F381" s="43"/>
    </row>
    <row r="382" ht="15.75" customHeight="1">
      <c r="B382" s="4"/>
      <c r="F382" s="43"/>
    </row>
    <row r="383" ht="15.75" customHeight="1">
      <c r="B383" s="4"/>
      <c r="F383" s="43"/>
    </row>
    <row r="384" ht="15.75" customHeight="1">
      <c r="B384" s="4"/>
      <c r="F384" s="43"/>
    </row>
    <row r="385" ht="15.75" customHeight="1">
      <c r="B385" s="4"/>
      <c r="F385" s="43"/>
    </row>
    <row r="386" ht="15.75" customHeight="1">
      <c r="B386" s="4"/>
      <c r="F386" s="43"/>
    </row>
    <row r="387" ht="15.75" customHeight="1">
      <c r="B387" s="4"/>
      <c r="F387" s="43"/>
    </row>
    <row r="388" ht="15.75" customHeight="1">
      <c r="B388" s="4"/>
      <c r="F388" s="43"/>
    </row>
    <row r="389" ht="15.75" customHeight="1">
      <c r="B389" s="4"/>
      <c r="F389" s="43"/>
    </row>
    <row r="390" ht="15.75" customHeight="1">
      <c r="B390" s="4"/>
      <c r="F390" s="43"/>
    </row>
    <row r="391" ht="15.75" customHeight="1">
      <c r="B391" s="4"/>
      <c r="F391" s="43"/>
    </row>
    <row r="392" ht="15.75" customHeight="1">
      <c r="B392" s="4"/>
      <c r="F392" s="43"/>
    </row>
    <row r="393" ht="15.75" customHeight="1">
      <c r="B393" s="4"/>
      <c r="F393" s="43"/>
    </row>
    <row r="394" ht="15.75" customHeight="1">
      <c r="B394" s="4"/>
      <c r="F394" s="43"/>
    </row>
    <row r="395" ht="15.75" customHeight="1">
      <c r="B395" s="4"/>
      <c r="F395" s="43"/>
    </row>
    <row r="396" ht="15.75" customHeight="1">
      <c r="B396" s="4"/>
      <c r="F396" s="43"/>
    </row>
    <row r="397" ht="15.75" customHeight="1">
      <c r="B397" s="4"/>
      <c r="F397" s="43"/>
    </row>
    <row r="398" ht="15.75" customHeight="1">
      <c r="B398" s="4"/>
      <c r="F398" s="43"/>
    </row>
    <row r="399" ht="15.75" customHeight="1">
      <c r="B399" s="4"/>
      <c r="F399" s="43"/>
    </row>
    <row r="400" ht="15.75" customHeight="1">
      <c r="B400" s="4"/>
      <c r="F400" s="43"/>
    </row>
    <row r="401" ht="15.75" customHeight="1">
      <c r="B401" s="4"/>
      <c r="F401" s="43"/>
    </row>
    <row r="402" ht="15.75" customHeight="1">
      <c r="B402" s="4"/>
      <c r="F402" s="43"/>
    </row>
    <row r="403" ht="15.75" customHeight="1">
      <c r="B403" s="4"/>
      <c r="F403" s="43"/>
    </row>
    <row r="404" ht="15.75" customHeight="1">
      <c r="B404" s="4"/>
      <c r="F404" s="43"/>
    </row>
    <row r="405" ht="15.75" customHeight="1">
      <c r="B405" s="4"/>
      <c r="F405" s="43"/>
    </row>
    <row r="406" ht="15.75" customHeight="1">
      <c r="B406" s="4"/>
      <c r="F406" s="43"/>
    </row>
    <row r="407" ht="15.75" customHeight="1">
      <c r="B407" s="4"/>
      <c r="F407" s="43"/>
    </row>
    <row r="408" ht="15.75" customHeight="1">
      <c r="B408" s="4"/>
      <c r="F408" s="43"/>
    </row>
    <row r="409" ht="15.75" customHeight="1">
      <c r="B409" s="4"/>
      <c r="F409" s="43"/>
    </row>
    <row r="410" ht="15.75" customHeight="1">
      <c r="B410" s="4"/>
      <c r="F410" s="43"/>
    </row>
    <row r="411" ht="15.75" customHeight="1">
      <c r="B411" s="4"/>
      <c r="F411" s="43"/>
    </row>
    <row r="412" ht="15.75" customHeight="1">
      <c r="B412" s="4"/>
      <c r="F412" s="43"/>
    </row>
    <row r="413" ht="15.75" customHeight="1">
      <c r="B413" s="4"/>
      <c r="F413" s="43"/>
    </row>
    <row r="414" ht="15.75" customHeight="1">
      <c r="B414" s="4"/>
      <c r="F414" s="43"/>
    </row>
    <row r="415" ht="15.75" customHeight="1">
      <c r="B415" s="4"/>
      <c r="F415" s="43"/>
    </row>
    <row r="416" ht="15.75" customHeight="1">
      <c r="B416" s="4"/>
      <c r="F416" s="43"/>
    </row>
    <row r="417" ht="15.75" customHeight="1">
      <c r="B417" s="4"/>
      <c r="F417" s="43"/>
    </row>
    <row r="418" ht="15.75" customHeight="1">
      <c r="B418" s="4"/>
      <c r="F418" s="43"/>
    </row>
    <row r="419" ht="15.75" customHeight="1">
      <c r="B419" s="4"/>
      <c r="F419" s="43"/>
    </row>
    <row r="420" ht="15.75" customHeight="1">
      <c r="B420" s="4"/>
      <c r="F420" s="43"/>
    </row>
    <row r="421" ht="15.75" customHeight="1">
      <c r="B421" s="4"/>
      <c r="F421" s="43"/>
    </row>
    <row r="422" ht="15.75" customHeight="1">
      <c r="B422" s="4"/>
      <c r="F422" s="43"/>
    </row>
    <row r="423" ht="15.75" customHeight="1">
      <c r="B423" s="4"/>
      <c r="F423" s="43"/>
    </row>
    <row r="424" ht="15.75" customHeight="1">
      <c r="B424" s="4"/>
      <c r="F424" s="43"/>
    </row>
    <row r="425" ht="15.75" customHeight="1">
      <c r="B425" s="4"/>
      <c r="F425" s="43"/>
    </row>
    <row r="426" ht="15.75" customHeight="1">
      <c r="B426" s="4"/>
      <c r="F426" s="43"/>
    </row>
    <row r="427" ht="15.75" customHeight="1">
      <c r="B427" s="4"/>
      <c r="F427" s="43"/>
    </row>
    <row r="428" ht="15.75" customHeight="1">
      <c r="B428" s="4"/>
      <c r="F428" s="43"/>
    </row>
    <row r="429" ht="15.75" customHeight="1">
      <c r="B429" s="4"/>
      <c r="F429" s="43"/>
    </row>
    <row r="430" ht="15.75" customHeight="1">
      <c r="B430" s="4"/>
      <c r="F430" s="43"/>
    </row>
    <row r="431" ht="15.75" customHeight="1">
      <c r="B431" s="4"/>
      <c r="F431" s="43"/>
    </row>
    <row r="432" ht="15.75" customHeight="1">
      <c r="B432" s="4"/>
      <c r="F432" s="43"/>
    </row>
    <row r="433" ht="15.75" customHeight="1">
      <c r="B433" s="4"/>
      <c r="F433" s="43"/>
    </row>
    <row r="434" ht="15.75" customHeight="1">
      <c r="B434" s="4"/>
      <c r="F434" s="43"/>
    </row>
    <row r="435" ht="15.75" customHeight="1">
      <c r="B435" s="4"/>
      <c r="F435" s="43"/>
    </row>
    <row r="436" ht="15.75" customHeight="1">
      <c r="B436" s="4"/>
      <c r="F436" s="43"/>
    </row>
    <row r="437" ht="15.75" customHeight="1">
      <c r="B437" s="4"/>
      <c r="F437" s="43"/>
    </row>
    <row r="438" ht="15.75" customHeight="1">
      <c r="B438" s="4"/>
      <c r="F438" s="43"/>
    </row>
    <row r="439" ht="15.75" customHeight="1">
      <c r="B439" s="4"/>
      <c r="F439" s="43"/>
    </row>
    <row r="440" ht="15.75" customHeight="1">
      <c r="B440" s="4"/>
      <c r="F440" s="43"/>
    </row>
    <row r="441" ht="15.75" customHeight="1">
      <c r="B441" s="4"/>
      <c r="F441" s="43"/>
    </row>
    <row r="442" ht="15.75" customHeight="1">
      <c r="B442" s="4"/>
      <c r="F442" s="43"/>
    </row>
    <row r="443" ht="15.75" customHeight="1">
      <c r="B443" s="4"/>
      <c r="F443" s="43"/>
    </row>
    <row r="444" ht="15.75" customHeight="1">
      <c r="B444" s="4"/>
      <c r="F444" s="43"/>
    </row>
    <row r="445" ht="15.75" customHeight="1">
      <c r="B445" s="4"/>
      <c r="F445" s="43"/>
    </row>
    <row r="446" ht="15.75" customHeight="1">
      <c r="B446" s="4"/>
      <c r="F446" s="43"/>
    </row>
    <row r="447" ht="15.75" customHeight="1">
      <c r="B447" s="4"/>
      <c r="F447" s="43"/>
    </row>
    <row r="448" ht="15.75" customHeight="1">
      <c r="B448" s="4"/>
      <c r="F448" s="43"/>
    </row>
    <row r="449" ht="15.75" customHeight="1">
      <c r="B449" s="4"/>
      <c r="F449" s="43"/>
    </row>
    <row r="450" ht="15.75" customHeight="1">
      <c r="B450" s="4"/>
      <c r="F450" s="43"/>
    </row>
    <row r="451" ht="15.75" customHeight="1">
      <c r="B451" s="4"/>
      <c r="F451" s="43"/>
    </row>
    <row r="452" ht="15.75" customHeight="1">
      <c r="B452" s="4"/>
      <c r="F452" s="43"/>
    </row>
    <row r="453" ht="15.75" customHeight="1">
      <c r="B453" s="4"/>
      <c r="F453" s="43"/>
    </row>
    <row r="454" ht="15.75" customHeight="1">
      <c r="B454" s="4"/>
      <c r="F454" s="43"/>
    </row>
    <row r="455" ht="15.75" customHeight="1">
      <c r="B455" s="4"/>
      <c r="F455" s="43"/>
    </row>
    <row r="456" ht="15.75" customHeight="1">
      <c r="B456" s="4"/>
      <c r="F456" s="43"/>
    </row>
    <row r="457" ht="15.75" customHeight="1">
      <c r="B457" s="4"/>
      <c r="F457" s="43"/>
    </row>
    <row r="458" ht="15.75" customHeight="1">
      <c r="B458" s="4"/>
      <c r="F458" s="43"/>
    </row>
    <row r="459" ht="15.75" customHeight="1">
      <c r="B459" s="4"/>
      <c r="F459" s="43"/>
    </row>
    <row r="460" ht="15.75" customHeight="1">
      <c r="B460" s="4"/>
      <c r="F460" s="43"/>
    </row>
    <row r="461" ht="15.75" customHeight="1">
      <c r="B461" s="4"/>
      <c r="F461" s="43"/>
    </row>
    <row r="462" ht="15.75" customHeight="1">
      <c r="B462" s="4"/>
      <c r="F462" s="43"/>
    </row>
    <row r="463" ht="15.75" customHeight="1">
      <c r="B463" s="4"/>
      <c r="F463" s="43"/>
    </row>
    <row r="464" ht="15.75" customHeight="1">
      <c r="B464" s="4"/>
      <c r="F464" s="43"/>
    </row>
    <row r="465" ht="15.75" customHeight="1">
      <c r="B465" s="4"/>
      <c r="F465" s="43"/>
    </row>
    <row r="466" ht="15.75" customHeight="1">
      <c r="B466" s="4"/>
      <c r="F466" s="43"/>
    </row>
    <row r="467" ht="15.75" customHeight="1">
      <c r="B467" s="4"/>
      <c r="F467" s="43"/>
    </row>
    <row r="468" ht="15.75" customHeight="1">
      <c r="B468" s="4"/>
      <c r="F468" s="43"/>
    </row>
    <row r="469" ht="15.75" customHeight="1">
      <c r="B469" s="4"/>
      <c r="F469" s="43"/>
    </row>
    <row r="470" ht="15.75" customHeight="1">
      <c r="B470" s="4"/>
      <c r="F470" s="43"/>
    </row>
    <row r="471" ht="15.75" customHeight="1">
      <c r="B471" s="4"/>
      <c r="F471" s="43"/>
    </row>
    <row r="472" ht="15.75" customHeight="1">
      <c r="B472" s="4"/>
      <c r="F472" s="43"/>
    </row>
    <row r="473" ht="15.75" customHeight="1">
      <c r="B473" s="4"/>
      <c r="F473" s="43"/>
    </row>
    <row r="474" ht="15.75" customHeight="1">
      <c r="B474" s="4"/>
      <c r="F474" s="43"/>
    </row>
    <row r="475" ht="15.75" customHeight="1">
      <c r="B475" s="4"/>
      <c r="F475" s="43"/>
    </row>
    <row r="476" ht="15.75" customHeight="1">
      <c r="B476" s="4"/>
      <c r="F476" s="43"/>
    </row>
    <row r="477" ht="15.75" customHeight="1">
      <c r="B477" s="4"/>
      <c r="F477" s="43"/>
    </row>
    <row r="478" ht="15.75" customHeight="1">
      <c r="B478" s="4"/>
      <c r="F478" s="43"/>
    </row>
    <row r="479" ht="15.75" customHeight="1">
      <c r="B479" s="4"/>
      <c r="F479" s="43"/>
    </row>
    <row r="480" ht="15.75" customHeight="1">
      <c r="B480" s="4"/>
      <c r="F480" s="43"/>
    </row>
    <row r="481" ht="15.75" customHeight="1">
      <c r="B481" s="4"/>
      <c r="F481" s="43"/>
    </row>
    <row r="482" ht="15.75" customHeight="1">
      <c r="B482" s="4"/>
      <c r="F482" s="43"/>
    </row>
    <row r="483" ht="15.75" customHeight="1">
      <c r="B483" s="4"/>
      <c r="F483" s="43"/>
    </row>
    <row r="484" ht="15.75" customHeight="1">
      <c r="B484" s="4"/>
      <c r="F484" s="43"/>
    </row>
    <row r="485" ht="15.75" customHeight="1">
      <c r="B485" s="4"/>
      <c r="F485" s="43"/>
    </row>
    <row r="486" ht="15.75" customHeight="1">
      <c r="B486" s="4"/>
      <c r="F486" s="43"/>
    </row>
    <row r="487" ht="15.75" customHeight="1">
      <c r="B487" s="4"/>
      <c r="F487" s="43"/>
    </row>
    <row r="488" ht="15.75" customHeight="1">
      <c r="B488" s="4"/>
      <c r="F488" s="43"/>
    </row>
    <row r="489" ht="15.75" customHeight="1">
      <c r="B489" s="4"/>
      <c r="F489" s="43"/>
    </row>
    <row r="490" ht="15.75" customHeight="1">
      <c r="B490" s="4"/>
      <c r="F490" s="43"/>
    </row>
    <row r="491" ht="15.75" customHeight="1">
      <c r="B491" s="4"/>
      <c r="F491" s="43"/>
    </row>
    <row r="492" ht="15.75" customHeight="1">
      <c r="B492" s="4"/>
      <c r="F492" s="43"/>
    </row>
    <row r="493" ht="15.75" customHeight="1">
      <c r="B493" s="4"/>
      <c r="F493" s="43"/>
    </row>
    <row r="494" ht="15.75" customHeight="1">
      <c r="B494" s="4"/>
      <c r="F494" s="43"/>
    </row>
    <row r="495" ht="15.75" customHeight="1">
      <c r="B495" s="4"/>
      <c r="F495" s="43"/>
    </row>
    <row r="496" ht="15.75" customHeight="1">
      <c r="B496" s="4"/>
      <c r="F496" s="43"/>
    </row>
    <row r="497" ht="15.75" customHeight="1">
      <c r="B497" s="4"/>
      <c r="F497" s="43"/>
    </row>
    <row r="498" ht="15.75" customHeight="1">
      <c r="B498" s="4"/>
      <c r="F498" s="43"/>
    </row>
    <row r="499" ht="15.75" customHeight="1">
      <c r="B499" s="4"/>
      <c r="F499" s="43"/>
    </row>
    <row r="500" ht="15.75" customHeight="1">
      <c r="B500" s="4"/>
      <c r="F500" s="43"/>
    </row>
    <row r="501" ht="15.75" customHeight="1">
      <c r="B501" s="4"/>
      <c r="F501" s="43"/>
    </row>
    <row r="502" ht="15.75" customHeight="1">
      <c r="B502" s="4"/>
      <c r="F502" s="43"/>
    </row>
    <row r="503" ht="15.75" customHeight="1">
      <c r="B503" s="4"/>
      <c r="F503" s="43"/>
    </row>
    <row r="504" ht="15.75" customHeight="1">
      <c r="B504" s="4"/>
      <c r="F504" s="43"/>
    </row>
    <row r="505" ht="15.75" customHeight="1">
      <c r="B505" s="4"/>
      <c r="F505" s="43"/>
    </row>
    <row r="506" ht="15.75" customHeight="1">
      <c r="B506" s="4"/>
      <c r="F506" s="43"/>
    </row>
    <row r="507" ht="15.75" customHeight="1">
      <c r="B507" s="4"/>
      <c r="F507" s="43"/>
    </row>
    <row r="508" ht="15.75" customHeight="1">
      <c r="B508" s="4"/>
      <c r="F508" s="43"/>
    </row>
    <row r="509" ht="15.75" customHeight="1">
      <c r="B509" s="4"/>
      <c r="F509" s="43"/>
    </row>
    <row r="510" ht="15.75" customHeight="1">
      <c r="B510" s="4"/>
      <c r="F510" s="43"/>
    </row>
    <row r="511" ht="15.75" customHeight="1">
      <c r="B511" s="4"/>
      <c r="F511" s="43"/>
    </row>
    <row r="512" ht="15.75" customHeight="1">
      <c r="B512" s="4"/>
      <c r="F512" s="43"/>
    </row>
    <row r="513" ht="15.75" customHeight="1">
      <c r="B513" s="4"/>
      <c r="F513" s="43"/>
    </row>
    <row r="514" ht="15.75" customHeight="1">
      <c r="B514" s="4"/>
      <c r="F514" s="43"/>
    </row>
    <row r="515" ht="15.75" customHeight="1">
      <c r="B515" s="4"/>
      <c r="F515" s="43"/>
    </row>
    <row r="516" ht="15.75" customHeight="1">
      <c r="B516" s="4"/>
      <c r="F516" s="43"/>
    </row>
    <row r="517" ht="15.75" customHeight="1">
      <c r="B517" s="4"/>
      <c r="F517" s="43"/>
    </row>
    <row r="518" ht="15.75" customHeight="1">
      <c r="B518" s="4"/>
      <c r="F518" s="43"/>
    </row>
    <row r="519" ht="15.75" customHeight="1">
      <c r="B519" s="4"/>
      <c r="F519" s="43"/>
    </row>
    <row r="520" ht="15.75" customHeight="1">
      <c r="B520" s="4"/>
      <c r="F520" s="43"/>
    </row>
    <row r="521" ht="15.75" customHeight="1">
      <c r="B521" s="4"/>
      <c r="F521" s="43"/>
    </row>
    <row r="522" ht="15.75" customHeight="1">
      <c r="B522" s="4"/>
      <c r="F522" s="43"/>
    </row>
    <row r="523" ht="15.75" customHeight="1">
      <c r="B523" s="4"/>
      <c r="F523" s="43"/>
    </row>
    <row r="524" ht="15.75" customHeight="1">
      <c r="B524" s="4"/>
      <c r="F524" s="43"/>
    </row>
    <row r="525" ht="15.75" customHeight="1">
      <c r="B525" s="4"/>
      <c r="F525" s="43"/>
    </row>
    <row r="526" ht="15.75" customHeight="1">
      <c r="B526" s="4"/>
      <c r="F526" s="43"/>
    </row>
    <row r="527" ht="15.75" customHeight="1">
      <c r="B527" s="4"/>
      <c r="F527" s="43"/>
    </row>
    <row r="528" ht="15.75" customHeight="1">
      <c r="B528" s="4"/>
      <c r="F528" s="43"/>
    </row>
    <row r="529" ht="15.75" customHeight="1">
      <c r="B529" s="4"/>
      <c r="F529" s="43"/>
    </row>
    <row r="530" ht="15.75" customHeight="1">
      <c r="B530" s="4"/>
      <c r="F530" s="43"/>
    </row>
    <row r="531" ht="15.75" customHeight="1">
      <c r="B531" s="4"/>
      <c r="F531" s="43"/>
    </row>
    <row r="532" ht="15.75" customHeight="1">
      <c r="B532" s="4"/>
      <c r="F532" s="43"/>
    </row>
    <row r="533" ht="15.75" customHeight="1">
      <c r="B533" s="4"/>
      <c r="F533" s="43"/>
    </row>
    <row r="534" ht="15.75" customHeight="1">
      <c r="B534" s="4"/>
      <c r="F534" s="43"/>
    </row>
    <row r="535" ht="15.75" customHeight="1">
      <c r="B535" s="4"/>
      <c r="F535" s="43"/>
    </row>
    <row r="536" ht="15.75" customHeight="1">
      <c r="B536" s="4"/>
      <c r="F536" s="43"/>
    </row>
    <row r="537" ht="15.75" customHeight="1">
      <c r="B537" s="4"/>
      <c r="F537" s="43"/>
    </row>
    <row r="538" ht="15.75" customHeight="1">
      <c r="B538" s="4"/>
      <c r="F538" s="43"/>
    </row>
    <row r="539" ht="15.75" customHeight="1">
      <c r="B539" s="4"/>
      <c r="F539" s="43"/>
    </row>
    <row r="540" ht="15.75" customHeight="1">
      <c r="B540" s="4"/>
      <c r="F540" s="43"/>
    </row>
    <row r="541" ht="15.75" customHeight="1">
      <c r="B541" s="4"/>
      <c r="F541" s="43"/>
    </row>
    <row r="542" ht="15.75" customHeight="1">
      <c r="B542" s="4"/>
      <c r="F542" s="43"/>
    </row>
    <row r="543" ht="15.75" customHeight="1">
      <c r="B543" s="4"/>
      <c r="F543" s="43"/>
    </row>
    <row r="544" ht="15.75" customHeight="1">
      <c r="B544" s="4"/>
      <c r="F544" s="43"/>
    </row>
    <row r="545" ht="15.75" customHeight="1">
      <c r="B545" s="4"/>
      <c r="F545" s="43"/>
    </row>
    <row r="546" ht="15.75" customHeight="1">
      <c r="B546" s="4"/>
      <c r="F546" s="43"/>
    </row>
    <row r="547" ht="15.75" customHeight="1">
      <c r="B547" s="4"/>
      <c r="F547" s="43"/>
    </row>
    <row r="548" ht="15.75" customHeight="1">
      <c r="B548" s="4"/>
      <c r="F548" s="43"/>
    </row>
    <row r="549" ht="15.75" customHeight="1">
      <c r="B549" s="4"/>
      <c r="F549" s="43"/>
    </row>
    <row r="550" ht="15.75" customHeight="1">
      <c r="B550" s="4"/>
      <c r="F550" s="43"/>
    </row>
    <row r="551" ht="15.75" customHeight="1">
      <c r="B551" s="4"/>
      <c r="F551" s="43"/>
    </row>
    <row r="552" ht="15.75" customHeight="1">
      <c r="B552" s="4"/>
      <c r="F552" s="43"/>
    </row>
    <row r="553" ht="15.75" customHeight="1">
      <c r="B553" s="4"/>
      <c r="F553" s="43"/>
    </row>
    <row r="554" ht="15.75" customHeight="1">
      <c r="B554" s="4"/>
      <c r="F554" s="43"/>
    </row>
    <row r="555" ht="15.75" customHeight="1">
      <c r="B555" s="4"/>
      <c r="F555" s="43"/>
    </row>
    <row r="556" ht="15.75" customHeight="1">
      <c r="B556" s="4"/>
      <c r="F556" s="43"/>
    </row>
    <row r="557" ht="15.75" customHeight="1">
      <c r="B557" s="4"/>
      <c r="F557" s="43"/>
    </row>
    <row r="558" ht="15.75" customHeight="1">
      <c r="B558" s="4"/>
      <c r="F558" s="43"/>
    </row>
    <row r="559" ht="15.75" customHeight="1">
      <c r="B559" s="4"/>
      <c r="F559" s="43"/>
    </row>
    <row r="560" ht="15.75" customHeight="1">
      <c r="B560" s="4"/>
      <c r="F560" s="43"/>
    </row>
    <row r="561" ht="15.75" customHeight="1">
      <c r="B561" s="4"/>
      <c r="F561" s="43"/>
    </row>
    <row r="562" ht="15.75" customHeight="1">
      <c r="B562" s="4"/>
      <c r="F562" s="43"/>
    </row>
    <row r="563" ht="15.75" customHeight="1">
      <c r="B563" s="4"/>
      <c r="F563" s="43"/>
    </row>
    <row r="564" ht="15.75" customHeight="1">
      <c r="B564" s="4"/>
      <c r="F564" s="43"/>
    </row>
    <row r="565" ht="15.75" customHeight="1">
      <c r="B565" s="4"/>
      <c r="F565" s="43"/>
    </row>
    <row r="566" ht="15.75" customHeight="1">
      <c r="B566" s="4"/>
      <c r="F566" s="43"/>
    </row>
    <row r="567" ht="15.75" customHeight="1">
      <c r="B567" s="4"/>
      <c r="F567" s="43"/>
    </row>
    <row r="568" ht="15.75" customHeight="1">
      <c r="B568" s="4"/>
      <c r="F568" s="43"/>
    </row>
    <row r="569" ht="15.75" customHeight="1">
      <c r="B569" s="4"/>
      <c r="F569" s="43"/>
    </row>
    <row r="570" ht="15.75" customHeight="1">
      <c r="B570" s="4"/>
      <c r="F570" s="43"/>
    </row>
    <row r="571" ht="15.75" customHeight="1">
      <c r="B571" s="4"/>
      <c r="F571" s="43"/>
    </row>
    <row r="572" ht="15.75" customHeight="1">
      <c r="B572" s="4"/>
      <c r="F572" s="43"/>
    </row>
    <row r="573" ht="15.75" customHeight="1">
      <c r="B573" s="4"/>
      <c r="F573" s="43"/>
    </row>
    <row r="574" ht="15.75" customHeight="1">
      <c r="B574" s="4"/>
      <c r="F574" s="43"/>
    </row>
    <row r="575" ht="15.75" customHeight="1">
      <c r="B575" s="4"/>
      <c r="F575" s="43"/>
    </row>
    <row r="576" ht="15.75" customHeight="1">
      <c r="B576" s="4"/>
      <c r="F576" s="43"/>
    </row>
    <row r="577" ht="15.75" customHeight="1">
      <c r="B577" s="4"/>
      <c r="F577" s="43"/>
    </row>
    <row r="578" ht="15.75" customHeight="1">
      <c r="B578" s="4"/>
      <c r="F578" s="43"/>
    </row>
    <row r="579" ht="15.75" customHeight="1">
      <c r="B579" s="4"/>
      <c r="F579" s="43"/>
    </row>
    <row r="580" ht="15.75" customHeight="1">
      <c r="B580" s="4"/>
      <c r="F580" s="43"/>
    </row>
    <row r="581" ht="15.75" customHeight="1">
      <c r="B581" s="4"/>
      <c r="F581" s="43"/>
    </row>
    <row r="582" ht="15.75" customHeight="1">
      <c r="B582" s="4"/>
      <c r="F582" s="43"/>
    </row>
    <row r="583" ht="15.75" customHeight="1">
      <c r="B583" s="4"/>
      <c r="F583" s="43"/>
    </row>
    <row r="584" ht="15.75" customHeight="1">
      <c r="B584" s="4"/>
      <c r="F584" s="43"/>
    </row>
    <row r="585" ht="15.75" customHeight="1">
      <c r="B585" s="4"/>
      <c r="F585" s="43"/>
    </row>
    <row r="586" ht="15.75" customHeight="1">
      <c r="B586" s="4"/>
      <c r="F586" s="43"/>
    </row>
    <row r="587" ht="15.75" customHeight="1">
      <c r="B587" s="4"/>
      <c r="F587" s="43"/>
    </row>
    <row r="588" ht="15.75" customHeight="1">
      <c r="B588" s="4"/>
      <c r="F588" s="43"/>
    </row>
    <row r="589" ht="15.75" customHeight="1">
      <c r="B589" s="4"/>
      <c r="F589" s="43"/>
    </row>
    <row r="590" ht="15.75" customHeight="1">
      <c r="B590" s="4"/>
      <c r="F590" s="43"/>
    </row>
    <row r="591" ht="15.75" customHeight="1">
      <c r="B591" s="4"/>
      <c r="F591" s="43"/>
    </row>
    <row r="592" ht="15.75" customHeight="1">
      <c r="B592" s="4"/>
      <c r="F592" s="43"/>
    </row>
    <row r="593" ht="15.75" customHeight="1">
      <c r="B593" s="4"/>
      <c r="F593" s="43"/>
    </row>
    <row r="594" ht="15.75" customHeight="1">
      <c r="B594" s="4"/>
      <c r="F594" s="43"/>
    </row>
    <row r="595" ht="15.75" customHeight="1">
      <c r="B595" s="4"/>
      <c r="F595" s="43"/>
    </row>
    <row r="596" ht="15.75" customHeight="1">
      <c r="B596" s="4"/>
      <c r="F596" s="43"/>
    </row>
    <row r="597" ht="15.75" customHeight="1">
      <c r="B597" s="4"/>
      <c r="F597" s="43"/>
    </row>
    <row r="598" ht="15.75" customHeight="1">
      <c r="B598" s="4"/>
      <c r="F598" s="43"/>
    </row>
    <row r="599" ht="15.75" customHeight="1">
      <c r="B599" s="4"/>
      <c r="F599" s="43"/>
    </row>
    <row r="600" ht="15.75" customHeight="1">
      <c r="B600" s="4"/>
      <c r="F600" s="43"/>
    </row>
    <row r="601" ht="15.75" customHeight="1">
      <c r="B601" s="4"/>
      <c r="F601" s="43"/>
    </row>
    <row r="602" ht="15.75" customHeight="1">
      <c r="B602" s="4"/>
      <c r="F602" s="43"/>
    </row>
    <row r="603" ht="15.75" customHeight="1">
      <c r="B603" s="4"/>
      <c r="F603" s="43"/>
    </row>
    <row r="604" ht="15.75" customHeight="1">
      <c r="B604" s="4"/>
      <c r="F604" s="43"/>
    </row>
    <row r="605" ht="15.75" customHeight="1">
      <c r="B605" s="4"/>
      <c r="F605" s="43"/>
    </row>
    <row r="606" ht="15.75" customHeight="1">
      <c r="B606" s="4"/>
      <c r="F606" s="43"/>
    </row>
    <row r="607" ht="15.75" customHeight="1">
      <c r="B607" s="4"/>
      <c r="F607" s="43"/>
    </row>
    <row r="608" ht="15.75" customHeight="1">
      <c r="B608" s="4"/>
      <c r="F608" s="43"/>
    </row>
    <row r="609" ht="15.75" customHeight="1">
      <c r="B609" s="4"/>
      <c r="F609" s="43"/>
    </row>
    <row r="610" ht="15.75" customHeight="1">
      <c r="B610" s="4"/>
      <c r="F610" s="43"/>
    </row>
    <row r="611" ht="15.75" customHeight="1">
      <c r="B611" s="4"/>
      <c r="F611" s="43"/>
    </row>
    <row r="612" ht="15.75" customHeight="1">
      <c r="B612" s="4"/>
      <c r="F612" s="43"/>
    </row>
    <row r="613" ht="15.75" customHeight="1">
      <c r="B613" s="4"/>
      <c r="F613" s="43"/>
    </row>
    <row r="614" ht="15.75" customHeight="1">
      <c r="B614" s="4"/>
      <c r="F614" s="43"/>
    </row>
    <row r="615" ht="15.75" customHeight="1">
      <c r="B615" s="4"/>
      <c r="F615" s="43"/>
    </row>
    <row r="616" ht="15.75" customHeight="1">
      <c r="B616" s="4"/>
      <c r="F616" s="43"/>
    </row>
    <row r="617" ht="15.75" customHeight="1">
      <c r="B617" s="4"/>
      <c r="F617" s="43"/>
    </row>
    <row r="618" ht="15.75" customHeight="1">
      <c r="B618" s="4"/>
      <c r="F618" s="43"/>
    </row>
    <row r="619" ht="15.75" customHeight="1">
      <c r="B619" s="4"/>
      <c r="F619" s="43"/>
    </row>
    <row r="620" ht="15.75" customHeight="1">
      <c r="B620" s="4"/>
      <c r="F620" s="43"/>
    </row>
    <row r="621" ht="15.75" customHeight="1">
      <c r="B621" s="4"/>
      <c r="F621" s="43"/>
    </row>
    <row r="622" ht="15.75" customHeight="1">
      <c r="B622" s="4"/>
      <c r="F622" s="43"/>
    </row>
    <row r="623" ht="15.75" customHeight="1">
      <c r="B623" s="4"/>
      <c r="F623" s="43"/>
    </row>
    <row r="624" ht="15.75" customHeight="1">
      <c r="B624" s="4"/>
      <c r="F624" s="43"/>
    </row>
    <row r="625" ht="15.75" customHeight="1">
      <c r="B625" s="4"/>
      <c r="F625" s="43"/>
    </row>
    <row r="626" ht="15.75" customHeight="1">
      <c r="B626" s="4"/>
      <c r="F626" s="43"/>
    </row>
    <row r="627" ht="15.75" customHeight="1">
      <c r="B627" s="4"/>
      <c r="F627" s="43"/>
    </row>
    <row r="628" ht="15.75" customHeight="1">
      <c r="B628" s="4"/>
      <c r="F628" s="43"/>
    </row>
    <row r="629" ht="15.75" customHeight="1">
      <c r="B629" s="4"/>
      <c r="F629" s="43"/>
    </row>
    <row r="630" ht="15.75" customHeight="1">
      <c r="B630" s="4"/>
      <c r="F630" s="43"/>
    </row>
    <row r="631" ht="15.75" customHeight="1">
      <c r="B631" s="4"/>
      <c r="F631" s="43"/>
    </row>
    <row r="632" ht="15.75" customHeight="1">
      <c r="B632" s="4"/>
      <c r="F632" s="43"/>
    </row>
    <row r="633" ht="15.75" customHeight="1">
      <c r="B633" s="4"/>
      <c r="F633" s="43"/>
    </row>
    <row r="634" ht="15.75" customHeight="1">
      <c r="B634" s="4"/>
      <c r="F634" s="43"/>
    </row>
    <row r="635" ht="15.75" customHeight="1">
      <c r="B635" s="4"/>
      <c r="F635" s="43"/>
    </row>
    <row r="636" ht="15.75" customHeight="1">
      <c r="B636" s="4"/>
      <c r="F636" s="43"/>
    </row>
    <row r="637" ht="15.75" customHeight="1">
      <c r="B637" s="4"/>
      <c r="F637" s="43"/>
    </row>
    <row r="638" ht="15.75" customHeight="1">
      <c r="B638" s="4"/>
      <c r="F638" s="43"/>
    </row>
    <row r="639" ht="15.75" customHeight="1">
      <c r="B639" s="4"/>
      <c r="F639" s="43"/>
    </row>
    <row r="640" ht="15.75" customHeight="1">
      <c r="B640" s="4"/>
      <c r="F640" s="43"/>
    </row>
    <row r="641" ht="15.75" customHeight="1">
      <c r="B641" s="4"/>
      <c r="F641" s="43"/>
    </row>
    <row r="642" ht="15.75" customHeight="1">
      <c r="B642" s="4"/>
      <c r="F642" s="43"/>
    </row>
    <row r="643" ht="15.75" customHeight="1">
      <c r="B643" s="4"/>
      <c r="F643" s="43"/>
    </row>
    <row r="644" ht="15.75" customHeight="1">
      <c r="B644" s="4"/>
      <c r="F644" s="43"/>
    </row>
    <row r="645" ht="15.75" customHeight="1">
      <c r="B645" s="4"/>
      <c r="F645" s="43"/>
    </row>
    <row r="646" ht="15.75" customHeight="1">
      <c r="B646" s="4"/>
      <c r="F646" s="43"/>
    </row>
    <row r="647" ht="15.75" customHeight="1">
      <c r="B647" s="4"/>
      <c r="F647" s="43"/>
    </row>
    <row r="648" ht="15.75" customHeight="1">
      <c r="B648" s="4"/>
      <c r="F648" s="43"/>
    </row>
    <row r="649" ht="15.75" customHeight="1">
      <c r="B649" s="4"/>
      <c r="F649" s="43"/>
    </row>
    <row r="650" ht="15.75" customHeight="1">
      <c r="B650" s="4"/>
      <c r="F650" s="43"/>
    </row>
    <row r="651" ht="15.75" customHeight="1">
      <c r="B651" s="4"/>
      <c r="F651" s="43"/>
    </row>
    <row r="652" ht="15.75" customHeight="1">
      <c r="B652" s="4"/>
      <c r="F652" s="43"/>
    </row>
    <row r="653" ht="15.75" customHeight="1">
      <c r="B653" s="4"/>
      <c r="F653" s="43"/>
    </row>
    <row r="654" ht="15.75" customHeight="1">
      <c r="B654" s="4"/>
      <c r="F654" s="43"/>
    </row>
    <row r="655" ht="15.75" customHeight="1">
      <c r="B655" s="4"/>
      <c r="F655" s="43"/>
    </row>
    <row r="656" ht="15.75" customHeight="1">
      <c r="B656" s="4"/>
      <c r="F656" s="43"/>
    </row>
    <row r="657" ht="15.75" customHeight="1">
      <c r="B657" s="4"/>
      <c r="F657" s="43"/>
    </row>
    <row r="658" ht="15.75" customHeight="1">
      <c r="B658" s="4"/>
      <c r="F658" s="43"/>
    </row>
    <row r="659" ht="15.75" customHeight="1">
      <c r="B659" s="4"/>
      <c r="F659" s="43"/>
    </row>
    <row r="660" ht="15.75" customHeight="1">
      <c r="B660" s="4"/>
      <c r="F660" s="43"/>
    </row>
    <row r="661" ht="15.75" customHeight="1">
      <c r="B661" s="4"/>
      <c r="F661" s="43"/>
    </row>
    <row r="662" ht="15.75" customHeight="1">
      <c r="B662" s="4"/>
      <c r="F662" s="43"/>
    </row>
    <row r="663" ht="15.75" customHeight="1">
      <c r="B663" s="4"/>
      <c r="F663" s="43"/>
    </row>
    <row r="664" ht="15.75" customHeight="1">
      <c r="B664" s="4"/>
      <c r="F664" s="43"/>
    </row>
    <row r="665" ht="15.75" customHeight="1">
      <c r="B665" s="4"/>
      <c r="F665" s="43"/>
    </row>
    <row r="666" ht="15.75" customHeight="1">
      <c r="B666" s="4"/>
      <c r="F666" s="43"/>
    </row>
    <row r="667" ht="15.75" customHeight="1">
      <c r="B667" s="4"/>
      <c r="F667" s="43"/>
    </row>
    <row r="668" ht="15.75" customHeight="1">
      <c r="B668" s="4"/>
      <c r="F668" s="43"/>
    </row>
    <row r="669" ht="15.75" customHeight="1">
      <c r="B669" s="4"/>
      <c r="F669" s="43"/>
    </row>
    <row r="670" ht="15.75" customHeight="1">
      <c r="B670" s="4"/>
      <c r="F670" s="43"/>
    </row>
    <row r="671" ht="15.75" customHeight="1">
      <c r="B671" s="4"/>
      <c r="F671" s="43"/>
    </row>
    <row r="672" ht="15.75" customHeight="1">
      <c r="B672" s="4"/>
      <c r="F672" s="43"/>
    </row>
    <row r="673" ht="15.75" customHeight="1">
      <c r="B673" s="4"/>
      <c r="F673" s="43"/>
    </row>
    <row r="674" ht="15.75" customHeight="1">
      <c r="B674" s="4"/>
      <c r="F674" s="43"/>
    </row>
    <row r="675" ht="15.75" customHeight="1">
      <c r="B675" s="4"/>
      <c r="F675" s="43"/>
    </row>
    <row r="676" ht="15.75" customHeight="1">
      <c r="B676" s="4"/>
      <c r="F676" s="43"/>
    </row>
    <row r="677" ht="15.75" customHeight="1">
      <c r="B677" s="4"/>
      <c r="F677" s="43"/>
    </row>
    <row r="678" ht="15.75" customHeight="1">
      <c r="B678" s="4"/>
      <c r="F678" s="43"/>
    </row>
    <row r="679" ht="15.75" customHeight="1">
      <c r="B679" s="4"/>
      <c r="F679" s="43"/>
    </row>
    <row r="680" ht="15.75" customHeight="1">
      <c r="B680" s="4"/>
      <c r="F680" s="43"/>
    </row>
    <row r="681" ht="15.75" customHeight="1">
      <c r="B681" s="4"/>
      <c r="F681" s="43"/>
    </row>
    <row r="682" ht="15.75" customHeight="1">
      <c r="B682" s="4"/>
      <c r="F682" s="43"/>
    </row>
    <row r="683" ht="15.75" customHeight="1">
      <c r="B683" s="4"/>
      <c r="F683" s="43"/>
    </row>
    <row r="684" ht="15.75" customHeight="1">
      <c r="B684" s="4"/>
      <c r="F684" s="43"/>
    </row>
    <row r="685" ht="15.75" customHeight="1">
      <c r="B685" s="4"/>
      <c r="F685" s="43"/>
    </row>
    <row r="686" ht="15.75" customHeight="1">
      <c r="B686" s="4"/>
      <c r="F686" s="43"/>
    </row>
    <row r="687" ht="15.75" customHeight="1">
      <c r="B687" s="4"/>
      <c r="F687" s="43"/>
    </row>
    <row r="688" ht="15.75" customHeight="1">
      <c r="B688" s="4"/>
      <c r="F688" s="43"/>
    </row>
    <row r="689" ht="15.75" customHeight="1">
      <c r="B689" s="4"/>
      <c r="F689" s="43"/>
    </row>
    <row r="690" ht="15.75" customHeight="1">
      <c r="B690" s="4"/>
      <c r="F690" s="43"/>
    </row>
    <row r="691" ht="15.75" customHeight="1">
      <c r="B691" s="4"/>
      <c r="F691" s="43"/>
    </row>
    <row r="692" ht="15.75" customHeight="1">
      <c r="B692" s="4"/>
      <c r="F692" s="43"/>
    </row>
    <row r="693" ht="15.75" customHeight="1">
      <c r="B693" s="4"/>
      <c r="F693" s="43"/>
    </row>
    <row r="694" ht="15.75" customHeight="1">
      <c r="B694" s="4"/>
      <c r="F694" s="43"/>
    </row>
    <row r="695" ht="15.75" customHeight="1">
      <c r="B695" s="4"/>
      <c r="F695" s="43"/>
    </row>
    <row r="696" ht="15.75" customHeight="1">
      <c r="B696" s="4"/>
      <c r="F696" s="43"/>
    </row>
    <row r="697" ht="15.75" customHeight="1">
      <c r="B697" s="4"/>
      <c r="F697" s="43"/>
    </row>
    <row r="698" ht="15.75" customHeight="1">
      <c r="B698" s="4"/>
      <c r="F698" s="43"/>
    </row>
    <row r="699" ht="15.75" customHeight="1">
      <c r="B699" s="4"/>
      <c r="F699" s="43"/>
    </row>
    <row r="700" ht="15.75" customHeight="1">
      <c r="B700" s="4"/>
      <c r="F700" s="43"/>
    </row>
    <row r="701" ht="15.75" customHeight="1">
      <c r="B701" s="4"/>
      <c r="F701" s="43"/>
    </row>
    <row r="702" ht="15.75" customHeight="1">
      <c r="B702" s="4"/>
      <c r="F702" s="43"/>
    </row>
    <row r="703" ht="15.75" customHeight="1">
      <c r="B703" s="4"/>
      <c r="F703" s="43"/>
    </row>
    <row r="704" ht="15.75" customHeight="1">
      <c r="B704" s="4"/>
      <c r="F704" s="43"/>
    </row>
    <row r="705" ht="15.75" customHeight="1">
      <c r="B705" s="4"/>
      <c r="F705" s="43"/>
    </row>
    <row r="706" ht="15.75" customHeight="1">
      <c r="B706" s="4"/>
      <c r="F706" s="43"/>
    </row>
    <row r="707" ht="15.75" customHeight="1">
      <c r="B707" s="4"/>
      <c r="F707" s="43"/>
    </row>
    <row r="708" ht="15.75" customHeight="1">
      <c r="B708" s="4"/>
      <c r="F708" s="43"/>
    </row>
    <row r="709" ht="15.75" customHeight="1">
      <c r="B709" s="4"/>
      <c r="F709" s="43"/>
    </row>
    <row r="710" ht="15.75" customHeight="1">
      <c r="B710" s="4"/>
      <c r="F710" s="43"/>
    </row>
    <row r="711" ht="15.75" customHeight="1">
      <c r="B711" s="4"/>
      <c r="F711" s="43"/>
    </row>
    <row r="712" ht="15.75" customHeight="1">
      <c r="B712" s="4"/>
      <c r="F712" s="43"/>
    </row>
    <row r="713" ht="15.75" customHeight="1">
      <c r="B713" s="4"/>
      <c r="F713" s="43"/>
    </row>
    <row r="714" ht="15.75" customHeight="1">
      <c r="B714" s="4"/>
      <c r="F714" s="43"/>
    </row>
    <row r="715" ht="15.75" customHeight="1">
      <c r="B715" s="4"/>
      <c r="F715" s="43"/>
    </row>
    <row r="716" ht="15.75" customHeight="1">
      <c r="B716" s="4"/>
      <c r="F716" s="43"/>
    </row>
    <row r="717" ht="15.75" customHeight="1">
      <c r="B717" s="4"/>
      <c r="F717" s="43"/>
    </row>
    <row r="718" ht="15.75" customHeight="1">
      <c r="B718" s="4"/>
      <c r="F718" s="43"/>
    </row>
    <row r="719" ht="15.75" customHeight="1">
      <c r="B719" s="4"/>
      <c r="F719" s="43"/>
    </row>
    <row r="720" ht="15.75" customHeight="1">
      <c r="B720" s="4"/>
      <c r="F720" s="43"/>
    </row>
    <row r="721" ht="15.75" customHeight="1">
      <c r="B721" s="4"/>
      <c r="F721" s="43"/>
    </row>
    <row r="722" ht="15.75" customHeight="1">
      <c r="B722" s="4"/>
      <c r="F722" s="43"/>
    </row>
    <row r="723" ht="15.75" customHeight="1">
      <c r="B723" s="4"/>
      <c r="F723" s="43"/>
    </row>
    <row r="724" ht="15.75" customHeight="1">
      <c r="B724" s="4"/>
      <c r="F724" s="43"/>
    </row>
    <row r="725" ht="15.75" customHeight="1">
      <c r="B725" s="4"/>
      <c r="F725" s="43"/>
    </row>
    <row r="726" ht="15.75" customHeight="1">
      <c r="B726" s="4"/>
      <c r="F726" s="43"/>
    </row>
    <row r="727" ht="15.75" customHeight="1">
      <c r="B727" s="4"/>
      <c r="F727" s="43"/>
    </row>
    <row r="728" ht="15.75" customHeight="1">
      <c r="B728" s="4"/>
      <c r="F728" s="43"/>
    </row>
    <row r="729" ht="15.75" customHeight="1">
      <c r="B729" s="4"/>
      <c r="F729" s="43"/>
    </row>
    <row r="730" ht="15.75" customHeight="1">
      <c r="B730" s="4"/>
      <c r="F730" s="43"/>
    </row>
    <row r="731" ht="15.75" customHeight="1">
      <c r="B731" s="4"/>
      <c r="F731" s="43"/>
    </row>
    <row r="732" ht="15.75" customHeight="1">
      <c r="B732" s="4"/>
      <c r="F732" s="43"/>
    </row>
    <row r="733" ht="15.75" customHeight="1">
      <c r="B733" s="4"/>
      <c r="F733" s="43"/>
    </row>
    <row r="734" ht="15.75" customHeight="1">
      <c r="B734" s="4"/>
      <c r="F734" s="43"/>
    </row>
    <row r="735" ht="15.75" customHeight="1">
      <c r="B735" s="4"/>
      <c r="F735" s="43"/>
    </row>
    <row r="736" ht="15.75" customHeight="1">
      <c r="B736" s="4"/>
      <c r="F736" s="43"/>
    </row>
    <row r="737" ht="15.75" customHeight="1">
      <c r="B737" s="4"/>
      <c r="F737" s="43"/>
    </row>
    <row r="738" ht="15.75" customHeight="1">
      <c r="B738" s="4"/>
      <c r="F738" s="43"/>
    </row>
    <row r="739" ht="15.75" customHeight="1">
      <c r="B739" s="4"/>
      <c r="F739" s="43"/>
    </row>
    <row r="740" ht="15.75" customHeight="1">
      <c r="B740" s="4"/>
      <c r="F740" s="43"/>
    </row>
    <row r="741" ht="15.75" customHeight="1">
      <c r="B741" s="4"/>
      <c r="F741" s="43"/>
    </row>
    <row r="742" ht="15.75" customHeight="1">
      <c r="B742" s="4"/>
      <c r="F742" s="43"/>
    </row>
    <row r="743" ht="15.75" customHeight="1">
      <c r="B743" s="4"/>
      <c r="F743" s="43"/>
    </row>
    <row r="744" ht="15.75" customHeight="1">
      <c r="B744" s="4"/>
      <c r="F744" s="43"/>
    </row>
    <row r="745" ht="15.75" customHeight="1">
      <c r="B745" s="4"/>
      <c r="F745" s="43"/>
    </row>
    <row r="746" ht="15.75" customHeight="1">
      <c r="B746" s="4"/>
      <c r="F746" s="43"/>
    </row>
    <row r="747" ht="15.75" customHeight="1">
      <c r="B747" s="4"/>
      <c r="F747" s="43"/>
    </row>
    <row r="748" ht="15.75" customHeight="1">
      <c r="B748" s="4"/>
      <c r="F748" s="43"/>
    </row>
    <row r="749" ht="15.75" customHeight="1">
      <c r="B749" s="4"/>
      <c r="F749" s="43"/>
    </row>
    <row r="750" ht="15.75" customHeight="1">
      <c r="B750" s="4"/>
      <c r="F750" s="43"/>
    </row>
    <row r="751" ht="15.75" customHeight="1">
      <c r="B751" s="4"/>
      <c r="F751" s="43"/>
    </row>
    <row r="752" ht="15.75" customHeight="1">
      <c r="B752" s="4"/>
      <c r="F752" s="43"/>
    </row>
    <row r="753" ht="15.75" customHeight="1">
      <c r="B753" s="4"/>
      <c r="F753" s="43"/>
    </row>
    <row r="754" ht="15.75" customHeight="1">
      <c r="B754" s="4"/>
      <c r="F754" s="43"/>
    </row>
    <row r="755" ht="15.75" customHeight="1">
      <c r="B755" s="4"/>
      <c r="F755" s="43"/>
    </row>
    <row r="756" ht="15.75" customHeight="1">
      <c r="B756" s="4"/>
      <c r="F756" s="43"/>
    </row>
    <row r="757" ht="15.75" customHeight="1">
      <c r="B757" s="4"/>
      <c r="F757" s="43"/>
    </row>
    <row r="758" ht="15.75" customHeight="1">
      <c r="B758" s="4"/>
      <c r="F758" s="43"/>
    </row>
    <row r="759" ht="15.75" customHeight="1">
      <c r="B759" s="4"/>
      <c r="F759" s="43"/>
    </row>
    <row r="760" ht="15.75" customHeight="1">
      <c r="B760" s="4"/>
      <c r="F760" s="43"/>
    </row>
    <row r="761" ht="15.75" customHeight="1">
      <c r="B761" s="4"/>
      <c r="F761" s="43"/>
    </row>
    <row r="762" ht="15.75" customHeight="1">
      <c r="B762" s="4"/>
      <c r="F762" s="43"/>
    </row>
    <row r="763" ht="15.75" customHeight="1">
      <c r="B763" s="4"/>
      <c r="F763" s="43"/>
    </row>
    <row r="764" ht="15.75" customHeight="1">
      <c r="B764" s="4"/>
      <c r="F764" s="43"/>
    </row>
    <row r="765" ht="15.75" customHeight="1">
      <c r="B765" s="4"/>
      <c r="F765" s="43"/>
    </row>
    <row r="766" ht="15.75" customHeight="1">
      <c r="B766" s="4"/>
      <c r="F766" s="43"/>
    </row>
    <row r="767" ht="15.75" customHeight="1">
      <c r="B767" s="4"/>
      <c r="F767" s="43"/>
    </row>
    <row r="768" ht="15.75" customHeight="1">
      <c r="B768" s="4"/>
      <c r="F768" s="43"/>
    </row>
    <row r="769" ht="15.75" customHeight="1">
      <c r="B769" s="4"/>
      <c r="F769" s="43"/>
    </row>
    <row r="770" ht="15.75" customHeight="1">
      <c r="B770" s="4"/>
      <c r="F770" s="43"/>
    </row>
    <row r="771" ht="15.75" customHeight="1">
      <c r="B771" s="4"/>
      <c r="F771" s="43"/>
    </row>
    <row r="772" ht="15.75" customHeight="1">
      <c r="B772" s="4"/>
      <c r="F772" s="43"/>
    </row>
    <row r="773" ht="15.75" customHeight="1">
      <c r="B773" s="4"/>
      <c r="F773" s="43"/>
    </row>
    <row r="774" ht="15.75" customHeight="1">
      <c r="B774" s="4"/>
      <c r="F774" s="43"/>
    </row>
    <row r="775" ht="15.75" customHeight="1">
      <c r="B775" s="4"/>
      <c r="F775" s="43"/>
    </row>
    <row r="776" ht="15.75" customHeight="1">
      <c r="B776" s="4"/>
      <c r="F776" s="43"/>
    </row>
    <row r="777" ht="15.75" customHeight="1">
      <c r="B777" s="4"/>
      <c r="F777" s="43"/>
    </row>
    <row r="778" ht="15.75" customHeight="1">
      <c r="B778" s="4"/>
      <c r="F778" s="43"/>
    </row>
    <row r="779" ht="15.75" customHeight="1">
      <c r="B779" s="4"/>
      <c r="F779" s="43"/>
    </row>
    <row r="780" ht="15.75" customHeight="1">
      <c r="B780" s="4"/>
      <c r="F780" s="43"/>
    </row>
    <row r="781" ht="15.75" customHeight="1">
      <c r="B781" s="4"/>
      <c r="F781" s="43"/>
    </row>
    <row r="782" ht="15.75" customHeight="1">
      <c r="B782" s="4"/>
      <c r="F782" s="43"/>
    </row>
    <row r="783" ht="15.75" customHeight="1">
      <c r="B783" s="4"/>
      <c r="F783" s="43"/>
    </row>
    <row r="784" ht="15.75" customHeight="1">
      <c r="B784" s="4"/>
      <c r="F784" s="43"/>
    </row>
    <row r="785" ht="15.75" customHeight="1">
      <c r="B785" s="4"/>
      <c r="F785" s="43"/>
    </row>
    <row r="786" ht="15.75" customHeight="1">
      <c r="B786" s="4"/>
      <c r="F786" s="43"/>
    </row>
    <row r="787" ht="15.75" customHeight="1">
      <c r="B787" s="4"/>
      <c r="F787" s="43"/>
    </row>
    <row r="788" ht="15.75" customHeight="1">
      <c r="B788" s="4"/>
      <c r="F788" s="43"/>
    </row>
    <row r="789" ht="15.75" customHeight="1">
      <c r="B789" s="4"/>
      <c r="F789" s="43"/>
    </row>
    <row r="790" ht="15.75" customHeight="1">
      <c r="B790" s="4"/>
      <c r="F790" s="43"/>
    </row>
    <row r="791" ht="15.75" customHeight="1">
      <c r="B791" s="4"/>
      <c r="F791" s="43"/>
    </row>
    <row r="792" ht="15.75" customHeight="1">
      <c r="B792" s="4"/>
      <c r="F792" s="43"/>
    </row>
    <row r="793" ht="15.75" customHeight="1">
      <c r="B793" s="4"/>
      <c r="F793" s="43"/>
    </row>
    <row r="794" ht="15.75" customHeight="1">
      <c r="B794" s="4"/>
      <c r="F794" s="43"/>
    </row>
    <row r="795" ht="15.75" customHeight="1">
      <c r="B795" s="4"/>
      <c r="F795" s="43"/>
    </row>
    <row r="796" ht="15.75" customHeight="1">
      <c r="B796" s="4"/>
      <c r="F796" s="43"/>
    </row>
    <row r="797" ht="15.75" customHeight="1">
      <c r="B797" s="4"/>
      <c r="F797" s="43"/>
    </row>
    <row r="798" ht="15.75" customHeight="1">
      <c r="B798" s="4"/>
      <c r="F798" s="43"/>
    </row>
    <row r="799" ht="15.75" customHeight="1">
      <c r="B799" s="4"/>
      <c r="F799" s="43"/>
    </row>
    <row r="800" ht="15.75" customHeight="1">
      <c r="B800" s="4"/>
      <c r="F800" s="43"/>
    </row>
    <row r="801" ht="15.75" customHeight="1">
      <c r="B801" s="4"/>
      <c r="F801" s="43"/>
    </row>
    <row r="802" ht="15.75" customHeight="1">
      <c r="B802" s="4"/>
      <c r="F802" s="43"/>
    </row>
    <row r="803" ht="15.75" customHeight="1">
      <c r="B803" s="4"/>
      <c r="F803" s="43"/>
    </row>
    <row r="804" ht="15.75" customHeight="1">
      <c r="B804" s="4"/>
      <c r="F804" s="43"/>
    </row>
    <row r="805" ht="15.75" customHeight="1">
      <c r="B805" s="4"/>
      <c r="F805" s="43"/>
    </row>
    <row r="806" ht="15.75" customHeight="1">
      <c r="B806" s="4"/>
      <c r="F806" s="43"/>
    </row>
    <row r="807" ht="15.75" customHeight="1">
      <c r="B807" s="4"/>
      <c r="F807" s="43"/>
    </row>
    <row r="808" ht="15.75" customHeight="1">
      <c r="B808" s="4"/>
      <c r="F808" s="43"/>
    </row>
    <row r="809" ht="15.75" customHeight="1">
      <c r="B809" s="4"/>
      <c r="F809" s="43"/>
    </row>
    <row r="810" ht="15.75" customHeight="1">
      <c r="B810" s="4"/>
      <c r="F810" s="43"/>
    </row>
    <row r="811" ht="15.75" customHeight="1">
      <c r="B811" s="4"/>
      <c r="F811" s="43"/>
    </row>
    <row r="812" ht="15.75" customHeight="1">
      <c r="B812" s="4"/>
      <c r="F812" s="43"/>
    </row>
    <row r="813" ht="15.75" customHeight="1">
      <c r="B813" s="4"/>
      <c r="F813" s="43"/>
    </row>
    <row r="814" ht="15.75" customHeight="1">
      <c r="B814" s="4"/>
      <c r="F814" s="43"/>
    </row>
    <row r="815" ht="15.75" customHeight="1">
      <c r="B815" s="4"/>
      <c r="F815" s="43"/>
    </row>
    <row r="816" ht="15.75" customHeight="1">
      <c r="B816" s="4"/>
      <c r="F816" s="43"/>
    </row>
    <row r="817" ht="15.75" customHeight="1">
      <c r="B817" s="4"/>
      <c r="F817" s="43"/>
    </row>
    <row r="818" ht="15.75" customHeight="1">
      <c r="B818" s="4"/>
      <c r="F818" s="43"/>
    </row>
    <row r="819" ht="15.75" customHeight="1">
      <c r="B819" s="4"/>
      <c r="F819" s="43"/>
    </row>
    <row r="820" ht="15.75" customHeight="1">
      <c r="B820" s="4"/>
      <c r="F820" s="43"/>
    </row>
    <row r="821" ht="15.75" customHeight="1">
      <c r="B821" s="4"/>
      <c r="F821" s="43"/>
    </row>
    <row r="822" ht="15.75" customHeight="1">
      <c r="B822" s="4"/>
      <c r="F822" s="43"/>
    </row>
    <row r="823" ht="15.75" customHeight="1">
      <c r="B823" s="4"/>
      <c r="F823" s="43"/>
    </row>
    <row r="824" ht="15.75" customHeight="1">
      <c r="B824" s="4"/>
      <c r="F824" s="43"/>
    </row>
    <row r="825" ht="15.75" customHeight="1">
      <c r="B825" s="4"/>
      <c r="F825" s="43"/>
    </row>
    <row r="826" ht="15.75" customHeight="1">
      <c r="B826" s="4"/>
      <c r="F826" s="43"/>
    </row>
    <row r="827" ht="15.75" customHeight="1">
      <c r="B827" s="4"/>
      <c r="F827" s="43"/>
    </row>
    <row r="828" ht="15.75" customHeight="1">
      <c r="B828" s="4"/>
      <c r="F828" s="43"/>
    </row>
    <row r="829" ht="15.75" customHeight="1">
      <c r="B829" s="4"/>
      <c r="F829" s="43"/>
    </row>
    <row r="830" ht="15.75" customHeight="1">
      <c r="B830" s="4"/>
      <c r="F830" s="43"/>
    </row>
    <row r="831" ht="15.75" customHeight="1">
      <c r="B831" s="4"/>
      <c r="F831" s="43"/>
    </row>
    <row r="832" ht="15.75" customHeight="1">
      <c r="B832" s="4"/>
      <c r="F832" s="43"/>
    </row>
    <row r="833" ht="15.75" customHeight="1">
      <c r="B833" s="4"/>
      <c r="F833" s="43"/>
    </row>
    <row r="834" ht="15.75" customHeight="1">
      <c r="B834" s="4"/>
      <c r="F834" s="43"/>
    </row>
    <row r="835" ht="15.75" customHeight="1">
      <c r="B835" s="4"/>
      <c r="F835" s="43"/>
    </row>
    <row r="836" ht="15.75" customHeight="1">
      <c r="B836" s="4"/>
      <c r="F836" s="43"/>
    </row>
    <row r="837" ht="15.75" customHeight="1">
      <c r="B837" s="4"/>
      <c r="F837" s="43"/>
    </row>
    <row r="838" ht="15.75" customHeight="1">
      <c r="B838" s="4"/>
      <c r="F838" s="43"/>
    </row>
    <row r="839" ht="15.75" customHeight="1">
      <c r="B839" s="4"/>
      <c r="F839" s="43"/>
    </row>
    <row r="840" ht="15.75" customHeight="1">
      <c r="B840" s="4"/>
      <c r="F840" s="43"/>
    </row>
    <row r="841" ht="15.75" customHeight="1">
      <c r="B841" s="4"/>
      <c r="F841" s="43"/>
    </row>
    <row r="842" ht="15.75" customHeight="1">
      <c r="B842" s="4"/>
      <c r="F842" s="43"/>
    </row>
    <row r="843" ht="15.75" customHeight="1">
      <c r="B843" s="4"/>
      <c r="F843" s="43"/>
    </row>
    <row r="844" ht="15.75" customHeight="1">
      <c r="B844" s="4"/>
      <c r="F844" s="43"/>
    </row>
    <row r="845" ht="15.75" customHeight="1">
      <c r="B845" s="4"/>
      <c r="F845" s="43"/>
    </row>
    <row r="846" ht="15.75" customHeight="1">
      <c r="B846" s="4"/>
      <c r="F846" s="43"/>
    </row>
    <row r="847" ht="15.75" customHeight="1">
      <c r="B847" s="4"/>
      <c r="F847" s="43"/>
    </row>
    <row r="848" ht="15.75" customHeight="1">
      <c r="B848" s="4"/>
      <c r="F848" s="43"/>
    </row>
    <row r="849" ht="15.75" customHeight="1">
      <c r="B849" s="4"/>
      <c r="F849" s="43"/>
    </row>
    <row r="850" ht="15.75" customHeight="1">
      <c r="B850" s="4"/>
      <c r="F850" s="43"/>
    </row>
    <row r="851" ht="15.75" customHeight="1">
      <c r="B851" s="4"/>
      <c r="F851" s="43"/>
    </row>
    <row r="852" ht="15.75" customHeight="1">
      <c r="B852" s="4"/>
      <c r="F852" s="43"/>
    </row>
    <row r="853" ht="15.75" customHeight="1">
      <c r="B853" s="4"/>
      <c r="F853" s="43"/>
    </row>
    <row r="854" ht="15.75" customHeight="1">
      <c r="B854" s="4"/>
      <c r="F854" s="43"/>
    </row>
    <row r="855" ht="15.75" customHeight="1">
      <c r="B855" s="4"/>
      <c r="F855" s="43"/>
    </row>
    <row r="856" ht="15.75" customHeight="1">
      <c r="B856" s="4"/>
      <c r="F856" s="43"/>
    </row>
    <row r="857" ht="15.75" customHeight="1">
      <c r="B857" s="4"/>
      <c r="F857" s="43"/>
    </row>
    <row r="858" ht="15.75" customHeight="1">
      <c r="B858" s="4"/>
      <c r="F858" s="43"/>
    </row>
    <row r="859" ht="15.75" customHeight="1">
      <c r="B859" s="4"/>
      <c r="F859" s="43"/>
    </row>
    <row r="860" ht="15.75" customHeight="1">
      <c r="B860" s="4"/>
      <c r="F860" s="43"/>
    </row>
    <row r="861" ht="15.75" customHeight="1">
      <c r="B861" s="4"/>
      <c r="F861" s="43"/>
    </row>
    <row r="862" ht="15.75" customHeight="1">
      <c r="B862" s="4"/>
      <c r="F862" s="43"/>
    </row>
    <row r="863" ht="15.75" customHeight="1">
      <c r="B863" s="4"/>
      <c r="F863" s="43"/>
    </row>
    <row r="864" ht="15.75" customHeight="1">
      <c r="B864" s="4"/>
      <c r="F864" s="43"/>
    </row>
    <row r="865" ht="15.75" customHeight="1">
      <c r="B865" s="4"/>
      <c r="F865" s="43"/>
    </row>
    <row r="866" ht="15.75" customHeight="1">
      <c r="B866" s="4"/>
      <c r="F866" s="43"/>
    </row>
    <row r="867" ht="15.75" customHeight="1">
      <c r="B867" s="4"/>
      <c r="F867" s="43"/>
    </row>
    <row r="868" ht="15.75" customHeight="1">
      <c r="B868" s="4"/>
      <c r="F868" s="43"/>
    </row>
    <row r="869" ht="15.75" customHeight="1">
      <c r="B869" s="4"/>
      <c r="F869" s="43"/>
    </row>
    <row r="870" ht="15.75" customHeight="1">
      <c r="B870" s="4"/>
      <c r="F870" s="43"/>
    </row>
    <row r="871" ht="15.75" customHeight="1">
      <c r="B871" s="4"/>
      <c r="F871" s="43"/>
    </row>
    <row r="872" ht="15.75" customHeight="1">
      <c r="B872" s="4"/>
      <c r="F872" s="43"/>
    </row>
    <row r="873" ht="15.75" customHeight="1">
      <c r="B873" s="4"/>
      <c r="F873" s="43"/>
    </row>
    <row r="874" ht="15.75" customHeight="1">
      <c r="B874" s="4"/>
      <c r="F874" s="43"/>
    </row>
    <row r="875" ht="15.75" customHeight="1">
      <c r="B875" s="4"/>
      <c r="F875" s="43"/>
    </row>
    <row r="876" ht="15.75" customHeight="1">
      <c r="B876" s="4"/>
      <c r="F876" s="43"/>
    </row>
    <row r="877" ht="15.75" customHeight="1">
      <c r="B877" s="4"/>
      <c r="F877" s="43"/>
    </row>
    <row r="878" ht="15.75" customHeight="1">
      <c r="B878" s="4"/>
      <c r="F878" s="43"/>
    </row>
    <row r="879" ht="15.75" customHeight="1">
      <c r="B879" s="4"/>
      <c r="F879" s="43"/>
    </row>
    <row r="880" ht="15.75" customHeight="1">
      <c r="B880" s="4"/>
      <c r="F880" s="43"/>
    </row>
    <row r="881" ht="15.75" customHeight="1">
      <c r="B881" s="4"/>
      <c r="F881" s="43"/>
    </row>
    <row r="882" ht="15.75" customHeight="1">
      <c r="B882" s="4"/>
      <c r="F882" s="43"/>
    </row>
    <row r="883" ht="15.75" customHeight="1">
      <c r="B883" s="4"/>
      <c r="F883" s="43"/>
    </row>
    <row r="884" ht="15.75" customHeight="1">
      <c r="B884" s="4"/>
      <c r="F884" s="43"/>
    </row>
    <row r="885" ht="15.75" customHeight="1">
      <c r="B885" s="4"/>
      <c r="F885" s="43"/>
    </row>
    <row r="886" ht="15.75" customHeight="1">
      <c r="B886" s="4"/>
      <c r="F886" s="43"/>
    </row>
    <row r="887" ht="15.75" customHeight="1">
      <c r="B887" s="4"/>
      <c r="F887" s="43"/>
    </row>
    <row r="888" ht="15.75" customHeight="1">
      <c r="B888" s="4"/>
      <c r="F888" s="43"/>
    </row>
    <row r="889" ht="15.75" customHeight="1">
      <c r="B889" s="4"/>
      <c r="F889" s="43"/>
    </row>
    <row r="890" ht="15.75" customHeight="1">
      <c r="B890" s="4"/>
      <c r="F890" s="43"/>
    </row>
    <row r="891" ht="15.75" customHeight="1">
      <c r="B891" s="4"/>
      <c r="F891" s="43"/>
    </row>
    <row r="892" ht="15.75" customHeight="1">
      <c r="B892" s="4"/>
      <c r="F892" s="43"/>
    </row>
    <row r="893" ht="15.75" customHeight="1">
      <c r="B893" s="4"/>
      <c r="F893" s="43"/>
    </row>
    <row r="894" ht="15.75" customHeight="1">
      <c r="B894" s="4"/>
      <c r="F894" s="43"/>
    </row>
    <row r="895" ht="15.75" customHeight="1">
      <c r="B895" s="4"/>
      <c r="F895" s="43"/>
    </row>
    <row r="896" ht="15.75" customHeight="1">
      <c r="B896" s="4"/>
      <c r="F896" s="43"/>
    </row>
    <row r="897" ht="15.75" customHeight="1">
      <c r="B897" s="4"/>
      <c r="F897" s="43"/>
    </row>
    <row r="898" ht="15.75" customHeight="1">
      <c r="B898" s="4"/>
      <c r="F898" s="43"/>
    </row>
    <row r="899" ht="15.75" customHeight="1">
      <c r="B899" s="4"/>
      <c r="F899" s="43"/>
    </row>
    <row r="900" ht="15.75" customHeight="1">
      <c r="B900" s="4"/>
      <c r="F900" s="43"/>
    </row>
    <row r="901" ht="15.75" customHeight="1">
      <c r="B901" s="4"/>
      <c r="F901" s="43"/>
    </row>
    <row r="902" ht="15.75" customHeight="1">
      <c r="B902" s="4"/>
      <c r="F902" s="43"/>
    </row>
    <row r="903" ht="15.75" customHeight="1">
      <c r="B903" s="4"/>
      <c r="F903" s="43"/>
    </row>
    <row r="904" ht="15.75" customHeight="1">
      <c r="B904" s="4"/>
      <c r="F904" s="43"/>
    </row>
    <row r="905" ht="15.75" customHeight="1">
      <c r="B905" s="4"/>
      <c r="F905" s="43"/>
    </row>
    <row r="906" ht="15.75" customHeight="1">
      <c r="B906" s="4"/>
      <c r="F906" s="43"/>
    </row>
    <row r="907" ht="15.75" customHeight="1">
      <c r="B907" s="4"/>
      <c r="F907" s="43"/>
    </row>
    <row r="908" ht="15.75" customHeight="1">
      <c r="B908" s="4"/>
      <c r="F908" s="43"/>
    </row>
    <row r="909" ht="15.75" customHeight="1">
      <c r="B909" s="4"/>
      <c r="F909" s="43"/>
    </row>
    <row r="910" ht="15.75" customHeight="1">
      <c r="B910" s="4"/>
      <c r="F910" s="43"/>
    </row>
    <row r="911" ht="15.75" customHeight="1">
      <c r="B911" s="4"/>
      <c r="F911" s="43"/>
    </row>
    <row r="912" ht="15.75" customHeight="1">
      <c r="B912" s="4"/>
      <c r="F912" s="43"/>
    </row>
    <row r="913" ht="15.75" customHeight="1">
      <c r="B913" s="4"/>
      <c r="F913" s="43"/>
    </row>
    <row r="914" ht="15.75" customHeight="1">
      <c r="B914" s="4"/>
      <c r="F914" s="43"/>
    </row>
    <row r="915" ht="15.75" customHeight="1">
      <c r="B915" s="4"/>
      <c r="F915" s="43"/>
    </row>
    <row r="916" ht="15.75" customHeight="1">
      <c r="B916" s="4"/>
      <c r="F916" s="43"/>
    </row>
    <row r="917" ht="15.75" customHeight="1">
      <c r="B917" s="4"/>
      <c r="F917" s="43"/>
    </row>
    <row r="918" ht="15.75" customHeight="1">
      <c r="B918" s="4"/>
      <c r="F918" s="43"/>
    </row>
    <row r="919" ht="15.75" customHeight="1">
      <c r="B919" s="4"/>
      <c r="F919" s="43"/>
    </row>
    <row r="920" ht="15.75" customHeight="1">
      <c r="B920" s="4"/>
      <c r="F920" s="43"/>
    </row>
    <row r="921" ht="15.75" customHeight="1">
      <c r="B921" s="4"/>
      <c r="F921" s="43"/>
    </row>
    <row r="922" ht="15.75" customHeight="1">
      <c r="B922" s="4"/>
      <c r="F922" s="43"/>
    </row>
    <row r="923" ht="15.75" customHeight="1">
      <c r="B923" s="4"/>
      <c r="F923" s="43"/>
    </row>
    <row r="924" ht="15.75" customHeight="1">
      <c r="B924" s="4"/>
      <c r="F924" s="43"/>
    </row>
    <row r="925" ht="15.75" customHeight="1">
      <c r="B925" s="4"/>
      <c r="F925" s="43"/>
    </row>
    <row r="926" ht="15.75" customHeight="1">
      <c r="B926" s="4"/>
      <c r="F926" s="43"/>
    </row>
    <row r="927" ht="15.75" customHeight="1">
      <c r="B927" s="4"/>
      <c r="F927" s="43"/>
    </row>
    <row r="928" ht="15.75" customHeight="1">
      <c r="B928" s="4"/>
      <c r="F928" s="43"/>
    </row>
    <row r="929" ht="15.75" customHeight="1">
      <c r="B929" s="4"/>
      <c r="F929" s="43"/>
    </row>
    <row r="930" ht="15.75" customHeight="1">
      <c r="B930" s="4"/>
      <c r="F930" s="43"/>
    </row>
    <row r="931" ht="15.75" customHeight="1">
      <c r="B931" s="4"/>
      <c r="F931" s="43"/>
    </row>
    <row r="932" ht="15.75" customHeight="1">
      <c r="B932" s="4"/>
      <c r="F932" s="43"/>
    </row>
    <row r="933" ht="15.75" customHeight="1">
      <c r="B933" s="4"/>
      <c r="F933" s="43"/>
    </row>
    <row r="934" ht="15.75" customHeight="1">
      <c r="B934" s="4"/>
      <c r="F934" s="43"/>
    </row>
    <row r="935" ht="15.75" customHeight="1">
      <c r="B935" s="4"/>
      <c r="F935" s="43"/>
    </row>
    <row r="936" ht="15.75" customHeight="1">
      <c r="B936" s="4"/>
      <c r="F936" s="43"/>
    </row>
    <row r="937" ht="15.75" customHeight="1">
      <c r="B937" s="4"/>
      <c r="F937" s="43"/>
    </row>
    <row r="938" ht="15.75" customHeight="1">
      <c r="B938" s="4"/>
      <c r="F938" s="43"/>
    </row>
    <row r="939" ht="15.75" customHeight="1">
      <c r="B939" s="4"/>
      <c r="F939" s="43"/>
    </row>
    <row r="940" ht="15.75" customHeight="1">
      <c r="B940" s="4"/>
      <c r="F940" s="43"/>
    </row>
    <row r="941" ht="15.75" customHeight="1">
      <c r="B941" s="4"/>
      <c r="F941" s="43"/>
    </row>
    <row r="942" ht="15.75" customHeight="1">
      <c r="B942" s="4"/>
      <c r="F942" s="43"/>
    </row>
    <row r="943" ht="15.75" customHeight="1">
      <c r="B943" s="4"/>
      <c r="F943" s="43"/>
    </row>
    <row r="944" ht="15.75" customHeight="1">
      <c r="B944" s="4"/>
      <c r="F944" s="43"/>
    </row>
    <row r="945" ht="15.75" customHeight="1">
      <c r="B945" s="4"/>
      <c r="F945" s="43"/>
    </row>
    <row r="946" ht="15.75" customHeight="1">
      <c r="B946" s="4"/>
      <c r="F946" s="43"/>
    </row>
    <row r="947" ht="15.75" customHeight="1">
      <c r="B947" s="4"/>
      <c r="F947" s="43"/>
    </row>
    <row r="948" ht="15.75" customHeight="1">
      <c r="B948" s="4"/>
      <c r="F948" s="43"/>
    </row>
    <row r="949" ht="15.75" customHeight="1">
      <c r="B949" s="4"/>
      <c r="F949" s="43"/>
    </row>
    <row r="950" ht="15.75" customHeight="1">
      <c r="B950" s="4"/>
      <c r="F950" s="43"/>
    </row>
    <row r="951" ht="15.75" customHeight="1">
      <c r="B951" s="4"/>
      <c r="F951" s="43"/>
    </row>
    <row r="952" ht="15.75" customHeight="1">
      <c r="B952" s="4"/>
      <c r="F952" s="43"/>
    </row>
    <row r="953" ht="15.75" customHeight="1">
      <c r="B953" s="4"/>
      <c r="F953" s="43"/>
    </row>
    <row r="954" ht="15.75" customHeight="1">
      <c r="B954" s="4"/>
      <c r="F954" s="43"/>
    </row>
    <row r="955" ht="15.75" customHeight="1">
      <c r="B955" s="4"/>
      <c r="F955" s="43"/>
    </row>
    <row r="956" ht="15.75" customHeight="1">
      <c r="B956" s="4"/>
      <c r="F956" s="43"/>
    </row>
    <row r="957" ht="15.75" customHeight="1">
      <c r="B957" s="4"/>
      <c r="F957" s="43"/>
    </row>
    <row r="958" ht="15.75" customHeight="1">
      <c r="B958" s="4"/>
      <c r="F958" s="43"/>
    </row>
    <row r="959" ht="15.75" customHeight="1">
      <c r="B959" s="4"/>
      <c r="F959" s="43"/>
    </row>
    <row r="960" ht="15.75" customHeight="1">
      <c r="B960" s="4"/>
      <c r="F960" s="43"/>
    </row>
    <row r="961" ht="15.75" customHeight="1">
      <c r="B961" s="4"/>
      <c r="F961" s="43"/>
    </row>
    <row r="962" ht="15.75" customHeight="1">
      <c r="B962" s="4"/>
      <c r="F962" s="43"/>
    </row>
    <row r="963" ht="15.75" customHeight="1">
      <c r="B963" s="4"/>
      <c r="F963" s="43"/>
    </row>
    <row r="964" ht="15.75" customHeight="1">
      <c r="B964" s="4"/>
      <c r="F964" s="43"/>
    </row>
    <row r="965" ht="15.75" customHeight="1">
      <c r="B965" s="4"/>
      <c r="F965" s="43"/>
    </row>
    <row r="966" ht="15.75" customHeight="1">
      <c r="B966" s="4"/>
      <c r="F966" s="43"/>
    </row>
    <row r="967" ht="15.75" customHeight="1">
      <c r="B967" s="4"/>
      <c r="F967" s="43"/>
    </row>
    <row r="968" ht="15.75" customHeight="1">
      <c r="B968" s="4"/>
      <c r="F968" s="43"/>
    </row>
    <row r="969" ht="15.75" customHeight="1">
      <c r="B969" s="4"/>
      <c r="F969" s="43"/>
    </row>
    <row r="970" ht="15.75" customHeight="1">
      <c r="B970" s="4"/>
      <c r="F970" s="43"/>
    </row>
    <row r="971" ht="15.75" customHeight="1">
      <c r="B971" s="4"/>
      <c r="F971" s="43"/>
    </row>
    <row r="972" ht="15.75" customHeight="1">
      <c r="B972" s="4"/>
      <c r="F972" s="43"/>
    </row>
    <row r="973" ht="15.75" customHeight="1">
      <c r="B973" s="4"/>
      <c r="F973" s="43"/>
    </row>
    <row r="974" ht="15.75" customHeight="1">
      <c r="B974" s="4"/>
      <c r="F974" s="43"/>
    </row>
    <row r="975" ht="15.75" customHeight="1">
      <c r="B975" s="4"/>
      <c r="F975" s="43"/>
    </row>
    <row r="976" ht="15.75" customHeight="1">
      <c r="B976" s="4"/>
      <c r="F976" s="43"/>
    </row>
    <row r="977" ht="15.75" customHeight="1">
      <c r="B977" s="4"/>
      <c r="F977" s="43"/>
    </row>
    <row r="978" ht="15.75" customHeight="1">
      <c r="B978" s="4"/>
      <c r="F978" s="43"/>
    </row>
    <row r="979" ht="15.75" customHeight="1">
      <c r="B979" s="4"/>
      <c r="F979" s="43"/>
    </row>
    <row r="980" ht="15.75" customHeight="1">
      <c r="B980" s="4"/>
      <c r="F980" s="43"/>
    </row>
    <row r="981" ht="15.75" customHeight="1">
      <c r="B981" s="4"/>
      <c r="F981" s="43"/>
    </row>
    <row r="982" ht="15.75" customHeight="1">
      <c r="B982" s="4"/>
      <c r="F982" s="43"/>
    </row>
    <row r="983" ht="15.75" customHeight="1">
      <c r="B983" s="4"/>
      <c r="F983" s="43"/>
    </row>
    <row r="984" ht="15.75" customHeight="1">
      <c r="B984" s="4"/>
      <c r="F984" s="43"/>
    </row>
    <row r="985" ht="15.75" customHeight="1">
      <c r="B985" s="4"/>
      <c r="F985" s="43"/>
    </row>
    <row r="986" ht="15.75" customHeight="1">
      <c r="B986" s="4"/>
      <c r="F986" s="43"/>
    </row>
    <row r="987" ht="15.75" customHeight="1">
      <c r="B987" s="4"/>
      <c r="F987" s="43"/>
    </row>
    <row r="988" ht="15.75" customHeight="1">
      <c r="B988" s="4"/>
      <c r="F988" s="43"/>
    </row>
    <row r="989" ht="15.75" customHeight="1">
      <c r="B989" s="4"/>
      <c r="F989" s="43"/>
    </row>
    <row r="990" ht="15.75" customHeight="1">
      <c r="B990" s="4"/>
      <c r="F990" s="43"/>
    </row>
    <row r="991" ht="15.75" customHeight="1">
      <c r="B991" s="4"/>
      <c r="F991" s="43"/>
    </row>
    <row r="992" ht="15.75" customHeight="1">
      <c r="B992" s="4"/>
      <c r="F992" s="43"/>
    </row>
    <row r="993" ht="15.75" customHeight="1">
      <c r="B993" s="4"/>
      <c r="F993" s="43"/>
    </row>
    <row r="994" ht="15.75" customHeight="1">
      <c r="B994" s="4"/>
      <c r="F994" s="43"/>
    </row>
    <row r="995" ht="15.75" customHeight="1">
      <c r="B995" s="4"/>
      <c r="F995" s="43"/>
    </row>
    <row r="996" ht="15.75" customHeight="1">
      <c r="B996" s="4"/>
      <c r="F996" s="43"/>
    </row>
    <row r="997" ht="15.75" customHeight="1">
      <c r="B997" s="4"/>
      <c r="F997" s="43"/>
    </row>
    <row r="998" ht="15.75" customHeight="1">
      <c r="B998" s="4"/>
      <c r="F998" s="43"/>
    </row>
    <row r="999" ht="15.75" customHeight="1">
      <c r="B999" s="4"/>
      <c r="F999" s="43"/>
    </row>
    <row r="1000" ht="15.75" customHeight="1">
      <c r="B1000" s="4"/>
      <c r="F1000" s="43"/>
    </row>
  </sheetData>
  <printOptions/>
  <pageMargins bottom="0.75" footer="0.0" header="0.0" left="0.7" right="0.7" top="0.75"/>
  <pageSetup orientation="landscape"/>
  <drawing r:id="rId1"/>
</worksheet>
</file>