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2" sheetId="1" r:id="rId4"/>
    <sheet state="visible" name="Garden" sheetId="2" r:id="rId5"/>
    <sheet state="visible" name="Statistics" sheetId="3" r:id="rId6"/>
    <sheet state="visible" name="Deployers" sheetId="4" r:id="rId7"/>
    <sheet state="hidden" name="Checklist for creator" sheetId="5" r:id="rId8"/>
  </sheets>
  <definedNames>
    <definedName name="R_Count">#REF!</definedName>
    <definedName name="R_Color">#REF!</definedName>
  </definedNames>
  <calcPr/>
</workbook>
</file>

<file path=xl/sharedStrings.xml><?xml version="1.0" encoding="utf-8"?>
<sst xmlns="http://schemas.openxmlformats.org/spreadsheetml/2006/main" count="370" uniqueCount="197">
  <si>
    <t>🦉 Frauenkirchen Owl</t>
  </si>
  <si>
    <t>📍 location:</t>
  </si>
  <si>
    <t>Frauenkirchen, Austria</t>
  </si>
  <si>
    <t>Number of caps so far:</t>
  </si>
  <si>
    <t>Garden map link</t>
  </si>
  <si>
    <t xml:space="preserve">Free: </t>
  </si>
  <si>
    <t>📜 About: Simple little garden in small Austrian town Frauenkirchen, Burgenland.
✍️ Author and Designer: kepke3
🙏 THANK YOU for creating nice things!</t>
  </si>
  <si>
    <t>This Speadsheet link</t>
  </si>
  <si>
    <t xml:space="preserve">Claimed: </t>
  </si>
  <si>
    <t>hide</t>
  </si>
  <si>
    <t>Created with Gardenpainter</t>
  </si>
  <si>
    <t xml:space="preserve">Reserved: </t>
  </si>
  <si>
    <t>It is often helpful to COPY this</t>
  </si>
  <si>
    <t xml:space="preserve">Done: </t>
  </si>
  <si>
    <t>as your Munzee Name</t>
  </si>
  <si>
    <t xml:space="preserve">Total: </t>
  </si>
  <si>
    <t>Nr.</t>
  </si>
  <si>
    <t>Munzee Name</t>
  </si>
  <si>
    <t>R</t>
  </si>
  <si>
    <t>C</t>
  </si>
  <si>
    <t>Latitude</t>
  </si>
  <si>
    <t>Longitude</t>
  </si>
  <si>
    <t>Color</t>
  </si>
  <si>
    <t>Munzee</t>
  </si>
  <si>
    <t>Username</t>
  </si>
  <si>
    <t>URL (link) of your Munzee</t>
  </si>
  <si>
    <t>Your Comment</t>
  </si>
  <si>
    <t>Check</t>
  </si>
  <si>
    <t>Free</t>
  </si>
  <si>
    <t>Claim</t>
  </si>
  <si>
    <t>Res</t>
  </si>
  <si>
    <t>Link</t>
  </si>
  <si>
    <t>Status</t>
  </si>
  <si>
    <t>Helper column</t>
  </si>
  <si>
    <t>Cap count</t>
  </si>
  <si>
    <t>Joystick</t>
  </si>
  <si>
    <t>joystick_virtual</t>
  </si>
  <si>
    <t>https://www.munzee.com/m/macdonr/1793/</t>
  </si>
  <si>
    <t>https://www.munzee.com/m/Derlame/47183/</t>
  </si>
  <si>
    <t>Virtual Onyx</t>
  </si>
  <si>
    <t>onyx</t>
  </si>
  <si>
    <t>https://www.munzee.com/m/q22q17/50662/</t>
  </si>
  <si>
    <t>https://www.munzee.com/m/rainbowtaxi/5688/</t>
  </si>
  <si>
    <t>https://www.munzee.com/m/taxi344/5248/</t>
  </si>
  <si>
    <t>https://www.munzee.com/m/FRLK/32019/</t>
  </si>
  <si>
    <t>https://www.munzee.com/m/q22q17/50663/</t>
  </si>
  <si>
    <t>https://www.munzee.com/m/mdtt/20395/</t>
  </si>
  <si>
    <t>https://www.munzee.com/m/RoseSquirrel/5308/</t>
  </si>
  <si>
    <t>Electric Mystery</t>
  </si>
  <si>
    <t>electric_mystery</t>
  </si>
  <si>
    <t>https://www.munzee.com/m/Rikitan/6562/</t>
  </si>
  <si>
    <t>https://www.munzee.com/m/CoalCracker7/15169/</t>
  </si>
  <si>
    <t>https://www.munzee.com/m/TheFrog/9630/</t>
  </si>
  <si>
    <t>https://www.munzee.com/m/nyisutter/18218/</t>
  </si>
  <si>
    <t>https://www.munzee.com/m/joroma80/4342/</t>
  </si>
  <si>
    <t>https://www.munzee.com/m/Hockeydown/1012/</t>
  </si>
  <si>
    <t>https://www.munzee.com/m/lanyasummer/3909/</t>
  </si>
  <si>
    <t>https://www.munzee.com/m/babyw/6086/</t>
  </si>
  <si>
    <t>https://www.munzee.com/m/annabanana/14653/</t>
  </si>
  <si>
    <t>Sir Prize Wheel</t>
  </si>
  <si>
    <t>sir prize wheel</t>
  </si>
  <si>
    <t>https://www.munzee.com/m/lison55/15872</t>
  </si>
  <si>
    <t>https://www.munzee.com/m/wemissmo/11504/</t>
  </si>
  <si>
    <t>POI Virtual Garden</t>
  </si>
  <si>
    <t>poi virtual garden</t>
  </si>
  <si>
    <t>https://www.munzee.com/m/pikespice/21824/</t>
  </si>
  <si>
    <t>https://www.munzee.com/m/sagittarius1381/1821/</t>
  </si>
  <si>
    <t>https://www.munzee.com/m/geckofreund/18194/</t>
  </si>
  <si>
    <t>https://www.munzee.com/m/Mattie/22777/</t>
  </si>
  <si>
    <t>reserved</t>
  </si>
  <si>
    <t>https://www.munzee.com/m/mobility/24990/</t>
  </si>
  <si>
    <t>Virtual Black</t>
  </si>
  <si>
    <t>virtual_black</t>
  </si>
  <si>
    <t>https://www.munzee.com/m/kepke3/5375/</t>
  </si>
  <si>
    <t>https://www.munzee.com/m/janzattic/19326</t>
  </si>
  <si>
    <t>https://www.munzee.com/m/Pamster13/22696/</t>
  </si>
  <si>
    <t>Surprise</t>
  </si>
  <si>
    <t>surprise</t>
  </si>
  <si>
    <t>https://www.munzee.com/m/TubaDude/13812/</t>
  </si>
  <si>
    <t>https://www.munzee.com/m/JABIE28/11770/</t>
  </si>
  <si>
    <t>https://www.munzee.com/m/FreezeMan073/3577/</t>
  </si>
  <si>
    <t>https://www.munzee.com/m/Nefertitike/4204/</t>
  </si>
  <si>
    <t>https://www.munzee.com/m/sportytaxi/19866/</t>
  </si>
  <si>
    <t>https://www.munzee.com/m/taxi343/30746/</t>
  </si>
  <si>
    <t>https://www.munzee.com/m/CrissOldNouvelleRoute/514/</t>
  </si>
  <si>
    <t>https://www.munzee.com/m/Kiitokurre/23767/</t>
  </si>
  <si>
    <t>https://www.munzee.com/m/prmarks1391/24659/</t>
  </si>
  <si>
    <t>https://www.munzee.com/m/Mon4ikaCriss/4950/</t>
  </si>
  <si>
    <t>https://www.munzee.com/m/kepke3/5372/</t>
  </si>
  <si>
    <t>https://www.munzee.com/m/pikespice/23600/</t>
  </si>
  <si>
    <t>https://www.munzee.com/m/OHail/36940/</t>
  </si>
  <si>
    <t>Void Mystery</t>
  </si>
  <si>
    <t>voidmystery</t>
  </si>
  <si>
    <t>https://www.munzee.com/m/Reart/4401/</t>
  </si>
  <si>
    <t>Crossbow</t>
  </si>
  <si>
    <t>crossbow</t>
  </si>
  <si>
    <t>https://www.munzee.com/m/Seemyshells/618</t>
  </si>
  <si>
    <t>https://www.munzee.com/m/thelanes/33013/</t>
  </si>
  <si>
    <t>https://www.munzee.com/m/IggiePiggie/2318/</t>
  </si>
  <si>
    <t>https://www.munzee.com/m/Shiggaddi/3009</t>
  </si>
  <si>
    <t>https://www.munzee.com/m/kpcrystal07/25229/</t>
  </si>
  <si>
    <t>https://www.munzee.com/m/123xilef/34608/</t>
  </si>
  <si>
    <t>https://www.munzee.com/m/FreezeMan073/3565/</t>
  </si>
  <si>
    <t>https://www.munzee.com/m/Quietriots/10222/</t>
  </si>
  <si>
    <t>https://www.munzee.com/m/TubaDude/13689/</t>
  </si>
  <si>
    <t>Flat Lou</t>
  </si>
  <si>
    <t>flat_lou</t>
  </si>
  <si>
    <t>https://www.munzee.com/m/TubaDude/11750/</t>
  </si>
  <si>
    <t>https://www.munzee.com/m/Cceasar/1987/</t>
  </si>
  <si>
    <t>https://www.munzee.com/m/mortonfox/18032/</t>
  </si>
  <si>
    <t>https://www.munzee.com/m/Nbtzyy2/6065/</t>
  </si>
  <si>
    <t>https://www.munzee.com/m/Seemyshells/569</t>
  </si>
  <si>
    <t>https://www.munzee.com/m/halizwein/33326/</t>
  </si>
  <si>
    <t>https://www.munzee.com/m/Trappertje/12348/</t>
  </si>
  <si>
    <t>https://www.munzee.com/m/Kyrandia/8282/</t>
  </si>
  <si>
    <t>Flat Rob</t>
  </si>
  <si>
    <t>flat_rob</t>
  </si>
  <si>
    <t>https://www.munzee.com/m/knightwood/10092</t>
  </si>
  <si>
    <t>https://www.munzee.com/m/LittleMeggie/2367</t>
  </si>
  <si>
    <t>https://www.munzee.com/m/twohoots/10758</t>
  </si>
  <si>
    <t>https://www.munzee.com/m/newtwo/8720</t>
  </si>
  <si>
    <t>https://www.munzee.com/m/Aiden29/15636/</t>
  </si>
  <si>
    <t>https://www.munzee.com/m/struwel/27861</t>
  </si>
  <si>
    <t>https://www.munzee.com/m/ANABELLE/1188/</t>
  </si>
  <si>
    <t>https://www.munzee.com/m/ChickenRun/28083</t>
  </si>
  <si>
    <t>https://www.munzee.com/m/FreezeMan073/3132/</t>
  </si>
  <si>
    <t>https://www.munzee.com/m/PoniaN/6902/</t>
  </si>
  <si>
    <t>https://www.munzee.com/m/Shiggaddi/2342</t>
  </si>
  <si>
    <t>https://www.munzee.com/m/Peter1980/7402/</t>
  </si>
  <si>
    <t>https://www.munzee.com/m/Mon4ikaCriss/4949/</t>
  </si>
  <si>
    <t>https://www.munzee.com/m/JaroslavKaas/23672/</t>
  </si>
  <si>
    <t>https://www.munzee.com/m/Quietriots/11701/</t>
  </si>
  <si>
    <t>https://www.munzee.com/m/JackSparrow/55936/</t>
  </si>
  <si>
    <t>https://www.munzee.com/m/TheOneWhoScans/15863/</t>
  </si>
  <si>
    <t>https://www.munzee.com/m/pikespice/5107/</t>
  </si>
  <si>
    <t>https://www.munzee.com/m/CrissOldNouvelleRoute/511/</t>
  </si>
  <si>
    <t>Flat RUM</t>
  </si>
  <si>
    <t>flatrum</t>
  </si>
  <si>
    <t>https://www.munzee.com/m/vadotech/31353/</t>
  </si>
  <si>
    <t>WRONG TYPE</t>
  </si>
  <si>
    <t>https://www.munzee.com/m/barefootguru/20401/</t>
  </si>
  <si>
    <t>https://www.munzee.com/m/publiclandfun/1914/</t>
  </si>
  <si>
    <t>https://www.munzee.com/m/Bisquick2/15612/</t>
  </si>
  <si>
    <t>Total</t>
  </si>
  <si>
    <t>Deployed</t>
  </si>
  <si>
    <t>Reserved</t>
  </si>
  <si>
    <t>Claimed</t>
  </si>
  <si>
    <t>Complete %</t>
  </si>
  <si>
    <t>Munzee Type</t>
  </si>
  <si>
    <t>Group</t>
  </si>
  <si>
    <t>Basic</t>
  </si>
  <si>
    <t>Clan Wars</t>
  </si>
  <si>
    <t>Elementals</t>
  </si>
  <si>
    <t>Flat</t>
  </si>
  <si>
    <t>Gaming</t>
  </si>
  <si>
    <t>Jewels</t>
  </si>
  <si>
    <t>POI</t>
  </si>
  <si>
    <t>More gardens in Slovakia:</t>
  </si>
  <si>
    <t>https://tinyurl.com/SKgardens</t>
  </si>
  <si>
    <t>Deployers:</t>
  </si>
  <si>
    <t>Nothing to change here.</t>
  </si>
  <si>
    <t>Claims:</t>
  </si>
  <si>
    <t>Updated automaticaly.</t>
  </si>
  <si>
    <t>Reserved:</t>
  </si>
  <si>
    <t>Deployed:</t>
  </si>
  <si>
    <t>DEPLOYERS</t>
  </si>
  <si>
    <t>RESERVED</t>
  </si>
  <si>
    <t>CLAIMED</t>
  </si>
  <si>
    <t>https://www.munzee.com/m/</t>
  </si>
  <si>
    <t>Player</t>
  </si>
  <si>
    <t>Deploys</t>
  </si>
  <si>
    <t>Count</t>
  </si>
  <si>
    <t>Link to deploys</t>
  </si>
  <si>
    <t>Tutorial - steps how to prepare &amp; share your garden spreadsheet:</t>
  </si>
  <si>
    <t>1. MUST - Make a copy of Munzee Garden Template: File - Make a copy.</t>
  </si>
  <si>
    <t>https://tinyurl.com/munzeegarden</t>
  </si>
  <si>
    <t>2. MUST - Create your garden using Gardenpainter tool and export it to .csv file.</t>
  </si>
  <si>
    <t>http://gardenpainter.ide.sk/paint.php</t>
  </si>
  <si>
    <t>3. MUST - Copy data from columns CSV file, columns A-E (starting from row 2 till last pin row) and paste it to this template, sheet Garden, column C, row 8.</t>
  </si>
  <si>
    <t>4. MUST - Delete all the empty / unnecessary rows at the bottom of sheet Garden.</t>
  </si>
  <si>
    <t>5. RECOMMENDED - Enter your Garden name to sheet Garden, cell B1.</t>
  </si>
  <si>
    <t>6. RECOMMENDED - Enter location (city, country/state) of your garden into cell F1.</t>
  </si>
  <si>
    <t>7. OPTIONAL - Enter description of your Garden into cell G2.</t>
  </si>
  <si>
    <t>8. RECOMMENDED - Enter links to your Garden MAP (copy it from Gardenpainter) and to your Garden spreadsheet into cells B2 and B3.</t>
  </si>
  <si>
    <t>9. RECOMMENDED - Instert picture of your Garden into the cell K1, sheet Garden.</t>
  </si>
  <si>
    <t>10. OPTIONAL - Insert picture of your Garden into the cell A5, sheet Statistics.</t>
  </si>
  <si>
    <t>11. OPTIONAL - List all your Munzee types into sheet Statistics - if you don't want it, you can hide this sheet - it is not needed.</t>
  </si>
  <si>
    <t>12. DO NOTHING with sheet Deployers - it is fully automated.</t>
  </si>
  <si>
    <t>13. OPTIONAL - Hide sheet Checklist for creator, if you want.</t>
  </si>
  <si>
    <t>14. OPTIONAL - If you'd like different colors, feel free to adjust them. Conditional formatting is used to color different Munzee types (not all are covered yet).</t>
  </si>
  <si>
    <t>15. MUST - Click SHARE, select "Anyone with the link" with role EDITOR. You can click COPY the link.</t>
  </si>
  <si>
    <t>https://www.facebook.com/groups/MunzeeGardens</t>
  </si>
  <si>
    <t>16. MUST - Share the link to your Garden spreadsheet  with your Munzee friends, in the Facebook Group or anywhere where you want.</t>
  </si>
  <si>
    <t>Munzee Garden Template link:</t>
  </si>
  <si>
    <t>Author of the Template:</t>
  </si>
  <si>
    <t>https://www.munzee.com/m/Rikitan/</t>
  </si>
  <si>
    <t>Gardens in Slovakia: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</si>
</sst>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#,##0.000000"/>
    <numFmt numFmtId="166" formatCode="#,##0.0000000"/>
  </numFmts>
  <fonts count="52">
    <font>
      <sz val="10.0"/>
      <color rgb="FF000000"/>
      <name val="Arial"/>
      <scheme val="minor"/>
    </font>
    <font>
      <b/>
      <sz val="14.0"/>
      <color rgb="FFFFFF00"/>
      <name val="Ubuntu"/>
    </font>
    <font>
      <sz val="12.0"/>
      <color rgb="FFFFFF00"/>
      <name val="Ubuntu"/>
    </font>
    <font>
      <b/>
      <sz val="12.0"/>
      <color rgb="FFFFFF00"/>
      <name val="Ubuntu"/>
    </font>
    <font>
      <sz val="14.0"/>
      <color rgb="FFFFFF00"/>
      <name val="Ubuntu"/>
    </font>
    <font>
      <i/>
      <sz val="14.0"/>
      <color rgb="FFFFFF00"/>
      <name val="Ubuntu"/>
    </font>
    <font/>
    <font>
      <sz val="11.0"/>
      <color theme="1"/>
      <name val="Ubuntu"/>
    </font>
    <font>
      <b/>
      <u/>
      <sz val="11.0"/>
      <color rgb="FF0000FF"/>
      <name val="Ubuntu"/>
    </font>
    <font>
      <sz val="10.0"/>
      <color theme="1"/>
      <name val="Ubuntu"/>
    </font>
    <font>
      <b/>
      <sz val="11.0"/>
      <color rgb="FF000000"/>
      <name val="Ubuntu"/>
    </font>
    <font>
      <sz val="12.0"/>
      <color theme="1"/>
      <name val="Ubuntu"/>
    </font>
    <font>
      <b/>
      <u/>
      <sz val="11.0"/>
      <color rgb="FF0000FF"/>
      <name val="Ubuntu"/>
    </font>
    <font>
      <sz val="11.0"/>
      <color rgb="FF000000"/>
      <name val="Ubuntu"/>
    </font>
    <font>
      <u/>
      <sz val="9.0"/>
      <color theme="4"/>
      <name val="Ubuntu"/>
    </font>
    <font>
      <sz val="11.0"/>
      <color rgb="FFFFFFFF"/>
      <name val="Arial"/>
      <scheme val="minor"/>
    </font>
    <font>
      <b/>
      <sz val="10.0"/>
      <color theme="1"/>
      <name val="Ubuntu"/>
    </font>
    <font>
      <sz val="11.0"/>
      <color rgb="FFFFFFFF"/>
      <name val="Ubuntu"/>
    </font>
    <font>
      <b/>
      <sz val="11.0"/>
      <color rgb="FFFFFFFF"/>
      <name val="Arial"/>
    </font>
    <font>
      <b/>
      <sz val="11.0"/>
      <color rgb="FFFFFFFF"/>
      <name val="Ubuntu"/>
    </font>
    <font>
      <b/>
      <sz val="11.0"/>
      <color theme="1"/>
      <name val="Ubuntu"/>
    </font>
    <font>
      <sz val="9.0"/>
      <color theme="1"/>
      <name val="Ubuntu"/>
    </font>
    <font>
      <b/>
      <sz val="9.0"/>
      <color rgb="FF000000"/>
      <name val="Ubuntu"/>
    </font>
    <font>
      <u/>
      <sz val="9.0"/>
      <color rgb="FF000000"/>
      <name val="Ubuntu"/>
    </font>
    <font>
      <sz val="9.0"/>
      <color rgb="FF000000"/>
      <name val="Ubuntu"/>
    </font>
    <font>
      <sz val="11.0"/>
      <color rgb="FF000000"/>
      <name val="Inconsolata"/>
    </font>
    <font>
      <u/>
      <sz val="9.0"/>
      <color theme="1"/>
      <name val="Ubuntu"/>
    </font>
    <font>
      <u/>
      <sz val="9.0"/>
      <color rgb="FF0000FF"/>
      <name val="Ubuntu"/>
    </font>
    <font>
      <u/>
      <sz val="9.0"/>
      <color rgb="FF0000FF"/>
      <name val="Ubuntu"/>
    </font>
    <font>
      <b/>
      <sz val="16.0"/>
      <color rgb="FFFFFF00"/>
      <name val="Roboto Mono"/>
    </font>
    <font>
      <sz val="16.0"/>
      <color rgb="FFFFFF00"/>
      <name val="Roboto Mono"/>
    </font>
    <font>
      <sz val="12.0"/>
      <color theme="1"/>
      <name val="Roboto Mono"/>
    </font>
    <font>
      <sz val="10.0"/>
      <color theme="1"/>
      <name val="Roboto Mono"/>
    </font>
    <font>
      <b/>
      <sz val="14.0"/>
      <color rgb="FFBDBDBD"/>
      <name val="Roboto Mono"/>
    </font>
    <font>
      <b/>
      <sz val="10.0"/>
      <color rgb="FFFFFFFF"/>
      <name val="Roboto Mono"/>
    </font>
    <font>
      <b/>
      <sz val="10.0"/>
      <color theme="1"/>
      <name val="Roboto Mono"/>
    </font>
    <font>
      <sz val="10.0"/>
      <color rgb="FFFFFFFF"/>
      <name val="Roboto Mono"/>
    </font>
    <font>
      <sz val="10.0"/>
      <color rgb="FF000000"/>
      <name val="Roboto Mono"/>
    </font>
    <font>
      <color theme="1"/>
      <name val="Roboto Mono"/>
    </font>
    <font>
      <u/>
      <color rgb="FF1155CC"/>
      <name val="Roboto Mono"/>
    </font>
    <font>
      <color theme="1"/>
      <name val="Ubuntu"/>
    </font>
    <font>
      <b/>
      <color theme="1"/>
      <name val="Ubuntu"/>
    </font>
    <font>
      <color rgb="FFCC0000"/>
      <name val="Ubuntu"/>
    </font>
    <font>
      <b/>
      <color rgb="FFFFFFFF"/>
      <name val="Ubuntu"/>
    </font>
    <font>
      <u/>
      <color rgb="FFF3F3F3"/>
      <name val="Ubuntu"/>
    </font>
    <font>
      <u/>
      <color rgb="FF0000FF"/>
      <name val="Ubuntu"/>
    </font>
    <font>
      <color rgb="FF000000"/>
      <name val="Ubuntu"/>
    </font>
    <font>
      <color theme="1"/>
      <name val="Comfortaa"/>
    </font>
    <font>
      <b/>
      <sz val="12.0"/>
      <color theme="1"/>
      <name val="Comfortaa"/>
    </font>
    <font>
      <u/>
      <color rgb="FF1155CC"/>
      <name val="Comfortaa"/>
    </font>
    <font>
      <u/>
      <color rgb="FF1155CC"/>
      <name val="Comfortaa"/>
    </font>
    <font>
      <u/>
      <color rgb="FF1155CC"/>
      <name val="Comfortaa"/>
    </font>
  </fonts>
  <fills count="2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CCEC39"/>
        <bgColor rgb="FFCCEC39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</fills>
  <borders count="52">
    <border/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thick">
        <color rgb="FF000000"/>
      </righ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right style="double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CC0000"/>
      </left>
      <right style="dotted">
        <color rgb="FFCC0000"/>
      </right>
      <bottom style="thin">
        <color rgb="FF000000"/>
      </bottom>
    </border>
    <border>
      <right style="dotted">
        <color rgb="FF666666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thin">
        <color rgb="FF000000"/>
      </bottom>
    </border>
    <border>
      <left style="dotted">
        <color rgb="FF666666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medium">
        <color rgb="FF000000"/>
      </right>
      <bottom style="dotted">
        <color rgb="FF666666"/>
      </bottom>
    </border>
    <border>
      <bottom style="dotted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dotted">
        <color rgb="FF999999"/>
      </right>
      <top style="thin">
        <color rgb="FF000000"/>
      </top>
      <bottom style="thin">
        <color rgb="FF000000"/>
      </bottom>
    </border>
    <border>
      <left style="dotted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thin">
        <color rgb="FF000000"/>
      </right>
      <top style="dotted">
        <color rgb="FF999999"/>
      </top>
      <bottom style="dotted">
        <color rgb="FF999999"/>
      </bottom>
    </border>
    <border>
      <left style="thin">
        <color rgb="FF000000"/>
      </left>
      <right style="dotted">
        <color rgb="FF666666"/>
      </right>
      <bottom style="dotted">
        <color rgb="FF666666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thin">
        <color rgb="FF000000"/>
      </right>
      <bottom style="dotted">
        <color rgb="FF999999"/>
      </bottom>
    </border>
    <border>
      <left style="thin">
        <color rgb="FF000000"/>
      </left>
      <right style="dotted">
        <color rgb="FF666666"/>
      </right>
      <bottom style="thin">
        <color rgb="FF000000"/>
      </bottom>
    </border>
    <border>
      <right style="dotted">
        <color rgb="FF999999"/>
      </right>
      <bottom style="thin">
        <color rgb="FF000000"/>
      </bottom>
    </border>
    <border>
      <left style="dotted">
        <color rgb="FF999999"/>
      </left>
      <right style="dotted">
        <color rgb="FF999999"/>
      </right>
      <bottom style="thin">
        <color rgb="FF000000"/>
      </bottom>
    </border>
    <border>
      <left style="dotted">
        <color rgb="FF999999"/>
      </left>
      <right style="thin">
        <color rgb="FF000000"/>
      </right>
      <bottom style="thin">
        <color rgb="FF000000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tted">
        <color rgb="FF666666"/>
      </left>
      <right style="dotted">
        <color rgb="FF666666"/>
      </right>
      <bottom style="dotted">
        <color rgb="FF000000"/>
      </bottom>
    </border>
    <border>
      <left style="dotted">
        <color rgb="FF666666"/>
      </left>
      <right style="dotted">
        <color rgb="FF666666"/>
      </right>
      <bottom style="double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right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2" fontId="4" numFmtId="0" xfId="0" applyAlignment="1" applyBorder="1" applyFon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readingOrder="0" shrinkToFit="0" vertical="center" wrapText="0"/>
    </xf>
    <xf borderId="2" fillId="2" fontId="4" numFmtId="0" xfId="0" applyAlignment="1" applyBorder="1" applyFont="1">
      <alignment horizontal="center" readingOrder="0" shrinkToFit="0" vertical="center" wrapText="0"/>
    </xf>
    <xf borderId="0" fillId="2" fontId="5" numFmtId="0" xfId="0" applyAlignment="1" applyFont="1">
      <alignment horizontal="center" readingOrder="0" shrinkToFit="0" vertical="center" wrapText="1"/>
    </xf>
    <xf borderId="3" fillId="3" fontId="6" numFmtId="0" xfId="0" applyBorder="1" applyFill="1" applyFont="1"/>
    <xf borderId="1" fillId="2" fontId="4" numFmtId="0" xfId="0" applyAlignment="1" applyBorder="1" applyFont="1">
      <alignment horizontal="right" readingOrder="0" shrinkToFit="0" vertical="center" wrapText="0"/>
    </xf>
    <xf borderId="1" fillId="2" fontId="1" numFmtId="0" xfId="0" applyAlignment="1" applyBorder="1" applyFont="1">
      <alignment horizontal="center" readingOrder="0" shrinkToFit="0" vertical="center" wrapText="0"/>
    </xf>
    <xf borderId="0" fillId="4" fontId="7" numFmtId="0" xfId="0" applyAlignment="1" applyFill="1" applyFont="1">
      <alignment horizontal="right"/>
    </xf>
    <xf borderId="4" fillId="4" fontId="8" numFmtId="0" xfId="0" applyAlignment="1" applyBorder="1" applyFont="1">
      <alignment horizontal="left" readingOrder="0"/>
    </xf>
    <xf borderId="0" fillId="4" fontId="9" numFmtId="0" xfId="0" applyAlignment="1" applyFont="1">
      <alignment horizontal="right" readingOrder="0" vertical="center"/>
    </xf>
    <xf borderId="4" fillId="5" fontId="10" numFmtId="3" xfId="0" applyAlignment="1" applyBorder="1" applyFill="1" applyFont="1" applyNumberFormat="1">
      <alignment horizontal="center" vertical="center"/>
    </xf>
    <xf borderId="0" fillId="4" fontId="9" numFmtId="164" xfId="0" applyAlignment="1" applyFont="1" applyNumberFormat="1">
      <alignment horizontal="center" readingOrder="0" shrinkToFit="0" vertical="center" wrapText="1"/>
    </xf>
    <xf borderId="0" fillId="4" fontId="11" numFmtId="165" xfId="0" applyAlignment="1" applyFont="1" applyNumberFormat="1">
      <alignment horizontal="left" readingOrder="0" shrinkToFit="0" vertical="center" wrapText="1"/>
    </xf>
    <xf borderId="5" fillId="0" fontId="6" numFmtId="0" xfId="0" applyBorder="1" applyFont="1"/>
    <xf borderId="3" fillId="0" fontId="6" numFmtId="0" xfId="0" applyBorder="1" applyFont="1"/>
    <xf borderId="0" fillId="6" fontId="11" numFmtId="165" xfId="0" applyAlignment="1" applyFill="1" applyFont="1" applyNumberFormat="1">
      <alignment horizontal="left" readingOrder="0" shrinkToFit="0" vertical="center" wrapText="1"/>
    </xf>
    <xf borderId="6" fillId="4" fontId="12" numFmtId="0" xfId="0" applyAlignment="1" applyBorder="1" applyFont="1">
      <alignment horizontal="left" readingOrder="0"/>
    </xf>
    <xf borderId="6" fillId="7" fontId="13" numFmtId="3" xfId="0" applyAlignment="1" applyBorder="1" applyFill="1" applyFont="1" applyNumberFormat="1">
      <alignment horizontal="center" vertical="center"/>
    </xf>
    <xf borderId="0" fillId="6" fontId="11" numFmtId="165" xfId="0" applyAlignment="1" applyFont="1" applyNumberFormat="1">
      <alignment horizontal="center" readingOrder="0" shrinkToFit="0" vertical="center" wrapText="1"/>
    </xf>
    <xf borderId="6" fillId="4" fontId="14" numFmtId="0" xfId="0" applyAlignment="1" applyBorder="1" applyFont="1">
      <alignment horizontal="left" readingOrder="0"/>
    </xf>
    <xf borderId="6" fillId="8" fontId="15" numFmtId="3" xfId="0" applyAlignment="1" applyBorder="1" applyFill="1" applyFont="1" applyNumberFormat="1">
      <alignment horizontal="center" vertical="center"/>
    </xf>
    <xf borderId="6" fillId="9" fontId="16" numFmtId="0" xfId="0" applyAlignment="1" applyBorder="1" applyFill="1" applyFont="1">
      <alignment horizontal="center" readingOrder="0" vertical="bottom"/>
    </xf>
    <xf borderId="0" fillId="4" fontId="7" numFmtId="0" xfId="0" applyAlignment="1" applyFont="1">
      <alignment horizontal="center" vertical="bottom"/>
    </xf>
    <xf borderId="6" fillId="10" fontId="17" numFmtId="3" xfId="0" applyAlignment="1" applyBorder="1" applyFill="1" applyFont="1" applyNumberFormat="1">
      <alignment horizontal="center" vertical="center"/>
    </xf>
    <xf borderId="1" fillId="4" fontId="7" numFmtId="0" xfId="0" applyAlignment="1" applyBorder="1" applyFont="1">
      <alignment horizontal="right"/>
    </xf>
    <xf borderId="7" fillId="9" fontId="16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vertical="bottom"/>
    </xf>
    <xf borderId="1" fillId="4" fontId="9" numFmtId="0" xfId="0" applyAlignment="1" applyBorder="1" applyFont="1">
      <alignment horizontal="center" readingOrder="0" vertical="center"/>
    </xf>
    <xf borderId="7" fillId="11" fontId="18" numFmtId="3" xfId="0" applyAlignment="1" applyBorder="1" applyFill="1" applyFont="1" applyNumberFormat="1">
      <alignment horizontal="center" vertical="center"/>
    </xf>
    <xf borderId="1" fillId="4" fontId="9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Border="1" applyFont="1"/>
    <xf borderId="2" fillId="0" fontId="6" numFmtId="0" xfId="0" applyBorder="1" applyFont="1"/>
    <xf borderId="8" fillId="0" fontId="6" numFmtId="0" xfId="0" applyBorder="1" applyFont="1"/>
    <xf borderId="1" fillId="6" fontId="11" numFmtId="165" xfId="0" applyAlignment="1" applyBorder="1" applyFont="1" applyNumberFormat="1">
      <alignment horizontal="left" readingOrder="0" shrinkToFit="0" vertical="center" wrapText="1"/>
    </xf>
    <xf borderId="9" fillId="12" fontId="19" numFmtId="0" xfId="0" applyAlignment="1" applyBorder="1" applyFill="1" applyFont="1">
      <alignment horizontal="center" vertical="center"/>
    </xf>
    <xf borderId="10" fillId="9" fontId="20" numFmtId="0" xfId="0" applyAlignment="1" applyBorder="1" applyFont="1">
      <alignment horizontal="center" readingOrder="0" vertical="center"/>
    </xf>
    <xf borderId="11" fillId="12" fontId="19" numFmtId="0" xfId="0" applyAlignment="1" applyBorder="1" applyFont="1">
      <alignment horizontal="center" readingOrder="0" vertical="center"/>
    </xf>
    <xf borderId="12" fillId="12" fontId="19" numFmtId="0" xfId="0" applyAlignment="1" applyBorder="1" applyFont="1">
      <alignment horizontal="center" readingOrder="0" vertical="center"/>
    </xf>
    <xf borderId="12" fillId="12" fontId="19" numFmtId="165" xfId="0" applyAlignment="1" applyBorder="1" applyFont="1" applyNumberFormat="1">
      <alignment horizontal="center" vertical="center"/>
    </xf>
    <xf borderId="12" fillId="12" fontId="19" numFmtId="0" xfId="0" applyAlignment="1" applyBorder="1" applyFont="1">
      <alignment horizontal="center" vertical="center"/>
    </xf>
    <xf borderId="12" fillId="9" fontId="16" numFmtId="0" xfId="0" applyAlignment="1" applyBorder="1" applyFont="1">
      <alignment horizontal="center" readingOrder="0" vertical="center"/>
    </xf>
    <xf borderId="12" fillId="9" fontId="20" numFmtId="0" xfId="0" applyAlignment="1" applyBorder="1" applyFont="1">
      <alignment horizontal="center" readingOrder="0" vertical="center"/>
    </xf>
    <xf borderId="12" fillId="12" fontId="19" numFmtId="0" xfId="0" applyAlignment="1" applyBorder="1" applyFont="1">
      <alignment horizontal="center" vertical="center"/>
    </xf>
    <xf borderId="12" fillId="13" fontId="19" numFmtId="0" xfId="0" applyAlignment="1" applyBorder="1" applyFill="1" applyFont="1">
      <alignment horizontal="center" vertical="center"/>
    </xf>
    <xf borderId="12" fillId="13" fontId="19" numFmtId="0" xfId="0" applyAlignment="1" applyBorder="1" applyFont="1">
      <alignment horizontal="center" readingOrder="0" vertical="center"/>
    </xf>
    <xf borderId="13" fillId="12" fontId="19" numFmtId="0" xfId="0" applyAlignment="1" applyBorder="1" applyFont="1">
      <alignment horizontal="center" vertical="center"/>
    </xf>
    <xf borderId="14" fillId="3" fontId="19" numFmtId="0" xfId="0" applyAlignment="1" applyBorder="1" applyFont="1">
      <alignment horizontal="center" vertical="center"/>
    </xf>
    <xf borderId="14" fillId="3" fontId="19" numFmtId="0" xfId="0" applyAlignment="1" applyBorder="1" applyFont="1">
      <alignment horizontal="center" readingOrder="0" vertical="center"/>
    </xf>
    <xf borderId="15" fillId="6" fontId="21" numFmtId="0" xfId="0" applyAlignment="1" applyBorder="1" applyFont="1">
      <alignment horizontal="right" readingOrder="0" vertical="bottom"/>
    </xf>
    <xf borderId="16" fillId="6" fontId="21" numFmtId="0" xfId="0" applyAlignment="1" applyBorder="1" applyFont="1">
      <alignment readingOrder="0" vertical="bottom"/>
    </xf>
    <xf borderId="16" fillId="14" fontId="21" numFmtId="0" xfId="0" applyAlignment="1" applyBorder="1" applyFill="1" applyFont="1">
      <alignment horizontal="center" readingOrder="0" vertical="bottom"/>
    </xf>
    <xf borderId="16" fillId="14" fontId="21" numFmtId="166" xfId="0" applyAlignment="1" applyBorder="1" applyFont="1" applyNumberFormat="1">
      <alignment horizontal="center" readingOrder="0" vertical="bottom"/>
    </xf>
    <xf borderId="16" fillId="14" fontId="21" numFmtId="0" xfId="0" applyAlignment="1" applyBorder="1" applyFont="1">
      <alignment readingOrder="0" vertical="bottom"/>
    </xf>
    <xf borderId="16" fillId="6" fontId="22" numFmtId="0" xfId="0" applyAlignment="1" applyBorder="1" applyFont="1">
      <alignment readingOrder="0" vertical="bottom"/>
    </xf>
    <xf borderId="16" fillId="15" fontId="23" numFmtId="0" xfId="0" applyAlignment="1" applyBorder="1" applyFill="1" applyFont="1">
      <alignment horizontal="left" readingOrder="0" vertical="bottom"/>
    </xf>
    <xf borderId="16" fillId="15" fontId="24" numFmtId="0" xfId="0" applyAlignment="1" applyBorder="1" applyFont="1">
      <alignment horizontal="left" readingOrder="0" vertical="bottom"/>
    </xf>
    <xf borderId="16" fillId="6" fontId="21" numFmtId="0" xfId="0" applyAlignment="1" applyBorder="1" applyFont="1">
      <alignment readingOrder="0"/>
    </xf>
    <xf borderId="16" fillId="6" fontId="21" numFmtId="0" xfId="0" applyAlignment="1" applyBorder="1" applyFont="1">
      <alignment horizontal="center" vertical="bottom"/>
    </xf>
    <xf borderId="16" fillId="6" fontId="21" numFmtId="0" xfId="0" applyAlignment="1" applyBorder="1" applyFont="1">
      <alignment vertical="bottom"/>
    </xf>
    <xf borderId="17" fillId="6" fontId="21" numFmtId="0" xfId="0" applyAlignment="1" applyBorder="1" applyFont="1">
      <alignment vertical="bottom"/>
    </xf>
    <xf borderId="18" fillId="6" fontId="21" numFmtId="0" xfId="0" applyAlignment="1" applyBorder="1" applyFont="1">
      <alignment vertical="bottom"/>
    </xf>
    <xf borderId="18" fillId="6" fontId="25" numFmtId="0" xfId="0" applyBorder="1" applyFont="1"/>
    <xf borderId="16" fillId="15" fontId="26" numFmtId="0" xfId="0" applyAlignment="1" applyBorder="1" applyFont="1">
      <alignment horizontal="left" readingOrder="0" vertical="bottom"/>
    </xf>
    <xf borderId="16" fillId="6" fontId="27" numFmtId="0" xfId="0" applyAlignment="1" applyBorder="1" applyFont="1">
      <alignment vertical="bottom"/>
    </xf>
    <xf borderId="16" fillId="15" fontId="28" numFmtId="0" xfId="0" applyAlignment="1" applyBorder="1" applyFont="1">
      <alignment horizontal="left" readingOrder="0" vertical="bottom"/>
    </xf>
    <xf borderId="19" fillId="2" fontId="29" numFmtId="0" xfId="0" applyAlignment="1" applyBorder="1" applyFont="1">
      <alignment horizontal="left" readingOrder="0" shrinkToFit="0" vertical="center" wrapText="0"/>
    </xf>
    <xf borderId="19" fillId="2" fontId="29" numFmtId="0" xfId="0" applyAlignment="1" applyBorder="1" applyFont="1">
      <alignment horizontal="center" readingOrder="0" shrinkToFit="0" vertical="center" wrapText="0"/>
    </xf>
    <xf borderId="19" fillId="2" fontId="29" numFmtId="4" xfId="0" applyAlignment="1" applyBorder="1" applyFont="1" applyNumberFormat="1">
      <alignment horizontal="center" readingOrder="0" shrinkToFit="0" vertical="center" wrapText="0"/>
    </xf>
    <xf borderId="19" fillId="2" fontId="30" numFmtId="0" xfId="0" applyBorder="1" applyFont="1"/>
    <xf borderId="0" fillId="14" fontId="31" numFmtId="0" xfId="0" applyFont="1"/>
    <xf borderId="0" fillId="14" fontId="31" numFmtId="4" xfId="0" applyFont="1" applyNumberFormat="1"/>
    <xf borderId="0" fillId="14" fontId="31" numFmtId="0" xfId="0" applyAlignment="1" applyFont="1">
      <alignment readingOrder="0"/>
    </xf>
    <xf borderId="0" fillId="14" fontId="32" numFmtId="0" xfId="0" applyFont="1"/>
    <xf borderId="0" fillId="14" fontId="32" numFmtId="4" xfId="0" applyFont="1" applyNumberFormat="1"/>
    <xf borderId="0" fillId="14" fontId="33" numFmtId="0" xfId="0" applyAlignment="1" applyFont="1">
      <alignment horizontal="center" readingOrder="0" shrinkToFit="0" vertical="center" wrapText="1"/>
    </xf>
    <xf borderId="20" fillId="12" fontId="34" numFmtId="0" xfId="0" applyAlignment="1" applyBorder="1" applyFont="1">
      <alignment readingOrder="0"/>
    </xf>
    <xf borderId="21" fillId="0" fontId="6" numFmtId="0" xfId="0" applyBorder="1" applyFont="1"/>
    <xf borderId="22" fillId="11" fontId="34" numFmtId="0" xfId="0" applyAlignment="1" applyBorder="1" applyFont="1">
      <alignment horizontal="center" readingOrder="0" vertical="center"/>
    </xf>
    <xf borderId="22" fillId="10" fontId="34" numFmtId="0" xfId="0" applyAlignment="1" applyBorder="1" applyFont="1">
      <alignment horizontal="center" readingOrder="0" vertical="center"/>
    </xf>
    <xf borderId="22" fillId="8" fontId="34" numFmtId="0" xfId="0" applyAlignment="1" applyBorder="1" applyFont="1">
      <alignment horizontal="center" readingOrder="0" vertical="center"/>
    </xf>
    <xf borderId="22" fillId="16" fontId="34" numFmtId="0" xfId="0" applyAlignment="1" applyBorder="1" applyFill="1" applyFont="1">
      <alignment horizontal="center" readingOrder="0" vertical="center"/>
    </xf>
    <xf borderId="22" fillId="5" fontId="34" numFmtId="0" xfId="0" applyAlignment="1" applyBorder="1" applyFont="1">
      <alignment horizontal="center" readingOrder="0" vertical="center"/>
    </xf>
    <xf borderId="23" fillId="12" fontId="34" numFmtId="4" xfId="0" applyAlignment="1" applyBorder="1" applyFont="1" applyNumberFormat="1">
      <alignment horizontal="center" readingOrder="0" vertical="center"/>
    </xf>
    <xf borderId="0" fillId="14" fontId="35" numFmtId="0" xfId="0" applyFont="1"/>
    <xf borderId="0" fillId="14" fontId="35" numFmtId="0" xfId="0" applyAlignment="1" applyFont="1">
      <alignment readingOrder="0"/>
    </xf>
    <xf borderId="24" fillId="17" fontId="36" numFmtId="0" xfId="0" applyAlignment="1" applyBorder="1" applyFill="1" applyFont="1">
      <alignment readingOrder="0"/>
    </xf>
    <xf borderId="25" fillId="17" fontId="36" numFmtId="0" xfId="0" applyAlignment="1" applyBorder="1" applyFont="1">
      <alignment horizontal="center" readingOrder="0" vertical="center"/>
    </xf>
    <xf borderId="26" fillId="17" fontId="36" numFmtId="0" xfId="0" applyAlignment="1" applyBorder="1" applyFont="1">
      <alignment horizontal="center" vertical="center"/>
    </xf>
    <xf borderId="26" fillId="17" fontId="34" numFmtId="0" xfId="0" applyAlignment="1" applyBorder="1" applyFont="1">
      <alignment horizontal="center" vertical="center"/>
    </xf>
    <xf borderId="27" fillId="17" fontId="36" numFmtId="164" xfId="0" applyAlignment="1" applyBorder="1" applyFont="1" applyNumberFormat="1">
      <alignment horizontal="center" vertical="center"/>
    </xf>
    <xf borderId="0" fillId="14" fontId="32" numFmtId="0" xfId="0" applyAlignment="1" applyFont="1">
      <alignment readingOrder="0"/>
    </xf>
    <xf borderId="28" fillId="18" fontId="37" numFmtId="0" xfId="0" applyAlignment="1" applyBorder="1" applyFill="1" applyFont="1">
      <alignment vertical="bottom"/>
    </xf>
    <xf borderId="29" fillId="14" fontId="32" numFmtId="0" xfId="0" applyAlignment="1" applyBorder="1" applyFont="1">
      <alignment horizontal="left" readingOrder="0" vertical="center"/>
    </xf>
    <xf borderId="30" fillId="14" fontId="32" numFmtId="0" xfId="0" applyAlignment="1" applyBorder="1" applyFont="1">
      <alignment horizontal="center" vertical="center"/>
    </xf>
    <xf borderId="30" fillId="14" fontId="35" numFmtId="0" xfId="0" applyAlignment="1" applyBorder="1" applyFont="1">
      <alignment horizontal="center" vertical="center"/>
    </xf>
    <xf borderId="31" fillId="14" fontId="32" numFmtId="164" xfId="0" applyAlignment="1" applyBorder="1" applyFont="1" applyNumberFormat="1">
      <alignment horizontal="center" vertical="center"/>
    </xf>
    <xf borderId="0" fillId="14" fontId="35" numFmtId="0" xfId="0" applyAlignment="1" applyFont="1">
      <alignment horizontal="center"/>
    </xf>
    <xf borderId="32" fillId="18" fontId="37" numFmtId="0" xfId="0" applyAlignment="1" applyBorder="1" applyFont="1">
      <alignment vertical="bottom"/>
    </xf>
    <xf borderId="33" fillId="14" fontId="32" numFmtId="0" xfId="0" applyAlignment="1" applyBorder="1" applyFont="1">
      <alignment horizontal="left" readingOrder="0" vertical="center"/>
    </xf>
    <xf borderId="34" fillId="14" fontId="32" numFmtId="0" xfId="0" applyAlignment="1" applyBorder="1" applyFont="1">
      <alignment horizontal="center" vertical="center"/>
    </xf>
    <xf borderId="34" fillId="14" fontId="35" numFmtId="0" xfId="0" applyAlignment="1" applyBorder="1" applyFont="1">
      <alignment horizontal="center" vertical="center"/>
    </xf>
    <xf borderId="35" fillId="14" fontId="32" numFmtId="164" xfId="0" applyAlignment="1" applyBorder="1" applyFont="1" applyNumberFormat="1">
      <alignment horizontal="center" vertical="center"/>
    </xf>
    <xf borderId="28" fillId="18" fontId="37" numFmtId="0" xfId="0" applyAlignment="1" applyBorder="1" applyFont="1">
      <alignment readingOrder="0" vertical="bottom"/>
    </xf>
    <xf borderId="0" fillId="14" fontId="38" numFmtId="0" xfId="0" applyAlignment="1" applyFont="1">
      <alignment readingOrder="0"/>
    </xf>
    <xf borderId="0" fillId="14" fontId="38" numFmtId="0" xfId="0" applyAlignment="1" applyFont="1">
      <alignment readingOrder="0"/>
    </xf>
    <xf borderId="0" fillId="14" fontId="39" numFmtId="0" xfId="0" applyAlignment="1" applyFont="1">
      <alignment readingOrder="0"/>
    </xf>
    <xf borderId="0" fillId="14" fontId="31" numFmtId="0" xfId="0" applyAlignment="1" applyFont="1">
      <alignment readingOrder="0"/>
    </xf>
    <xf borderId="0" fillId="18" fontId="40" numFmtId="0" xfId="0" applyAlignment="1" applyFont="1">
      <alignment vertical="center"/>
    </xf>
    <xf borderId="36" fillId="14" fontId="41" numFmtId="0" xfId="0" applyAlignment="1" applyBorder="1" applyFont="1">
      <alignment horizontal="right" vertical="center"/>
    </xf>
    <xf borderId="36" fillId="14" fontId="41" numFmtId="0" xfId="0" applyAlignment="1" applyBorder="1" applyFont="1">
      <alignment horizontal="center" vertical="center"/>
    </xf>
    <xf borderId="36" fillId="18" fontId="40" numFmtId="0" xfId="0" applyAlignment="1" applyBorder="1" applyFont="1">
      <alignment horizontal="center" vertical="center"/>
    </xf>
    <xf borderId="36" fillId="0" fontId="42" numFmtId="0" xfId="0" applyAlignment="1" applyBorder="1" applyFont="1">
      <alignment readingOrder="0" shrinkToFit="0" vertical="center" wrapText="0"/>
    </xf>
    <xf borderId="36" fillId="0" fontId="42" numFmtId="0" xfId="0" applyAlignment="1" applyBorder="1" applyFont="1">
      <alignment vertical="center"/>
    </xf>
    <xf borderId="37" fillId="0" fontId="42" numFmtId="0" xfId="0" applyAlignment="1" applyBorder="1" applyFont="1">
      <alignment readingOrder="0" vertical="center"/>
    </xf>
    <xf borderId="38" fillId="0" fontId="6" numFmtId="0" xfId="0" applyBorder="1" applyFont="1"/>
    <xf borderId="14" fillId="18" fontId="40" numFmtId="0" xfId="0" applyAlignment="1" applyBorder="1" applyFont="1">
      <alignment vertical="center"/>
    </xf>
    <xf borderId="39" fillId="18" fontId="40" numFmtId="0" xfId="0" applyAlignment="1" applyBorder="1" applyFont="1">
      <alignment vertical="center"/>
    </xf>
    <xf borderId="40" fillId="18" fontId="40" numFmtId="0" xfId="0" applyAlignment="1" applyBorder="1" applyFont="1">
      <alignment vertical="center"/>
    </xf>
    <xf borderId="0" fillId="19" fontId="43" numFmtId="0" xfId="0" applyAlignment="1" applyFill="1" applyFont="1">
      <alignment horizontal="center" vertical="center"/>
    </xf>
    <xf borderId="40" fillId="0" fontId="6" numFmtId="0" xfId="0" applyBorder="1" applyFont="1"/>
    <xf borderId="14" fillId="0" fontId="6" numFmtId="0" xfId="0" applyBorder="1" applyFont="1"/>
    <xf borderId="41" fillId="0" fontId="6" numFmtId="0" xfId="0" applyBorder="1" applyFont="1"/>
    <xf borderId="40" fillId="18" fontId="44" numFmtId="0" xfId="0" applyAlignment="1" applyBorder="1" applyFont="1">
      <alignment readingOrder="0" vertical="center"/>
    </xf>
    <xf borderId="42" fillId="19" fontId="43" numFmtId="0" xfId="0" applyAlignment="1" applyBorder="1" applyFont="1">
      <alignment vertical="center"/>
    </xf>
    <xf borderId="41" fillId="19" fontId="43" numFmtId="0" xfId="0" applyAlignment="1" applyBorder="1" applyFont="1">
      <alignment vertical="center"/>
    </xf>
    <xf borderId="41" fillId="19" fontId="43" numFmtId="0" xfId="0" applyAlignment="1" applyBorder="1" applyFont="1">
      <alignment horizontal="center" vertical="center"/>
    </xf>
    <xf borderId="14" fillId="19" fontId="43" numFmtId="0" xfId="0" applyAlignment="1" applyBorder="1" applyFont="1">
      <alignment horizontal="center" readingOrder="0" vertical="center"/>
    </xf>
    <xf borderId="43" fillId="19" fontId="43" numFmtId="0" xfId="0" applyAlignment="1" applyBorder="1" applyFont="1">
      <alignment horizontal="center" vertical="center"/>
    </xf>
    <xf borderId="41" fillId="19" fontId="43" numFmtId="0" xfId="0" applyAlignment="1" applyBorder="1" applyFont="1">
      <alignment horizontal="center" readingOrder="0" vertical="center"/>
    </xf>
    <xf borderId="44" fillId="0" fontId="40" numFmtId="0" xfId="0" applyAlignment="1" applyBorder="1" applyFont="1">
      <alignment horizontal="right" vertical="center"/>
    </xf>
    <xf borderId="45" fillId="0" fontId="40" numFmtId="0" xfId="0" applyAlignment="1" applyBorder="1" applyFont="1">
      <alignment vertical="center"/>
    </xf>
    <xf borderId="45" fillId="0" fontId="40" numFmtId="0" xfId="0" applyAlignment="1" applyBorder="1" applyFont="1">
      <alignment horizontal="center" vertical="center"/>
    </xf>
    <xf borderId="45" fillId="0" fontId="40" numFmtId="0" xfId="0" applyAlignment="1" applyBorder="1" applyFont="1">
      <alignment horizontal="left" vertical="center"/>
    </xf>
    <xf borderId="46" fillId="0" fontId="40" numFmtId="0" xfId="0" applyAlignment="1" applyBorder="1" applyFont="1">
      <alignment horizontal="center" vertical="center"/>
    </xf>
    <xf borderId="44" fillId="0" fontId="40" numFmtId="0" xfId="0" applyAlignment="1" applyBorder="1" applyFont="1">
      <alignment horizontal="left" vertical="center"/>
    </xf>
    <xf borderId="47" fillId="0" fontId="40" numFmtId="0" xfId="0" applyAlignment="1" applyBorder="1" applyFont="1">
      <alignment horizontal="center" vertical="center"/>
    </xf>
    <xf borderId="46" fillId="0" fontId="45" numFmtId="0" xfId="0" applyAlignment="1" applyBorder="1" applyFont="1">
      <alignment horizontal="center" vertical="center"/>
    </xf>
    <xf borderId="45" fillId="15" fontId="46" numFmtId="0" xfId="0" applyAlignment="1" applyBorder="1" applyFont="1">
      <alignment vertical="center"/>
    </xf>
    <xf borderId="44" fillId="0" fontId="40" numFmtId="0" xfId="0" applyAlignment="1" applyBorder="1" applyFont="1">
      <alignment vertical="center"/>
    </xf>
    <xf borderId="48" fillId="0" fontId="40" numFmtId="0" xfId="0" applyAlignment="1" applyBorder="1" applyFont="1">
      <alignment vertical="center"/>
    </xf>
    <xf borderId="49" fillId="0" fontId="40" numFmtId="0" xfId="0" applyAlignment="1" applyBorder="1" applyFont="1">
      <alignment vertical="center"/>
    </xf>
    <xf borderId="49" fillId="0" fontId="40" numFmtId="0" xfId="0" applyAlignment="1" applyBorder="1" applyFont="1">
      <alignment horizontal="left" vertical="center"/>
    </xf>
    <xf borderId="41" fillId="0" fontId="40" numFmtId="0" xfId="0" applyAlignment="1" applyBorder="1" applyFont="1">
      <alignment horizontal="center" vertical="center"/>
    </xf>
    <xf borderId="14" fillId="0" fontId="40" numFmtId="0" xfId="0" applyAlignment="1" applyBorder="1" applyFont="1">
      <alignment vertical="center"/>
    </xf>
    <xf borderId="41" fillId="0" fontId="40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40" numFmtId="0" xfId="0" applyAlignment="1" applyFont="1">
      <alignment horizontal="center" vertical="center"/>
    </xf>
    <xf borderId="0" fillId="0" fontId="40" numFmtId="0" xfId="0" applyAlignment="1" applyFont="1">
      <alignment horizontal="left" vertical="center"/>
    </xf>
    <xf borderId="0" fillId="18" fontId="47" numFmtId="0" xfId="0" applyFont="1"/>
    <xf borderId="0" fillId="18" fontId="47" numFmtId="0" xfId="0" applyAlignment="1" applyFont="1">
      <alignment horizontal="left"/>
    </xf>
    <xf borderId="0" fillId="18" fontId="48" numFmtId="0" xfId="0" applyFont="1"/>
    <xf borderId="1" fillId="18" fontId="48" numFmtId="0" xfId="0" applyAlignment="1" applyBorder="1" applyFont="1">
      <alignment horizontal="left" readingOrder="0"/>
    </xf>
    <xf borderId="1" fillId="18" fontId="48" numFmtId="0" xfId="0" applyBorder="1" applyFont="1"/>
    <xf borderId="18" fillId="18" fontId="47" numFmtId="0" xfId="0" applyAlignment="1" applyBorder="1" applyFont="1">
      <alignment horizontal="left" readingOrder="0"/>
    </xf>
    <xf borderId="18" fillId="18" fontId="49" numFmtId="0" xfId="0" applyAlignment="1" applyBorder="1" applyFont="1">
      <alignment readingOrder="0"/>
    </xf>
    <xf borderId="18" fillId="18" fontId="47" numFmtId="0" xfId="0" applyBorder="1" applyFont="1"/>
    <xf borderId="0" fillId="18" fontId="47" numFmtId="0" xfId="0" applyAlignment="1" applyFont="1">
      <alignment readingOrder="0"/>
    </xf>
    <xf borderId="50" fillId="6" fontId="21" numFmtId="0" xfId="0" applyAlignment="1" applyBorder="1" applyFont="1">
      <alignment readingOrder="0"/>
    </xf>
    <xf borderId="51" fillId="6" fontId="21" numFmtId="0" xfId="0" applyAlignment="1" applyBorder="1" applyFont="1">
      <alignment readingOrder="0"/>
    </xf>
    <xf borderId="1" fillId="18" fontId="47" numFmtId="0" xfId="0" applyAlignment="1" applyBorder="1" applyFont="1">
      <alignment horizontal="left" readingOrder="0"/>
    </xf>
    <xf borderId="1" fillId="18" fontId="50" numFmtId="0" xfId="0" applyAlignment="1" applyBorder="1" applyFont="1">
      <alignment readingOrder="0"/>
    </xf>
    <xf borderId="1" fillId="18" fontId="47" numFmtId="0" xfId="0" applyBorder="1" applyFont="1"/>
    <xf borderId="1" fillId="18" fontId="47" numFmtId="0" xfId="0" applyAlignment="1" applyBorder="1" applyFont="1">
      <alignment horizontal="left"/>
    </xf>
    <xf borderId="0" fillId="18" fontId="47" numFmtId="0" xfId="0" applyAlignment="1" applyFont="1">
      <alignment horizontal="left" readingOrder="0"/>
    </xf>
    <xf borderId="0" fillId="18" fontId="51" numFmtId="0" xfId="0" applyAlignment="1" applyFont="1">
      <alignment readingOrder="0"/>
    </xf>
  </cellXfs>
  <cellStyles count="1">
    <cellStyle xfId="0" name="Normal" builtinId="0"/>
  </cellStyles>
  <dxfs count="70">
    <dxf>
      <font>
        <b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color rgb="FFFFFFFF"/>
      </font>
      <fill>
        <patternFill patternType="solid">
          <fgColor rgb="FF274E13"/>
          <bgColor rgb="FF274E13"/>
        </patternFill>
      </fill>
      <border/>
    </dxf>
    <dxf>
      <font>
        <b/>
        <color theme="0"/>
      </font>
      <fill>
        <patternFill patternType="solid">
          <fgColor rgb="FFFF9900"/>
          <bgColor rgb="FFFF9900"/>
        </patternFill>
      </fill>
      <border/>
    </dxf>
    <dxf>
      <font>
        <b/>
        <color rgb="FFD9D9D9"/>
      </font>
      <fill>
        <patternFill patternType="solid">
          <fgColor rgb="FF434343"/>
          <bgColor rgb="FF434343"/>
        </patternFill>
      </fill>
      <border/>
    </dxf>
    <dxf>
      <font>
        <b/>
        <color rgb="FFFFFFFF"/>
      </font>
      <fill>
        <patternFill patternType="solid">
          <fgColor rgb="FFF6B26B"/>
          <bgColor rgb="FFF6B26B"/>
        </patternFill>
      </fill>
      <border/>
    </dxf>
    <dxf>
      <font>
        <b/>
        <color rgb="FF4A86E8"/>
      </font>
      <fill>
        <patternFill patternType="solid">
          <fgColor rgb="FFFFFF00"/>
          <bgColor rgb="FFFFFF00"/>
        </patternFill>
      </fill>
      <border/>
    </dxf>
    <dxf>
      <font>
        <b/>
        <color rgb="FFF4CCCC"/>
      </font>
      <fill>
        <patternFill patternType="solid">
          <fgColor rgb="FFE06666"/>
          <bgColor rgb="FFE06666"/>
        </patternFill>
      </fill>
      <border/>
    </dxf>
    <dxf>
      <font>
        <b/>
        <color rgb="FFCFE2F3"/>
      </font>
      <fill>
        <patternFill patternType="solid">
          <fgColor rgb="FF0B5394"/>
          <bgColor rgb="FF0B5394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B6D7A8"/>
          <bgColor rgb="FFB6D7A8"/>
        </patternFill>
      </fill>
      <border/>
    </dxf>
    <dxf>
      <font>
        <b/>
        <color rgb="FFB6D7A8"/>
      </font>
      <fill>
        <patternFill patternType="solid">
          <fgColor rgb="FF666666"/>
          <bgColor rgb="FF666666"/>
        </patternFill>
      </fill>
      <border/>
    </dxf>
    <dxf>
      <font>
        <b/>
        <color rgb="FFB6D7A8"/>
      </font>
      <fill>
        <patternFill patternType="solid">
          <fgColor rgb="FF0B5394"/>
          <bgColor rgb="FF0B5394"/>
        </patternFill>
      </fill>
      <border/>
    </dxf>
    <dxf>
      <font>
        <b/>
        <color rgb="FFFCE5CD"/>
      </font>
      <fill>
        <patternFill patternType="solid">
          <fgColor rgb="FFE69138"/>
          <bgColor rgb="FFE69138"/>
        </patternFill>
      </fill>
      <border/>
    </dxf>
    <dxf>
      <font>
        <b/>
        <color rgb="FF7F6000"/>
      </font>
      <fill>
        <patternFill patternType="solid">
          <fgColor rgb="FFFCE5CD"/>
          <bgColor rgb="FFFCE5CD"/>
        </patternFill>
      </fill>
      <border/>
    </dxf>
    <dxf>
      <font>
        <b/>
        <color rgb="FFF9CB9C"/>
      </font>
      <fill>
        <patternFill patternType="solid">
          <fgColor rgb="FF783F04"/>
          <bgColor rgb="FF783F04"/>
        </patternFill>
      </fill>
      <border/>
    </dxf>
    <dxf>
      <font>
        <b/>
        <color rgb="FF783F04"/>
      </font>
      <fill>
        <patternFill patternType="solid">
          <fgColor rgb="FFD9D9D9"/>
          <bgColor rgb="FFD9D9D9"/>
        </patternFill>
      </fill>
      <border/>
    </dxf>
    <dxf>
      <font>
        <b/>
        <color rgb="FFC9DAF8"/>
      </font>
      <fill>
        <patternFill patternType="solid">
          <fgColor rgb="FF1C4587"/>
          <bgColor rgb="FF1C4587"/>
        </patternFill>
      </fill>
      <border/>
    </dxf>
    <dxf>
      <font>
        <b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6D9EEB"/>
          <bgColor rgb="FF6D9EEB"/>
        </patternFill>
      </fill>
      <border/>
    </dxf>
    <dxf>
      <font>
        <b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rgb="FF666666"/>
      </font>
      <fill>
        <patternFill patternType="solid">
          <fgColor rgb="FFFFFFFF"/>
          <bgColor rgb="FFFFFFFF"/>
        </patternFill>
      </fill>
      <border/>
    </dxf>
    <dxf>
      <font>
        <b/>
        <color rgb="FF274E13"/>
      </font>
      <fill>
        <patternFill patternType="solid">
          <fgColor rgb="FFB6D7A8"/>
          <bgColor rgb="FFB6D7A8"/>
        </patternFill>
      </fill>
      <border/>
    </dxf>
    <dxf>
      <font>
        <b/>
        <color rgb="FFFFFFFF"/>
      </font>
      <fill>
        <patternFill patternType="solid">
          <fgColor rgb="FFE69138"/>
          <bgColor rgb="FFE69138"/>
        </patternFill>
      </fill>
      <border/>
    </dxf>
    <dxf>
      <font>
        <b/>
        <color rgb="FFB6D7A8"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C6D67C"/>
          <bgColor rgb="FFC6D67C"/>
        </patternFill>
      </fill>
      <border/>
    </dxf>
    <dxf>
      <font>
        <b/>
        <color rgb="FFFFFFFF"/>
      </font>
      <fill>
        <patternFill patternType="solid">
          <fgColor rgb="FF9CAA5C"/>
          <bgColor rgb="FF9CAA5C"/>
        </patternFill>
      </fill>
      <border/>
    </dxf>
    <dxf>
      <font>
        <b/>
        <color rgb="FF000000"/>
      </font>
      <fill>
        <patternFill patternType="solid">
          <fgColor rgb="FFCCEC39"/>
          <bgColor rgb="FFCCEC39"/>
        </patternFill>
      </fill>
      <border/>
    </dxf>
    <dxf>
      <font>
        <b/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7F6000"/>
      </font>
      <fill>
        <patternFill patternType="solid">
          <fgColor rgb="FFFFDA70"/>
          <bgColor rgb="FFFFDA70"/>
        </patternFill>
      </fill>
      <border/>
    </dxf>
    <dxf>
      <font>
        <b/>
        <color rgb="FF073763"/>
      </font>
      <fill>
        <patternFill patternType="solid">
          <fgColor rgb="FF9FC5E8"/>
          <bgColor rgb="FF9FC5E8"/>
        </patternFill>
      </fill>
      <border/>
    </dxf>
    <dxf>
      <font>
        <b/>
        <color rgb="FF783F04"/>
      </font>
      <fill>
        <patternFill patternType="solid">
          <fgColor rgb="FFFFE6B9"/>
          <bgColor rgb="FFFFE6B9"/>
        </patternFill>
      </fill>
      <border/>
    </dxf>
    <dxf>
      <font>
        <b/>
        <color rgb="FFFFFFFF"/>
      </font>
      <fill>
        <patternFill patternType="solid">
          <fgColor rgb="FF783F04"/>
          <bgColor rgb="FF783F04"/>
        </patternFill>
      </fill>
      <border/>
    </dxf>
    <dxf>
      <font>
        <b/>
        <color rgb="FFFFFFFF"/>
      </font>
      <fill>
        <patternFill patternType="solid">
          <fgColor rgb="FF674EA7"/>
          <bgColor rgb="FF674EA7"/>
        </patternFill>
      </fill>
      <border/>
    </dxf>
    <dxf>
      <font>
        <b/>
        <color rgb="FF000000"/>
      </font>
      <fill>
        <patternFill patternType="solid">
          <fgColor rgb="FFE06666"/>
          <bgColor rgb="FFE06666"/>
        </patternFill>
      </fill>
      <border/>
    </dxf>
    <dxf>
      <font>
        <b/>
        <color rgb="FF38761D"/>
      </font>
      <fill>
        <patternFill patternType="solid">
          <fgColor rgb="FFD9EAD3"/>
          <bgColor rgb="FFD9EAD3"/>
        </patternFill>
      </fill>
      <border/>
    </dxf>
    <dxf>
      <font>
        <b/>
        <color rgb="FFFFFFFF"/>
      </font>
      <fill>
        <patternFill patternType="solid">
          <fgColor rgb="FF6AA84F"/>
          <bgColor rgb="FF6AA84F"/>
        </patternFill>
      </fill>
      <border/>
    </dxf>
    <dxf>
      <font>
        <b/>
        <color rgb="FFD9EAD3"/>
      </font>
      <fill>
        <patternFill patternType="solid">
          <fgColor rgb="FF274E13"/>
          <bgColor rgb="FF274E13"/>
        </patternFill>
      </fill>
      <border/>
    </dxf>
    <dxf>
      <font>
        <b/>
        <color rgb="FFE06666"/>
      </font>
      <fill>
        <patternFill patternType="solid">
          <fgColor rgb="FFF4CCCC"/>
          <bgColor rgb="FFF4CCCC"/>
        </patternFill>
      </fill>
      <border/>
    </dxf>
    <dxf>
      <font>
        <b/>
        <color rgb="FFEA9999"/>
      </font>
      <fill>
        <patternFill patternType="solid">
          <fgColor rgb="FFFFFFFF"/>
          <bgColor rgb="FFFFFFFF"/>
        </patternFill>
      </fill>
      <border/>
    </dxf>
    <dxf>
      <font>
        <b/>
        <color rgb="FFA4C2F4"/>
      </font>
      <fill>
        <patternFill patternType="solid">
          <fgColor rgb="FFFFFFFF"/>
          <bgColor rgb="FFFFFFFF"/>
        </patternFill>
      </fill>
      <border/>
    </dxf>
    <dxf>
      <font>
        <color rgb="FFD9D9D9"/>
      </font>
      <fill>
        <patternFill patternType="solid">
          <fgColor rgb="FFD9D9D9"/>
          <bgColor rgb="FFD9D9D9"/>
        </patternFill>
      </fill>
      <border/>
    </dxf>
    <dxf>
      <font>
        <b/>
        <color rgb="FF783F04"/>
      </font>
      <fill>
        <patternFill patternType="solid">
          <fgColor rgb="FFF6B26B"/>
          <bgColor rgb="FFF6B26B"/>
        </patternFill>
      </fill>
      <border/>
    </dxf>
    <dxf>
      <font>
        <b/>
        <color theme="1"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8E7CC3"/>
          <bgColor rgb="FF8E7CC3"/>
        </patternFill>
      </fill>
      <border/>
    </dxf>
    <dxf>
      <font>
        <b/>
        <color rgb="FFFFFFFF"/>
      </font>
      <fill>
        <patternFill patternType="solid">
          <fgColor rgb="FF351C75"/>
          <bgColor rgb="FF351C75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FF3665"/>
          <bgColor rgb="FFFF3665"/>
        </patternFill>
      </fill>
      <border/>
    </dxf>
    <dxf>
      <font>
        <b/>
        <color rgb="FFFFFFFF"/>
      </font>
      <fill>
        <patternFill patternType="solid">
          <fgColor rgb="FFFF2B00"/>
          <bgColor rgb="FFFF2B00"/>
        </patternFill>
      </fill>
      <border/>
    </dxf>
    <dxf>
      <font>
        <b/>
        <color rgb="FF21B900"/>
      </font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CEE0E8"/>
          <bgColor rgb="FFCEE0E8"/>
        </patternFill>
      </fill>
      <border/>
    </dxf>
    <dxf>
      <font>
        <b/>
        <color theme="0"/>
      </font>
      <fill>
        <patternFill patternType="solid">
          <fgColor rgb="FFFF0000"/>
          <bgColor rgb="FFFF0000"/>
        </patternFill>
      </fill>
      <border/>
    </dxf>
    <dxf>
      <font>
        <b/>
        <color rgb="FF8E7CC3"/>
      </font>
      <fill>
        <patternFill patternType="solid">
          <fgColor rgb="FF20124D"/>
          <bgColor rgb="FF20124D"/>
        </patternFill>
      </fill>
      <border/>
    </dxf>
    <dxf>
      <font/>
      <fill>
        <patternFill patternType="none"/>
      </fill>
      <border/>
    </dxf>
    <dxf>
      <font>
        <b/>
        <color theme="1"/>
      </font>
      <fill>
        <patternFill patternType="solid">
          <fgColor rgb="FFE06666"/>
          <bgColor rgb="FFE06666"/>
        </patternFill>
      </fill>
      <border/>
    </dxf>
    <dxf>
      <font>
        <b/>
        <color theme="0"/>
      </font>
      <fill>
        <patternFill patternType="solid">
          <fgColor rgb="FF274E13"/>
          <bgColor rgb="FF274E13"/>
        </patternFill>
      </fill>
      <border/>
    </dxf>
    <dxf>
      <font>
        <b/>
        <color rgb="FFF3F3F3"/>
      </font>
      <fill>
        <patternFill patternType="solid">
          <fgColor rgb="FF000000"/>
          <bgColor rgb="FF000000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theme="7"/>
          <bgColor theme="7"/>
        </patternFill>
      </fill>
      <border/>
    </dxf>
    <dxf>
      <font>
        <b/>
        <color rgb="FFFFFFFF"/>
      </font>
      <fill>
        <patternFill patternType="solid">
          <fgColor rgb="FFF4C7C3"/>
          <bgColor rgb="FFF4C7C3"/>
        </patternFill>
      </fill>
      <border/>
    </dxf>
    <dxf>
      <font>
        <b/>
        <color rgb="FF783F04"/>
      </font>
      <fill>
        <patternFill patternType="solid">
          <fgColor rgb="FFE69138"/>
          <bgColor rgb="FFE69138"/>
        </patternFill>
      </fill>
      <border/>
    </dxf>
    <dxf>
      <font>
        <b/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B4A7D6"/>
      </font>
      <fill>
        <patternFill patternType="solid">
          <fgColor rgb="FF20124D"/>
          <bgColor rgb="FF20124D"/>
        </patternFill>
      </fill>
      <border/>
    </dxf>
    <dxf>
      <font>
        <b/>
        <color theme="0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Statistics!$E$5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val>
            <c:numRef>
              <c:f>Statistics!$E$6</c:f>
              <c:numCache/>
            </c:numRef>
          </c:val>
        </c:ser>
        <c:ser>
          <c:idx val="1"/>
          <c:order val="1"/>
          <c:tx>
            <c:strRef>
              <c:f>Statistics!$F$5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val>
            <c:numRef>
              <c:f>Statistics!$F$6</c:f>
              <c:numCache/>
            </c:numRef>
          </c:val>
        </c:ser>
        <c:ser>
          <c:idx val="2"/>
          <c:order val="2"/>
          <c:tx>
            <c:strRef>
              <c:f>Statistics!$G$5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val>
            <c:numRef>
              <c:f>Statistics!$G$6</c:f>
              <c:numCache/>
            </c:numRef>
          </c:val>
        </c:ser>
        <c:ser>
          <c:idx val="3"/>
          <c:order val="3"/>
          <c:tx>
            <c:strRef>
              <c:f>Statistics!$H$5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val>
            <c:numRef>
              <c:f>Statistics!$H$6</c:f>
              <c:numCache/>
            </c:numRef>
          </c:val>
        </c:ser>
        <c:overlap val="100"/>
        <c:axId val="844383588"/>
        <c:axId val="1170425975"/>
      </c:barChart>
      <c:catAx>
        <c:axId val="844383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425975"/>
      </c:catAx>
      <c:valAx>
        <c:axId val="1170425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383588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999999"/>
              </a:solidFill>
              <a:latin typeface="Roboto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0</xdr:row>
      <xdr:rowOff>0</xdr:rowOff>
    </xdr:from>
    <xdr:ext cx="333375" cy="333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3</xdr:row>
      <xdr:rowOff>161925</xdr:rowOff>
    </xdr:from>
    <xdr:ext cx="342900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rmarks1391/24659/" TargetMode="External"/><Relationship Id="rId84" Type="http://schemas.openxmlformats.org/officeDocument/2006/relationships/hyperlink" Target="https://www.munzee.com/m/publiclandfun/1914/" TargetMode="External"/><Relationship Id="rId83" Type="http://schemas.openxmlformats.org/officeDocument/2006/relationships/hyperlink" Target="https://www.munzee.com/m/barefootguru/20401/" TargetMode="External"/><Relationship Id="rId42" Type="http://schemas.openxmlformats.org/officeDocument/2006/relationships/hyperlink" Target="https://www.munzee.com/m/kepke3/5372/" TargetMode="External"/><Relationship Id="rId86" Type="http://schemas.openxmlformats.org/officeDocument/2006/relationships/drawing" Target="../drawings/drawing2.xml"/><Relationship Id="rId41" Type="http://schemas.openxmlformats.org/officeDocument/2006/relationships/hyperlink" Target="https://www.munzee.com/m/Mon4ikaCriss/4950/" TargetMode="External"/><Relationship Id="rId85" Type="http://schemas.openxmlformats.org/officeDocument/2006/relationships/hyperlink" Target="https://www.munzee.com/m/Bisquick2/15612/" TargetMode="External"/><Relationship Id="rId44" Type="http://schemas.openxmlformats.org/officeDocument/2006/relationships/hyperlink" Target="https://www.munzee.com/m/OHail/36940/" TargetMode="External"/><Relationship Id="rId43" Type="http://schemas.openxmlformats.org/officeDocument/2006/relationships/hyperlink" Target="https://www.munzee.com/m/pikespice/23600/" TargetMode="External"/><Relationship Id="rId46" Type="http://schemas.openxmlformats.org/officeDocument/2006/relationships/hyperlink" Target="https://www.munzee.com/m/Seemyshells/618" TargetMode="External"/><Relationship Id="rId45" Type="http://schemas.openxmlformats.org/officeDocument/2006/relationships/hyperlink" Target="https://www.munzee.com/m/Reart/4401/" TargetMode="External"/><Relationship Id="rId80" Type="http://schemas.openxmlformats.org/officeDocument/2006/relationships/hyperlink" Target="https://www.munzee.com/m/pikespice/5107/" TargetMode="External"/><Relationship Id="rId82" Type="http://schemas.openxmlformats.org/officeDocument/2006/relationships/hyperlink" Target="https://www.munzee.com/m/vadotech/31353/" TargetMode="External"/><Relationship Id="rId81" Type="http://schemas.openxmlformats.org/officeDocument/2006/relationships/hyperlink" Target="https://www.munzee.com/m/CrissOldNouvelleRoute/511/" TargetMode="External"/><Relationship Id="rId1" Type="http://schemas.openxmlformats.org/officeDocument/2006/relationships/hyperlink" Target="https://www.munzee.com/map/u2s01hxhb/16" TargetMode="External"/><Relationship Id="rId2" Type="http://schemas.openxmlformats.org/officeDocument/2006/relationships/hyperlink" Target="https://tinyurl.com/frauowl" TargetMode="External"/><Relationship Id="rId3" Type="http://schemas.openxmlformats.org/officeDocument/2006/relationships/hyperlink" Target="http://gardenpainter.ide.sk/paint.php" TargetMode="External"/><Relationship Id="rId4" Type="http://schemas.openxmlformats.org/officeDocument/2006/relationships/hyperlink" Target="https://www.munzee.com/m/macdonr/1793/" TargetMode="External"/><Relationship Id="rId9" Type="http://schemas.openxmlformats.org/officeDocument/2006/relationships/hyperlink" Target="https://www.munzee.com/m/FRLK/32019/" TargetMode="External"/><Relationship Id="rId48" Type="http://schemas.openxmlformats.org/officeDocument/2006/relationships/hyperlink" Target="https://www.munzee.com/m/IggiePiggie/2318/" TargetMode="External"/><Relationship Id="rId47" Type="http://schemas.openxmlformats.org/officeDocument/2006/relationships/hyperlink" Target="https://www.munzee.com/m/thelanes/33013/" TargetMode="External"/><Relationship Id="rId49" Type="http://schemas.openxmlformats.org/officeDocument/2006/relationships/hyperlink" Target="https://www.munzee.com/m/Shiggaddi/3009" TargetMode="External"/><Relationship Id="rId5" Type="http://schemas.openxmlformats.org/officeDocument/2006/relationships/hyperlink" Target="https://www.munzee.com/m/Derlame/47183/" TargetMode="External"/><Relationship Id="rId6" Type="http://schemas.openxmlformats.org/officeDocument/2006/relationships/hyperlink" Target="https://www.munzee.com/m/q22q17/50662/" TargetMode="External"/><Relationship Id="rId7" Type="http://schemas.openxmlformats.org/officeDocument/2006/relationships/hyperlink" Target="https://www.munzee.com/m/rainbowtaxi/5688/" TargetMode="External"/><Relationship Id="rId8" Type="http://schemas.openxmlformats.org/officeDocument/2006/relationships/hyperlink" Target="https://www.munzee.com/m/taxi344/5248/" TargetMode="External"/><Relationship Id="rId73" Type="http://schemas.openxmlformats.org/officeDocument/2006/relationships/hyperlink" Target="https://www.munzee.com/m/Shiggaddi/2342" TargetMode="External"/><Relationship Id="rId72" Type="http://schemas.openxmlformats.org/officeDocument/2006/relationships/hyperlink" Target="https://www.munzee.com/m/PoniaN/6902/" TargetMode="External"/><Relationship Id="rId31" Type="http://schemas.openxmlformats.org/officeDocument/2006/relationships/hyperlink" Target="https://www.munzee.com/m/Pamster13/22696/" TargetMode="External"/><Relationship Id="rId75" Type="http://schemas.openxmlformats.org/officeDocument/2006/relationships/hyperlink" Target="https://www.munzee.com/m/Mon4ikaCriss/4949/" TargetMode="External"/><Relationship Id="rId30" Type="http://schemas.openxmlformats.org/officeDocument/2006/relationships/hyperlink" Target="https://www.munzee.com/m/janzattic/19326" TargetMode="External"/><Relationship Id="rId74" Type="http://schemas.openxmlformats.org/officeDocument/2006/relationships/hyperlink" Target="https://www.munzee.com/m/Peter1980/7402/" TargetMode="External"/><Relationship Id="rId33" Type="http://schemas.openxmlformats.org/officeDocument/2006/relationships/hyperlink" Target="https://www.munzee.com/m/JABIE28/11770/" TargetMode="External"/><Relationship Id="rId77" Type="http://schemas.openxmlformats.org/officeDocument/2006/relationships/hyperlink" Target="https://www.munzee.com/m/Quietriots/11701/" TargetMode="External"/><Relationship Id="rId32" Type="http://schemas.openxmlformats.org/officeDocument/2006/relationships/hyperlink" Target="https://www.munzee.com/m/TubaDude/13812/" TargetMode="External"/><Relationship Id="rId76" Type="http://schemas.openxmlformats.org/officeDocument/2006/relationships/hyperlink" Target="https://www.munzee.com/m/JaroslavKaas/23672/" TargetMode="External"/><Relationship Id="rId35" Type="http://schemas.openxmlformats.org/officeDocument/2006/relationships/hyperlink" Target="https://www.munzee.com/m/Nefertitike/4204/" TargetMode="External"/><Relationship Id="rId79" Type="http://schemas.openxmlformats.org/officeDocument/2006/relationships/hyperlink" Target="https://www.munzee.com/m/TheOneWhoScans/15863/" TargetMode="External"/><Relationship Id="rId34" Type="http://schemas.openxmlformats.org/officeDocument/2006/relationships/hyperlink" Target="https://www.munzee.com/m/FreezeMan073/3577/" TargetMode="External"/><Relationship Id="rId78" Type="http://schemas.openxmlformats.org/officeDocument/2006/relationships/hyperlink" Target="https://www.munzee.com/m/JackSparrow/55936/" TargetMode="External"/><Relationship Id="rId71" Type="http://schemas.openxmlformats.org/officeDocument/2006/relationships/hyperlink" Target="https://www.munzee.com/m/FreezeMan073/3132/" TargetMode="External"/><Relationship Id="rId70" Type="http://schemas.openxmlformats.org/officeDocument/2006/relationships/hyperlink" Target="https://www.munzee.com/m/ChickenRun/28083" TargetMode="External"/><Relationship Id="rId37" Type="http://schemas.openxmlformats.org/officeDocument/2006/relationships/hyperlink" Target="https://www.munzee.com/m/taxi343/30746/" TargetMode="External"/><Relationship Id="rId36" Type="http://schemas.openxmlformats.org/officeDocument/2006/relationships/hyperlink" Target="https://www.munzee.com/m/sportytaxi/19866/" TargetMode="External"/><Relationship Id="rId39" Type="http://schemas.openxmlformats.org/officeDocument/2006/relationships/hyperlink" Target="https://www.munzee.com/m/Kiitokurre/23767/" TargetMode="External"/><Relationship Id="rId38" Type="http://schemas.openxmlformats.org/officeDocument/2006/relationships/hyperlink" Target="https://www.munzee.com/m/CrissOldNouvelleRoute/514/" TargetMode="External"/><Relationship Id="rId62" Type="http://schemas.openxmlformats.org/officeDocument/2006/relationships/hyperlink" Target="https://www.munzee.com/m/Kyrandia/8282/" TargetMode="External"/><Relationship Id="rId61" Type="http://schemas.openxmlformats.org/officeDocument/2006/relationships/hyperlink" Target="https://www.munzee.com/m/Trappertje/12348/" TargetMode="External"/><Relationship Id="rId20" Type="http://schemas.openxmlformats.org/officeDocument/2006/relationships/hyperlink" Target="https://www.munzee.com/m/babyw/6086/" TargetMode="External"/><Relationship Id="rId64" Type="http://schemas.openxmlformats.org/officeDocument/2006/relationships/hyperlink" Target="https://www.munzee.com/m/LittleMeggie/2367" TargetMode="External"/><Relationship Id="rId63" Type="http://schemas.openxmlformats.org/officeDocument/2006/relationships/hyperlink" Target="https://www.munzee.com/m/knightwood/10092" TargetMode="External"/><Relationship Id="rId22" Type="http://schemas.openxmlformats.org/officeDocument/2006/relationships/hyperlink" Target="https://www.munzee.com/m/lison55/15872" TargetMode="External"/><Relationship Id="rId66" Type="http://schemas.openxmlformats.org/officeDocument/2006/relationships/hyperlink" Target="https://www.munzee.com/m/newtwo/8720" TargetMode="External"/><Relationship Id="rId21" Type="http://schemas.openxmlformats.org/officeDocument/2006/relationships/hyperlink" Target="https://www.munzee.com/m/annabanana/14653/" TargetMode="External"/><Relationship Id="rId65" Type="http://schemas.openxmlformats.org/officeDocument/2006/relationships/hyperlink" Target="https://www.munzee.com/m/twohoots/10758" TargetMode="External"/><Relationship Id="rId24" Type="http://schemas.openxmlformats.org/officeDocument/2006/relationships/hyperlink" Target="https://www.munzee.com/m/pikespice/21824/" TargetMode="External"/><Relationship Id="rId68" Type="http://schemas.openxmlformats.org/officeDocument/2006/relationships/hyperlink" Target="https://www.munzee.com/m/struwel/27861" TargetMode="External"/><Relationship Id="rId23" Type="http://schemas.openxmlformats.org/officeDocument/2006/relationships/hyperlink" Target="https://www.munzee.com/m/wemissmo/11504/" TargetMode="External"/><Relationship Id="rId67" Type="http://schemas.openxmlformats.org/officeDocument/2006/relationships/hyperlink" Target="https://www.munzee.com/m/Aiden29/15636/" TargetMode="External"/><Relationship Id="rId60" Type="http://schemas.openxmlformats.org/officeDocument/2006/relationships/hyperlink" Target="https://www.munzee.com/m/halizwein/33326/" TargetMode="External"/><Relationship Id="rId26" Type="http://schemas.openxmlformats.org/officeDocument/2006/relationships/hyperlink" Target="https://www.munzee.com/m/geckofreund/18194/" TargetMode="External"/><Relationship Id="rId25" Type="http://schemas.openxmlformats.org/officeDocument/2006/relationships/hyperlink" Target="https://www.munzee.com/m/sagittarius1381/1821/" TargetMode="External"/><Relationship Id="rId69" Type="http://schemas.openxmlformats.org/officeDocument/2006/relationships/hyperlink" Target="https://www.munzee.com/m/ANABELLE/1188/" TargetMode="External"/><Relationship Id="rId28" Type="http://schemas.openxmlformats.org/officeDocument/2006/relationships/hyperlink" Target="https://www.munzee.com/m/mobility/24990/" TargetMode="External"/><Relationship Id="rId27" Type="http://schemas.openxmlformats.org/officeDocument/2006/relationships/hyperlink" Target="https://www.munzee.com/m/Mattie/22777/" TargetMode="External"/><Relationship Id="rId29" Type="http://schemas.openxmlformats.org/officeDocument/2006/relationships/hyperlink" Target="https://www.munzee.com/m/kepke3/5375/" TargetMode="External"/><Relationship Id="rId51" Type="http://schemas.openxmlformats.org/officeDocument/2006/relationships/hyperlink" Target="https://www.munzee.com/m/123xilef/34608/" TargetMode="External"/><Relationship Id="rId50" Type="http://schemas.openxmlformats.org/officeDocument/2006/relationships/hyperlink" Target="https://www.munzee.com/m/kpcrystal07/25229/" TargetMode="External"/><Relationship Id="rId53" Type="http://schemas.openxmlformats.org/officeDocument/2006/relationships/hyperlink" Target="https://www.munzee.com/m/Quietriots/10222/" TargetMode="External"/><Relationship Id="rId52" Type="http://schemas.openxmlformats.org/officeDocument/2006/relationships/hyperlink" Target="https://www.munzee.com/m/FreezeMan073/3565/" TargetMode="External"/><Relationship Id="rId11" Type="http://schemas.openxmlformats.org/officeDocument/2006/relationships/hyperlink" Target="https://www.munzee.com/m/mdtt/20395/" TargetMode="External"/><Relationship Id="rId55" Type="http://schemas.openxmlformats.org/officeDocument/2006/relationships/hyperlink" Target="https://www.munzee.com/m/TubaDude/11750/" TargetMode="External"/><Relationship Id="rId10" Type="http://schemas.openxmlformats.org/officeDocument/2006/relationships/hyperlink" Target="https://www.munzee.com/m/q22q17/50663/" TargetMode="External"/><Relationship Id="rId54" Type="http://schemas.openxmlformats.org/officeDocument/2006/relationships/hyperlink" Target="https://www.munzee.com/m/TubaDude/13689/" TargetMode="External"/><Relationship Id="rId13" Type="http://schemas.openxmlformats.org/officeDocument/2006/relationships/hyperlink" Target="https://www.munzee.com/m/Rikitan/6562/" TargetMode="External"/><Relationship Id="rId57" Type="http://schemas.openxmlformats.org/officeDocument/2006/relationships/hyperlink" Target="https://www.munzee.com/m/mortonfox/18032/" TargetMode="External"/><Relationship Id="rId12" Type="http://schemas.openxmlformats.org/officeDocument/2006/relationships/hyperlink" Target="https://www.munzee.com/m/RoseSquirrel/5308/" TargetMode="External"/><Relationship Id="rId56" Type="http://schemas.openxmlformats.org/officeDocument/2006/relationships/hyperlink" Target="https://www.munzee.com/m/Cceasar/1987/" TargetMode="External"/><Relationship Id="rId15" Type="http://schemas.openxmlformats.org/officeDocument/2006/relationships/hyperlink" Target="https://www.munzee.com/m/TheFrog/9630/" TargetMode="External"/><Relationship Id="rId59" Type="http://schemas.openxmlformats.org/officeDocument/2006/relationships/hyperlink" Target="https://www.munzee.com/m/Seemyshells/569" TargetMode="External"/><Relationship Id="rId14" Type="http://schemas.openxmlformats.org/officeDocument/2006/relationships/hyperlink" Target="https://www.munzee.com/m/CoalCracker7/15169/" TargetMode="External"/><Relationship Id="rId58" Type="http://schemas.openxmlformats.org/officeDocument/2006/relationships/hyperlink" Target="https://www.munzee.com/m/Nbtzyy2/6065/admin/" TargetMode="External"/><Relationship Id="rId17" Type="http://schemas.openxmlformats.org/officeDocument/2006/relationships/hyperlink" Target="https://www.munzee.com/m/joroma80/4342/" TargetMode="External"/><Relationship Id="rId16" Type="http://schemas.openxmlformats.org/officeDocument/2006/relationships/hyperlink" Target="https://www.munzee.com/m/nyisutter/18218/" TargetMode="External"/><Relationship Id="rId19" Type="http://schemas.openxmlformats.org/officeDocument/2006/relationships/hyperlink" Target="https://www.munzee.com/m/lanyasummer/3909/" TargetMode="External"/><Relationship Id="rId18" Type="http://schemas.openxmlformats.org/officeDocument/2006/relationships/hyperlink" Target="https://www.munzee.com/m/Hockeydown/1012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SKgarden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munzeegarden" TargetMode="External"/><Relationship Id="rId2" Type="http://schemas.openxmlformats.org/officeDocument/2006/relationships/hyperlink" Target="http://gardenpainter.ide.sk/paint.php" TargetMode="External"/><Relationship Id="rId3" Type="http://schemas.openxmlformats.org/officeDocument/2006/relationships/hyperlink" Target="https://www.facebook.com/groups/MunzeeGardens" TargetMode="External"/><Relationship Id="rId4" Type="http://schemas.openxmlformats.org/officeDocument/2006/relationships/hyperlink" Target="https://tinyurl.com/munzeegarden" TargetMode="External"/><Relationship Id="rId5" Type="http://schemas.openxmlformats.org/officeDocument/2006/relationships/hyperlink" Target="https://www.munzee.com/m/Rikitan/" TargetMode="External"/><Relationship Id="rId6" Type="http://schemas.openxmlformats.org/officeDocument/2006/relationships/hyperlink" Target="https://tinyurl.com/SKgardens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4.88"/>
    <col customWidth="1" min="2" max="2" width="29.88"/>
    <col customWidth="1" min="3" max="4" width="4.88"/>
    <col customWidth="1" min="5" max="6" width="10.88"/>
    <col customWidth="1" min="7" max="7" width="16.63"/>
    <col customWidth="1" min="8" max="8" width="12.88"/>
    <col customWidth="1" min="9" max="9" width="2.75"/>
    <col customWidth="1" min="10" max="10" width="13.63"/>
    <col customWidth="1" min="11" max="11" width="33.13"/>
    <col customWidth="1" min="12" max="12" width="23.13"/>
    <col customWidth="1" min="13" max="13" width="7.63"/>
    <col customWidth="1" hidden="1" min="14" max="16" width="5.63"/>
    <col customWidth="1" hidden="1" min="17" max="17" width="11.0"/>
    <col customWidth="1" min="18" max="18" width="16.75"/>
    <col customWidth="1" hidden="1" min="19" max="24" width="10.25"/>
  </cols>
  <sheetData>
    <row r="1" ht="26.25" customHeight="1">
      <c r="A1" s="1" t="str">
        <f>IMAGE("https://images.cuppazee.app/types/64/poi_virtual_garden.png")</f>
        <v/>
      </c>
      <c r="B1" s="1" t="s">
        <v>0</v>
      </c>
      <c r="C1" s="1"/>
      <c r="D1" s="1"/>
      <c r="E1" s="2" t="s">
        <v>1</v>
      </c>
      <c r="F1" s="3" t="s">
        <v>2</v>
      </c>
      <c r="G1" s="4"/>
      <c r="H1" s="5"/>
      <c r="I1" s="5"/>
      <c r="J1" s="5"/>
      <c r="K1" s="2" t="s">
        <v>3</v>
      </c>
      <c r="L1" s="6">
        <f>X1</f>
        <v>0</v>
      </c>
      <c r="M1" s="7"/>
      <c r="R1" s="8"/>
      <c r="S1" s="9"/>
      <c r="T1" s="9"/>
      <c r="U1" s="9"/>
      <c r="V1" s="9"/>
      <c r="W1" s="9"/>
      <c r="X1" s="10">
        <f>sum(X8:X59)</f>
        <v>0</v>
      </c>
    </row>
    <row r="2" ht="15.0" customHeight="1">
      <c r="A2" s="11"/>
      <c r="B2" s="12" t="s">
        <v>4</v>
      </c>
      <c r="C2" s="11"/>
      <c r="D2" s="13" t="s">
        <v>5</v>
      </c>
      <c r="E2" s="14">
        <f>countif(N:N,"1")</f>
        <v>0</v>
      </c>
      <c r="F2" s="15">
        <f t="shared" ref="F2:F5" si="1">iferror($E2/$E$6,"-")</f>
        <v>0</v>
      </c>
      <c r="G2" s="16" t="s">
        <v>6</v>
      </c>
      <c r="L2" s="17"/>
      <c r="R2" s="18"/>
      <c r="S2" s="19"/>
      <c r="T2" s="19"/>
      <c r="U2" s="19"/>
      <c r="V2" s="19"/>
      <c r="W2" s="19"/>
      <c r="X2" s="19"/>
    </row>
    <row r="3" ht="15.0" customHeight="1">
      <c r="A3" s="11"/>
      <c r="B3" s="20" t="s">
        <v>7</v>
      </c>
      <c r="C3" s="11"/>
      <c r="D3" s="13" t="s">
        <v>8</v>
      </c>
      <c r="E3" s="21">
        <f>countif(O:O,"1")</f>
        <v>0</v>
      </c>
      <c r="F3" s="15">
        <f t="shared" si="1"/>
        <v>0</v>
      </c>
      <c r="L3" s="17"/>
      <c r="R3" s="18"/>
      <c r="S3" s="22" t="s">
        <v>9</v>
      </c>
      <c r="T3" s="22" t="s">
        <v>9</v>
      </c>
      <c r="U3" s="22" t="s">
        <v>9</v>
      </c>
      <c r="V3" s="22" t="s">
        <v>9</v>
      </c>
      <c r="W3" s="22" t="s">
        <v>9</v>
      </c>
      <c r="X3" s="22" t="s">
        <v>9</v>
      </c>
    </row>
    <row r="4" ht="15.0" customHeight="1">
      <c r="A4" s="11"/>
      <c r="B4" s="23" t="s">
        <v>10</v>
      </c>
      <c r="C4" s="11"/>
      <c r="D4" s="13" t="s">
        <v>11</v>
      </c>
      <c r="E4" s="24">
        <f>countif(P:P,"1")</f>
        <v>1</v>
      </c>
      <c r="F4" s="15">
        <f t="shared" si="1"/>
        <v>0.01219512195</v>
      </c>
      <c r="L4" s="17"/>
      <c r="R4" s="18"/>
      <c r="S4" s="19"/>
      <c r="T4" s="19"/>
      <c r="U4" s="19"/>
      <c r="V4" s="19"/>
      <c r="W4" s="19"/>
      <c r="X4" s="19"/>
    </row>
    <row r="5" ht="15.0" customHeight="1">
      <c r="A5" s="11"/>
      <c r="B5" s="25" t="s">
        <v>12</v>
      </c>
      <c r="C5" s="26"/>
      <c r="D5" s="13" t="s">
        <v>13</v>
      </c>
      <c r="E5" s="27">
        <f>countif(M:M,TRUE)</f>
        <v>81</v>
      </c>
      <c r="F5" s="15">
        <f t="shared" si="1"/>
        <v>0.987804878</v>
      </c>
      <c r="L5" s="17"/>
      <c r="R5" s="18"/>
      <c r="S5" s="19"/>
      <c r="T5" s="19"/>
      <c r="U5" s="19"/>
      <c r="V5" s="19"/>
      <c r="W5" s="19"/>
      <c r="X5" s="19"/>
    </row>
    <row r="6" ht="15.0" customHeight="1">
      <c r="A6" s="28"/>
      <c r="B6" s="29" t="s">
        <v>14</v>
      </c>
      <c r="C6" s="30"/>
      <c r="D6" s="31" t="s">
        <v>15</v>
      </c>
      <c r="E6" s="32">
        <f>counta(B8:B95)</f>
        <v>82</v>
      </c>
      <c r="F6" s="33"/>
      <c r="G6" s="34"/>
      <c r="H6" s="34"/>
      <c r="I6" s="34"/>
      <c r="J6" s="34"/>
      <c r="K6" s="34"/>
      <c r="L6" s="35"/>
      <c r="M6" s="34"/>
      <c r="N6" s="34"/>
      <c r="O6" s="34"/>
      <c r="P6" s="34"/>
      <c r="Q6" s="34"/>
      <c r="R6" s="36"/>
      <c r="S6" s="37"/>
      <c r="T6" s="37"/>
      <c r="U6" s="37"/>
      <c r="V6" s="37"/>
      <c r="W6" s="37"/>
      <c r="X6" s="37"/>
    </row>
    <row r="7" ht="18.0" customHeight="1">
      <c r="A7" s="38" t="s">
        <v>16</v>
      </c>
      <c r="B7" s="39" t="s">
        <v>17</v>
      </c>
      <c r="C7" s="40" t="s">
        <v>18</v>
      </c>
      <c r="D7" s="41" t="s">
        <v>19</v>
      </c>
      <c r="E7" s="42" t="s">
        <v>20</v>
      </c>
      <c r="F7" s="42" t="s">
        <v>21</v>
      </c>
      <c r="G7" s="41" t="s">
        <v>22</v>
      </c>
      <c r="H7" s="41" t="s">
        <v>23</v>
      </c>
      <c r="I7" s="41" t="str">
        <f>IMAGE("https://images.cuppazee.app/types/64/greenie.png")</f>
        <v/>
      </c>
      <c r="J7" s="43" t="s">
        <v>24</v>
      </c>
      <c r="K7" s="44" t="s">
        <v>25</v>
      </c>
      <c r="L7" s="45" t="s">
        <v>26</v>
      </c>
      <c r="M7" s="46" t="s">
        <v>27</v>
      </c>
      <c r="N7" s="47" t="s">
        <v>28</v>
      </c>
      <c r="O7" s="47" t="s">
        <v>29</v>
      </c>
      <c r="P7" s="48" t="s">
        <v>30</v>
      </c>
      <c r="Q7" s="47" t="s">
        <v>31</v>
      </c>
      <c r="R7" s="49" t="s">
        <v>32</v>
      </c>
      <c r="S7" s="50"/>
      <c r="T7" s="50"/>
      <c r="U7" s="50"/>
      <c r="V7" s="50"/>
      <c r="W7" s="51" t="s">
        <v>33</v>
      </c>
      <c r="X7" s="51" t="s">
        <v>34</v>
      </c>
    </row>
    <row r="8" ht="15.0" customHeight="1">
      <c r="A8" s="52">
        <v>1.0</v>
      </c>
      <c r="B8" s="53" t="str">
        <f t="shared" ref="B8:B89" si="2">$B$1&amp;" #"&amp;$A8&amp;" | R"&amp;C8&amp;" - C"&amp;D8</f>
        <v>🦉 Frauenkirchen Owl #1 | R1 - C1</v>
      </c>
      <c r="C8" s="54">
        <v>1.0</v>
      </c>
      <c r="D8" s="54">
        <v>1.0</v>
      </c>
      <c r="E8" s="55">
        <v>47.83819781</v>
      </c>
      <c r="F8" s="55">
        <v>16.92730276</v>
      </c>
      <c r="G8" s="56" t="s">
        <v>35</v>
      </c>
      <c r="H8" s="57" t="s">
        <v>36</v>
      </c>
      <c r="I8" s="57" t="str">
        <f t="shared" ref="I8:I89" si="3">IMAGE("https://images.cuppazee.app/types/64/"&amp;H8&amp;".png")</f>
        <v/>
      </c>
      <c r="J8" s="57" t="str">
        <f t="shared" ref="J8:J89" si="4">IF(AND(ISURL(K8),ISTEXT(G8)),W8,IF(ISURL(K8),"&lt; Choose type","Insert URL ▶"))</f>
        <v>macdonr</v>
      </c>
      <c r="K8" s="58" t="s">
        <v>37</v>
      </c>
      <c r="L8" s="59"/>
      <c r="M8" s="60" t="b">
        <v>1</v>
      </c>
      <c r="N8" s="61">
        <f t="shared" ref="N8:N89" si="5">IF($K8="",1,0)</f>
        <v>0</v>
      </c>
      <c r="O8" s="61">
        <f t="shared" ref="O8:O89" si="6">IF(AND($K8&lt;&gt;"",$J8="Insert URL ▶"),1,0)</f>
        <v>0</v>
      </c>
      <c r="P8" s="61">
        <f t="shared" ref="P8:P89" si="7">IF(M8=TRUE,0,IF(AND($K8&lt;&gt;"",$J8&lt;&gt;"Insert URL ▶"),1,0))</f>
        <v>0</v>
      </c>
      <c r="Q8" s="62" t="str">
        <f t="shared" ref="Q8:Q40" si="8">IF($P8=1,HYPERLINK($K8&amp;"map/?lat="&amp;$E8&amp;"lon="&amp;$F8&amp;"type="&amp;$G8,"Munzee"),"")</f>
        <v/>
      </c>
      <c r="R8" s="63" t="str">
        <f>IFERROR(__xludf.DUMMYFUNCTION("IF($P8=1,IFERROR(IMPORTXML($K8, ""//p[@class='status-date']""), ""Not Loading""),"""")"),"")</f>
        <v/>
      </c>
      <c r="S8" s="64"/>
      <c r="T8" s="64"/>
      <c r="U8" s="64" t="str">
        <f>IFERROR(__xludf.DUMMYFUNCTION("IF($P8=1,IFERROR(IMPORTXML($K8, ""//span[@class='deployed-at']""), ""Not Loading""),"""")"),"")</f>
        <v/>
      </c>
      <c r="V8" s="64"/>
      <c r="W8" s="64" t="str">
        <f t="shared" ref="W8:W89" si="9">iferror(mid(K8,26,find("/",K8,26)-26),"")</f>
        <v>macdonr</v>
      </c>
      <c r="X8" s="65">
        <f>IFERROR(__xludf.DUMMYFUNCTION("iferror(VALUE(left(index(IMPORTXML(K8, ""//div[@class='col-lg-2 user-stat stat-green']""),2,1),len(index(IMPORTXML(K8, ""//div[@class='col-lg-2 user-stat stat-green']""),2,1))-8)),0)"),0.0)</f>
        <v>0</v>
      </c>
    </row>
    <row r="9" ht="15.0" customHeight="1">
      <c r="A9" s="52">
        <f t="shared" ref="A9:A89" si="10">1+A8</f>
        <v>2</v>
      </c>
      <c r="B9" s="53" t="str">
        <f t="shared" si="2"/>
        <v>🦉 Frauenkirchen Owl #2 | R1 - C8</v>
      </c>
      <c r="C9" s="54">
        <v>1.0</v>
      </c>
      <c r="D9" s="54">
        <v>8.0</v>
      </c>
      <c r="E9" s="55">
        <v>47.83890924</v>
      </c>
      <c r="F9" s="55">
        <v>16.92836266</v>
      </c>
      <c r="G9" s="56" t="s">
        <v>35</v>
      </c>
      <c r="H9" s="57" t="s">
        <v>36</v>
      </c>
      <c r="I9" s="57" t="str">
        <f t="shared" si="3"/>
        <v/>
      </c>
      <c r="J9" s="57" t="str">
        <f t="shared" si="4"/>
        <v>Derlame</v>
      </c>
      <c r="K9" s="66" t="s">
        <v>38</v>
      </c>
      <c r="L9" s="59"/>
      <c r="M9" s="60" t="b">
        <v>1</v>
      </c>
      <c r="N9" s="61">
        <f t="shared" si="5"/>
        <v>0</v>
      </c>
      <c r="O9" s="61">
        <f t="shared" si="6"/>
        <v>0</v>
      </c>
      <c r="P9" s="61">
        <f t="shared" si="7"/>
        <v>0</v>
      </c>
      <c r="Q9" s="62" t="str">
        <f t="shared" si="8"/>
        <v/>
      </c>
      <c r="R9" s="63" t="str">
        <f>IFERROR(__xludf.DUMMYFUNCTION("IF($P9=1,IFERROR(IMPORTXML($K9, ""//p[@class='status-date']""), ""Not Loading""),"""")"),"")</f>
        <v/>
      </c>
      <c r="S9" s="64"/>
      <c r="T9" s="64"/>
      <c r="U9" s="64" t="str">
        <f>IFERROR(__xludf.DUMMYFUNCTION("IF($P9=1,IFERROR(IMPORTXML($K9, ""//span[@class='deployed-at']""), ""Not Loading""),"""")"),"")</f>
        <v/>
      </c>
      <c r="V9" s="64"/>
      <c r="W9" s="64" t="str">
        <f t="shared" si="9"/>
        <v>Derlame</v>
      </c>
      <c r="X9" s="65">
        <f>IFERROR(__xludf.DUMMYFUNCTION("iferror(VALUE(left(index(IMPORTXML(K9, ""//div[@class='col-lg-2 user-stat stat-green']""),2,1),len(index(IMPORTXML(K9, ""//div[@class='col-lg-2 user-stat stat-green']""),2,1))-8)),0)"),0.0)</f>
        <v>0</v>
      </c>
    </row>
    <row r="10" ht="15.0" customHeight="1">
      <c r="A10" s="52">
        <f t="shared" si="10"/>
        <v>3</v>
      </c>
      <c r="B10" s="53" t="str">
        <f t="shared" si="2"/>
        <v>🦉 Frauenkirchen Owl #3 | R2 - C2</v>
      </c>
      <c r="C10" s="54">
        <v>2.0</v>
      </c>
      <c r="D10" s="54">
        <v>2.0</v>
      </c>
      <c r="E10" s="55">
        <v>47.83816061</v>
      </c>
      <c r="F10" s="55">
        <v>16.92750958</v>
      </c>
      <c r="G10" s="56" t="s">
        <v>39</v>
      </c>
      <c r="H10" s="57" t="s">
        <v>40</v>
      </c>
      <c r="I10" s="57" t="str">
        <f t="shared" si="3"/>
        <v/>
      </c>
      <c r="J10" s="57" t="str">
        <f t="shared" si="4"/>
        <v>q22q17</v>
      </c>
      <c r="K10" s="58" t="s">
        <v>41</v>
      </c>
      <c r="L10" s="59"/>
      <c r="M10" s="60" t="b">
        <v>1</v>
      </c>
      <c r="N10" s="61">
        <f t="shared" si="5"/>
        <v>0</v>
      </c>
      <c r="O10" s="61">
        <f t="shared" si="6"/>
        <v>0</v>
      </c>
      <c r="P10" s="61">
        <f t="shared" si="7"/>
        <v>0</v>
      </c>
      <c r="Q10" s="62" t="str">
        <f t="shared" si="8"/>
        <v/>
      </c>
      <c r="R10" s="63" t="str">
        <f>IFERROR(__xludf.DUMMYFUNCTION("IF($P10=1,IFERROR(IMPORTXML($K10, ""//p[@class='status-date']""), ""Not Loading""),"""")"),"")</f>
        <v/>
      </c>
      <c r="S10" s="64"/>
      <c r="T10" s="64"/>
      <c r="U10" s="64" t="str">
        <f>IFERROR(__xludf.DUMMYFUNCTION("IF($P10=1,IFERROR(IMPORTXML($K10, ""//span[@class='deployed-at']""), ""Not Loading""),"""")"),"")</f>
        <v/>
      </c>
      <c r="V10" s="64"/>
      <c r="W10" s="64" t="str">
        <f t="shared" si="9"/>
        <v>q22q17</v>
      </c>
      <c r="X10" s="65">
        <f>IFERROR(__xludf.DUMMYFUNCTION("iferror(VALUE(left(index(IMPORTXML(K10, ""//div[@class='col-lg-2 user-stat stat-green']""),2,1),len(index(IMPORTXML(K10, ""//div[@class='col-lg-2 user-stat stat-green']""),2,1))-8)),0)"),0.0)</f>
        <v>0</v>
      </c>
    </row>
    <row r="11" ht="15.0" customHeight="1">
      <c r="A11" s="52">
        <f t="shared" si="10"/>
        <v>4</v>
      </c>
      <c r="B11" s="53" t="str">
        <f t="shared" si="2"/>
        <v>🦉 Frauenkirchen Owl #4 | R2 - C3</v>
      </c>
      <c r="C11" s="54">
        <v>2.0</v>
      </c>
      <c r="D11" s="54">
        <v>3.0</v>
      </c>
      <c r="E11" s="55">
        <v>47.83826224</v>
      </c>
      <c r="F11" s="55">
        <v>16.927661</v>
      </c>
      <c r="G11" s="56" t="s">
        <v>39</v>
      </c>
      <c r="H11" s="57" t="s">
        <v>40</v>
      </c>
      <c r="I11" s="57" t="str">
        <f t="shared" si="3"/>
        <v/>
      </c>
      <c r="J11" s="57" t="str">
        <f t="shared" si="4"/>
        <v>rainbowtaxi</v>
      </c>
      <c r="K11" s="66" t="s">
        <v>42</v>
      </c>
      <c r="L11" s="59"/>
      <c r="M11" s="60" t="b">
        <v>1</v>
      </c>
      <c r="N11" s="61">
        <f t="shared" si="5"/>
        <v>0</v>
      </c>
      <c r="O11" s="61">
        <f t="shared" si="6"/>
        <v>0</v>
      </c>
      <c r="P11" s="61">
        <f t="shared" si="7"/>
        <v>0</v>
      </c>
      <c r="Q11" s="62" t="str">
        <f t="shared" si="8"/>
        <v/>
      </c>
      <c r="R11" s="63" t="str">
        <f>IFERROR(__xludf.DUMMYFUNCTION("IF($P11=1,IFERROR(IMPORTXML($K11, ""//p[@class='status-date']""), ""Not Loading""),"""")"),"")</f>
        <v/>
      </c>
      <c r="S11" s="64"/>
      <c r="T11" s="64"/>
      <c r="U11" s="64" t="str">
        <f>IFERROR(__xludf.DUMMYFUNCTION("IF($P11=1,IFERROR(IMPORTXML($K11, ""//span[@class='deployed-at']""), ""Not Loading""),"""")"),"")</f>
        <v/>
      </c>
      <c r="V11" s="64"/>
      <c r="W11" s="64" t="str">
        <f t="shared" si="9"/>
        <v>rainbowtaxi</v>
      </c>
      <c r="X11" s="65">
        <f>IFERROR(__xludf.DUMMYFUNCTION("iferror(VALUE(left(index(IMPORTXML(K11, ""//div[@class='col-lg-2 user-stat stat-green']""),2,1),len(index(IMPORTXML(K11, ""//div[@class='col-lg-2 user-stat stat-green']""),2,1))-8)),0)"),0.0)</f>
        <v>0</v>
      </c>
    </row>
    <row r="12" ht="15.0" customHeight="1">
      <c r="A12" s="52">
        <f t="shared" si="10"/>
        <v>5</v>
      </c>
      <c r="B12" s="53" t="str">
        <f t="shared" si="2"/>
        <v>🦉 Frauenkirchen Owl #5 | R2 - C4</v>
      </c>
      <c r="C12" s="54">
        <v>2.0</v>
      </c>
      <c r="D12" s="54">
        <v>4.0</v>
      </c>
      <c r="E12" s="55">
        <v>47.83836388</v>
      </c>
      <c r="F12" s="55">
        <v>16.92781241</v>
      </c>
      <c r="G12" s="56" t="s">
        <v>39</v>
      </c>
      <c r="H12" s="57" t="s">
        <v>40</v>
      </c>
      <c r="I12" s="57" t="str">
        <f t="shared" si="3"/>
        <v/>
      </c>
      <c r="J12" s="57" t="str">
        <f t="shared" si="4"/>
        <v>taxi344</v>
      </c>
      <c r="K12" s="66" t="s">
        <v>43</v>
      </c>
      <c r="L12" s="59"/>
      <c r="M12" s="60" t="b">
        <v>1</v>
      </c>
      <c r="N12" s="61">
        <f t="shared" si="5"/>
        <v>0</v>
      </c>
      <c r="O12" s="61">
        <f t="shared" si="6"/>
        <v>0</v>
      </c>
      <c r="P12" s="61">
        <f t="shared" si="7"/>
        <v>0</v>
      </c>
      <c r="Q12" s="62" t="str">
        <f t="shared" si="8"/>
        <v/>
      </c>
      <c r="R12" s="63" t="str">
        <f>IFERROR(__xludf.DUMMYFUNCTION("IF($P12=1,IFERROR(IMPORTXML($K12, ""//p[@class='status-date']""), ""Not Loading""),"""")"),"")</f>
        <v/>
      </c>
      <c r="S12" s="64"/>
      <c r="T12" s="64"/>
      <c r="U12" s="64" t="str">
        <f>IFERROR(__xludf.DUMMYFUNCTION("IF($P12=1,IFERROR(IMPORTXML($K12, ""//span[@class='deployed-at']""), ""Not Loading""),"""")"),"")</f>
        <v/>
      </c>
      <c r="V12" s="64"/>
      <c r="W12" s="64" t="str">
        <f t="shared" si="9"/>
        <v>taxi344</v>
      </c>
      <c r="X12" s="65">
        <f>IFERROR(__xludf.DUMMYFUNCTION("iferror(VALUE(left(index(IMPORTXML(K12, ""//div[@class='col-lg-2 user-stat stat-green']""),2,1),len(index(IMPORTXML(K12, ""//div[@class='col-lg-2 user-stat stat-green']""),2,1))-8)),0)"),0.0)</f>
        <v>0</v>
      </c>
    </row>
    <row r="13" ht="15.0" customHeight="1">
      <c r="A13" s="52">
        <f t="shared" si="10"/>
        <v>6</v>
      </c>
      <c r="B13" s="53" t="str">
        <f t="shared" si="2"/>
        <v>🦉 Frauenkirchen Owl #6 | R2 - C6</v>
      </c>
      <c r="C13" s="54">
        <v>2.0</v>
      </c>
      <c r="D13" s="54">
        <v>6.0</v>
      </c>
      <c r="E13" s="55">
        <v>47.83856714</v>
      </c>
      <c r="F13" s="55">
        <v>16.92811524</v>
      </c>
      <c r="G13" s="56" t="s">
        <v>39</v>
      </c>
      <c r="H13" s="57" t="s">
        <v>40</v>
      </c>
      <c r="I13" s="57" t="str">
        <f t="shared" si="3"/>
        <v/>
      </c>
      <c r="J13" s="57" t="str">
        <f t="shared" si="4"/>
        <v>FRLK</v>
      </c>
      <c r="K13" s="66" t="s">
        <v>44</v>
      </c>
      <c r="L13" s="59"/>
      <c r="M13" s="60" t="b">
        <v>1</v>
      </c>
      <c r="N13" s="61">
        <f t="shared" si="5"/>
        <v>0</v>
      </c>
      <c r="O13" s="61">
        <f t="shared" si="6"/>
        <v>0</v>
      </c>
      <c r="P13" s="61">
        <f t="shared" si="7"/>
        <v>0</v>
      </c>
      <c r="Q13" s="62" t="str">
        <f t="shared" si="8"/>
        <v/>
      </c>
      <c r="R13" s="63" t="str">
        <f>IFERROR(__xludf.DUMMYFUNCTION("IF($P13=1,IFERROR(IMPORTXML($K13, ""//p[@class='status-date']""), ""Not Loading""),"""")"),"")</f>
        <v/>
      </c>
      <c r="S13" s="64"/>
      <c r="T13" s="64"/>
      <c r="U13" s="64" t="str">
        <f>IFERROR(__xludf.DUMMYFUNCTION("IF($P13=1,IFERROR(IMPORTXML($K13, ""//span[@class='deployed-at']""), ""Not Loading""),"""")"),"")</f>
        <v/>
      </c>
      <c r="V13" s="64"/>
      <c r="W13" s="64" t="str">
        <f t="shared" si="9"/>
        <v>FRLK</v>
      </c>
      <c r="X13" s="65">
        <f>IFERROR(__xludf.DUMMYFUNCTION("iferror(VALUE(left(index(IMPORTXML(K13, ""//div[@class='col-lg-2 user-stat stat-green']""),2,1),len(index(IMPORTXML(K13, ""//div[@class='col-lg-2 user-stat stat-green']""),2,1))-8)),0)"),0.0)</f>
        <v>0</v>
      </c>
    </row>
    <row r="14" ht="15.0" customHeight="1">
      <c r="A14" s="52">
        <f t="shared" si="10"/>
        <v>7</v>
      </c>
      <c r="B14" s="53" t="str">
        <f t="shared" si="2"/>
        <v>🦉 Frauenkirchen Owl #7 | R2 - C7</v>
      </c>
      <c r="C14" s="54">
        <v>2.0</v>
      </c>
      <c r="D14" s="54">
        <v>7.0</v>
      </c>
      <c r="E14" s="55">
        <v>47.83866877</v>
      </c>
      <c r="F14" s="55">
        <v>16.92826666</v>
      </c>
      <c r="G14" s="56" t="s">
        <v>39</v>
      </c>
      <c r="H14" s="57" t="s">
        <v>40</v>
      </c>
      <c r="I14" s="57" t="str">
        <f t="shared" si="3"/>
        <v/>
      </c>
      <c r="J14" s="57" t="str">
        <f t="shared" si="4"/>
        <v>q22q17</v>
      </c>
      <c r="K14" s="58" t="s">
        <v>45</v>
      </c>
      <c r="L14" s="59"/>
      <c r="M14" s="60" t="b">
        <v>1</v>
      </c>
      <c r="N14" s="61">
        <f t="shared" si="5"/>
        <v>0</v>
      </c>
      <c r="O14" s="61">
        <f t="shared" si="6"/>
        <v>0</v>
      </c>
      <c r="P14" s="61">
        <f t="shared" si="7"/>
        <v>0</v>
      </c>
      <c r="Q14" s="62" t="str">
        <f t="shared" si="8"/>
        <v/>
      </c>
      <c r="R14" s="63" t="str">
        <f>IFERROR(__xludf.DUMMYFUNCTION("IF($P14=1,IFERROR(IMPORTXML($K14, ""//p[@class='status-date']""), ""Not Loading""),"""")"),"")</f>
        <v/>
      </c>
      <c r="S14" s="64"/>
      <c r="T14" s="64"/>
      <c r="U14" s="64" t="str">
        <f>IFERROR(__xludf.DUMMYFUNCTION("IF($P14=1,IFERROR(IMPORTXML($K14, ""//span[@class='deployed-at']""), ""Not Loading""),"""")"),"")</f>
        <v/>
      </c>
      <c r="V14" s="64"/>
      <c r="W14" s="64" t="str">
        <f t="shared" si="9"/>
        <v>q22q17</v>
      </c>
      <c r="X14" s="65">
        <f>IFERROR(__xludf.DUMMYFUNCTION("iferror(VALUE(left(index(IMPORTXML(K14, ""//div[@class='col-lg-2 user-stat stat-green']""),2,1),len(index(IMPORTXML(K14, ""//div[@class='col-lg-2 user-stat stat-green']""),2,1))-8)),0)"),0.0)</f>
        <v>0</v>
      </c>
    </row>
    <row r="15" ht="15.0" customHeight="1">
      <c r="A15" s="52">
        <f t="shared" si="10"/>
        <v>8</v>
      </c>
      <c r="B15" s="53" t="str">
        <f t="shared" si="2"/>
        <v>🦉 Frauenkirchen Owl #8 | R2 - C8</v>
      </c>
      <c r="C15" s="54">
        <v>2.0</v>
      </c>
      <c r="D15" s="54">
        <v>8.0</v>
      </c>
      <c r="E15" s="55">
        <v>47.83877041</v>
      </c>
      <c r="F15" s="55">
        <v>16.92841807</v>
      </c>
      <c r="G15" s="56" t="s">
        <v>39</v>
      </c>
      <c r="H15" s="57" t="s">
        <v>40</v>
      </c>
      <c r="I15" s="57" t="str">
        <f t="shared" si="3"/>
        <v/>
      </c>
      <c r="J15" s="57" t="str">
        <f t="shared" si="4"/>
        <v>mdtt</v>
      </c>
      <c r="K15" s="66" t="s">
        <v>46</v>
      </c>
      <c r="L15" s="59"/>
      <c r="M15" s="60" t="b">
        <v>1</v>
      </c>
      <c r="N15" s="61">
        <f t="shared" si="5"/>
        <v>0</v>
      </c>
      <c r="O15" s="61">
        <f t="shared" si="6"/>
        <v>0</v>
      </c>
      <c r="P15" s="61">
        <f t="shared" si="7"/>
        <v>0</v>
      </c>
      <c r="Q15" s="62" t="str">
        <f t="shared" si="8"/>
        <v/>
      </c>
      <c r="R15" s="63" t="str">
        <f>IFERROR(__xludf.DUMMYFUNCTION("IF($P15=1,IFERROR(IMPORTXML($K15, ""//p[@class='status-date']""), ""Not Loading""),"""")"),"")</f>
        <v/>
      </c>
      <c r="S15" s="64"/>
      <c r="T15" s="64"/>
      <c r="U15" s="64" t="str">
        <f>IFERROR(__xludf.DUMMYFUNCTION("IF($P15=1,IFERROR(IMPORTXML($K15, ""//span[@class='deployed-at']""), ""Not Loading""),"""")"),"")</f>
        <v/>
      </c>
      <c r="V15" s="64"/>
      <c r="W15" s="64" t="str">
        <f t="shared" si="9"/>
        <v>mdtt</v>
      </c>
      <c r="X15" s="65">
        <f>IFERROR(__xludf.DUMMYFUNCTION("iferror(VALUE(left(index(IMPORTXML(K15, ""//div[@class='col-lg-2 user-stat stat-green']""),2,1),len(index(IMPORTXML(K15, ""//div[@class='col-lg-2 user-stat stat-green']""),2,1))-8)),0)"),0.0)</f>
        <v>0</v>
      </c>
    </row>
    <row r="16" ht="15.0" customHeight="1">
      <c r="A16" s="52">
        <f t="shared" si="10"/>
        <v>9</v>
      </c>
      <c r="B16" s="53" t="str">
        <f t="shared" si="2"/>
        <v>🦉 Frauenkirchen Owl #9 | R3 - C1</v>
      </c>
      <c r="C16" s="54">
        <v>3.0</v>
      </c>
      <c r="D16" s="54">
        <v>1.0</v>
      </c>
      <c r="E16" s="55">
        <v>47.83802178</v>
      </c>
      <c r="F16" s="55">
        <v>16.92756499</v>
      </c>
      <c r="G16" s="56" t="s">
        <v>39</v>
      </c>
      <c r="H16" s="57" t="s">
        <v>40</v>
      </c>
      <c r="I16" s="57" t="str">
        <f t="shared" si="3"/>
        <v/>
      </c>
      <c r="J16" s="57" t="str">
        <f t="shared" si="4"/>
        <v>RoseSquirrel</v>
      </c>
      <c r="K16" s="58" t="s">
        <v>47</v>
      </c>
      <c r="L16" s="59"/>
      <c r="M16" s="60" t="b">
        <v>1</v>
      </c>
      <c r="N16" s="61">
        <f t="shared" si="5"/>
        <v>0</v>
      </c>
      <c r="O16" s="61">
        <f t="shared" si="6"/>
        <v>0</v>
      </c>
      <c r="P16" s="61">
        <f t="shared" si="7"/>
        <v>0</v>
      </c>
      <c r="Q16" s="62" t="str">
        <f t="shared" si="8"/>
        <v/>
      </c>
      <c r="R16" s="63" t="str">
        <f>IFERROR(__xludf.DUMMYFUNCTION("IF($P16=1,IFERROR(IMPORTXML($K16, ""//p[@class='status-date']""), ""Not Loading""),"""")"),"")</f>
        <v/>
      </c>
      <c r="S16" s="64"/>
      <c r="T16" s="64"/>
      <c r="U16" s="64" t="str">
        <f>IFERROR(__xludf.DUMMYFUNCTION("IF($P16=1,IFERROR(IMPORTXML($K16, ""//span[@class='deployed-at']""), ""Not Loading""),"""")"),"")</f>
        <v/>
      </c>
      <c r="V16" s="64"/>
      <c r="W16" s="64" t="str">
        <f t="shared" si="9"/>
        <v>RoseSquirrel</v>
      </c>
      <c r="X16" s="65">
        <f>IFERROR(__xludf.DUMMYFUNCTION("iferror(VALUE(left(index(IMPORTXML(K16, ""//div[@class='col-lg-2 user-stat stat-green']""),2,1),len(index(IMPORTXML(K16, ""//div[@class='col-lg-2 user-stat stat-green']""),2,1))-8)),0)"),0.0)</f>
        <v>0</v>
      </c>
    </row>
    <row r="17" ht="15.0" customHeight="1">
      <c r="A17" s="52">
        <f t="shared" si="10"/>
        <v>10</v>
      </c>
      <c r="B17" s="53" t="str">
        <f t="shared" si="2"/>
        <v>🦉 Frauenkirchen Owl #10 | R3 - C2</v>
      </c>
      <c r="C17" s="54">
        <v>3.0</v>
      </c>
      <c r="D17" s="54">
        <v>2.0</v>
      </c>
      <c r="E17" s="55">
        <v>47.83812341</v>
      </c>
      <c r="F17" s="55">
        <v>16.92771641</v>
      </c>
      <c r="G17" s="56" t="s">
        <v>48</v>
      </c>
      <c r="H17" s="57" t="s">
        <v>49</v>
      </c>
      <c r="I17" s="57" t="str">
        <f t="shared" si="3"/>
        <v/>
      </c>
      <c r="J17" s="57" t="str">
        <f t="shared" si="4"/>
        <v>Rikitan</v>
      </c>
      <c r="K17" s="58" t="s">
        <v>50</v>
      </c>
      <c r="L17" s="59"/>
      <c r="M17" s="60" t="b">
        <v>1</v>
      </c>
      <c r="N17" s="61">
        <f t="shared" si="5"/>
        <v>0</v>
      </c>
      <c r="O17" s="61">
        <f t="shared" si="6"/>
        <v>0</v>
      </c>
      <c r="P17" s="61">
        <f t="shared" si="7"/>
        <v>0</v>
      </c>
      <c r="Q17" s="62" t="str">
        <f t="shared" si="8"/>
        <v/>
      </c>
      <c r="R17" s="63" t="str">
        <f>IFERROR(__xludf.DUMMYFUNCTION("IF($P17=1,IFERROR(IMPORTXML($K17, ""//p[@class='status-date']""), ""Not Loading""),"""")"),"")</f>
        <v/>
      </c>
      <c r="S17" s="64"/>
      <c r="T17" s="64"/>
      <c r="U17" s="64" t="str">
        <f>IFERROR(__xludf.DUMMYFUNCTION("IF($P17=1,IFERROR(IMPORTXML($K17, ""//span[@class='deployed-at']""), ""Not Loading""),"""")"),"")</f>
        <v/>
      </c>
      <c r="V17" s="64"/>
      <c r="W17" s="64" t="str">
        <f t="shared" si="9"/>
        <v>Rikitan</v>
      </c>
      <c r="X17" s="65">
        <f>IFERROR(__xludf.DUMMYFUNCTION("iferror(VALUE(left(index(IMPORTXML(K17, ""//div[@class='col-lg-2 user-stat stat-green']""),2,1),len(index(IMPORTXML(K17, ""//div[@class='col-lg-2 user-stat stat-green']""),2,1))-8)),0)"),0.0)</f>
        <v>0</v>
      </c>
    </row>
    <row r="18" ht="15.0" customHeight="1">
      <c r="A18" s="52">
        <f t="shared" si="10"/>
        <v>11</v>
      </c>
      <c r="B18" s="53" t="str">
        <f t="shared" si="2"/>
        <v>🦉 Frauenkirchen Owl #11 | R3 - C3</v>
      </c>
      <c r="C18" s="54">
        <v>3.0</v>
      </c>
      <c r="D18" s="54">
        <v>3.0</v>
      </c>
      <c r="E18" s="55">
        <v>47.83822504</v>
      </c>
      <c r="F18" s="55">
        <v>16.92786782</v>
      </c>
      <c r="G18" s="56" t="s">
        <v>48</v>
      </c>
      <c r="H18" s="57" t="s">
        <v>49</v>
      </c>
      <c r="I18" s="57" t="str">
        <f t="shared" si="3"/>
        <v/>
      </c>
      <c r="J18" s="57" t="str">
        <f t="shared" si="4"/>
        <v>CoalCracker7</v>
      </c>
      <c r="K18" s="66" t="s">
        <v>51</v>
      </c>
      <c r="L18" s="59"/>
      <c r="M18" s="60" t="b">
        <v>1</v>
      </c>
      <c r="N18" s="61">
        <f t="shared" si="5"/>
        <v>0</v>
      </c>
      <c r="O18" s="61">
        <f t="shared" si="6"/>
        <v>0</v>
      </c>
      <c r="P18" s="61">
        <f t="shared" si="7"/>
        <v>0</v>
      </c>
      <c r="Q18" s="62" t="str">
        <f t="shared" si="8"/>
        <v/>
      </c>
      <c r="R18" s="63" t="str">
        <f>IFERROR(__xludf.DUMMYFUNCTION("IF($P18=1,IFERROR(IMPORTXML($K18, ""//p[@class='status-date']""), ""Not Loading""),"""")"),"")</f>
        <v/>
      </c>
      <c r="S18" s="64"/>
      <c r="T18" s="64"/>
      <c r="U18" s="64" t="str">
        <f>IFERROR(__xludf.DUMMYFUNCTION("IF($P18=1,IFERROR(IMPORTXML($K18, ""//span[@class='deployed-at']""), ""Not Loading""),"""")"),"")</f>
        <v/>
      </c>
      <c r="V18" s="64"/>
      <c r="W18" s="64" t="str">
        <f t="shared" si="9"/>
        <v>CoalCracker7</v>
      </c>
      <c r="X18" s="65">
        <f>IFERROR(__xludf.DUMMYFUNCTION("iferror(VALUE(left(index(IMPORTXML(K18, ""//div[@class='col-lg-2 user-stat stat-green']""),2,1),len(index(IMPORTXML(K18, ""//div[@class='col-lg-2 user-stat stat-green']""),2,1))-8)),0)"),0.0)</f>
        <v>0</v>
      </c>
    </row>
    <row r="19" ht="15.0" customHeight="1">
      <c r="A19" s="52">
        <f t="shared" si="10"/>
        <v>12</v>
      </c>
      <c r="B19" s="53" t="str">
        <f t="shared" si="2"/>
        <v>🦉 Frauenkirchen Owl #12 | R3 - C4</v>
      </c>
      <c r="C19" s="54">
        <v>3.0</v>
      </c>
      <c r="D19" s="54">
        <v>4.0</v>
      </c>
      <c r="E19" s="55">
        <v>47.83832668</v>
      </c>
      <c r="F19" s="55">
        <v>16.92801923</v>
      </c>
      <c r="G19" s="56" t="s">
        <v>39</v>
      </c>
      <c r="H19" s="57" t="s">
        <v>40</v>
      </c>
      <c r="I19" s="57" t="str">
        <f t="shared" si="3"/>
        <v/>
      </c>
      <c r="J19" s="57" t="str">
        <f t="shared" si="4"/>
        <v>TheFrog</v>
      </c>
      <c r="K19" s="66" t="s">
        <v>52</v>
      </c>
      <c r="L19" s="59"/>
      <c r="M19" s="60" t="b">
        <v>1</v>
      </c>
      <c r="N19" s="61">
        <f t="shared" si="5"/>
        <v>0</v>
      </c>
      <c r="O19" s="61">
        <f t="shared" si="6"/>
        <v>0</v>
      </c>
      <c r="P19" s="61">
        <f t="shared" si="7"/>
        <v>0</v>
      </c>
      <c r="Q19" s="62" t="str">
        <f t="shared" si="8"/>
        <v/>
      </c>
      <c r="R19" s="63" t="str">
        <f>IFERROR(__xludf.DUMMYFUNCTION("IF($P19=1,IFERROR(IMPORTXML($K19, ""//p[@class='status-date']""), ""Not Loading""),"""")"),"")</f>
        <v/>
      </c>
      <c r="S19" s="64"/>
      <c r="T19" s="64"/>
      <c r="U19" s="64" t="str">
        <f>IFERROR(__xludf.DUMMYFUNCTION("IF($P19=1,IFERROR(IMPORTXML($K19, ""//span[@class='deployed-at']""), ""Not Loading""),"""")"),"")</f>
        <v/>
      </c>
      <c r="V19" s="64"/>
      <c r="W19" s="64" t="str">
        <f t="shared" si="9"/>
        <v>TheFrog</v>
      </c>
      <c r="X19" s="65">
        <f>IFERROR(__xludf.DUMMYFUNCTION("iferror(VALUE(left(index(IMPORTXML(K19, ""//div[@class='col-lg-2 user-stat stat-green']""),2,1),len(index(IMPORTXML(K19, ""//div[@class='col-lg-2 user-stat stat-green']""),2,1))-8)),0)"),0.0)</f>
        <v>0</v>
      </c>
    </row>
    <row r="20" ht="15.0" customHeight="1">
      <c r="A20" s="52">
        <f t="shared" si="10"/>
        <v>13</v>
      </c>
      <c r="B20" s="53" t="str">
        <f t="shared" si="2"/>
        <v>🦉 Frauenkirchen Owl #13 | R3 - C5</v>
      </c>
      <c r="C20" s="54">
        <v>3.0</v>
      </c>
      <c r="D20" s="54">
        <v>5.0</v>
      </c>
      <c r="E20" s="55">
        <v>47.83842831</v>
      </c>
      <c r="F20" s="55">
        <v>16.92817065</v>
      </c>
      <c r="G20" s="56" t="s">
        <v>39</v>
      </c>
      <c r="H20" s="57" t="s">
        <v>40</v>
      </c>
      <c r="I20" s="57" t="str">
        <f t="shared" si="3"/>
        <v/>
      </c>
      <c r="J20" s="57" t="str">
        <f t="shared" si="4"/>
        <v>nyisutter</v>
      </c>
      <c r="K20" s="66" t="s">
        <v>53</v>
      </c>
      <c r="L20" s="59"/>
      <c r="M20" s="60" t="b">
        <v>1</v>
      </c>
      <c r="N20" s="61">
        <f t="shared" si="5"/>
        <v>0</v>
      </c>
      <c r="O20" s="61">
        <f t="shared" si="6"/>
        <v>0</v>
      </c>
      <c r="P20" s="61">
        <f t="shared" si="7"/>
        <v>0</v>
      </c>
      <c r="Q20" s="62" t="str">
        <f t="shared" si="8"/>
        <v/>
      </c>
      <c r="R20" s="63" t="str">
        <f>IFERROR(__xludf.DUMMYFUNCTION("IF($P20=1,IFERROR(IMPORTXML($K20, ""//p[@class='status-date']""), ""Not Loading""),"""")"),"")</f>
        <v/>
      </c>
      <c r="S20" s="64"/>
      <c r="T20" s="64"/>
      <c r="U20" s="64" t="str">
        <f>IFERROR(__xludf.DUMMYFUNCTION("IF($P20=1,IFERROR(IMPORTXML($K20, ""//span[@class='deployed-at']""), ""Not Loading""),"""")"),"")</f>
        <v/>
      </c>
      <c r="V20" s="64"/>
      <c r="W20" s="64" t="str">
        <f t="shared" si="9"/>
        <v>nyisutter</v>
      </c>
      <c r="X20" s="65">
        <f>IFERROR(__xludf.DUMMYFUNCTION("iferror(VALUE(left(index(IMPORTXML(K20, ""//div[@class='col-lg-2 user-stat stat-green']""),2,1),len(index(IMPORTXML(K20, ""//div[@class='col-lg-2 user-stat stat-green']""),2,1))-8)),0)"),0.0)</f>
        <v>0</v>
      </c>
    </row>
    <row r="21" ht="15.0" customHeight="1">
      <c r="A21" s="52">
        <f t="shared" si="10"/>
        <v>14</v>
      </c>
      <c r="B21" s="53" t="str">
        <f t="shared" si="2"/>
        <v>🦉 Frauenkirchen Owl #14 | R3 - C6</v>
      </c>
      <c r="C21" s="54">
        <v>3.0</v>
      </c>
      <c r="D21" s="54">
        <v>6.0</v>
      </c>
      <c r="E21" s="55">
        <v>47.83852994</v>
      </c>
      <c r="F21" s="55">
        <v>16.92832206</v>
      </c>
      <c r="G21" s="56" t="s">
        <v>48</v>
      </c>
      <c r="H21" s="57" t="s">
        <v>49</v>
      </c>
      <c r="I21" s="57" t="str">
        <f t="shared" si="3"/>
        <v/>
      </c>
      <c r="J21" s="57" t="str">
        <f t="shared" si="4"/>
        <v>joroma80</v>
      </c>
      <c r="K21" s="66" t="s">
        <v>54</v>
      </c>
      <c r="L21" s="59"/>
      <c r="M21" s="60" t="b">
        <v>1</v>
      </c>
      <c r="N21" s="61">
        <f t="shared" si="5"/>
        <v>0</v>
      </c>
      <c r="O21" s="61">
        <f t="shared" si="6"/>
        <v>0</v>
      </c>
      <c r="P21" s="61">
        <f t="shared" si="7"/>
        <v>0</v>
      </c>
      <c r="Q21" s="62" t="str">
        <f t="shared" si="8"/>
        <v/>
      </c>
      <c r="R21" s="63" t="str">
        <f>IFERROR(__xludf.DUMMYFUNCTION("IF($P21=1,IFERROR(IMPORTXML($K21, ""//p[@class='status-date']""), ""Not Loading""),"""")"),"")</f>
        <v/>
      </c>
      <c r="S21" s="64"/>
      <c r="T21" s="64"/>
      <c r="U21" s="64" t="str">
        <f>IFERROR(__xludf.DUMMYFUNCTION("IF($P21=1,IFERROR(IMPORTXML($K21, ""//span[@class='deployed-at']""), ""Not Loading""),"""")"),"")</f>
        <v/>
      </c>
      <c r="V21" s="64"/>
      <c r="W21" s="64" t="str">
        <f t="shared" si="9"/>
        <v>joroma80</v>
      </c>
      <c r="X21" s="65">
        <f>IFERROR(__xludf.DUMMYFUNCTION("iferror(VALUE(left(index(IMPORTXML(K21, ""//div[@class='col-lg-2 user-stat stat-green']""),2,1),len(index(IMPORTXML(K21, ""//div[@class='col-lg-2 user-stat stat-green']""),2,1))-8)),0)"),0.0)</f>
        <v>0</v>
      </c>
    </row>
    <row r="22" ht="15.0" customHeight="1">
      <c r="A22" s="52">
        <f t="shared" si="10"/>
        <v>15</v>
      </c>
      <c r="B22" s="53" t="str">
        <f t="shared" si="2"/>
        <v>🦉 Frauenkirchen Owl #15 | R3 - C7</v>
      </c>
      <c r="C22" s="54">
        <v>3.0</v>
      </c>
      <c r="D22" s="54">
        <v>7.0</v>
      </c>
      <c r="E22" s="55">
        <v>47.83863157</v>
      </c>
      <c r="F22" s="55">
        <v>16.92847348</v>
      </c>
      <c r="G22" s="56" t="s">
        <v>48</v>
      </c>
      <c r="H22" s="57" t="s">
        <v>49</v>
      </c>
      <c r="I22" s="57" t="str">
        <f t="shared" si="3"/>
        <v/>
      </c>
      <c r="J22" s="57" t="str">
        <f t="shared" si="4"/>
        <v>Hockeydown</v>
      </c>
      <c r="K22" s="66" t="s">
        <v>55</v>
      </c>
      <c r="L22" s="59"/>
      <c r="M22" s="60" t="b">
        <v>1</v>
      </c>
      <c r="N22" s="61">
        <f t="shared" si="5"/>
        <v>0</v>
      </c>
      <c r="O22" s="61">
        <f t="shared" si="6"/>
        <v>0</v>
      </c>
      <c r="P22" s="61">
        <f t="shared" si="7"/>
        <v>0</v>
      </c>
      <c r="Q22" s="62" t="str">
        <f t="shared" si="8"/>
        <v/>
      </c>
      <c r="R22" s="63" t="str">
        <f>IFERROR(__xludf.DUMMYFUNCTION("IF($P22=1,IFERROR(IMPORTXML($K22, ""//p[@class='status-date']""), ""Not Loading""),"""")"),"")</f>
        <v/>
      </c>
      <c r="S22" s="64"/>
      <c r="T22" s="64"/>
      <c r="U22" s="64" t="str">
        <f>IFERROR(__xludf.DUMMYFUNCTION("IF($P22=1,IFERROR(IMPORTXML($K22, ""//span[@class='deployed-at']""), ""Not Loading""),"""")"),"")</f>
        <v/>
      </c>
      <c r="V22" s="64"/>
      <c r="W22" s="64" t="str">
        <f t="shared" si="9"/>
        <v>Hockeydown</v>
      </c>
      <c r="X22" s="65">
        <f>IFERROR(__xludf.DUMMYFUNCTION("iferror(VALUE(left(index(IMPORTXML(K22, ""//div[@class='col-lg-2 user-stat stat-green']""),2,1),len(index(IMPORTXML(K22, ""//div[@class='col-lg-2 user-stat stat-green']""),2,1))-8)),0)"),0.0)</f>
        <v>0</v>
      </c>
    </row>
    <row r="23" ht="15.0" customHeight="1">
      <c r="A23" s="52">
        <f t="shared" si="10"/>
        <v>16</v>
      </c>
      <c r="B23" s="53" t="str">
        <f t="shared" si="2"/>
        <v>🦉 Frauenkirchen Owl #16 | R3 - C8</v>
      </c>
      <c r="C23" s="54">
        <v>3.0</v>
      </c>
      <c r="D23" s="54">
        <v>8.0</v>
      </c>
      <c r="E23" s="55">
        <v>47.83873321</v>
      </c>
      <c r="F23" s="55">
        <v>16.92862489</v>
      </c>
      <c r="G23" s="56" t="s">
        <v>39</v>
      </c>
      <c r="H23" s="57" t="s">
        <v>40</v>
      </c>
      <c r="I23" s="57" t="str">
        <f t="shared" si="3"/>
        <v/>
      </c>
      <c r="J23" s="57" t="str">
        <f t="shared" si="4"/>
        <v>lanyasummer</v>
      </c>
      <c r="K23" s="66" t="s">
        <v>56</v>
      </c>
      <c r="L23" s="59"/>
      <c r="M23" s="60" t="b">
        <v>1</v>
      </c>
      <c r="N23" s="61">
        <f t="shared" si="5"/>
        <v>0</v>
      </c>
      <c r="O23" s="61">
        <f t="shared" si="6"/>
        <v>0</v>
      </c>
      <c r="P23" s="61">
        <f t="shared" si="7"/>
        <v>0</v>
      </c>
      <c r="Q23" s="62" t="str">
        <f t="shared" si="8"/>
        <v/>
      </c>
      <c r="R23" s="63" t="str">
        <f>IFERROR(__xludf.DUMMYFUNCTION("IF($P23=1,IFERROR(IMPORTXML($K23, ""//p[@class='status-date']""), ""Not Loading""),"""")"),"")</f>
        <v/>
      </c>
      <c r="S23" s="64"/>
      <c r="T23" s="64"/>
      <c r="U23" s="64" t="str">
        <f>IFERROR(__xludf.DUMMYFUNCTION("IF($P23=1,IFERROR(IMPORTXML($K23, ""//span[@class='deployed-at']""), ""Not Loading""),"""")"),"")</f>
        <v/>
      </c>
      <c r="V23" s="64"/>
      <c r="W23" s="64" t="str">
        <f t="shared" si="9"/>
        <v>lanyasummer</v>
      </c>
      <c r="X23" s="65">
        <f>IFERROR(__xludf.DUMMYFUNCTION("iferror(VALUE(left(index(IMPORTXML(K23, ""//div[@class='col-lg-2 user-stat stat-green']""),2,1),len(index(IMPORTXML(K23, ""//div[@class='col-lg-2 user-stat stat-green']""),2,1))-8)),0)"),0.0)</f>
        <v>0</v>
      </c>
    </row>
    <row r="24" ht="15.0" customHeight="1">
      <c r="A24" s="52">
        <f t="shared" si="10"/>
        <v>17</v>
      </c>
      <c r="B24" s="53" t="str">
        <f t="shared" si="2"/>
        <v>🦉 Frauenkirchen Owl #17 | R4 - C1</v>
      </c>
      <c r="C24" s="54">
        <v>4.0</v>
      </c>
      <c r="D24" s="54">
        <v>1.0</v>
      </c>
      <c r="E24" s="55">
        <v>47.83788294</v>
      </c>
      <c r="F24" s="55">
        <v>16.9276204</v>
      </c>
      <c r="G24" s="56" t="s">
        <v>39</v>
      </c>
      <c r="H24" s="57" t="s">
        <v>40</v>
      </c>
      <c r="I24" s="57" t="str">
        <f t="shared" si="3"/>
        <v/>
      </c>
      <c r="J24" s="57" t="str">
        <f t="shared" si="4"/>
        <v>babyw</v>
      </c>
      <c r="K24" s="58" t="s">
        <v>57</v>
      </c>
      <c r="L24" s="59"/>
      <c r="M24" s="60" t="b">
        <v>1</v>
      </c>
      <c r="N24" s="61">
        <f t="shared" si="5"/>
        <v>0</v>
      </c>
      <c r="O24" s="61">
        <f t="shared" si="6"/>
        <v>0</v>
      </c>
      <c r="P24" s="61">
        <f t="shared" si="7"/>
        <v>0</v>
      </c>
      <c r="Q24" s="62" t="str">
        <f t="shared" si="8"/>
        <v/>
      </c>
      <c r="R24" s="63" t="str">
        <f>IFERROR(__xludf.DUMMYFUNCTION("IF($P24=1,IFERROR(IMPORTXML($K24, ""//p[@class='status-date']""), ""Not Loading""),"""")"),"")</f>
        <v/>
      </c>
      <c r="S24" s="64"/>
      <c r="T24" s="64"/>
      <c r="U24" s="64" t="str">
        <f>IFERROR(__xludf.DUMMYFUNCTION("IF($P24=1,IFERROR(IMPORTXML($K24, ""//span[@class='deployed-at']""), ""Not Loading""),"""")"),"")</f>
        <v/>
      </c>
      <c r="V24" s="64"/>
      <c r="W24" s="64" t="str">
        <f t="shared" si="9"/>
        <v>babyw</v>
      </c>
      <c r="X24" s="65">
        <f>IFERROR(__xludf.DUMMYFUNCTION("iferror(VALUE(left(index(IMPORTXML(K24, ""//div[@class='col-lg-2 user-stat stat-green']""),2,1),len(index(IMPORTXML(K24, ""//div[@class='col-lg-2 user-stat stat-green']""),2,1))-8)),0)"),0.0)</f>
        <v>0</v>
      </c>
    </row>
    <row r="25" ht="15.0" customHeight="1">
      <c r="A25" s="52">
        <f t="shared" si="10"/>
        <v>18</v>
      </c>
      <c r="B25" s="53" t="str">
        <f t="shared" si="2"/>
        <v>🦉 Frauenkirchen Owl #18 | R4 - C2</v>
      </c>
      <c r="C25" s="54">
        <v>4.0</v>
      </c>
      <c r="D25" s="54">
        <v>2.0</v>
      </c>
      <c r="E25" s="55">
        <v>47.83798458</v>
      </c>
      <c r="F25" s="55">
        <v>16.92777182</v>
      </c>
      <c r="G25" s="56" t="s">
        <v>48</v>
      </c>
      <c r="H25" s="57" t="s">
        <v>49</v>
      </c>
      <c r="I25" s="57" t="str">
        <f t="shared" si="3"/>
        <v/>
      </c>
      <c r="J25" s="57" t="str">
        <f t="shared" si="4"/>
        <v>annabanana</v>
      </c>
      <c r="K25" s="66" t="s">
        <v>58</v>
      </c>
      <c r="L25" s="59"/>
      <c r="M25" s="60" t="b">
        <v>1</v>
      </c>
      <c r="N25" s="61">
        <f t="shared" si="5"/>
        <v>0</v>
      </c>
      <c r="O25" s="61">
        <f t="shared" si="6"/>
        <v>0</v>
      </c>
      <c r="P25" s="61">
        <f t="shared" si="7"/>
        <v>0</v>
      </c>
      <c r="Q25" s="62" t="str">
        <f t="shared" si="8"/>
        <v/>
      </c>
      <c r="R25" s="63" t="str">
        <f>IFERROR(__xludf.DUMMYFUNCTION("IF($P25=1,IFERROR(IMPORTXML($K25, ""//p[@class='status-date']""), ""Not Loading""),"""")"),"")</f>
        <v/>
      </c>
      <c r="S25" s="64"/>
      <c r="T25" s="64"/>
      <c r="U25" s="64" t="str">
        <f>IFERROR(__xludf.DUMMYFUNCTION("IF($P25=1,IFERROR(IMPORTXML($K25, ""//span[@class='deployed-at']""), ""Not Loading""),"""")"),"")</f>
        <v/>
      </c>
      <c r="V25" s="64"/>
      <c r="W25" s="64" t="str">
        <f t="shared" si="9"/>
        <v>annabanana</v>
      </c>
      <c r="X25" s="65">
        <f>IFERROR(__xludf.DUMMYFUNCTION("iferror(VALUE(left(index(IMPORTXML(K25, ""//div[@class='col-lg-2 user-stat stat-green']""),2,1),len(index(IMPORTXML(K25, ""//div[@class='col-lg-2 user-stat stat-green']""),2,1))-8)),0)"),0.0)</f>
        <v>0</v>
      </c>
    </row>
    <row r="26" ht="15.0" customHeight="1">
      <c r="A26" s="52">
        <f t="shared" si="10"/>
        <v>19</v>
      </c>
      <c r="B26" s="53" t="str">
        <f t="shared" si="2"/>
        <v>🦉 Frauenkirchen Owl #19 | R4 - C3</v>
      </c>
      <c r="C26" s="54">
        <v>4.0</v>
      </c>
      <c r="D26" s="54">
        <v>3.0</v>
      </c>
      <c r="E26" s="55">
        <v>47.83808621</v>
      </c>
      <c r="F26" s="55">
        <v>16.92792323</v>
      </c>
      <c r="G26" s="56" t="s">
        <v>59</v>
      </c>
      <c r="H26" s="57" t="s">
        <v>60</v>
      </c>
      <c r="I26" s="57" t="str">
        <f t="shared" si="3"/>
        <v/>
      </c>
      <c r="J26" s="57" t="str">
        <f t="shared" si="4"/>
        <v>lison55</v>
      </c>
      <c r="K26" s="66" t="s">
        <v>61</v>
      </c>
      <c r="L26" s="59"/>
      <c r="M26" s="60" t="b">
        <v>1</v>
      </c>
      <c r="N26" s="61">
        <f t="shared" si="5"/>
        <v>0</v>
      </c>
      <c r="O26" s="61">
        <f t="shared" si="6"/>
        <v>0</v>
      </c>
      <c r="P26" s="61">
        <f t="shared" si="7"/>
        <v>0</v>
      </c>
      <c r="Q26" s="62" t="str">
        <f t="shared" si="8"/>
        <v/>
      </c>
      <c r="R26" s="63" t="str">
        <f>IFERROR(__xludf.DUMMYFUNCTION("IF($P26=1,IFERROR(IMPORTXML($K26, ""//p[@class='status-date']""), ""Not Loading""),"""")"),"")</f>
        <v/>
      </c>
      <c r="S26" s="64"/>
      <c r="T26" s="64"/>
      <c r="U26" s="64" t="str">
        <f>IFERROR(__xludf.DUMMYFUNCTION("IF($P26=1,IFERROR(IMPORTXML($K26, ""//span[@class='deployed-at']""), ""Not Loading""),"""")"),"")</f>
        <v/>
      </c>
      <c r="V26" s="64"/>
      <c r="W26" s="64" t="str">
        <f t="shared" si="9"/>
        <v>lison55</v>
      </c>
      <c r="X26" s="65">
        <f>IFERROR(__xludf.DUMMYFUNCTION("iferror(VALUE(left(index(IMPORTXML(K26, ""//div[@class='col-lg-2 user-stat stat-green']""),2,1),len(index(IMPORTXML(K26, ""//div[@class='col-lg-2 user-stat stat-green']""),2,1))-8)),0)"),0.0)</f>
        <v>0</v>
      </c>
    </row>
    <row r="27" ht="15.0" customHeight="1">
      <c r="A27" s="52">
        <f t="shared" si="10"/>
        <v>20</v>
      </c>
      <c r="B27" s="53" t="str">
        <f t="shared" si="2"/>
        <v>🦉 Frauenkirchen Owl #20 | R4 - C4</v>
      </c>
      <c r="C27" s="54">
        <v>4.0</v>
      </c>
      <c r="D27" s="54">
        <v>4.0</v>
      </c>
      <c r="E27" s="55">
        <v>47.83818784</v>
      </c>
      <c r="F27" s="55">
        <v>16.92807464</v>
      </c>
      <c r="G27" s="56" t="s">
        <v>48</v>
      </c>
      <c r="H27" s="57" t="s">
        <v>49</v>
      </c>
      <c r="I27" s="57" t="str">
        <f t="shared" si="3"/>
        <v/>
      </c>
      <c r="J27" s="57" t="str">
        <f t="shared" si="4"/>
        <v>wemissmo</v>
      </c>
      <c r="K27" s="58" t="s">
        <v>62</v>
      </c>
      <c r="L27" s="59"/>
      <c r="M27" s="60" t="b">
        <v>1</v>
      </c>
      <c r="N27" s="61">
        <f t="shared" si="5"/>
        <v>0</v>
      </c>
      <c r="O27" s="61">
        <f t="shared" si="6"/>
        <v>0</v>
      </c>
      <c r="P27" s="61">
        <f t="shared" si="7"/>
        <v>0</v>
      </c>
      <c r="Q27" s="62" t="str">
        <f t="shared" si="8"/>
        <v/>
      </c>
      <c r="R27" s="63" t="str">
        <f>IFERROR(__xludf.DUMMYFUNCTION("IF($P27=1,IFERROR(IMPORTXML($K27, ""//p[@class='status-date']""), ""Not Loading""),"""")"),"")</f>
        <v/>
      </c>
      <c r="S27" s="64"/>
      <c r="T27" s="64"/>
      <c r="U27" s="64" t="str">
        <f>IFERROR(__xludf.DUMMYFUNCTION("IF($P27=1,IFERROR(IMPORTXML($K27, ""//span[@class='deployed-at']""), ""Not Loading""),"""")"),"")</f>
        <v/>
      </c>
      <c r="V27" s="64"/>
      <c r="W27" s="64" t="str">
        <f t="shared" si="9"/>
        <v>wemissmo</v>
      </c>
      <c r="X27" s="65">
        <f>IFERROR(__xludf.DUMMYFUNCTION("iferror(VALUE(left(index(IMPORTXML(K27, ""//div[@class='col-lg-2 user-stat stat-green']""),2,1),len(index(IMPORTXML(K27, ""//div[@class='col-lg-2 user-stat stat-green']""),2,1))-8)),0)"),0.0)</f>
        <v>0</v>
      </c>
    </row>
    <row r="28" ht="15.0" customHeight="1">
      <c r="A28" s="52">
        <f t="shared" si="10"/>
        <v>21</v>
      </c>
      <c r="B28" s="53" t="str">
        <f t="shared" si="2"/>
        <v>🦉 Frauenkirchen Owl #21 | R4 - C5</v>
      </c>
      <c r="C28" s="54">
        <v>4.0</v>
      </c>
      <c r="D28" s="54">
        <v>5.0</v>
      </c>
      <c r="E28" s="55">
        <v>47.83828948</v>
      </c>
      <c r="F28" s="55">
        <v>16.92822606</v>
      </c>
      <c r="G28" s="56" t="s">
        <v>63</v>
      </c>
      <c r="H28" s="57" t="s">
        <v>64</v>
      </c>
      <c r="I28" s="57" t="str">
        <f t="shared" si="3"/>
        <v/>
      </c>
      <c r="J28" s="57" t="str">
        <f t="shared" si="4"/>
        <v>pikespice</v>
      </c>
      <c r="K28" s="66" t="s">
        <v>65</v>
      </c>
      <c r="L28" s="59"/>
      <c r="M28" s="60" t="b">
        <v>1</v>
      </c>
      <c r="N28" s="61">
        <f t="shared" si="5"/>
        <v>0</v>
      </c>
      <c r="O28" s="61">
        <f t="shared" si="6"/>
        <v>0</v>
      </c>
      <c r="P28" s="61">
        <f t="shared" si="7"/>
        <v>0</v>
      </c>
      <c r="Q28" s="62" t="str">
        <f t="shared" si="8"/>
        <v/>
      </c>
      <c r="R28" s="63" t="str">
        <f>IFERROR(__xludf.DUMMYFUNCTION("IF($P28=1,IFERROR(IMPORTXML($K28, ""//p[@class='status-date']""), ""Not Loading""),"""")"),"")</f>
        <v/>
      </c>
      <c r="S28" s="64"/>
      <c r="T28" s="64"/>
      <c r="U28" s="64" t="str">
        <f>IFERROR(__xludf.DUMMYFUNCTION("IF($P28=1,IFERROR(IMPORTXML($K28, ""//span[@class='deployed-at']""), ""Not Loading""),"""")"),"")</f>
        <v/>
      </c>
      <c r="V28" s="64"/>
      <c r="W28" s="64" t="str">
        <f t="shared" si="9"/>
        <v>pikespice</v>
      </c>
      <c r="X28" s="65">
        <f>IFERROR(__xludf.DUMMYFUNCTION("iferror(VALUE(left(index(IMPORTXML(K28, ""//div[@class='col-lg-2 user-stat stat-green']""),2,1),len(index(IMPORTXML(K28, ""//div[@class='col-lg-2 user-stat stat-green']""),2,1))-8)),0)"),0.0)</f>
        <v>0</v>
      </c>
    </row>
    <row r="29" ht="15.0" customHeight="1">
      <c r="A29" s="52">
        <f t="shared" si="10"/>
        <v>22</v>
      </c>
      <c r="B29" s="53" t="str">
        <f t="shared" si="2"/>
        <v>🦉 Frauenkirchen Owl #22 | R4 - C6</v>
      </c>
      <c r="C29" s="54">
        <v>4.0</v>
      </c>
      <c r="D29" s="54">
        <v>6.0</v>
      </c>
      <c r="E29" s="55">
        <v>47.83839111</v>
      </c>
      <c r="F29" s="55">
        <v>16.92837747</v>
      </c>
      <c r="G29" s="56" t="s">
        <v>48</v>
      </c>
      <c r="H29" s="57" t="s">
        <v>49</v>
      </c>
      <c r="I29" s="57" t="str">
        <f t="shared" si="3"/>
        <v/>
      </c>
      <c r="J29" s="57" t="str">
        <f t="shared" si="4"/>
        <v>sagittarius1381</v>
      </c>
      <c r="K29" s="66" t="s">
        <v>66</v>
      </c>
      <c r="L29" s="59"/>
      <c r="M29" s="60" t="b">
        <v>1</v>
      </c>
      <c r="N29" s="61">
        <f t="shared" si="5"/>
        <v>0</v>
      </c>
      <c r="O29" s="61">
        <f t="shared" si="6"/>
        <v>0</v>
      </c>
      <c r="P29" s="61">
        <f t="shared" si="7"/>
        <v>0</v>
      </c>
      <c r="Q29" s="62" t="str">
        <f t="shared" si="8"/>
        <v/>
      </c>
      <c r="R29" s="63" t="str">
        <f>IFERROR(__xludf.DUMMYFUNCTION("IF($P29=1,IFERROR(IMPORTXML($K29, ""//p[@class='status-date']""), ""Not Loading""),"""")"),"")</f>
        <v/>
      </c>
      <c r="S29" s="64"/>
      <c r="T29" s="64"/>
      <c r="U29" s="64" t="str">
        <f>IFERROR(__xludf.DUMMYFUNCTION("IF($P29=1,IFERROR(IMPORTXML($K29, ""//span[@class='deployed-at']""), ""Not Loading""),"""")"),"")</f>
        <v/>
      </c>
      <c r="V29" s="64"/>
      <c r="W29" s="64" t="str">
        <f t="shared" si="9"/>
        <v>sagittarius1381</v>
      </c>
      <c r="X29" s="65">
        <f>IFERROR(__xludf.DUMMYFUNCTION("iferror(VALUE(left(index(IMPORTXML(K29, ""//div[@class='col-lg-2 user-stat stat-green']""),2,1),len(index(IMPORTXML(K29, ""//div[@class='col-lg-2 user-stat stat-green']""),2,1))-8)),0)"),0.0)</f>
        <v>0</v>
      </c>
    </row>
    <row r="30" ht="15.0" customHeight="1">
      <c r="A30" s="52">
        <f t="shared" si="10"/>
        <v>23</v>
      </c>
      <c r="B30" s="53" t="str">
        <f t="shared" si="2"/>
        <v>🦉 Frauenkirchen Owl #23 | R4 - C7</v>
      </c>
      <c r="C30" s="54">
        <v>4.0</v>
      </c>
      <c r="D30" s="54">
        <v>7.0</v>
      </c>
      <c r="E30" s="55">
        <v>47.83849274</v>
      </c>
      <c r="F30" s="55">
        <v>16.92852888</v>
      </c>
      <c r="G30" s="56" t="s">
        <v>35</v>
      </c>
      <c r="H30" s="57" t="s">
        <v>36</v>
      </c>
      <c r="I30" s="57" t="str">
        <f t="shared" si="3"/>
        <v/>
      </c>
      <c r="J30" s="57" t="str">
        <f t="shared" si="4"/>
        <v>geckofreund</v>
      </c>
      <c r="K30" s="66" t="s">
        <v>67</v>
      </c>
      <c r="L30" s="59"/>
      <c r="M30" s="60" t="b">
        <v>1</v>
      </c>
      <c r="N30" s="61">
        <f t="shared" si="5"/>
        <v>0</v>
      </c>
      <c r="O30" s="61">
        <f t="shared" si="6"/>
        <v>0</v>
      </c>
      <c r="P30" s="61">
        <f t="shared" si="7"/>
        <v>0</v>
      </c>
      <c r="Q30" s="62" t="str">
        <f t="shared" si="8"/>
        <v/>
      </c>
      <c r="R30" s="63" t="str">
        <f>IFERROR(__xludf.DUMMYFUNCTION("IF($P30=1,IFERROR(IMPORTXML($K30, ""//p[@class='status-date']""), ""Not Loading""),"""")"),"")</f>
        <v/>
      </c>
      <c r="S30" s="64"/>
      <c r="T30" s="64"/>
      <c r="U30" s="64" t="str">
        <f>IFERROR(__xludf.DUMMYFUNCTION("IF($P30=1,IFERROR(IMPORTXML($K30, ""//span[@class='deployed-at']""), ""Not Loading""),"""")"),"")</f>
        <v/>
      </c>
      <c r="V30" s="64"/>
      <c r="W30" s="64" t="str">
        <f t="shared" si="9"/>
        <v>geckofreund</v>
      </c>
      <c r="X30" s="65">
        <f>IFERROR(__xludf.DUMMYFUNCTION("iferror(VALUE(left(index(IMPORTXML(K30, ""//div[@class='col-lg-2 user-stat stat-green']""),2,1),len(index(IMPORTXML(K30, ""//div[@class='col-lg-2 user-stat stat-green']""),2,1))-8)),0)"),0.0)</f>
        <v>0</v>
      </c>
    </row>
    <row r="31" ht="15.0" customHeight="1">
      <c r="A31" s="52">
        <f t="shared" si="10"/>
        <v>24</v>
      </c>
      <c r="B31" s="53" t="str">
        <f t="shared" si="2"/>
        <v>🦉 Frauenkirchen Owl #24 | R4 - C8</v>
      </c>
      <c r="C31" s="54">
        <v>4.0</v>
      </c>
      <c r="D31" s="54">
        <v>8.0</v>
      </c>
      <c r="E31" s="55">
        <v>47.83859437</v>
      </c>
      <c r="F31" s="55">
        <v>16.9286803</v>
      </c>
      <c r="G31" s="56" t="s">
        <v>48</v>
      </c>
      <c r="H31" s="57" t="s">
        <v>49</v>
      </c>
      <c r="I31" s="57" t="str">
        <f t="shared" si="3"/>
        <v/>
      </c>
      <c r="J31" s="57" t="str">
        <f t="shared" si="4"/>
        <v>Mattie</v>
      </c>
      <c r="K31" s="58" t="s">
        <v>68</v>
      </c>
      <c r="L31" s="59" t="s">
        <v>69</v>
      </c>
      <c r="M31" s="60" t="b">
        <v>0</v>
      </c>
      <c r="N31" s="61">
        <f t="shared" si="5"/>
        <v>0</v>
      </c>
      <c r="O31" s="61">
        <f t="shared" si="6"/>
        <v>0</v>
      </c>
      <c r="P31" s="61">
        <f t="shared" si="7"/>
        <v>1</v>
      </c>
      <c r="Q31" s="67" t="str">
        <f t="shared" si="8"/>
        <v>Munzee</v>
      </c>
      <c r="R31" s="63" t="str">
        <f>IFERROR(__xludf.DUMMYFUNCTION("IF($P31=1,IFERROR(IMPORTXML($K31, ""//p[@class='status-date']""), ""Not Loading""),"""")"),"Not Loading")</f>
        <v>Not Loading</v>
      </c>
      <c r="S31" s="64"/>
      <c r="T31" s="64"/>
      <c r="U31" s="64" t="str">
        <f>IFERROR(__xludf.DUMMYFUNCTION("IF($P31=1,IFERROR(IMPORTXML($K31, ""//span[@class='deployed-at']""), ""Not Loading""),"""")"),"Not Loading")</f>
        <v>Not Loading</v>
      </c>
      <c r="V31" s="64"/>
      <c r="W31" s="64" t="str">
        <f t="shared" si="9"/>
        <v>Mattie</v>
      </c>
      <c r="X31" s="65">
        <f>IFERROR(__xludf.DUMMYFUNCTION("iferror(VALUE(left(index(IMPORTXML(K31, ""//div[@class='col-lg-2 user-stat stat-green']""),2,1),len(index(IMPORTXML(K31, ""//div[@class='col-lg-2 user-stat stat-green']""),2,1))-8)),0)"),0.0)</f>
        <v>0</v>
      </c>
    </row>
    <row r="32" ht="15.0" customHeight="1">
      <c r="A32" s="52">
        <f t="shared" si="10"/>
        <v>25</v>
      </c>
      <c r="B32" s="53" t="str">
        <f t="shared" si="2"/>
        <v>🦉 Frauenkirchen Owl #25 | R4 - C9</v>
      </c>
      <c r="C32" s="54">
        <v>4.0</v>
      </c>
      <c r="D32" s="54">
        <v>9.0</v>
      </c>
      <c r="E32" s="55">
        <v>47.83869601</v>
      </c>
      <c r="F32" s="55">
        <v>16.92883171</v>
      </c>
      <c r="G32" s="56" t="s">
        <v>39</v>
      </c>
      <c r="H32" s="57" t="s">
        <v>40</v>
      </c>
      <c r="I32" s="57" t="str">
        <f t="shared" si="3"/>
        <v/>
      </c>
      <c r="J32" s="57" t="str">
        <f t="shared" si="4"/>
        <v>mobility</v>
      </c>
      <c r="K32" s="66" t="s">
        <v>70</v>
      </c>
      <c r="L32" s="59"/>
      <c r="M32" s="60" t="b">
        <v>1</v>
      </c>
      <c r="N32" s="61">
        <f t="shared" si="5"/>
        <v>0</v>
      </c>
      <c r="O32" s="61">
        <f t="shared" si="6"/>
        <v>0</v>
      </c>
      <c r="P32" s="61">
        <f t="shared" si="7"/>
        <v>0</v>
      </c>
      <c r="Q32" s="62" t="str">
        <f t="shared" si="8"/>
        <v/>
      </c>
      <c r="R32" s="63" t="str">
        <f>IFERROR(__xludf.DUMMYFUNCTION("IF($P32=1,IFERROR(IMPORTXML($K32, ""//p[@class='status-date']""), ""Not Loading""),"""")"),"")</f>
        <v/>
      </c>
      <c r="S32" s="64"/>
      <c r="T32" s="64"/>
      <c r="U32" s="64" t="str">
        <f>IFERROR(__xludf.DUMMYFUNCTION("IF($P32=1,IFERROR(IMPORTXML($K32, ""//span[@class='deployed-at']""), ""Not Loading""),"""")"),"")</f>
        <v/>
      </c>
      <c r="V32" s="64"/>
      <c r="W32" s="64" t="str">
        <f t="shared" si="9"/>
        <v>mobility</v>
      </c>
      <c r="X32" s="65">
        <f>IFERROR(__xludf.DUMMYFUNCTION("iferror(VALUE(left(index(IMPORTXML(K32, ""//div[@class='col-lg-2 user-stat stat-green']""),2,1),len(index(IMPORTXML(K32, ""//div[@class='col-lg-2 user-stat stat-green']""),2,1))-8)),0)"),0.0)</f>
        <v>0</v>
      </c>
    </row>
    <row r="33" ht="15.0" customHeight="1">
      <c r="A33" s="52">
        <f t="shared" si="10"/>
        <v>26</v>
      </c>
      <c r="B33" s="53" t="str">
        <f t="shared" si="2"/>
        <v>🦉 Frauenkirchen Owl #26 | R5 - C1</v>
      </c>
      <c r="C33" s="54">
        <v>5.0</v>
      </c>
      <c r="D33" s="54">
        <v>1.0</v>
      </c>
      <c r="E33" s="55">
        <v>47.83784574</v>
      </c>
      <c r="F33" s="55">
        <v>16.92782722</v>
      </c>
      <c r="G33" s="56" t="s">
        <v>71</v>
      </c>
      <c r="H33" s="57" t="s">
        <v>72</v>
      </c>
      <c r="I33" s="57" t="str">
        <f t="shared" si="3"/>
        <v/>
      </c>
      <c r="J33" s="57" t="str">
        <f t="shared" si="4"/>
        <v>kepke3</v>
      </c>
      <c r="K33" s="66" t="s">
        <v>73</v>
      </c>
      <c r="L33" s="59"/>
      <c r="M33" s="60" t="b">
        <v>1</v>
      </c>
      <c r="N33" s="61">
        <f t="shared" si="5"/>
        <v>0</v>
      </c>
      <c r="O33" s="61">
        <f t="shared" si="6"/>
        <v>0</v>
      </c>
      <c r="P33" s="61">
        <f t="shared" si="7"/>
        <v>0</v>
      </c>
      <c r="Q33" s="62" t="str">
        <f t="shared" si="8"/>
        <v/>
      </c>
      <c r="R33" s="63" t="str">
        <f>IFERROR(__xludf.DUMMYFUNCTION("IF($P33=1,IFERROR(IMPORTXML($K33, ""//p[@class='status-date']""), ""Not Loading""),"""")"),"")</f>
        <v/>
      </c>
      <c r="S33" s="64"/>
      <c r="T33" s="64"/>
      <c r="U33" s="64" t="str">
        <f>IFERROR(__xludf.DUMMYFUNCTION("IF($P33=1,IFERROR(IMPORTXML($K33, ""//span[@class='deployed-at']""), ""Not Loading""),"""")"),"")</f>
        <v/>
      </c>
      <c r="V33" s="64"/>
      <c r="W33" s="64" t="str">
        <f t="shared" si="9"/>
        <v>kepke3</v>
      </c>
      <c r="X33" s="65">
        <f>IFERROR(__xludf.DUMMYFUNCTION("iferror(VALUE(left(index(IMPORTXML(K33, ""//div[@class='col-lg-2 user-stat stat-green']""),2,1),len(index(IMPORTXML(K33, ""//div[@class='col-lg-2 user-stat stat-green']""),2,1))-8)),0)"),0.0)</f>
        <v>0</v>
      </c>
    </row>
    <row r="34" ht="15.0" customHeight="1">
      <c r="A34" s="52">
        <f t="shared" si="10"/>
        <v>27</v>
      </c>
      <c r="B34" s="53" t="str">
        <f t="shared" si="2"/>
        <v>🦉 Frauenkirchen Owl #27 | R5 - C2</v>
      </c>
      <c r="C34" s="54">
        <v>5.0</v>
      </c>
      <c r="D34" s="54">
        <v>2.0</v>
      </c>
      <c r="E34" s="55">
        <v>47.83794738</v>
      </c>
      <c r="F34" s="55">
        <v>16.92797864</v>
      </c>
      <c r="G34" s="56" t="s">
        <v>48</v>
      </c>
      <c r="H34" s="57" t="s">
        <v>49</v>
      </c>
      <c r="I34" s="57" t="str">
        <f t="shared" si="3"/>
        <v/>
      </c>
      <c r="J34" s="57" t="str">
        <f t="shared" si="4"/>
        <v>janzattic</v>
      </c>
      <c r="K34" s="66" t="s">
        <v>74</v>
      </c>
      <c r="L34" s="59"/>
      <c r="M34" s="60" t="b">
        <v>1</v>
      </c>
      <c r="N34" s="61">
        <f t="shared" si="5"/>
        <v>0</v>
      </c>
      <c r="O34" s="61">
        <f t="shared" si="6"/>
        <v>0</v>
      </c>
      <c r="P34" s="61">
        <f t="shared" si="7"/>
        <v>0</v>
      </c>
      <c r="Q34" s="62" t="str">
        <f t="shared" si="8"/>
        <v/>
      </c>
      <c r="R34" s="63" t="str">
        <f>IFERROR(__xludf.DUMMYFUNCTION("IF($P34=1,IFERROR(IMPORTXML($K34, ""//p[@class='status-date']""), ""Not Loading""),"""")"),"")</f>
        <v/>
      </c>
      <c r="S34" s="64"/>
      <c r="T34" s="64"/>
      <c r="U34" s="64" t="str">
        <f>IFERROR(__xludf.DUMMYFUNCTION("IF($P34=1,IFERROR(IMPORTXML($K34, ""//span[@class='deployed-at']""), ""Not Loading""),"""")"),"")</f>
        <v/>
      </c>
      <c r="V34" s="64"/>
      <c r="W34" s="64" t="str">
        <f t="shared" si="9"/>
        <v>janzattic</v>
      </c>
      <c r="X34" s="65">
        <f>IFERROR(__xludf.DUMMYFUNCTION("iferror(VALUE(left(index(IMPORTXML(K34, ""//div[@class='col-lg-2 user-stat stat-green']""),2,1),len(index(IMPORTXML(K34, ""//div[@class='col-lg-2 user-stat stat-green']""),2,1))-8)),0)"),0.0)</f>
        <v>0</v>
      </c>
    </row>
    <row r="35" ht="15.0" customHeight="1">
      <c r="A35" s="52">
        <f t="shared" si="10"/>
        <v>28</v>
      </c>
      <c r="B35" s="53" t="str">
        <f t="shared" si="2"/>
        <v>🦉 Frauenkirchen Owl #28 | R5 - C3</v>
      </c>
      <c r="C35" s="54">
        <v>5.0</v>
      </c>
      <c r="D35" s="54">
        <v>3.0</v>
      </c>
      <c r="E35" s="55">
        <v>47.83804901</v>
      </c>
      <c r="F35" s="55">
        <v>16.92813005</v>
      </c>
      <c r="G35" s="56" t="s">
        <v>48</v>
      </c>
      <c r="H35" s="57" t="s">
        <v>49</v>
      </c>
      <c r="I35" s="57" t="str">
        <f t="shared" si="3"/>
        <v/>
      </c>
      <c r="J35" s="57" t="str">
        <f t="shared" si="4"/>
        <v>Pamster13</v>
      </c>
      <c r="K35" s="66" t="s">
        <v>75</v>
      </c>
      <c r="L35" s="59"/>
      <c r="M35" s="60" t="b">
        <v>1</v>
      </c>
      <c r="N35" s="61">
        <f t="shared" si="5"/>
        <v>0</v>
      </c>
      <c r="O35" s="61">
        <f t="shared" si="6"/>
        <v>0</v>
      </c>
      <c r="P35" s="61">
        <f t="shared" si="7"/>
        <v>0</v>
      </c>
      <c r="Q35" s="62" t="str">
        <f t="shared" si="8"/>
        <v/>
      </c>
      <c r="R35" s="63" t="str">
        <f>IFERROR(__xludf.DUMMYFUNCTION("IF($P35=1,IFERROR(IMPORTXML($K35, ""//p[@class='status-date']""), ""Not Loading""),"""")"),"")</f>
        <v/>
      </c>
      <c r="S35" s="64"/>
      <c r="T35" s="64"/>
      <c r="U35" s="64" t="str">
        <f>IFERROR(__xludf.DUMMYFUNCTION("IF($P35=1,IFERROR(IMPORTXML($K35, ""//span[@class='deployed-at']""), ""Not Loading""),"""")"),"")</f>
        <v/>
      </c>
      <c r="V35" s="64"/>
      <c r="W35" s="64" t="str">
        <f t="shared" si="9"/>
        <v>Pamster13</v>
      </c>
      <c r="X35" s="65">
        <f>IFERROR(__xludf.DUMMYFUNCTION("iferror(VALUE(left(index(IMPORTXML(K35, ""//div[@class='col-lg-2 user-stat stat-green']""),2,1),len(index(IMPORTXML(K35, ""//div[@class='col-lg-2 user-stat stat-green']""),2,1))-8)),0)"),0.0)</f>
        <v>0</v>
      </c>
    </row>
    <row r="36" ht="15.0" customHeight="1">
      <c r="A36" s="52">
        <f t="shared" si="10"/>
        <v>29</v>
      </c>
      <c r="B36" s="53" t="str">
        <f t="shared" si="2"/>
        <v>🦉 Frauenkirchen Owl #29 | R5 - C4</v>
      </c>
      <c r="C36" s="54">
        <v>5.0</v>
      </c>
      <c r="D36" s="54">
        <v>4.0</v>
      </c>
      <c r="E36" s="55">
        <v>47.83815064</v>
      </c>
      <c r="F36" s="55">
        <v>16.92828146</v>
      </c>
      <c r="G36" s="56" t="s">
        <v>76</v>
      </c>
      <c r="H36" s="57" t="s">
        <v>77</v>
      </c>
      <c r="I36" s="57" t="str">
        <f t="shared" si="3"/>
        <v/>
      </c>
      <c r="J36" s="57" t="str">
        <f t="shared" si="4"/>
        <v>TubaDude</v>
      </c>
      <c r="K36" s="58" t="s">
        <v>78</v>
      </c>
      <c r="L36" s="59"/>
      <c r="M36" s="60" t="b">
        <v>1</v>
      </c>
      <c r="N36" s="61">
        <f t="shared" si="5"/>
        <v>0</v>
      </c>
      <c r="O36" s="61">
        <f t="shared" si="6"/>
        <v>0</v>
      </c>
      <c r="P36" s="61">
        <f t="shared" si="7"/>
        <v>0</v>
      </c>
      <c r="Q36" s="62" t="str">
        <f t="shared" si="8"/>
        <v/>
      </c>
      <c r="R36" s="63" t="str">
        <f>IFERROR(__xludf.DUMMYFUNCTION("IF($P36=1,IFERROR(IMPORTXML($K36, ""//p[@class='status-date']""), ""Not Loading""),"""")"),"")</f>
        <v/>
      </c>
      <c r="S36" s="64"/>
      <c r="T36" s="64"/>
      <c r="U36" s="64" t="str">
        <f>IFERROR(__xludf.DUMMYFUNCTION("IF($P36=1,IFERROR(IMPORTXML($K36, ""//span[@class='deployed-at']""), ""Not Loading""),"""")"),"")</f>
        <v/>
      </c>
      <c r="V36" s="64"/>
      <c r="W36" s="64" t="str">
        <f t="shared" si="9"/>
        <v>TubaDude</v>
      </c>
      <c r="X36" s="65">
        <f>IFERROR(__xludf.DUMMYFUNCTION("iferror(VALUE(left(index(IMPORTXML(K36, ""//div[@class='col-lg-2 user-stat stat-green']""),2,1),len(index(IMPORTXML(K36, ""//div[@class='col-lg-2 user-stat stat-green']""),2,1))-8)),0)"),0.0)</f>
        <v>0</v>
      </c>
    </row>
    <row r="37" ht="15.0" customHeight="1">
      <c r="A37" s="52">
        <f t="shared" si="10"/>
        <v>30</v>
      </c>
      <c r="B37" s="53" t="str">
        <f t="shared" si="2"/>
        <v>🦉 Frauenkirchen Owl #30 | R5 - C5</v>
      </c>
      <c r="C37" s="54">
        <v>5.0</v>
      </c>
      <c r="D37" s="54">
        <v>5.0</v>
      </c>
      <c r="E37" s="55">
        <v>47.83825227</v>
      </c>
      <c r="F37" s="55">
        <v>16.92843288</v>
      </c>
      <c r="G37" s="56" t="s">
        <v>76</v>
      </c>
      <c r="H37" s="57" t="s">
        <v>77</v>
      </c>
      <c r="I37" s="57" t="str">
        <f t="shared" si="3"/>
        <v/>
      </c>
      <c r="J37" s="57" t="str">
        <f t="shared" si="4"/>
        <v>JABIE28</v>
      </c>
      <c r="K37" s="66" t="s">
        <v>79</v>
      </c>
      <c r="L37" s="59"/>
      <c r="M37" s="60" t="b">
        <v>1</v>
      </c>
      <c r="N37" s="61">
        <f t="shared" si="5"/>
        <v>0</v>
      </c>
      <c r="O37" s="61">
        <f t="shared" si="6"/>
        <v>0</v>
      </c>
      <c r="P37" s="61">
        <f t="shared" si="7"/>
        <v>0</v>
      </c>
      <c r="Q37" s="62" t="str">
        <f t="shared" si="8"/>
        <v/>
      </c>
      <c r="R37" s="63" t="str">
        <f>IFERROR(__xludf.DUMMYFUNCTION("IF($P37=1,IFERROR(IMPORTXML($K37, ""//p[@class='status-date']""), ""Not Loading""),"""")"),"")</f>
        <v/>
      </c>
      <c r="S37" s="64"/>
      <c r="T37" s="64"/>
      <c r="U37" s="64" t="str">
        <f>IFERROR(__xludf.DUMMYFUNCTION("IF($P37=1,IFERROR(IMPORTXML($K37, ""//span[@class='deployed-at']""), ""Not Loading""),"""")"),"")</f>
        <v/>
      </c>
      <c r="V37" s="64"/>
      <c r="W37" s="64" t="str">
        <f t="shared" si="9"/>
        <v>JABIE28</v>
      </c>
      <c r="X37" s="65">
        <f>IFERROR(__xludf.DUMMYFUNCTION("iferror(VALUE(left(index(IMPORTXML(K37, ""//div[@class='col-lg-2 user-stat stat-green']""),2,1),len(index(IMPORTXML(K37, ""//div[@class='col-lg-2 user-stat stat-green']""),2,1))-8)),0)"),0.0)</f>
        <v>0</v>
      </c>
    </row>
    <row r="38" ht="15.0" customHeight="1">
      <c r="A38" s="52">
        <f t="shared" si="10"/>
        <v>31</v>
      </c>
      <c r="B38" s="53" t="str">
        <f t="shared" si="2"/>
        <v>🦉 Frauenkirchen Owl #31 | R5 - C6</v>
      </c>
      <c r="C38" s="54">
        <v>5.0</v>
      </c>
      <c r="D38" s="54">
        <v>6.0</v>
      </c>
      <c r="E38" s="55">
        <v>47.83835391</v>
      </c>
      <c r="F38" s="55">
        <v>16.92858429</v>
      </c>
      <c r="G38" s="56" t="s">
        <v>48</v>
      </c>
      <c r="H38" s="57" t="s">
        <v>49</v>
      </c>
      <c r="I38" s="57" t="str">
        <f t="shared" si="3"/>
        <v/>
      </c>
      <c r="J38" s="57" t="str">
        <f t="shared" si="4"/>
        <v>FreezeMan073</v>
      </c>
      <c r="K38" s="66" t="s">
        <v>80</v>
      </c>
      <c r="L38" s="59"/>
      <c r="M38" s="60" t="b">
        <v>1</v>
      </c>
      <c r="N38" s="61">
        <f t="shared" si="5"/>
        <v>0</v>
      </c>
      <c r="O38" s="61">
        <f t="shared" si="6"/>
        <v>0</v>
      </c>
      <c r="P38" s="61">
        <f t="shared" si="7"/>
        <v>0</v>
      </c>
      <c r="Q38" s="62" t="str">
        <f t="shared" si="8"/>
        <v/>
      </c>
      <c r="R38" s="63" t="str">
        <f>IFERROR(__xludf.DUMMYFUNCTION("IF($P38=1,IFERROR(IMPORTXML($K38, ""//p[@class='status-date']""), ""Not Loading""),"""")"),"")</f>
        <v/>
      </c>
      <c r="S38" s="64"/>
      <c r="T38" s="64"/>
      <c r="U38" s="64" t="str">
        <f>IFERROR(__xludf.DUMMYFUNCTION("IF($P38=1,IFERROR(IMPORTXML($K38, ""//span[@class='deployed-at']""), ""Not Loading""),"""")"),"")</f>
        <v/>
      </c>
      <c r="V38" s="64"/>
      <c r="W38" s="64" t="str">
        <f t="shared" si="9"/>
        <v>FreezeMan073</v>
      </c>
      <c r="X38" s="65">
        <f>IFERROR(__xludf.DUMMYFUNCTION("iferror(VALUE(left(index(IMPORTXML(K38, ""//div[@class='col-lg-2 user-stat stat-green']""),2,1),len(index(IMPORTXML(K38, ""//div[@class='col-lg-2 user-stat stat-green']""),2,1))-8)),0)"),0.0)</f>
        <v>0</v>
      </c>
    </row>
    <row r="39" ht="15.0" customHeight="1">
      <c r="A39" s="52">
        <f t="shared" si="10"/>
        <v>32</v>
      </c>
      <c r="B39" s="53" t="str">
        <f t="shared" si="2"/>
        <v>🦉 Frauenkirchen Owl #32 | R5 - C7</v>
      </c>
      <c r="C39" s="54">
        <v>5.0</v>
      </c>
      <c r="D39" s="54">
        <v>7.0</v>
      </c>
      <c r="E39" s="55">
        <v>47.83845554</v>
      </c>
      <c r="F39" s="55">
        <v>16.92873571</v>
      </c>
      <c r="G39" s="56" t="s">
        <v>48</v>
      </c>
      <c r="H39" s="57" t="s">
        <v>49</v>
      </c>
      <c r="I39" s="57" t="str">
        <f t="shared" si="3"/>
        <v/>
      </c>
      <c r="J39" s="57" t="str">
        <f t="shared" si="4"/>
        <v>Nefertitike</v>
      </c>
      <c r="K39" s="58" t="s">
        <v>81</v>
      </c>
      <c r="L39" s="59"/>
      <c r="M39" s="60" t="b">
        <v>1</v>
      </c>
      <c r="N39" s="61">
        <f t="shared" si="5"/>
        <v>0</v>
      </c>
      <c r="O39" s="61">
        <f t="shared" si="6"/>
        <v>0</v>
      </c>
      <c r="P39" s="61">
        <f t="shared" si="7"/>
        <v>0</v>
      </c>
      <c r="Q39" s="62" t="str">
        <f t="shared" si="8"/>
        <v/>
      </c>
      <c r="R39" s="63" t="str">
        <f>IFERROR(__xludf.DUMMYFUNCTION("IF($P39=1,IFERROR(IMPORTXML($K39, ""//p[@class='status-date']""), ""Not Loading""),"""")"),"")</f>
        <v/>
      </c>
      <c r="S39" s="64"/>
      <c r="T39" s="64"/>
      <c r="U39" s="64" t="str">
        <f>IFERROR(__xludf.DUMMYFUNCTION("IF($P39=1,IFERROR(IMPORTXML($K39, ""//span[@class='deployed-at']""), ""Not Loading""),"""")"),"")</f>
        <v/>
      </c>
      <c r="V39" s="64"/>
      <c r="W39" s="64" t="str">
        <f t="shared" si="9"/>
        <v>Nefertitike</v>
      </c>
      <c r="X39" s="65">
        <f>IFERROR(__xludf.DUMMYFUNCTION("iferror(VALUE(left(index(IMPORTXML(K39, ""//div[@class='col-lg-2 user-stat stat-green']""),2,1),len(index(IMPORTXML(K39, ""//div[@class='col-lg-2 user-stat stat-green']""),2,1))-8)),0)"),0.0)</f>
        <v>0</v>
      </c>
    </row>
    <row r="40" ht="15.0" customHeight="1">
      <c r="A40" s="52">
        <f t="shared" si="10"/>
        <v>33</v>
      </c>
      <c r="B40" s="53" t="str">
        <f t="shared" si="2"/>
        <v>🦉 Frauenkirchen Owl #33 | R5 - C8</v>
      </c>
      <c r="C40" s="54">
        <v>5.0</v>
      </c>
      <c r="D40" s="54">
        <v>8.0</v>
      </c>
      <c r="E40" s="55">
        <v>47.83855717</v>
      </c>
      <c r="F40" s="55">
        <v>16.92888712</v>
      </c>
      <c r="G40" s="56" t="s">
        <v>71</v>
      </c>
      <c r="H40" s="57" t="s">
        <v>72</v>
      </c>
      <c r="I40" s="57" t="str">
        <f t="shared" si="3"/>
        <v/>
      </c>
      <c r="J40" s="57" t="str">
        <f t="shared" si="4"/>
        <v>sportytaxi</v>
      </c>
      <c r="K40" s="66" t="s">
        <v>82</v>
      </c>
      <c r="L40" s="59"/>
      <c r="M40" s="60" t="b">
        <v>1</v>
      </c>
      <c r="N40" s="61">
        <f t="shared" si="5"/>
        <v>0</v>
      </c>
      <c r="O40" s="61">
        <f t="shared" si="6"/>
        <v>0</v>
      </c>
      <c r="P40" s="61">
        <f t="shared" si="7"/>
        <v>0</v>
      </c>
      <c r="Q40" s="62" t="str">
        <f t="shared" si="8"/>
        <v/>
      </c>
      <c r="R40" s="63" t="str">
        <f>IFERROR(__xludf.DUMMYFUNCTION("IF($P40=1,IFERROR(IMPORTXML($K40, ""//p[@class='status-date']""), ""Not Loading""),"""")"),"")</f>
        <v/>
      </c>
      <c r="S40" s="64"/>
      <c r="T40" s="64"/>
      <c r="U40" s="64" t="str">
        <f>IFERROR(__xludf.DUMMYFUNCTION("IF($P40=1,IFERROR(IMPORTXML($K40, ""//span[@class='deployed-at']""), ""Not Loading""),"""")"),"")</f>
        <v/>
      </c>
      <c r="V40" s="64"/>
      <c r="W40" s="64" t="str">
        <f t="shared" si="9"/>
        <v>sportytaxi</v>
      </c>
      <c r="X40" s="65">
        <f>IFERROR(__xludf.DUMMYFUNCTION("iferror(VALUE(left(index(IMPORTXML(K40, ""//div[@class='col-lg-2 user-stat stat-green']""),2,1),len(index(IMPORTXML(K40, ""//div[@class='col-lg-2 user-stat stat-green']""),2,1))-8)),0)"),0.0)</f>
        <v>0</v>
      </c>
    </row>
    <row r="41" ht="15.0" customHeight="1">
      <c r="A41" s="52">
        <f t="shared" si="10"/>
        <v>34</v>
      </c>
      <c r="B41" s="53" t="str">
        <f t="shared" si="2"/>
        <v>🦉 Frauenkirchen Owl #34 | R6 - C2</v>
      </c>
      <c r="C41" s="54">
        <v>6.0</v>
      </c>
      <c r="D41" s="54">
        <v>2.0</v>
      </c>
      <c r="E41" s="55">
        <v>47.83780854</v>
      </c>
      <c r="F41" s="55">
        <v>16.92803405</v>
      </c>
      <c r="G41" s="56" t="s">
        <v>71</v>
      </c>
      <c r="H41" s="57" t="s">
        <v>72</v>
      </c>
      <c r="I41" s="57" t="str">
        <f t="shared" si="3"/>
        <v/>
      </c>
      <c r="J41" s="57" t="str">
        <f t="shared" si="4"/>
        <v>taxi343</v>
      </c>
      <c r="K41" s="66" t="s">
        <v>83</v>
      </c>
      <c r="L41" s="59"/>
      <c r="M41" s="60" t="b">
        <v>1</v>
      </c>
      <c r="N41" s="61">
        <f t="shared" si="5"/>
        <v>0</v>
      </c>
      <c r="O41" s="61">
        <f t="shared" si="6"/>
        <v>0</v>
      </c>
      <c r="P41" s="61">
        <f t="shared" si="7"/>
        <v>0</v>
      </c>
      <c r="Q41" s="62" t="str">
        <f t="shared" ref="Q41:Q42" si="11">IF($P41=1,HYPERLINK($K49&amp;"map/?lat="&amp;$E41&amp;"lon="&amp;$F41&amp;"type="&amp;$G41,"Munzee"),"")</f>
        <v/>
      </c>
      <c r="R41" s="63" t="str">
        <f>IFERROR(__xludf.DUMMYFUNCTION("IF($P41=1,IFERROR(IMPORTXML($K49, ""//p[@class='status-date']""), ""Not Loading""),"""")"),"")</f>
        <v/>
      </c>
      <c r="S41" s="64"/>
      <c r="T41" s="64"/>
      <c r="U41" s="64" t="str">
        <f>IFERROR(__xludf.DUMMYFUNCTION("IF($P41=1,IFERROR(IMPORTXML($K41, ""//span[@class='deployed-at']""), ""Not Loading""),"""")"),"")</f>
        <v/>
      </c>
      <c r="V41" s="64"/>
      <c r="W41" s="64" t="str">
        <f t="shared" si="9"/>
        <v>taxi343</v>
      </c>
      <c r="X41" s="65">
        <f>IFERROR(__xludf.DUMMYFUNCTION("iferror(VALUE(left(index(IMPORTXML(K41, ""//div[@class='col-lg-2 user-stat stat-green']""),2,1),len(index(IMPORTXML(K41, ""//div[@class='col-lg-2 user-stat stat-green']""),2,1))-8)),0)"),0.0)</f>
        <v>0</v>
      </c>
    </row>
    <row r="42" ht="15.0" customHeight="1">
      <c r="A42" s="52">
        <f t="shared" si="10"/>
        <v>35</v>
      </c>
      <c r="B42" s="53" t="str">
        <f t="shared" si="2"/>
        <v>🦉 Frauenkirchen Owl #35 | R6 - C3</v>
      </c>
      <c r="C42" s="54">
        <v>6.0</v>
      </c>
      <c r="D42" s="54">
        <v>3.0</v>
      </c>
      <c r="E42" s="55">
        <v>47.83791018</v>
      </c>
      <c r="F42" s="55">
        <v>16.92818546</v>
      </c>
      <c r="G42" s="56" t="s">
        <v>71</v>
      </c>
      <c r="H42" s="57" t="s">
        <v>72</v>
      </c>
      <c r="I42" s="57" t="str">
        <f t="shared" si="3"/>
        <v/>
      </c>
      <c r="J42" s="57" t="str">
        <f t="shared" si="4"/>
        <v>CrissOldNouvelleRoute</v>
      </c>
      <c r="K42" s="58" t="s">
        <v>84</v>
      </c>
      <c r="L42" s="59"/>
      <c r="M42" s="60" t="b">
        <v>1</v>
      </c>
      <c r="N42" s="61">
        <f t="shared" si="5"/>
        <v>0</v>
      </c>
      <c r="O42" s="61">
        <f t="shared" si="6"/>
        <v>0</v>
      </c>
      <c r="P42" s="61">
        <f t="shared" si="7"/>
        <v>0</v>
      </c>
      <c r="Q42" s="62" t="str">
        <f t="shared" si="11"/>
        <v/>
      </c>
      <c r="R42" s="63" t="str">
        <f>IFERROR(__xludf.DUMMYFUNCTION("IF($P42=1,IFERROR(IMPORTXML($K50, ""//p[@class='status-date']""), ""Not Loading""),"""")"),"")</f>
        <v/>
      </c>
      <c r="S42" s="64"/>
      <c r="T42" s="64"/>
      <c r="U42" s="64" t="str">
        <f>IFERROR(__xludf.DUMMYFUNCTION("IF($P42=1,IFERROR(IMPORTXML($K42, ""//span[@class='deployed-at']""), ""Not Loading""),"""")"),"")</f>
        <v/>
      </c>
      <c r="V42" s="64"/>
      <c r="W42" s="64" t="str">
        <f t="shared" si="9"/>
        <v>CrissOldNouvelleRoute</v>
      </c>
      <c r="X42" s="65">
        <f>IFERROR(__xludf.DUMMYFUNCTION("iferror(VALUE(left(index(IMPORTXML(K42, ""//div[@class='col-lg-2 user-stat stat-green']""),2,1),len(index(IMPORTXML(K42, ""//div[@class='col-lg-2 user-stat stat-green']""),2,1))-8)),0)"),0.0)</f>
        <v>0</v>
      </c>
    </row>
    <row r="43" ht="15.0" customHeight="1">
      <c r="A43" s="52">
        <f t="shared" si="10"/>
        <v>36</v>
      </c>
      <c r="B43" s="53" t="str">
        <f t="shared" si="2"/>
        <v>🦉 Frauenkirchen Owl #36 | R6 - C4</v>
      </c>
      <c r="C43" s="54">
        <v>6.0</v>
      </c>
      <c r="D43" s="54">
        <v>4.0</v>
      </c>
      <c r="E43" s="55">
        <v>47.83801181</v>
      </c>
      <c r="F43" s="55">
        <v>16.92833687</v>
      </c>
      <c r="G43" s="56" t="s">
        <v>71</v>
      </c>
      <c r="H43" s="57" t="s">
        <v>72</v>
      </c>
      <c r="I43" s="57" t="str">
        <f t="shared" si="3"/>
        <v/>
      </c>
      <c r="J43" s="57" t="str">
        <f t="shared" si="4"/>
        <v>Kiitokurre</v>
      </c>
      <c r="K43" s="66" t="s">
        <v>85</v>
      </c>
      <c r="L43" s="59"/>
      <c r="M43" s="60" t="b">
        <v>1</v>
      </c>
      <c r="N43" s="61">
        <f t="shared" si="5"/>
        <v>0</v>
      </c>
      <c r="O43" s="61">
        <f t="shared" si="6"/>
        <v>0</v>
      </c>
      <c r="P43" s="61">
        <f t="shared" si="7"/>
        <v>0</v>
      </c>
      <c r="Q43" s="62" t="str">
        <f t="shared" ref="Q43:Q48" si="12">IF($P43=1,HYPERLINK($K43&amp;"map/?lat="&amp;$E43&amp;"lon="&amp;$F43&amp;"type="&amp;$G43,"Munzee"),"")</f>
        <v/>
      </c>
      <c r="R43" s="63" t="str">
        <f>IFERROR(__xludf.DUMMYFUNCTION("IF($P43=1,IFERROR(IMPORTXML($K43, ""//p[@class='status-date']""), ""Not Loading""),"""")"),"")</f>
        <v/>
      </c>
      <c r="S43" s="64"/>
      <c r="T43" s="64"/>
      <c r="U43" s="64" t="str">
        <f>IFERROR(__xludf.DUMMYFUNCTION("IF($P43=1,IFERROR(IMPORTXML($K43, ""//span[@class='deployed-at']""), ""Not Loading""),"""")"),"")</f>
        <v/>
      </c>
      <c r="V43" s="64"/>
      <c r="W43" s="64" t="str">
        <f t="shared" si="9"/>
        <v>Kiitokurre</v>
      </c>
      <c r="X43" s="65">
        <f>IFERROR(__xludf.DUMMYFUNCTION("iferror(VALUE(left(index(IMPORTXML(K43, ""//div[@class='col-lg-2 user-stat stat-green']""),2,1),len(index(IMPORTXML(K43, ""//div[@class='col-lg-2 user-stat stat-green']""),2,1))-8)),0)"),0.0)</f>
        <v>0</v>
      </c>
    </row>
    <row r="44" ht="15.0" customHeight="1">
      <c r="A44" s="52">
        <f t="shared" si="10"/>
        <v>37</v>
      </c>
      <c r="B44" s="53" t="str">
        <f t="shared" si="2"/>
        <v>🦉 Frauenkirchen Owl #37 | R6 - C5</v>
      </c>
      <c r="C44" s="54">
        <v>6.0</v>
      </c>
      <c r="D44" s="54">
        <v>5.0</v>
      </c>
      <c r="E44" s="55">
        <v>47.83811344</v>
      </c>
      <c r="F44" s="55">
        <v>16.92848829</v>
      </c>
      <c r="G44" s="56" t="s">
        <v>76</v>
      </c>
      <c r="H44" s="57" t="s">
        <v>77</v>
      </c>
      <c r="I44" s="57" t="str">
        <f t="shared" si="3"/>
        <v/>
      </c>
      <c r="J44" s="57" t="str">
        <f t="shared" si="4"/>
        <v>prmarks1391</v>
      </c>
      <c r="K44" s="66" t="s">
        <v>86</v>
      </c>
      <c r="L44" s="59"/>
      <c r="M44" s="60" t="b">
        <v>1</v>
      </c>
      <c r="N44" s="61">
        <f t="shared" si="5"/>
        <v>0</v>
      </c>
      <c r="O44" s="61">
        <f t="shared" si="6"/>
        <v>0</v>
      </c>
      <c r="P44" s="61">
        <f t="shared" si="7"/>
        <v>0</v>
      </c>
      <c r="Q44" s="62" t="str">
        <f t="shared" si="12"/>
        <v/>
      </c>
      <c r="R44" s="63" t="str">
        <f>IFERROR(__xludf.DUMMYFUNCTION("IF($P44=1,IFERROR(IMPORTXML($K44, ""//p[@class='status-date']""), ""Not Loading""),"""")"),"")</f>
        <v/>
      </c>
      <c r="S44" s="64"/>
      <c r="T44" s="64"/>
      <c r="U44" s="64" t="str">
        <f>IFERROR(__xludf.DUMMYFUNCTION("IF($P44=1,IFERROR(IMPORTXML($K44, ""//span[@class='deployed-at']""), ""Not Loading""),"""")"),"")</f>
        <v/>
      </c>
      <c r="V44" s="64"/>
      <c r="W44" s="64" t="str">
        <f t="shared" si="9"/>
        <v>prmarks1391</v>
      </c>
      <c r="X44" s="65">
        <f>IFERROR(__xludf.DUMMYFUNCTION("iferror(VALUE(left(index(IMPORTXML(K44, ""//div[@class='col-lg-2 user-stat stat-green']""),2,1),len(index(IMPORTXML(K44, ""//div[@class='col-lg-2 user-stat stat-green']""),2,1))-8)),0)"),0.0)</f>
        <v>0</v>
      </c>
    </row>
    <row r="45" ht="15.0" customHeight="1">
      <c r="A45" s="52">
        <f t="shared" si="10"/>
        <v>38</v>
      </c>
      <c r="B45" s="53" t="str">
        <f t="shared" si="2"/>
        <v>🦉 Frauenkirchen Owl #38 | R6 - C6</v>
      </c>
      <c r="C45" s="54">
        <v>6.0</v>
      </c>
      <c r="D45" s="54">
        <v>6.0</v>
      </c>
      <c r="E45" s="55">
        <v>47.83821507</v>
      </c>
      <c r="F45" s="55">
        <v>16.9286397</v>
      </c>
      <c r="G45" s="56" t="s">
        <v>71</v>
      </c>
      <c r="H45" s="57" t="s">
        <v>72</v>
      </c>
      <c r="I45" s="57" t="str">
        <f t="shared" si="3"/>
        <v/>
      </c>
      <c r="J45" s="57" t="str">
        <f t="shared" si="4"/>
        <v>Mon4ikaCriss</v>
      </c>
      <c r="K45" s="66" t="s">
        <v>87</v>
      </c>
      <c r="L45" s="59"/>
      <c r="M45" s="60" t="b">
        <v>1</v>
      </c>
      <c r="N45" s="61">
        <f t="shared" si="5"/>
        <v>0</v>
      </c>
      <c r="O45" s="61">
        <f t="shared" si="6"/>
        <v>0</v>
      </c>
      <c r="P45" s="61">
        <f t="shared" si="7"/>
        <v>0</v>
      </c>
      <c r="Q45" s="62" t="str">
        <f t="shared" si="12"/>
        <v/>
      </c>
      <c r="R45" s="63" t="str">
        <f>IFERROR(__xludf.DUMMYFUNCTION("IF($P45=1,IFERROR(IMPORTXML($K45, ""//p[@class='status-date']""), ""Not Loading""),"""")"),"")</f>
        <v/>
      </c>
      <c r="S45" s="64"/>
      <c r="T45" s="64"/>
      <c r="U45" s="64" t="str">
        <f>IFERROR(__xludf.DUMMYFUNCTION("IF($P45=1,IFERROR(IMPORTXML($K45, ""//span[@class='deployed-at']""), ""Not Loading""),"""")"),"")</f>
        <v/>
      </c>
      <c r="V45" s="64"/>
      <c r="W45" s="64" t="str">
        <f t="shared" si="9"/>
        <v>Mon4ikaCriss</v>
      </c>
      <c r="X45" s="65">
        <f>IFERROR(__xludf.DUMMYFUNCTION("iferror(VALUE(left(index(IMPORTXML(K45, ""//div[@class='col-lg-2 user-stat stat-green']""),2,1),len(index(IMPORTXML(K45, ""//div[@class='col-lg-2 user-stat stat-green']""),2,1))-8)),0)"),0.0)</f>
        <v>0</v>
      </c>
    </row>
    <row r="46" ht="15.0" customHeight="1">
      <c r="A46" s="52">
        <f t="shared" si="10"/>
        <v>39</v>
      </c>
      <c r="B46" s="53" t="str">
        <f t="shared" si="2"/>
        <v>🦉 Frauenkirchen Owl #39 | R6 - C7</v>
      </c>
      <c r="C46" s="54">
        <v>6.0</v>
      </c>
      <c r="D46" s="54">
        <v>7.0</v>
      </c>
      <c r="E46" s="55">
        <v>47.83831671</v>
      </c>
      <c r="F46" s="55">
        <v>16.92879111</v>
      </c>
      <c r="G46" s="56" t="s">
        <v>71</v>
      </c>
      <c r="H46" s="57" t="s">
        <v>72</v>
      </c>
      <c r="I46" s="57" t="str">
        <f t="shared" si="3"/>
        <v/>
      </c>
      <c r="J46" s="57" t="str">
        <f t="shared" si="4"/>
        <v>kepke3</v>
      </c>
      <c r="K46" s="66" t="s">
        <v>88</v>
      </c>
      <c r="L46" s="59"/>
      <c r="M46" s="60" t="b">
        <v>1</v>
      </c>
      <c r="N46" s="61">
        <f t="shared" si="5"/>
        <v>0</v>
      </c>
      <c r="O46" s="61">
        <f t="shared" si="6"/>
        <v>0</v>
      </c>
      <c r="P46" s="61">
        <f t="shared" si="7"/>
        <v>0</v>
      </c>
      <c r="Q46" s="62" t="str">
        <f t="shared" si="12"/>
        <v/>
      </c>
      <c r="R46" s="63" t="str">
        <f>IFERROR(__xludf.DUMMYFUNCTION("IF($P46=1,IFERROR(IMPORTXML($K46, ""//p[@class='status-date']""), ""Not Loading""),"""")"),"")</f>
        <v/>
      </c>
      <c r="S46" s="64"/>
      <c r="T46" s="64"/>
      <c r="U46" s="64" t="str">
        <f>IFERROR(__xludf.DUMMYFUNCTION("IF($P46=1,IFERROR(IMPORTXML($K46, ""//span[@class='deployed-at']""), ""Not Loading""),"""")"),"")</f>
        <v/>
      </c>
      <c r="V46" s="64"/>
      <c r="W46" s="64" t="str">
        <f t="shared" si="9"/>
        <v>kepke3</v>
      </c>
      <c r="X46" s="65">
        <f>IFERROR(__xludf.DUMMYFUNCTION("iferror(VALUE(left(index(IMPORTXML(K46, ""//div[@class='col-lg-2 user-stat stat-green']""),2,1),len(index(IMPORTXML(K46, ""//div[@class='col-lg-2 user-stat stat-green']""),2,1))-8)),0)"),0.0)</f>
        <v>0</v>
      </c>
    </row>
    <row r="47" ht="15.0" customHeight="1">
      <c r="A47" s="52">
        <f t="shared" si="10"/>
        <v>40</v>
      </c>
      <c r="B47" s="53" t="str">
        <f t="shared" si="2"/>
        <v>🦉 Frauenkirchen Owl #40 | R6 - C8</v>
      </c>
      <c r="C47" s="54">
        <v>6.0</v>
      </c>
      <c r="D47" s="54">
        <v>8.0</v>
      </c>
      <c r="E47" s="55">
        <v>47.83841834</v>
      </c>
      <c r="F47" s="55">
        <v>16.92894253</v>
      </c>
      <c r="G47" s="56" t="s">
        <v>71</v>
      </c>
      <c r="H47" s="57" t="s">
        <v>72</v>
      </c>
      <c r="I47" s="57" t="str">
        <f t="shared" si="3"/>
        <v/>
      </c>
      <c r="J47" s="57" t="str">
        <f t="shared" si="4"/>
        <v>pikespice</v>
      </c>
      <c r="K47" s="66" t="s">
        <v>89</v>
      </c>
      <c r="L47" s="59"/>
      <c r="M47" s="60" t="b">
        <v>1</v>
      </c>
      <c r="N47" s="61">
        <f t="shared" si="5"/>
        <v>0</v>
      </c>
      <c r="O47" s="61">
        <f t="shared" si="6"/>
        <v>0</v>
      </c>
      <c r="P47" s="61">
        <f t="shared" si="7"/>
        <v>0</v>
      </c>
      <c r="Q47" s="62" t="str">
        <f t="shared" si="12"/>
        <v/>
      </c>
      <c r="R47" s="63" t="str">
        <f>IFERROR(__xludf.DUMMYFUNCTION("IF($P47=1,IFERROR(IMPORTXML($K47, ""//p[@class='status-date']""), ""Not Loading""),"""")"),"")</f>
        <v/>
      </c>
      <c r="S47" s="64"/>
      <c r="T47" s="64"/>
      <c r="U47" s="64" t="str">
        <f>IFERROR(__xludf.DUMMYFUNCTION("IF($P47=1,IFERROR(IMPORTXML($K47, ""//span[@class='deployed-at']""), ""Not Loading""),"""")"),"")</f>
        <v/>
      </c>
      <c r="V47" s="64"/>
      <c r="W47" s="64" t="str">
        <f t="shared" si="9"/>
        <v>pikespice</v>
      </c>
      <c r="X47" s="65">
        <f>IFERROR(__xludf.DUMMYFUNCTION("iferror(VALUE(left(index(IMPORTXML(K47, ""//div[@class='col-lg-2 user-stat stat-green']""),2,1),len(index(IMPORTXML(K47, ""//div[@class='col-lg-2 user-stat stat-green']""),2,1))-8)),0)"),0.0)</f>
        <v>0</v>
      </c>
    </row>
    <row r="48" ht="15.0" customHeight="1">
      <c r="A48" s="52">
        <f t="shared" si="10"/>
        <v>41</v>
      </c>
      <c r="B48" s="53" t="str">
        <f t="shared" si="2"/>
        <v>🦉 Frauenkirchen Owl #41 | R7 - C1</v>
      </c>
      <c r="C48" s="54">
        <v>7.0</v>
      </c>
      <c r="D48" s="54">
        <v>1.0</v>
      </c>
      <c r="E48" s="55">
        <v>47.83766971</v>
      </c>
      <c r="F48" s="55">
        <v>16.92808946</v>
      </c>
      <c r="G48" s="56" t="s">
        <v>71</v>
      </c>
      <c r="H48" s="57" t="s">
        <v>72</v>
      </c>
      <c r="I48" s="57" t="str">
        <f t="shared" si="3"/>
        <v/>
      </c>
      <c r="J48" s="57" t="str">
        <f t="shared" si="4"/>
        <v>OHail</v>
      </c>
      <c r="K48" s="66" t="s">
        <v>90</v>
      </c>
      <c r="L48" s="59"/>
      <c r="M48" s="60" t="b">
        <v>1</v>
      </c>
      <c r="N48" s="61">
        <f t="shared" si="5"/>
        <v>0</v>
      </c>
      <c r="O48" s="61">
        <f t="shared" si="6"/>
        <v>0</v>
      </c>
      <c r="P48" s="61">
        <f t="shared" si="7"/>
        <v>0</v>
      </c>
      <c r="Q48" s="62" t="str">
        <f t="shared" si="12"/>
        <v/>
      </c>
      <c r="R48" s="63" t="str">
        <f>IFERROR(__xludf.DUMMYFUNCTION("IF($P48=1,IFERROR(IMPORTXML($K48, ""//p[@class='status-date']""), ""Not Loading""),"""")"),"")</f>
        <v/>
      </c>
      <c r="S48" s="64"/>
      <c r="T48" s="64"/>
      <c r="U48" s="64" t="str">
        <f>IFERROR(__xludf.DUMMYFUNCTION("IF($P48=1,IFERROR(IMPORTXML($K48, ""//span[@class='deployed-at']""), ""Not Loading""),"""")"),"")</f>
        <v/>
      </c>
      <c r="V48" s="64"/>
      <c r="W48" s="64" t="str">
        <f t="shared" si="9"/>
        <v>OHail</v>
      </c>
      <c r="X48" s="65">
        <f>IFERROR(__xludf.DUMMYFUNCTION("iferror(VALUE(left(index(IMPORTXML(K48, ""//div[@class='col-lg-2 user-stat stat-green']""),2,1),len(index(IMPORTXML(K48, ""//div[@class='col-lg-2 user-stat stat-green']""),2,1))-8)),0)"),0.0)</f>
        <v>0</v>
      </c>
    </row>
    <row r="49" ht="15.0" customHeight="1">
      <c r="A49" s="52">
        <f t="shared" si="10"/>
        <v>42</v>
      </c>
      <c r="B49" s="53" t="str">
        <f t="shared" si="2"/>
        <v>🦉 Frauenkirchen Owl #42 | R7 - C2</v>
      </c>
      <c r="C49" s="54">
        <v>7.0</v>
      </c>
      <c r="D49" s="54">
        <v>2.0</v>
      </c>
      <c r="E49" s="55">
        <v>47.83777134</v>
      </c>
      <c r="F49" s="55">
        <v>16.92824087</v>
      </c>
      <c r="G49" s="56" t="s">
        <v>91</v>
      </c>
      <c r="H49" s="57" t="s">
        <v>92</v>
      </c>
      <c r="I49" s="57" t="str">
        <f t="shared" si="3"/>
        <v/>
      </c>
      <c r="J49" s="57" t="str">
        <f t="shared" si="4"/>
        <v>Reart</v>
      </c>
      <c r="K49" s="66" t="s">
        <v>93</v>
      </c>
      <c r="L49" s="59"/>
      <c r="M49" s="60" t="b">
        <v>1</v>
      </c>
      <c r="N49" s="61">
        <f t="shared" si="5"/>
        <v>0</v>
      </c>
      <c r="O49" s="61">
        <f t="shared" si="6"/>
        <v>0</v>
      </c>
      <c r="P49" s="61">
        <f t="shared" si="7"/>
        <v>0</v>
      </c>
      <c r="Q49" s="62" t="str">
        <f>IF($P49=1,HYPERLINK(#REF!&amp;"map/?lat="&amp;$E49&amp;"lon="&amp;$F49&amp;"type="&amp;$G49,"Munzee"),"")</f>
        <v/>
      </c>
      <c r="R49" s="63" t="str">
        <f>IFERROR(__xludf.DUMMYFUNCTION("IF($P49=1,IFERROR(IMPORTXML(#REF!, ""//p[@class='status-date']""), ""Not Loading""),"""")"),"")</f>
        <v/>
      </c>
      <c r="S49" s="64"/>
      <c r="T49" s="64"/>
      <c r="U49" s="64" t="str">
        <f>IFERROR(__xludf.DUMMYFUNCTION("IF($P49=1,IFERROR(IMPORTXML($K49, ""//span[@class='deployed-at']""), ""Not Loading""),"""")"),"")</f>
        <v/>
      </c>
      <c r="V49" s="64"/>
      <c r="W49" s="64" t="str">
        <f t="shared" si="9"/>
        <v>Reart</v>
      </c>
      <c r="X49" s="65">
        <f>IFERROR(__xludf.DUMMYFUNCTION("iferror(VALUE(left(index(IMPORTXML(K49, ""//div[@class='col-lg-2 user-stat stat-green']""),2,1),len(index(IMPORTXML(K49, ""//div[@class='col-lg-2 user-stat stat-green']""),2,1))-8)),0)"),0.0)</f>
        <v>0</v>
      </c>
    </row>
    <row r="50" ht="15.0" customHeight="1">
      <c r="A50" s="52">
        <f t="shared" si="10"/>
        <v>43</v>
      </c>
      <c r="B50" s="53" t="str">
        <f t="shared" si="2"/>
        <v>🦉 Frauenkirchen Owl #43 | R7 - C3</v>
      </c>
      <c r="C50" s="54">
        <v>7.0</v>
      </c>
      <c r="D50" s="54">
        <v>3.0</v>
      </c>
      <c r="E50" s="55">
        <v>47.83787298</v>
      </c>
      <c r="F50" s="55">
        <v>16.92839228</v>
      </c>
      <c r="G50" s="56" t="s">
        <v>94</v>
      </c>
      <c r="H50" s="57" t="s">
        <v>95</v>
      </c>
      <c r="I50" s="57" t="str">
        <f t="shared" si="3"/>
        <v/>
      </c>
      <c r="J50" s="57" t="str">
        <f t="shared" si="4"/>
        <v>Seemyshells</v>
      </c>
      <c r="K50" s="66" t="s">
        <v>96</v>
      </c>
      <c r="L50" s="59"/>
      <c r="M50" s="60" t="b">
        <v>1</v>
      </c>
      <c r="N50" s="61">
        <f t="shared" si="5"/>
        <v>0</v>
      </c>
      <c r="O50" s="61">
        <f t="shared" si="6"/>
        <v>0</v>
      </c>
      <c r="P50" s="61">
        <f t="shared" si="7"/>
        <v>0</v>
      </c>
      <c r="Q50" s="62" t="str">
        <f t="shared" ref="Q50:Q89" si="13">IF($P50=1,HYPERLINK($K50&amp;"map/?lat="&amp;$E50&amp;"lon="&amp;$F50&amp;"type="&amp;$G50,"Munzee"),"")</f>
        <v/>
      </c>
      <c r="R50" s="63" t="str">
        <f>IFERROR(__xludf.DUMMYFUNCTION("IF($P50=1,IFERROR(IMPORTXML($K50, ""//p[@class='status-date']""), ""Not Loading""),"""")"),"")</f>
        <v/>
      </c>
      <c r="S50" s="64"/>
      <c r="T50" s="64"/>
      <c r="U50" s="64" t="str">
        <f>IFERROR(__xludf.DUMMYFUNCTION("IF($P50=1,IFERROR(IMPORTXML($K50, ""//span[@class='deployed-at']""), ""Not Loading""),"""")"),"")</f>
        <v/>
      </c>
      <c r="V50" s="64"/>
      <c r="W50" s="64" t="str">
        <f t="shared" si="9"/>
        <v>Seemyshells</v>
      </c>
      <c r="X50" s="65">
        <f>IFERROR(__xludf.DUMMYFUNCTION("iferror(VALUE(left(index(IMPORTXML(K50, ""//div[@class='col-lg-2 user-stat stat-green']""),2,1),len(index(IMPORTXML(K50, ""//div[@class='col-lg-2 user-stat stat-green']""),2,1))-8)),0)"),0.0)</f>
        <v>0</v>
      </c>
    </row>
    <row r="51" ht="15.0" customHeight="1">
      <c r="A51" s="52">
        <f t="shared" si="10"/>
        <v>44</v>
      </c>
      <c r="B51" s="53" t="str">
        <f t="shared" si="2"/>
        <v>🦉 Frauenkirchen Owl #44 | R7 - C4</v>
      </c>
      <c r="C51" s="54">
        <v>7.0</v>
      </c>
      <c r="D51" s="54">
        <v>4.0</v>
      </c>
      <c r="E51" s="55">
        <v>47.83797461</v>
      </c>
      <c r="F51" s="55">
        <v>16.92854369</v>
      </c>
      <c r="G51" s="56" t="s">
        <v>94</v>
      </c>
      <c r="H51" s="57" t="s">
        <v>95</v>
      </c>
      <c r="I51" s="57" t="str">
        <f t="shared" si="3"/>
        <v/>
      </c>
      <c r="J51" s="57" t="str">
        <f t="shared" si="4"/>
        <v>thelanes</v>
      </c>
      <c r="K51" s="66" t="s">
        <v>97</v>
      </c>
      <c r="L51" s="59"/>
      <c r="M51" s="60" t="b">
        <v>1</v>
      </c>
      <c r="N51" s="61">
        <f t="shared" si="5"/>
        <v>0</v>
      </c>
      <c r="O51" s="61">
        <f t="shared" si="6"/>
        <v>0</v>
      </c>
      <c r="P51" s="61">
        <f t="shared" si="7"/>
        <v>0</v>
      </c>
      <c r="Q51" s="62" t="str">
        <f t="shared" si="13"/>
        <v/>
      </c>
      <c r="R51" s="63" t="str">
        <f>IFERROR(__xludf.DUMMYFUNCTION("IF($P51=1,IFERROR(IMPORTXML($K51, ""//p[@class='status-date']""), ""Not Loading""),"""")"),"")</f>
        <v/>
      </c>
      <c r="S51" s="64"/>
      <c r="T51" s="64"/>
      <c r="U51" s="64" t="str">
        <f>IFERROR(__xludf.DUMMYFUNCTION("IF($P51=1,IFERROR(IMPORTXML($K51, ""//span[@class='deployed-at']""), ""Not Loading""),"""")"),"")</f>
        <v/>
      </c>
      <c r="V51" s="64"/>
      <c r="W51" s="64" t="str">
        <f t="shared" si="9"/>
        <v>thelanes</v>
      </c>
      <c r="X51" s="65">
        <f>IFERROR(__xludf.DUMMYFUNCTION("iferror(VALUE(left(index(IMPORTXML(K51, ""//div[@class='col-lg-2 user-stat stat-green']""),2,1),len(index(IMPORTXML(K51, ""//div[@class='col-lg-2 user-stat stat-green']""),2,1))-8)),0)"),0.0)</f>
        <v>0</v>
      </c>
    </row>
    <row r="52" ht="15.0" customHeight="1">
      <c r="A52" s="52">
        <f t="shared" si="10"/>
        <v>45</v>
      </c>
      <c r="B52" s="53" t="str">
        <f t="shared" si="2"/>
        <v>🦉 Frauenkirchen Owl #45 | R7 - C5</v>
      </c>
      <c r="C52" s="54">
        <v>7.0</v>
      </c>
      <c r="D52" s="54">
        <v>5.0</v>
      </c>
      <c r="E52" s="55">
        <v>47.83807624</v>
      </c>
      <c r="F52" s="55">
        <v>16.92869511</v>
      </c>
      <c r="G52" s="56" t="s">
        <v>94</v>
      </c>
      <c r="H52" s="57" t="s">
        <v>95</v>
      </c>
      <c r="I52" s="57" t="str">
        <f t="shared" si="3"/>
        <v/>
      </c>
      <c r="J52" s="57" t="str">
        <f t="shared" si="4"/>
        <v>IggiePiggie</v>
      </c>
      <c r="K52" s="58" t="s">
        <v>98</v>
      </c>
      <c r="L52" s="59"/>
      <c r="M52" s="60" t="b">
        <v>1</v>
      </c>
      <c r="N52" s="61">
        <f t="shared" si="5"/>
        <v>0</v>
      </c>
      <c r="O52" s="61">
        <f t="shared" si="6"/>
        <v>0</v>
      </c>
      <c r="P52" s="61">
        <f t="shared" si="7"/>
        <v>0</v>
      </c>
      <c r="Q52" s="62" t="str">
        <f t="shared" si="13"/>
        <v/>
      </c>
      <c r="R52" s="63" t="str">
        <f>IFERROR(__xludf.DUMMYFUNCTION("IF($P52=1,IFERROR(IMPORTXML($K52, ""//p[@class='status-date']""), ""Not Loading""),"""")"),"")</f>
        <v/>
      </c>
      <c r="S52" s="64"/>
      <c r="T52" s="64"/>
      <c r="U52" s="64" t="str">
        <f>IFERROR(__xludf.DUMMYFUNCTION("IF($P52=1,IFERROR(IMPORTXML($K52, ""//span[@class='deployed-at']""), ""Not Loading""),"""")"),"")</f>
        <v/>
      </c>
      <c r="V52" s="64"/>
      <c r="W52" s="64" t="str">
        <f t="shared" si="9"/>
        <v>IggiePiggie</v>
      </c>
      <c r="X52" s="65">
        <f>IFERROR(__xludf.DUMMYFUNCTION("iferror(VALUE(left(index(IMPORTXML(K52, ""//div[@class='col-lg-2 user-stat stat-green']""),2,1),len(index(IMPORTXML(K52, ""//div[@class='col-lg-2 user-stat stat-green']""),2,1))-8)),0)"),0.0)</f>
        <v>0</v>
      </c>
    </row>
    <row r="53" ht="15.0" customHeight="1">
      <c r="A53" s="52">
        <f t="shared" si="10"/>
        <v>46</v>
      </c>
      <c r="B53" s="53" t="str">
        <f t="shared" si="2"/>
        <v>🦉 Frauenkirchen Owl #46 | R7 - C6</v>
      </c>
      <c r="C53" s="54">
        <v>7.0</v>
      </c>
      <c r="D53" s="54">
        <v>6.0</v>
      </c>
      <c r="E53" s="55">
        <v>47.83817787</v>
      </c>
      <c r="F53" s="55">
        <v>16.92884652</v>
      </c>
      <c r="G53" s="56" t="s">
        <v>94</v>
      </c>
      <c r="H53" s="57" t="s">
        <v>95</v>
      </c>
      <c r="I53" s="57" t="str">
        <f t="shared" si="3"/>
        <v/>
      </c>
      <c r="J53" s="57" t="str">
        <f t="shared" si="4"/>
        <v>Shiggaddi</v>
      </c>
      <c r="K53" s="66" t="s">
        <v>99</v>
      </c>
      <c r="L53" s="59"/>
      <c r="M53" s="60" t="b">
        <v>1</v>
      </c>
      <c r="N53" s="61">
        <f t="shared" si="5"/>
        <v>0</v>
      </c>
      <c r="O53" s="61">
        <f t="shared" si="6"/>
        <v>0</v>
      </c>
      <c r="P53" s="61">
        <f t="shared" si="7"/>
        <v>0</v>
      </c>
      <c r="Q53" s="62" t="str">
        <f t="shared" si="13"/>
        <v/>
      </c>
      <c r="R53" s="63" t="str">
        <f>IFERROR(__xludf.DUMMYFUNCTION("IF($P53=1,IFERROR(IMPORTXML($K53, ""//p[@class='status-date']""), ""Not Loading""),"""")"),"")</f>
        <v/>
      </c>
      <c r="S53" s="64"/>
      <c r="T53" s="64"/>
      <c r="U53" s="64" t="str">
        <f>IFERROR(__xludf.DUMMYFUNCTION("IF($P53=1,IFERROR(IMPORTXML($K53, ""//span[@class='deployed-at']""), ""Not Loading""),"""")"),"")</f>
        <v/>
      </c>
      <c r="V53" s="64"/>
      <c r="W53" s="64" t="str">
        <f t="shared" si="9"/>
        <v>Shiggaddi</v>
      </c>
      <c r="X53" s="65">
        <f>IFERROR(__xludf.DUMMYFUNCTION("iferror(VALUE(left(index(IMPORTXML(K53, ""//div[@class='col-lg-2 user-stat stat-green']""),2,1),len(index(IMPORTXML(K53, ""//div[@class='col-lg-2 user-stat stat-green']""),2,1))-8)),0)"),0.0)</f>
        <v>0</v>
      </c>
    </row>
    <row r="54" ht="15.0" customHeight="1">
      <c r="A54" s="52">
        <f t="shared" si="10"/>
        <v>47</v>
      </c>
      <c r="B54" s="53" t="str">
        <f t="shared" si="2"/>
        <v>🦉 Frauenkirchen Owl #47 | R7 - C7</v>
      </c>
      <c r="C54" s="54">
        <v>7.0</v>
      </c>
      <c r="D54" s="54">
        <v>7.0</v>
      </c>
      <c r="E54" s="55">
        <v>47.83827951</v>
      </c>
      <c r="F54" s="55">
        <v>16.92899793</v>
      </c>
      <c r="G54" s="56" t="s">
        <v>91</v>
      </c>
      <c r="H54" s="57" t="s">
        <v>92</v>
      </c>
      <c r="I54" s="57" t="str">
        <f t="shared" si="3"/>
        <v/>
      </c>
      <c r="J54" s="57" t="str">
        <f t="shared" si="4"/>
        <v>kpcrystal07</v>
      </c>
      <c r="K54" s="66" t="s">
        <v>100</v>
      </c>
      <c r="L54" s="59"/>
      <c r="M54" s="60" t="b">
        <v>1</v>
      </c>
      <c r="N54" s="61">
        <f t="shared" si="5"/>
        <v>0</v>
      </c>
      <c r="O54" s="61">
        <f t="shared" si="6"/>
        <v>0</v>
      </c>
      <c r="P54" s="61">
        <f t="shared" si="7"/>
        <v>0</v>
      </c>
      <c r="Q54" s="62" t="str">
        <f t="shared" si="13"/>
        <v/>
      </c>
      <c r="R54" s="63" t="str">
        <f>IFERROR(__xludf.DUMMYFUNCTION("IF($P54=1,IFERROR(IMPORTXML($K54, ""//p[@class='status-date']""), ""Not Loading""),"""")"),"")</f>
        <v/>
      </c>
      <c r="S54" s="64"/>
      <c r="T54" s="64"/>
      <c r="U54" s="64" t="str">
        <f>IFERROR(__xludf.DUMMYFUNCTION("IF($P54=1,IFERROR(IMPORTXML($K54, ""//span[@class='deployed-at']""), ""Not Loading""),"""")"),"")</f>
        <v/>
      </c>
      <c r="V54" s="64"/>
      <c r="W54" s="64" t="str">
        <f t="shared" si="9"/>
        <v>kpcrystal07</v>
      </c>
      <c r="X54" s="65">
        <f>IFERROR(__xludf.DUMMYFUNCTION("iferror(VALUE(left(index(IMPORTXML(K54, ""//div[@class='col-lg-2 user-stat stat-green']""),2,1),len(index(IMPORTXML(K54, ""//div[@class='col-lg-2 user-stat stat-green']""),2,1))-8)),0)"),0.0)</f>
        <v>0</v>
      </c>
    </row>
    <row r="55" ht="15.0" customHeight="1">
      <c r="A55" s="52">
        <f t="shared" si="10"/>
        <v>48</v>
      </c>
      <c r="B55" s="53" t="str">
        <f t="shared" si="2"/>
        <v>🦉 Frauenkirchen Owl #48 | R7 - C8</v>
      </c>
      <c r="C55" s="54">
        <v>7.0</v>
      </c>
      <c r="D55" s="54">
        <v>8.0</v>
      </c>
      <c r="E55" s="55">
        <v>47.83838114</v>
      </c>
      <c r="F55" s="55">
        <v>16.92914935</v>
      </c>
      <c r="G55" s="56" t="s">
        <v>71</v>
      </c>
      <c r="H55" s="57" t="s">
        <v>72</v>
      </c>
      <c r="I55" s="57" t="str">
        <f t="shared" si="3"/>
        <v/>
      </c>
      <c r="J55" s="57" t="str">
        <f t="shared" si="4"/>
        <v>123xilef</v>
      </c>
      <c r="K55" s="66" t="s">
        <v>101</v>
      </c>
      <c r="L55" s="59"/>
      <c r="M55" s="60" t="b">
        <v>1</v>
      </c>
      <c r="N55" s="61">
        <f t="shared" si="5"/>
        <v>0</v>
      </c>
      <c r="O55" s="61">
        <f t="shared" si="6"/>
        <v>0</v>
      </c>
      <c r="P55" s="61">
        <f t="shared" si="7"/>
        <v>0</v>
      </c>
      <c r="Q55" s="62" t="str">
        <f t="shared" si="13"/>
        <v/>
      </c>
      <c r="R55" s="63" t="str">
        <f>IFERROR(__xludf.DUMMYFUNCTION("IF($P55=1,IFERROR(IMPORTXML($K55, ""//p[@class='status-date']""), ""Not Loading""),"""")"),"")</f>
        <v/>
      </c>
      <c r="S55" s="64"/>
      <c r="T55" s="64"/>
      <c r="U55" s="64" t="str">
        <f>IFERROR(__xludf.DUMMYFUNCTION("IF($P55=1,IFERROR(IMPORTXML($K55, ""//span[@class='deployed-at']""), ""Not Loading""),"""")"),"")</f>
        <v/>
      </c>
      <c r="V55" s="64"/>
      <c r="W55" s="64" t="str">
        <f t="shared" si="9"/>
        <v>123xilef</v>
      </c>
      <c r="X55" s="65">
        <f>IFERROR(__xludf.DUMMYFUNCTION("iferror(VALUE(left(index(IMPORTXML(K55, ""//div[@class='col-lg-2 user-stat stat-green']""),2,1),len(index(IMPORTXML(K55, ""//div[@class='col-lg-2 user-stat stat-green']""),2,1))-8)),0)"),0.0)</f>
        <v>0</v>
      </c>
    </row>
    <row r="56" ht="15.0" customHeight="1">
      <c r="A56" s="52">
        <f t="shared" si="10"/>
        <v>49</v>
      </c>
      <c r="B56" s="53" t="str">
        <f t="shared" si="2"/>
        <v>🦉 Frauenkirchen Owl #49 | R8 - C1</v>
      </c>
      <c r="C56" s="54">
        <v>8.0</v>
      </c>
      <c r="D56" s="54">
        <v>1.0</v>
      </c>
      <c r="E56" s="55">
        <v>47.83753088</v>
      </c>
      <c r="F56" s="55">
        <v>16.92814486</v>
      </c>
      <c r="G56" s="56" t="s">
        <v>71</v>
      </c>
      <c r="H56" s="57" t="s">
        <v>72</v>
      </c>
      <c r="I56" s="57" t="str">
        <f t="shared" si="3"/>
        <v/>
      </c>
      <c r="J56" s="57" t="str">
        <f t="shared" si="4"/>
        <v>FreezeMan073</v>
      </c>
      <c r="K56" s="66" t="s">
        <v>102</v>
      </c>
      <c r="L56" s="59"/>
      <c r="M56" s="60" t="b">
        <v>1</v>
      </c>
      <c r="N56" s="61">
        <f t="shared" si="5"/>
        <v>0</v>
      </c>
      <c r="O56" s="61">
        <f t="shared" si="6"/>
        <v>0</v>
      </c>
      <c r="P56" s="61">
        <f t="shared" si="7"/>
        <v>0</v>
      </c>
      <c r="Q56" s="62" t="str">
        <f t="shared" si="13"/>
        <v/>
      </c>
      <c r="R56" s="63" t="str">
        <f>IFERROR(__xludf.DUMMYFUNCTION("IF($P56=1,IFERROR(IMPORTXML($K56, ""//p[@class='status-date']""), ""Not Loading""),"""")"),"")</f>
        <v/>
      </c>
      <c r="S56" s="64"/>
      <c r="T56" s="64"/>
      <c r="U56" s="64" t="str">
        <f>IFERROR(__xludf.DUMMYFUNCTION("IF($P56=1,IFERROR(IMPORTXML($K56, ""//span[@class='deployed-at']""), ""Not Loading""),"""")"),"")</f>
        <v/>
      </c>
      <c r="V56" s="64"/>
      <c r="W56" s="64" t="str">
        <f t="shared" si="9"/>
        <v>FreezeMan073</v>
      </c>
      <c r="X56" s="65">
        <f>IFERROR(__xludf.DUMMYFUNCTION("iferror(VALUE(left(index(IMPORTXML(K56, ""//div[@class='col-lg-2 user-stat stat-green']""),2,1),len(index(IMPORTXML(K56, ""//div[@class='col-lg-2 user-stat stat-green']""),2,1))-8)),0)"),0.0)</f>
        <v>0</v>
      </c>
    </row>
    <row r="57" ht="15.0" customHeight="1">
      <c r="A57" s="52">
        <f t="shared" si="10"/>
        <v>50</v>
      </c>
      <c r="B57" s="53" t="str">
        <f t="shared" si="2"/>
        <v>🦉 Frauenkirchen Owl #50 | R8 - C2</v>
      </c>
      <c r="C57" s="54">
        <v>8.0</v>
      </c>
      <c r="D57" s="54">
        <v>2.0</v>
      </c>
      <c r="E57" s="55">
        <v>47.83763251</v>
      </c>
      <c r="F57" s="55">
        <v>16.92829628</v>
      </c>
      <c r="G57" s="56" t="s">
        <v>91</v>
      </c>
      <c r="H57" s="57" t="s">
        <v>92</v>
      </c>
      <c r="I57" s="57" t="str">
        <f t="shared" si="3"/>
        <v/>
      </c>
      <c r="J57" s="57" t="str">
        <f t="shared" si="4"/>
        <v>Quietriots</v>
      </c>
      <c r="K57" s="66" t="s">
        <v>103</v>
      </c>
      <c r="L57" s="59"/>
      <c r="M57" s="60" t="b">
        <v>1</v>
      </c>
      <c r="N57" s="61">
        <f t="shared" si="5"/>
        <v>0</v>
      </c>
      <c r="O57" s="61">
        <f t="shared" si="6"/>
        <v>0</v>
      </c>
      <c r="P57" s="61">
        <f t="shared" si="7"/>
        <v>0</v>
      </c>
      <c r="Q57" s="62" t="str">
        <f t="shared" si="13"/>
        <v/>
      </c>
      <c r="R57" s="63" t="str">
        <f>IFERROR(__xludf.DUMMYFUNCTION("IF($P57=1,IFERROR(IMPORTXML($K57, ""//p[@class='status-date']""), ""Not Loading""),"""")"),"")</f>
        <v/>
      </c>
      <c r="S57" s="64"/>
      <c r="T57" s="64"/>
      <c r="U57" s="64" t="str">
        <f>IFERROR(__xludf.DUMMYFUNCTION("IF($P57=1,IFERROR(IMPORTXML($K57, ""//span[@class='deployed-at']""), ""Not Loading""),"""")"),"")</f>
        <v/>
      </c>
      <c r="V57" s="64"/>
      <c r="W57" s="64" t="str">
        <f t="shared" si="9"/>
        <v>Quietriots</v>
      </c>
      <c r="X57" s="65">
        <f>IFERROR(__xludf.DUMMYFUNCTION("iferror(VALUE(left(index(IMPORTXML(K57, ""//div[@class='col-lg-2 user-stat stat-green']""),2,1),len(index(IMPORTXML(K57, ""//div[@class='col-lg-2 user-stat stat-green']""),2,1))-8)),0)"),0.0)</f>
        <v>0</v>
      </c>
    </row>
    <row r="58" ht="15.0" customHeight="1">
      <c r="A58" s="52">
        <f t="shared" si="10"/>
        <v>51</v>
      </c>
      <c r="B58" s="53" t="str">
        <f t="shared" si="2"/>
        <v>🦉 Frauenkirchen Owl #51 | R8 - C3</v>
      </c>
      <c r="C58" s="54">
        <v>8.0</v>
      </c>
      <c r="D58" s="54">
        <v>3.0</v>
      </c>
      <c r="E58" s="55">
        <v>47.83773414</v>
      </c>
      <c r="F58" s="55">
        <v>16.92844769</v>
      </c>
      <c r="G58" s="56" t="s">
        <v>94</v>
      </c>
      <c r="H58" s="57" t="s">
        <v>95</v>
      </c>
      <c r="I58" s="57" t="str">
        <f t="shared" si="3"/>
        <v/>
      </c>
      <c r="J58" s="57" t="str">
        <f t="shared" si="4"/>
        <v>TubaDude</v>
      </c>
      <c r="K58" s="66" t="s">
        <v>104</v>
      </c>
      <c r="L58" s="59"/>
      <c r="M58" s="60" t="b">
        <v>1</v>
      </c>
      <c r="N58" s="61">
        <f t="shared" si="5"/>
        <v>0</v>
      </c>
      <c r="O58" s="61">
        <f t="shared" si="6"/>
        <v>0</v>
      </c>
      <c r="P58" s="61">
        <f t="shared" si="7"/>
        <v>0</v>
      </c>
      <c r="Q58" s="62" t="str">
        <f t="shared" si="13"/>
        <v/>
      </c>
      <c r="R58" s="63" t="str">
        <f>IFERROR(__xludf.DUMMYFUNCTION("IF($P58=1,IFERROR(IMPORTXML($K58, ""//p[@class='status-date']""), ""Not Loading""),"""")"),"")</f>
        <v/>
      </c>
      <c r="S58" s="64"/>
      <c r="T58" s="64"/>
      <c r="U58" s="64" t="str">
        <f>IFERROR(__xludf.DUMMYFUNCTION("IF($P58=1,IFERROR(IMPORTXML($K58, ""//span[@class='deployed-at']""), ""Not Loading""),"""")"),"")</f>
        <v/>
      </c>
      <c r="V58" s="64"/>
      <c r="W58" s="64" t="str">
        <f t="shared" si="9"/>
        <v>TubaDude</v>
      </c>
      <c r="X58" s="65">
        <f>IFERROR(__xludf.DUMMYFUNCTION("iferror(VALUE(left(index(IMPORTXML(K58, ""//div[@class='col-lg-2 user-stat stat-green']""),2,1),len(index(IMPORTXML(K58, ""//div[@class='col-lg-2 user-stat stat-green']""),2,1))-8)),0)"),0.0)</f>
        <v>0</v>
      </c>
    </row>
    <row r="59" ht="15.0" customHeight="1">
      <c r="A59" s="52">
        <f t="shared" si="10"/>
        <v>52</v>
      </c>
      <c r="B59" s="53" t="str">
        <f t="shared" si="2"/>
        <v>🦉 Frauenkirchen Owl #52 | R8 - C4</v>
      </c>
      <c r="C59" s="54">
        <v>8.0</v>
      </c>
      <c r="D59" s="54">
        <v>4.0</v>
      </c>
      <c r="E59" s="55">
        <v>47.83783578</v>
      </c>
      <c r="F59" s="55">
        <v>16.9285991</v>
      </c>
      <c r="G59" s="56" t="s">
        <v>105</v>
      </c>
      <c r="H59" s="57" t="s">
        <v>106</v>
      </c>
      <c r="I59" s="57" t="str">
        <f t="shared" si="3"/>
        <v/>
      </c>
      <c r="J59" s="57" t="str">
        <f t="shared" si="4"/>
        <v>TubaDude</v>
      </c>
      <c r="K59" s="66" t="s">
        <v>107</v>
      </c>
      <c r="L59" s="59"/>
      <c r="M59" s="60" t="b">
        <v>1</v>
      </c>
      <c r="N59" s="61">
        <f t="shared" si="5"/>
        <v>0</v>
      </c>
      <c r="O59" s="61">
        <f t="shared" si="6"/>
        <v>0</v>
      </c>
      <c r="P59" s="61">
        <f t="shared" si="7"/>
        <v>0</v>
      </c>
      <c r="Q59" s="62" t="str">
        <f t="shared" si="13"/>
        <v/>
      </c>
      <c r="R59" s="63" t="str">
        <f>IFERROR(__xludf.DUMMYFUNCTION("IF($P59=1,IFERROR(IMPORTXML($K59, ""//p[@class='status-date']""), ""Not Loading""),"""")"),"")</f>
        <v/>
      </c>
      <c r="S59" s="64"/>
      <c r="T59" s="64"/>
      <c r="U59" s="64" t="str">
        <f>IFERROR(__xludf.DUMMYFUNCTION("IF($P59=1,IFERROR(IMPORTXML($K59, ""//span[@class='deployed-at']""), ""Not Loading""),"""")"),"")</f>
        <v/>
      </c>
      <c r="V59" s="64"/>
      <c r="W59" s="64" t="str">
        <f t="shared" si="9"/>
        <v>TubaDude</v>
      </c>
      <c r="X59" s="65">
        <f>IFERROR(__xludf.DUMMYFUNCTION("iferror(VALUE(left(index(IMPORTXML(K59, ""//div[@class='col-lg-2 user-stat stat-green']""),2,1),len(index(IMPORTXML(K59, ""//div[@class='col-lg-2 user-stat stat-green']""),2,1))-8)),0)"),0.0)</f>
        <v>0</v>
      </c>
    </row>
    <row r="60" ht="15.0" customHeight="1">
      <c r="A60" s="52">
        <f t="shared" si="10"/>
        <v>53</v>
      </c>
      <c r="B60" s="53" t="str">
        <f t="shared" si="2"/>
        <v>🦉 Frauenkirchen Owl #53 | R8 - C5</v>
      </c>
      <c r="C60" s="54">
        <v>8.0</v>
      </c>
      <c r="D60" s="54">
        <v>5.0</v>
      </c>
      <c r="E60" s="55">
        <v>47.83793741</v>
      </c>
      <c r="F60" s="55">
        <v>16.92875051</v>
      </c>
      <c r="G60" s="56" t="s">
        <v>105</v>
      </c>
      <c r="H60" s="57" t="s">
        <v>106</v>
      </c>
      <c r="I60" s="57" t="str">
        <f t="shared" si="3"/>
        <v/>
      </c>
      <c r="J60" s="57" t="str">
        <f t="shared" si="4"/>
        <v>Cceasar</v>
      </c>
      <c r="K60" s="66" t="s">
        <v>108</v>
      </c>
      <c r="L60" s="59"/>
      <c r="M60" s="60" t="b">
        <v>1</v>
      </c>
      <c r="N60" s="61">
        <f t="shared" si="5"/>
        <v>0</v>
      </c>
      <c r="O60" s="61">
        <f t="shared" si="6"/>
        <v>0</v>
      </c>
      <c r="P60" s="61">
        <f t="shared" si="7"/>
        <v>0</v>
      </c>
      <c r="Q60" s="62" t="str">
        <f t="shared" si="13"/>
        <v/>
      </c>
      <c r="R60" s="63" t="str">
        <f>IFERROR(__xludf.DUMMYFUNCTION("IF($P60=1,IFERROR(IMPORTXML($K60, ""//p[@class='status-date']""), ""Not Loading""),"""")"),"")</f>
        <v/>
      </c>
      <c r="S60" s="64"/>
      <c r="T60" s="64"/>
      <c r="U60" s="64" t="str">
        <f>IFERROR(__xludf.DUMMYFUNCTION("IF($P60=1,IFERROR(IMPORTXML($K60, ""//span[@class='deployed-at']""), ""Not Loading""),"""")"),"")</f>
        <v/>
      </c>
      <c r="V60" s="64"/>
      <c r="W60" s="64" t="str">
        <f t="shared" si="9"/>
        <v>Cceasar</v>
      </c>
      <c r="X60" s="65">
        <f>IFERROR(__xludf.DUMMYFUNCTION("iferror(VALUE(left(index(IMPORTXML(K60, ""//div[@class='col-lg-2 user-stat stat-green']""),2,1),len(index(IMPORTXML(K60, ""//div[@class='col-lg-2 user-stat stat-green']""),2,1))-8)),0)"),0.0)</f>
        <v>0</v>
      </c>
    </row>
    <row r="61" ht="15.0" customHeight="1">
      <c r="A61" s="52">
        <f t="shared" si="10"/>
        <v>54</v>
      </c>
      <c r="B61" s="53" t="str">
        <f t="shared" si="2"/>
        <v>🦉 Frauenkirchen Owl #54 | R8 - C6</v>
      </c>
      <c r="C61" s="54">
        <v>8.0</v>
      </c>
      <c r="D61" s="54">
        <v>6.0</v>
      </c>
      <c r="E61" s="55">
        <v>47.83803904</v>
      </c>
      <c r="F61" s="55">
        <v>16.92890193</v>
      </c>
      <c r="G61" s="56" t="s">
        <v>105</v>
      </c>
      <c r="H61" s="57" t="s">
        <v>106</v>
      </c>
      <c r="I61" s="57" t="str">
        <f t="shared" si="3"/>
        <v/>
      </c>
      <c r="J61" s="57" t="str">
        <f t="shared" si="4"/>
        <v>mortonfox</v>
      </c>
      <c r="K61" s="58" t="s">
        <v>109</v>
      </c>
      <c r="L61" s="59"/>
      <c r="M61" s="60" t="b">
        <v>1</v>
      </c>
      <c r="N61" s="61">
        <f t="shared" si="5"/>
        <v>0</v>
      </c>
      <c r="O61" s="61">
        <f t="shared" si="6"/>
        <v>0</v>
      </c>
      <c r="P61" s="61">
        <f t="shared" si="7"/>
        <v>0</v>
      </c>
      <c r="Q61" s="62" t="str">
        <f t="shared" si="13"/>
        <v/>
      </c>
      <c r="R61" s="63" t="str">
        <f>IFERROR(__xludf.DUMMYFUNCTION("IF($P61=1,IFERROR(IMPORTXML($K61, ""//p[@class='status-date']""), ""Not Loading""),"""")"),"")</f>
        <v/>
      </c>
      <c r="S61" s="64"/>
      <c r="T61" s="64"/>
      <c r="U61" s="64" t="str">
        <f>IFERROR(__xludf.DUMMYFUNCTION("IF($P61=1,IFERROR(IMPORTXML($K61, ""//span[@class='deployed-at']""), ""Not Loading""),"""")"),"")</f>
        <v/>
      </c>
      <c r="V61" s="64"/>
      <c r="W61" s="64" t="str">
        <f t="shared" si="9"/>
        <v>mortonfox</v>
      </c>
      <c r="X61" s="65">
        <f>IFERROR(__xludf.DUMMYFUNCTION("iferror(VALUE(left(index(IMPORTXML(K61, ""//div[@class='col-lg-2 user-stat stat-green']""),2,1),len(index(IMPORTXML(K61, ""//div[@class='col-lg-2 user-stat stat-green']""),2,1))-8)),0)"),0.0)</f>
        <v>0</v>
      </c>
    </row>
    <row r="62" ht="15.0" customHeight="1">
      <c r="A62" s="52">
        <f t="shared" si="10"/>
        <v>55</v>
      </c>
      <c r="B62" s="53" t="str">
        <f t="shared" si="2"/>
        <v>🦉 Frauenkirchen Owl #55 | R8 - C7</v>
      </c>
      <c r="C62" s="54">
        <v>8.0</v>
      </c>
      <c r="D62" s="54">
        <v>7.0</v>
      </c>
      <c r="E62" s="55">
        <v>47.83814067</v>
      </c>
      <c r="F62" s="55">
        <v>16.92905334</v>
      </c>
      <c r="G62" s="56" t="s">
        <v>94</v>
      </c>
      <c r="H62" s="57" t="s">
        <v>95</v>
      </c>
      <c r="I62" s="57" t="str">
        <f t="shared" si="3"/>
        <v/>
      </c>
      <c r="J62" s="57" t="str">
        <f t="shared" si="4"/>
        <v>Nbtzyy2</v>
      </c>
      <c r="K62" s="58" t="s">
        <v>110</v>
      </c>
      <c r="L62" s="59"/>
      <c r="M62" s="60" t="b">
        <v>1</v>
      </c>
      <c r="N62" s="61">
        <f t="shared" si="5"/>
        <v>0</v>
      </c>
      <c r="O62" s="61">
        <f t="shared" si="6"/>
        <v>0</v>
      </c>
      <c r="P62" s="61">
        <f t="shared" si="7"/>
        <v>0</v>
      </c>
      <c r="Q62" s="62" t="str">
        <f t="shared" si="13"/>
        <v/>
      </c>
      <c r="R62" s="63" t="str">
        <f>IFERROR(__xludf.DUMMYFUNCTION("IF($P62=1,IFERROR(IMPORTXML($K62, ""//p[@class='status-date']""), ""Not Loading""),"""")"),"")</f>
        <v/>
      </c>
      <c r="S62" s="64"/>
      <c r="T62" s="64"/>
      <c r="U62" s="64" t="str">
        <f>IFERROR(__xludf.DUMMYFUNCTION("IF($P62=1,IFERROR(IMPORTXML($K62, ""//span[@class='deployed-at']""), ""Not Loading""),"""")"),"")</f>
        <v/>
      </c>
      <c r="V62" s="64"/>
      <c r="W62" s="64" t="str">
        <f t="shared" si="9"/>
        <v>Nbtzyy2</v>
      </c>
      <c r="X62" s="65">
        <f>IFERROR(__xludf.DUMMYFUNCTION("iferror(VALUE(left(index(IMPORTXML(K62, ""//div[@class='col-lg-2 user-stat stat-green']""),2,1),len(index(IMPORTXML(K62, ""//div[@class='col-lg-2 user-stat stat-green']""),2,1))-8)),0)"),0.0)</f>
        <v>0</v>
      </c>
    </row>
    <row r="63" ht="15.0" customHeight="1">
      <c r="A63" s="52">
        <f t="shared" si="10"/>
        <v>56</v>
      </c>
      <c r="B63" s="53" t="str">
        <f t="shared" si="2"/>
        <v>🦉 Frauenkirchen Owl #56 | R8 - C8</v>
      </c>
      <c r="C63" s="54">
        <v>8.0</v>
      </c>
      <c r="D63" s="54">
        <v>8.0</v>
      </c>
      <c r="E63" s="55">
        <v>47.83824231</v>
      </c>
      <c r="F63" s="55">
        <v>16.92920475</v>
      </c>
      <c r="G63" s="56" t="s">
        <v>91</v>
      </c>
      <c r="H63" s="57" t="s">
        <v>92</v>
      </c>
      <c r="I63" s="57" t="str">
        <f t="shared" si="3"/>
        <v/>
      </c>
      <c r="J63" s="57" t="str">
        <f t="shared" si="4"/>
        <v>Seemyshells</v>
      </c>
      <c r="K63" s="66" t="s">
        <v>111</v>
      </c>
      <c r="L63" s="59"/>
      <c r="M63" s="60" t="b">
        <v>1</v>
      </c>
      <c r="N63" s="61">
        <f t="shared" si="5"/>
        <v>0</v>
      </c>
      <c r="O63" s="61">
        <f t="shared" si="6"/>
        <v>0</v>
      </c>
      <c r="P63" s="61">
        <f t="shared" si="7"/>
        <v>0</v>
      </c>
      <c r="Q63" s="62" t="str">
        <f t="shared" si="13"/>
        <v/>
      </c>
      <c r="R63" s="63" t="str">
        <f>IFERROR(__xludf.DUMMYFUNCTION("IF($P63=1,IFERROR(IMPORTXML($K63, ""//p[@class='status-date']""), ""Not Loading""),"""")"),"")</f>
        <v/>
      </c>
      <c r="S63" s="64"/>
      <c r="T63" s="64"/>
      <c r="U63" s="64" t="str">
        <f>IFERROR(__xludf.DUMMYFUNCTION("IF($P63=1,IFERROR(IMPORTXML($K63, ""//span[@class='deployed-at']""), ""Not Loading""),"""")"),"")</f>
        <v/>
      </c>
      <c r="V63" s="64"/>
      <c r="W63" s="64" t="str">
        <f t="shared" si="9"/>
        <v>Seemyshells</v>
      </c>
      <c r="X63" s="65">
        <f>IFERROR(__xludf.DUMMYFUNCTION("iferror(VALUE(left(index(IMPORTXML(K63, ""//div[@class='col-lg-2 user-stat stat-green']""),2,1),len(index(IMPORTXML(K63, ""//div[@class='col-lg-2 user-stat stat-green']""),2,1))-8)),0)"),0.0)</f>
        <v>0</v>
      </c>
    </row>
    <row r="64" ht="15.0" customHeight="1">
      <c r="A64" s="52">
        <f t="shared" si="10"/>
        <v>57</v>
      </c>
      <c r="B64" s="53" t="str">
        <f t="shared" si="2"/>
        <v>🦉 Frauenkirchen Owl #57 | R8 - C9</v>
      </c>
      <c r="C64" s="54">
        <v>8.0</v>
      </c>
      <c r="D64" s="54">
        <v>9.0</v>
      </c>
      <c r="E64" s="55">
        <v>47.83834394</v>
      </c>
      <c r="F64" s="55">
        <v>16.92935617</v>
      </c>
      <c r="G64" s="56" t="s">
        <v>71</v>
      </c>
      <c r="H64" s="57" t="s">
        <v>72</v>
      </c>
      <c r="I64" s="57" t="str">
        <f t="shared" si="3"/>
        <v/>
      </c>
      <c r="J64" s="57" t="str">
        <f t="shared" si="4"/>
        <v>halizwein</v>
      </c>
      <c r="K64" s="58" t="s">
        <v>112</v>
      </c>
      <c r="L64" s="59"/>
      <c r="M64" s="60" t="b">
        <v>1</v>
      </c>
      <c r="N64" s="61">
        <f t="shared" si="5"/>
        <v>0</v>
      </c>
      <c r="O64" s="61">
        <f t="shared" si="6"/>
        <v>0</v>
      </c>
      <c r="P64" s="61">
        <f t="shared" si="7"/>
        <v>0</v>
      </c>
      <c r="Q64" s="62" t="str">
        <f t="shared" si="13"/>
        <v/>
      </c>
      <c r="R64" s="63" t="str">
        <f>IFERROR(__xludf.DUMMYFUNCTION("IF($P64=1,IFERROR(IMPORTXML($K64, ""//p[@class='status-date']""), ""Not Loading""),"""")"),"")</f>
        <v/>
      </c>
      <c r="S64" s="64"/>
      <c r="T64" s="64"/>
      <c r="U64" s="64" t="str">
        <f>IFERROR(__xludf.DUMMYFUNCTION("IF($P64=1,IFERROR(IMPORTXML($K64, ""//span[@class='deployed-at']""), ""Not Loading""),"""")"),"")</f>
        <v/>
      </c>
      <c r="V64" s="64"/>
      <c r="W64" s="64" t="str">
        <f t="shared" si="9"/>
        <v>halizwein</v>
      </c>
      <c r="X64" s="65">
        <f>IFERROR(__xludf.DUMMYFUNCTION("iferror(VALUE(left(index(IMPORTXML(K64, ""//div[@class='col-lg-2 user-stat stat-green']""),2,1),len(index(IMPORTXML(K64, ""//div[@class='col-lg-2 user-stat stat-green']""),2,1))-8)),0)"),0.0)</f>
        <v>0</v>
      </c>
    </row>
    <row r="65" ht="15.0" customHeight="1">
      <c r="A65" s="52">
        <f t="shared" si="10"/>
        <v>58</v>
      </c>
      <c r="B65" s="53" t="str">
        <f t="shared" si="2"/>
        <v>🦉 Frauenkirchen Owl #58 | R9 - C1</v>
      </c>
      <c r="C65" s="54">
        <v>9.0</v>
      </c>
      <c r="D65" s="54">
        <v>1.0</v>
      </c>
      <c r="E65" s="55">
        <v>47.83749368</v>
      </c>
      <c r="F65" s="55">
        <v>16.92835168</v>
      </c>
      <c r="G65" s="56" t="s">
        <v>71</v>
      </c>
      <c r="H65" s="57" t="s">
        <v>72</v>
      </c>
      <c r="I65" s="57" t="str">
        <f t="shared" si="3"/>
        <v/>
      </c>
      <c r="J65" s="57" t="str">
        <f t="shared" si="4"/>
        <v>Trappertje</v>
      </c>
      <c r="K65" s="66" t="s">
        <v>113</v>
      </c>
      <c r="L65" s="59"/>
      <c r="M65" s="60" t="b">
        <v>1</v>
      </c>
      <c r="N65" s="61">
        <f t="shared" si="5"/>
        <v>0</v>
      </c>
      <c r="O65" s="61">
        <f t="shared" si="6"/>
        <v>0</v>
      </c>
      <c r="P65" s="61">
        <f t="shared" si="7"/>
        <v>0</v>
      </c>
      <c r="Q65" s="62" t="str">
        <f t="shared" si="13"/>
        <v/>
      </c>
      <c r="R65" s="63" t="str">
        <f>IFERROR(__xludf.DUMMYFUNCTION("IF($P65=1,IFERROR(IMPORTXML($K65, ""//p[@class='status-date']""), ""Not Loading""),"""")"),"")</f>
        <v/>
      </c>
      <c r="S65" s="64"/>
      <c r="T65" s="64"/>
      <c r="U65" s="64" t="str">
        <f>IFERROR(__xludf.DUMMYFUNCTION("IF($P65=1,IFERROR(IMPORTXML($K65, ""//span[@class='deployed-at']""), ""Not Loading""),"""")"),"")</f>
        <v/>
      </c>
      <c r="V65" s="64"/>
      <c r="W65" s="64" t="str">
        <f t="shared" si="9"/>
        <v>Trappertje</v>
      </c>
      <c r="X65" s="65">
        <f>IFERROR(__xludf.DUMMYFUNCTION("iferror(VALUE(left(index(IMPORTXML(K65, ""//div[@class='col-lg-2 user-stat stat-green']""),2,1),len(index(IMPORTXML(K65, ""//div[@class='col-lg-2 user-stat stat-green']""),2,1))-8)),0)"),0.0)</f>
        <v>0</v>
      </c>
    </row>
    <row r="66" ht="15.0" customHeight="1">
      <c r="A66" s="52">
        <f t="shared" si="10"/>
        <v>59</v>
      </c>
      <c r="B66" s="53" t="str">
        <f t="shared" si="2"/>
        <v>🦉 Frauenkirchen Owl #59 | R9 - C2</v>
      </c>
      <c r="C66" s="54">
        <v>9.0</v>
      </c>
      <c r="D66" s="54">
        <v>2.0</v>
      </c>
      <c r="E66" s="55">
        <v>47.83759531</v>
      </c>
      <c r="F66" s="55">
        <v>16.9285031</v>
      </c>
      <c r="G66" s="56" t="s">
        <v>94</v>
      </c>
      <c r="H66" s="57" t="s">
        <v>95</v>
      </c>
      <c r="I66" s="57" t="str">
        <f t="shared" si="3"/>
        <v/>
      </c>
      <c r="J66" s="57" t="str">
        <f t="shared" si="4"/>
        <v>Kyrandia</v>
      </c>
      <c r="K66" s="66" t="s">
        <v>114</v>
      </c>
      <c r="L66" s="59"/>
      <c r="M66" s="60" t="b">
        <v>1</v>
      </c>
      <c r="N66" s="61">
        <f t="shared" si="5"/>
        <v>0</v>
      </c>
      <c r="O66" s="61">
        <f t="shared" si="6"/>
        <v>0</v>
      </c>
      <c r="P66" s="61">
        <f t="shared" si="7"/>
        <v>0</v>
      </c>
      <c r="Q66" s="62" t="str">
        <f t="shared" si="13"/>
        <v/>
      </c>
      <c r="R66" s="63" t="str">
        <f>IFERROR(__xludf.DUMMYFUNCTION("IF($P66=1,IFERROR(IMPORTXML($K66, ""//p[@class='status-date']""), ""Not Loading""),"""")"),"")</f>
        <v/>
      </c>
      <c r="S66" s="64"/>
      <c r="T66" s="64"/>
      <c r="U66" s="64" t="str">
        <f>IFERROR(__xludf.DUMMYFUNCTION("IF($P66=1,IFERROR(IMPORTXML($K66, ""//span[@class='deployed-at']""), ""Not Loading""),"""")"),"")</f>
        <v/>
      </c>
      <c r="V66" s="64"/>
      <c r="W66" s="64" t="str">
        <f t="shared" si="9"/>
        <v>Kyrandia</v>
      </c>
      <c r="X66" s="65">
        <f>IFERROR(__xludf.DUMMYFUNCTION("iferror(VALUE(left(index(IMPORTXML(K66, ""//div[@class='col-lg-2 user-stat stat-green']""),2,1),len(index(IMPORTXML(K66, ""//div[@class='col-lg-2 user-stat stat-green']""),2,1))-8)),0)"),0.0)</f>
        <v>0</v>
      </c>
    </row>
    <row r="67" ht="15.0" customHeight="1">
      <c r="A67" s="52">
        <f t="shared" si="10"/>
        <v>60</v>
      </c>
      <c r="B67" s="53" t="str">
        <f t="shared" si="2"/>
        <v>🦉 Frauenkirchen Owl #60 | R9 - C3</v>
      </c>
      <c r="C67" s="54">
        <v>9.0</v>
      </c>
      <c r="D67" s="54">
        <v>3.0</v>
      </c>
      <c r="E67" s="55">
        <v>47.83769694</v>
      </c>
      <c r="F67" s="55">
        <v>16.92865451</v>
      </c>
      <c r="G67" s="56" t="s">
        <v>115</v>
      </c>
      <c r="H67" s="57" t="s">
        <v>116</v>
      </c>
      <c r="I67" s="57" t="str">
        <f t="shared" si="3"/>
        <v/>
      </c>
      <c r="J67" s="57" t="str">
        <f t="shared" si="4"/>
        <v>knightwood</v>
      </c>
      <c r="K67" s="66" t="s">
        <v>117</v>
      </c>
      <c r="L67" s="59"/>
      <c r="M67" s="60" t="b">
        <v>1</v>
      </c>
      <c r="N67" s="61">
        <f t="shared" si="5"/>
        <v>0</v>
      </c>
      <c r="O67" s="61">
        <f t="shared" si="6"/>
        <v>0</v>
      </c>
      <c r="P67" s="61">
        <f t="shared" si="7"/>
        <v>0</v>
      </c>
      <c r="Q67" s="62" t="str">
        <f t="shared" si="13"/>
        <v/>
      </c>
      <c r="R67" s="63" t="str">
        <f>IFERROR(__xludf.DUMMYFUNCTION("IF($P67=1,IFERROR(IMPORTXML($K67, ""//p[@class='status-date']""), ""Not Loading""),"""")"),"")</f>
        <v/>
      </c>
      <c r="S67" s="64"/>
      <c r="T67" s="64"/>
      <c r="U67" s="64" t="str">
        <f>IFERROR(__xludf.DUMMYFUNCTION("IF($P67=1,IFERROR(IMPORTXML($K67, ""//span[@class='deployed-at']""), ""Not Loading""),"""")"),"")</f>
        <v/>
      </c>
      <c r="V67" s="64"/>
      <c r="W67" s="64" t="str">
        <f t="shared" si="9"/>
        <v>knightwood</v>
      </c>
      <c r="X67" s="65">
        <f>IFERROR(__xludf.DUMMYFUNCTION("iferror(VALUE(left(index(IMPORTXML(K67, ""//div[@class='col-lg-2 user-stat stat-green']""),2,1),len(index(IMPORTXML(K67, ""//div[@class='col-lg-2 user-stat stat-green']""),2,1))-8)),0)"),0.0)</f>
        <v>0</v>
      </c>
    </row>
    <row r="68" ht="15.0" customHeight="1">
      <c r="A68" s="52">
        <f t="shared" si="10"/>
        <v>61</v>
      </c>
      <c r="B68" s="53" t="str">
        <f t="shared" si="2"/>
        <v>🦉 Frauenkirchen Owl #61 | R9 - C4</v>
      </c>
      <c r="C68" s="54">
        <v>9.0</v>
      </c>
      <c r="D68" s="54">
        <v>4.0</v>
      </c>
      <c r="E68" s="55">
        <v>47.83779858</v>
      </c>
      <c r="F68" s="55">
        <v>16.92880592</v>
      </c>
      <c r="G68" s="56" t="s">
        <v>115</v>
      </c>
      <c r="H68" s="57" t="s">
        <v>116</v>
      </c>
      <c r="I68" s="57" t="str">
        <f t="shared" si="3"/>
        <v/>
      </c>
      <c r="J68" s="57" t="str">
        <f t="shared" si="4"/>
        <v>LittleMeggie</v>
      </c>
      <c r="K68" s="66" t="s">
        <v>118</v>
      </c>
      <c r="L68" s="59"/>
      <c r="M68" s="60" t="b">
        <v>1</v>
      </c>
      <c r="N68" s="61">
        <f t="shared" si="5"/>
        <v>0</v>
      </c>
      <c r="O68" s="61">
        <f t="shared" si="6"/>
        <v>0</v>
      </c>
      <c r="P68" s="61">
        <f t="shared" si="7"/>
        <v>0</v>
      </c>
      <c r="Q68" s="62" t="str">
        <f t="shared" si="13"/>
        <v/>
      </c>
      <c r="R68" s="63" t="str">
        <f>IFERROR(__xludf.DUMMYFUNCTION("IF($P68=1,IFERROR(IMPORTXML($K68, ""//p[@class='status-date']""), ""Not Loading""),"""")"),"")</f>
        <v/>
      </c>
      <c r="S68" s="64"/>
      <c r="T68" s="64"/>
      <c r="U68" s="64" t="str">
        <f>IFERROR(__xludf.DUMMYFUNCTION("IF($P68=1,IFERROR(IMPORTXML($K68, ""//span[@class='deployed-at']""), ""Not Loading""),"""")"),"")</f>
        <v/>
      </c>
      <c r="V68" s="64"/>
      <c r="W68" s="64" t="str">
        <f t="shared" si="9"/>
        <v>LittleMeggie</v>
      </c>
      <c r="X68" s="65">
        <f>IFERROR(__xludf.DUMMYFUNCTION("iferror(VALUE(left(index(IMPORTXML(K68, ""//div[@class='col-lg-2 user-stat stat-green']""),2,1),len(index(IMPORTXML(K68, ""//div[@class='col-lg-2 user-stat stat-green']""),2,1))-8)),0)"),0.0)</f>
        <v>0</v>
      </c>
    </row>
    <row r="69" ht="15.0" customHeight="1">
      <c r="A69" s="52">
        <f t="shared" si="10"/>
        <v>62</v>
      </c>
      <c r="B69" s="53" t="str">
        <f t="shared" si="2"/>
        <v>🦉 Frauenkirchen Owl #62 | R9 - C5</v>
      </c>
      <c r="C69" s="54">
        <v>9.0</v>
      </c>
      <c r="D69" s="54">
        <v>5.0</v>
      </c>
      <c r="E69" s="55">
        <v>47.83790021</v>
      </c>
      <c r="F69" s="55">
        <v>16.92895733</v>
      </c>
      <c r="G69" s="56" t="s">
        <v>115</v>
      </c>
      <c r="H69" s="57" t="s">
        <v>116</v>
      </c>
      <c r="I69" s="57" t="str">
        <f t="shared" si="3"/>
        <v/>
      </c>
      <c r="J69" s="57" t="str">
        <f t="shared" si="4"/>
        <v>twohoots</v>
      </c>
      <c r="K69" s="66" t="s">
        <v>119</v>
      </c>
      <c r="L69" s="59"/>
      <c r="M69" s="60" t="b">
        <v>1</v>
      </c>
      <c r="N69" s="61">
        <f t="shared" si="5"/>
        <v>0</v>
      </c>
      <c r="O69" s="61">
        <f t="shared" si="6"/>
        <v>0</v>
      </c>
      <c r="P69" s="61">
        <f t="shared" si="7"/>
        <v>0</v>
      </c>
      <c r="Q69" s="62" t="str">
        <f t="shared" si="13"/>
        <v/>
      </c>
      <c r="R69" s="63" t="str">
        <f>IFERROR(__xludf.DUMMYFUNCTION("IF($P69=1,IFERROR(IMPORTXML($K69, ""//p[@class='status-date']""), ""Not Loading""),"""")"),"")</f>
        <v/>
      </c>
      <c r="S69" s="64"/>
      <c r="T69" s="64"/>
      <c r="U69" s="64" t="str">
        <f>IFERROR(__xludf.DUMMYFUNCTION("IF($P69=1,IFERROR(IMPORTXML($K69, ""//span[@class='deployed-at']""), ""Not Loading""),"""")"),"")</f>
        <v/>
      </c>
      <c r="V69" s="64"/>
      <c r="W69" s="64" t="str">
        <f t="shared" si="9"/>
        <v>twohoots</v>
      </c>
      <c r="X69" s="65">
        <f>IFERROR(__xludf.DUMMYFUNCTION("iferror(VALUE(left(index(IMPORTXML(K69, ""//div[@class='col-lg-2 user-stat stat-green']""),2,1),len(index(IMPORTXML(K69, ""//div[@class='col-lg-2 user-stat stat-green']""),2,1))-8)),0)"),0.0)</f>
        <v>0</v>
      </c>
    </row>
    <row r="70" ht="15.0" customHeight="1">
      <c r="A70" s="52">
        <f t="shared" si="10"/>
        <v>63</v>
      </c>
      <c r="B70" s="53" t="str">
        <f t="shared" si="2"/>
        <v>🦉 Frauenkirchen Owl #63 | R9 - C6</v>
      </c>
      <c r="C70" s="54">
        <v>9.0</v>
      </c>
      <c r="D70" s="54">
        <v>6.0</v>
      </c>
      <c r="E70" s="55">
        <v>47.83800184</v>
      </c>
      <c r="F70" s="55">
        <v>16.92910875</v>
      </c>
      <c r="G70" s="56" t="s">
        <v>115</v>
      </c>
      <c r="H70" s="57" t="s">
        <v>116</v>
      </c>
      <c r="I70" s="57" t="str">
        <f t="shared" si="3"/>
        <v/>
      </c>
      <c r="J70" s="57" t="str">
        <f t="shared" si="4"/>
        <v>newtwo</v>
      </c>
      <c r="K70" s="66" t="s">
        <v>120</v>
      </c>
      <c r="L70" s="59"/>
      <c r="M70" s="60" t="b">
        <v>1</v>
      </c>
      <c r="N70" s="61">
        <f t="shared" si="5"/>
        <v>0</v>
      </c>
      <c r="O70" s="61">
        <f t="shared" si="6"/>
        <v>0</v>
      </c>
      <c r="P70" s="61">
        <f t="shared" si="7"/>
        <v>0</v>
      </c>
      <c r="Q70" s="62" t="str">
        <f t="shared" si="13"/>
        <v/>
      </c>
      <c r="R70" s="63" t="str">
        <f>IFERROR(__xludf.DUMMYFUNCTION("IF($P70=1,IFERROR(IMPORTXML($K70, ""//p[@class='status-date']""), ""Not Loading""),"""")"),"")</f>
        <v/>
      </c>
      <c r="S70" s="64"/>
      <c r="T70" s="64"/>
      <c r="U70" s="64" t="str">
        <f>IFERROR(__xludf.DUMMYFUNCTION("IF($P70=1,IFERROR(IMPORTXML($K70, ""//span[@class='deployed-at']""), ""Not Loading""),"""")"),"")</f>
        <v/>
      </c>
      <c r="V70" s="64"/>
      <c r="W70" s="64" t="str">
        <f t="shared" si="9"/>
        <v>newtwo</v>
      </c>
      <c r="X70" s="65">
        <f>IFERROR(__xludf.DUMMYFUNCTION("iferror(VALUE(left(index(IMPORTXML(K70, ""//div[@class='col-lg-2 user-stat stat-green']""),2,1),len(index(IMPORTXML(K70, ""//div[@class='col-lg-2 user-stat stat-green']""),2,1))-8)),0)"),0.0)</f>
        <v>0</v>
      </c>
    </row>
    <row r="71" ht="15.0" customHeight="1">
      <c r="A71" s="52">
        <f t="shared" si="10"/>
        <v>64</v>
      </c>
      <c r="B71" s="53" t="str">
        <f t="shared" si="2"/>
        <v>🦉 Frauenkirchen Owl #64 | R9 - C7</v>
      </c>
      <c r="C71" s="54">
        <v>9.0</v>
      </c>
      <c r="D71" s="54">
        <v>7.0</v>
      </c>
      <c r="E71" s="55">
        <v>47.83810347</v>
      </c>
      <c r="F71" s="55">
        <v>16.92926016</v>
      </c>
      <c r="G71" s="56" t="s">
        <v>94</v>
      </c>
      <c r="H71" s="57" t="s">
        <v>95</v>
      </c>
      <c r="I71" s="57" t="str">
        <f t="shared" si="3"/>
        <v/>
      </c>
      <c r="J71" s="57" t="str">
        <f t="shared" si="4"/>
        <v>Aiden29</v>
      </c>
      <c r="K71" s="66" t="s">
        <v>121</v>
      </c>
      <c r="L71" s="59"/>
      <c r="M71" s="60" t="b">
        <v>1</v>
      </c>
      <c r="N71" s="61">
        <f t="shared" si="5"/>
        <v>0</v>
      </c>
      <c r="O71" s="61">
        <f t="shared" si="6"/>
        <v>0</v>
      </c>
      <c r="P71" s="61">
        <f t="shared" si="7"/>
        <v>0</v>
      </c>
      <c r="Q71" s="62" t="str">
        <f t="shared" si="13"/>
        <v/>
      </c>
      <c r="R71" s="63" t="str">
        <f>IFERROR(__xludf.DUMMYFUNCTION("IF($P71=1,IFERROR(IMPORTXML($K71, ""//p[@class='status-date']""), ""Not Loading""),"""")"),"")</f>
        <v/>
      </c>
      <c r="S71" s="64"/>
      <c r="T71" s="64"/>
      <c r="U71" s="64" t="str">
        <f>IFERROR(__xludf.DUMMYFUNCTION("IF($P71=1,IFERROR(IMPORTXML($K71, ""//span[@class='deployed-at']""), ""Not Loading""),"""")"),"")</f>
        <v/>
      </c>
      <c r="V71" s="64"/>
      <c r="W71" s="64" t="str">
        <f t="shared" si="9"/>
        <v>Aiden29</v>
      </c>
      <c r="X71" s="65">
        <f>IFERROR(__xludf.DUMMYFUNCTION("iferror(VALUE(left(index(IMPORTXML(K71, ""//div[@class='col-lg-2 user-stat stat-green']""),2,1),len(index(IMPORTXML(K71, ""//div[@class='col-lg-2 user-stat stat-green']""),2,1))-8)),0)"),0.0)</f>
        <v>0</v>
      </c>
    </row>
    <row r="72" ht="15.0" customHeight="1">
      <c r="A72" s="52">
        <f t="shared" si="10"/>
        <v>65</v>
      </c>
      <c r="B72" s="53" t="str">
        <f t="shared" si="2"/>
        <v>🦉 Frauenkirchen Owl #65 | R9 - C8</v>
      </c>
      <c r="C72" s="54">
        <v>9.0</v>
      </c>
      <c r="D72" s="54">
        <v>8.0</v>
      </c>
      <c r="E72" s="55">
        <v>47.83820511</v>
      </c>
      <c r="F72" s="55">
        <v>16.92941157</v>
      </c>
      <c r="G72" s="56" t="s">
        <v>71</v>
      </c>
      <c r="H72" s="57" t="s">
        <v>72</v>
      </c>
      <c r="I72" s="57" t="str">
        <f t="shared" si="3"/>
        <v/>
      </c>
      <c r="J72" s="57" t="str">
        <f t="shared" si="4"/>
        <v>struwel</v>
      </c>
      <c r="K72" s="66" t="s">
        <v>122</v>
      </c>
      <c r="L72" s="59"/>
      <c r="M72" s="60" t="b">
        <v>1</v>
      </c>
      <c r="N72" s="61">
        <f t="shared" si="5"/>
        <v>0</v>
      </c>
      <c r="O72" s="61">
        <f t="shared" si="6"/>
        <v>0</v>
      </c>
      <c r="P72" s="61">
        <f t="shared" si="7"/>
        <v>0</v>
      </c>
      <c r="Q72" s="62" t="str">
        <f t="shared" si="13"/>
        <v/>
      </c>
      <c r="R72" s="63" t="str">
        <f>IFERROR(__xludf.DUMMYFUNCTION("IF($P72=1,IFERROR(IMPORTXML($K72, ""//p[@class='status-date']""), ""Not Loading""),"""")"),"")</f>
        <v/>
      </c>
      <c r="S72" s="64"/>
      <c r="T72" s="64"/>
      <c r="U72" s="64" t="str">
        <f>IFERROR(__xludf.DUMMYFUNCTION("IF($P72=1,IFERROR(IMPORTXML($K72, ""//span[@class='deployed-at']""), ""Not Loading""),"""")"),"")</f>
        <v/>
      </c>
      <c r="V72" s="64"/>
      <c r="W72" s="64" t="str">
        <f t="shared" si="9"/>
        <v>struwel</v>
      </c>
      <c r="X72" s="65">
        <f>IFERROR(__xludf.DUMMYFUNCTION("iferror(VALUE(left(index(IMPORTXML(K72, ""//div[@class='col-lg-2 user-stat stat-green']""),2,1),len(index(IMPORTXML(K72, ""//div[@class='col-lg-2 user-stat stat-green']""),2,1))-8)),0)"),0.0)</f>
        <v>0</v>
      </c>
    </row>
    <row r="73" ht="15.0" customHeight="1">
      <c r="A73" s="52">
        <f t="shared" si="10"/>
        <v>66</v>
      </c>
      <c r="B73" s="53" t="str">
        <f t="shared" si="2"/>
        <v>🦉 Frauenkirchen Owl #66 | R10 - C2</v>
      </c>
      <c r="C73" s="54">
        <v>10.0</v>
      </c>
      <c r="D73" s="54">
        <v>2.0</v>
      </c>
      <c r="E73" s="55">
        <v>47.83745648</v>
      </c>
      <c r="F73" s="55">
        <v>16.92855851</v>
      </c>
      <c r="G73" s="56" t="s">
        <v>71</v>
      </c>
      <c r="H73" s="57" t="s">
        <v>72</v>
      </c>
      <c r="I73" s="57" t="str">
        <f t="shared" si="3"/>
        <v/>
      </c>
      <c r="J73" s="57" t="str">
        <f t="shared" si="4"/>
        <v>ANABELLE</v>
      </c>
      <c r="K73" s="58" t="s">
        <v>123</v>
      </c>
      <c r="L73" s="59"/>
      <c r="M73" s="60" t="b">
        <v>1</v>
      </c>
      <c r="N73" s="61">
        <f t="shared" si="5"/>
        <v>0</v>
      </c>
      <c r="O73" s="61">
        <f t="shared" si="6"/>
        <v>0</v>
      </c>
      <c r="P73" s="61">
        <f t="shared" si="7"/>
        <v>0</v>
      </c>
      <c r="Q73" s="62" t="str">
        <f t="shared" si="13"/>
        <v/>
      </c>
      <c r="R73" s="63" t="str">
        <f>IFERROR(__xludf.DUMMYFUNCTION("IF($P73=1,IFERROR(IMPORTXML($K73, ""//p[@class='status-date']""), ""Not Loading""),"""")"),"")</f>
        <v/>
      </c>
      <c r="S73" s="64"/>
      <c r="T73" s="64"/>
      <c r="U73" s="64" t="str">
        <f>IFERROR(__xludf.DUMMYFUNCTION("IF($P73=1,IFERROR(IMPORTXML($K73, ""//span[@class='deployed-at']""), ""Not Loading""),"""")"),"")</f>
        <v/>
      </c>
      <c r="V73" s="64"/>
      <c r="W73" s="64" t="str">
        <f t="shared" si="9"/>
        <v>ANABELLE</v>
      </c>
      <c r="X73" s="65">
        <f>IFERROR(__xludf.DUMMYFUNCTION("iferror(VALUE(left(index(IMPORTXML(K73, ""//div[@class='col-lg-2 user-stat stat-green']""),2,1),len(index(IMPORTXML(K73, ""//div[@class='col-lg-2 user-stat stat-green']""),2,1))-8)),0)"),0.0)</f>
        <v>0</v>
      </c>
    </row>
    <row r="74" ht="15.0" customHeight="1">
      <c r="A74" s="52">
        <f t="shared" si="10"/>
        <v>67</v>
      </c>
      <c r="B74" s="53" t="str">
        <f t="shared" si="2"/>
        <v>🦉 Frauenkirchen Owl #67 | R10 - C3</v>
      </c>
      <c r="C74" s="54">
        <v>10.0</v>
      </c>
      <c r="D74" s="54">
        <v>3.0</v>
      </c>
      <c r="E74" s="55">
        <v>47.83755811</v>
      </c>
      <c r="F74" s="55">
        <v>16.92870992</v>
      </c>
      <c r="G74" s="56" t="s">
        <v>94</v>
      </c>
      <c r="H74" s="57" t="s">
        <v>95</v>
      </c>
      <c r="I74" s="57" t="str">
        <f t="shared" si="3"/>
        <v/>
      </c>
      <c r="J74" s="57" t="str">
        <f t="shared" si="4"/>
        <v>ChickenRun</v>
      </c>
      <c r="K74" s="66" t="s">
        <v>124</v>
      </c>
      <c r="L74" s="59"/>
      <c r="M74" s="60" t="b">
        <v>1</v>
      </c>
      <c r="N74" s="61">
        <f t="shared" si="5"/>
        <v>0</v>
      </c>
      <c r="O74" s="61">
        <f t="shared" si="6"/>
        <v>0</v>
      </c>
      <c r="P74" s="61">
        <f t="shared" si="7"/>
        <v>0</v>
      </c>
      <c r="Q74" s="62" t="str">
        <f t="shared" si="13"/>
        <v/>
      </c>
      <c r="R74" s="63" t="str">
        <f>IFERROR(__xludf.DUMMYFUNCTION("IF($P74=1,IFERROR(IMPORTXML($K74, ""//p[@class='status-date']""), ""Not Loading""),"""")"),"")</f>
        <v/>
      </c>
      <c r="S74" s="64"/>
      <c r="T74" s="64"/>
      <c r="U74" s="64" t="str">
        <f>IFERROR(__xludf.DUMMYFUNCTION("IF($P74=1,IFERROR(IMPORTXML($K74, ""//span[@class='deployed-at']""), ""Not Loading""),"""")"),"")</f>
        <v/>
      </c>
      <c r="V74" s="64"/>
      <c r="W74" s="64" t="str">
        <f t="shared" si="9"/>
        <v>ChickenRun</v>
      </c>
      <c r="X74" s="65">
        <f>IFERROR(__xludf.DUMMYFUNCTION("iferror(VALUE(left(index(IMPORTXML(K74, ""//div[@class='col-lg-2 user-stat stat-green']""),2,1),len(index(IMPORTXML(K74, ""//div[@class='col-lg-2 user-stat stat-green']""),2,1))-8)),0)"),0.0)</f>
        <v>0</v>
      </c>
    </row>
    <row r="75" ht="15.0" customHeight="1">
      <c r="A75" s="52">
        <f t="shared" si="10"/>
        <v>68</v>
      </c>
      <c r="B75" s="53" t="str">
        <f t="shared" si="2"/>
        <v>🦉 Frauenkirchen Owl #68 | R10 - C4</v>
      </c>
      <c r="C75" s="54">
        <v>10.0</v>
      </c>
      <c r="D75" s="54">
        <v>4.0</v>
      </c>
      <c r="E75" s="55">
        <v>47.83765974</v>
      </c>
      <c r="F75" s="55">
        <v>16.92886133</v>
      </c>
      <c r="G75" s="56" t="s">
        <v>105</v>
      </c>
      <c r="H75" s="57" t="s">
        <v>106</v>
      </c>
      <c r="I75" s="57" t="str">
        <f t="shared" si="3"/>
        <v/>
      </c>
      <c r="J75" s="57" t="str">
        <f t="shared" si="4"/>
        <v>FreezeMan073</v>
      </c>
      <c r="K75" s="66" t="s">
        <v>125</v>
      </c>
      <c r="L75" s="59"/>
      <c r="M75" s="60" t="b">
        <v>1</v>
      </c>
      <c r="N75" s="61">
        <f t="shared" si="5"/>
        <v>0</v>
      </c>
      <c r="O75" s="61">
        <f t="shared" si="6"/>
        <v>0</v>
      </c>
      <c r="P75" s="61">
        <f t="shared" si="7"/>
        <v>0</v>
      </c>
      <c r="Q75" s="62" t="str">
        <f t="shared" si="13"/>
        <v/>
      </c>
      <c r="R75" s="63" t="str">
        <f>IFERROR(__xludf.DUMMYFUNCTION("IF($P75=1,IFERROR(IMPORTXML($K75, ""//p[@class='status-date']""), ""Not Loading""),"""")"),"")</f>
        <v/>
      </c>
      <c r="S75" s="64"/>
      <c r="T75" s="64"/>
      <c r="U75" s="64" t="str">
        <f>IFERROR(__xludf.DUMMYFUNCTION("IF($P75=1,IFERROR(IMPORTXML($K75, ""//span[@class='deployed-at']""), ""Not Loading""),"""")"),"")</f>
        <v/>
      </c>
      <c r="V75" s="64"/>
      <c r="W75" s="64" t="str">
        <f t="shared" si="9"/>
        <v>FreezeMan073</v>
      </c>
      <c r="X75" s="65">
        <f>IFERROR(__xludf.DUMMYFUNCTION("iferror(VALUE(left(index(IMPORTXML(K75, ""//div[@class='col-lg-2 user-stat stat-green']""),2,1),len(index(IMPORTXML(K75, ""//div[@class='col-lg-2 user-stat stat-green']""),2,1))-8)),0)"),0.0)</f>
        <v>0</v>
      </c>
    </row>
    <row r="76" ht="15.0" customHeight="1">
      <c r="A76" s="52">
        <f t="shared" si="10"/>
        <v>69</v>
      </c>
      <c r="B76" s="53" t="str">
        <f t="shared" si="2"/>
        <v>🦉 Frauenkirchen Owl #69 | R10 - C5</v>
      </c>
      <c r="C76" s="54">
        <v>10.0</v>
      </c>
      <c r="D76" s="54">
        <v>5.0</v>
      </c>
      <c r="E76" s="55">
        <v>47.83776138</v>
      </c>
      <c r="F76" s="55">
        <v>16.92901274</v>
      </c>
      <c r="G76" s="56" t="s">
        <v>105</v>
      </c>
      <c r="H76" s="57" t="s">
        <v>106</v>
      </c>
      <c r="I76" s="57" t="str">
        <f t="shared" si="3"/>
        <v/>
      </c>
      <c r="J76" s="57" t="str">
        <f t="shared" si="4"/>
        <v>PoniaN</v>
      </c>
      <c r="K76" s="66" t="s">
        <v>126</v>
      </c>
      <c r="L76" s="59"/>
      <c r="M76" s="60" t="b">
        <v>1</v>
      </c>
      <c r="N76" s="61">
        <f t="shared" si="5"/>
        <v>0</v>
      </c>
      <c r="O76" s="61">
        <f t="shared" si="6"/>
        <v>0</v>
      </c>
      <c r="P76" s="61">
        <f t="shared" si="7"/>
        <v>0</v>
      </c>
      <c r="Q76" s="62" t="str">
        <f t="shared" si="13"/>
        <v/>
      </c>
      <c r="R76" s="63" t="str">
        <f>IFERROR(__xludf.DUMMYFUNCTION("IF($P76=1,IFERROR(IMPORTXML($K76, ""//p[@class='status-date']""), ""Not Loading""),"""")"),"")</f>
        <v/>
      </c>
      <c r="S76" s="64"/>
      <c r="T76" s="64"/>
      <c r="U76" s="64" t="str">
        <f>IFERROR(__xludf.DUMMYFUNCTION("IF($P76=1,IFERROR(IMPORTXML($K76, ""//span[@class='deployed-at']""), ""Not Loading""),"""")"),"")</f>
        <v/>
      </c>
      <c r="V76" s="64"/>
      <c r="W76" s="64" t="str">
        <f t="shared" si="9"/>
        <v>PoniaN</v>
      </c>
      <c r="X76" s="65">
        <f>IFERROR(__xludf.DUMMYFUNCTION("iferror(VALUE(left(index(IMPORTXML(K76, ""//div[@class='col-lg-2 user-stat stat-green']""),2,1),len(index(IMPORTXML(K76, ""//div[@class='col-lg-2 user-stat stat-green']""),2,1))-8)),0)"),0.0)</f>
        <v>0</v>
      </c>
    </row>
    <row r="77" ht="15.0" customHeight="1">
      <c r="A77" s="52">
        <f t="shared" si="10"/>
        <v>70</v>
      </c>
      <c r="B77" s="53" t="str">
        <f t="shared" si="2"/>
        <v>🦉 Frauenkirchen Owl #70 | R10 - C6</v>
      </c>
      <c r="C77" s="54">
        <v>10.0</v>
      </c>
      <c r="D77" s="54">
        <v>6.0</v>
      </c>
      <c r="E77" s="55">
        <v>47.83786301</v>
      </c>
      <c r="F77" s="55">
        <v>16.92916415</v>
      </c>
      <c r="G77" s="56" t="s">
        <v>105</v>
      </c>
      <c r="H77" s="57" t="s">
        <v>106</v>
      </c>
      <c r="I77" s="57" t="str">
        <f t="shared" si="3"/>
        <v/>
      </c>
      <c r="J77" s="57" t="str">
        <f t="shared" si="4"/>
        <v>Shiggaddi</v>
      </c>
      <c r="K77" s="66" t="s">
        <v>127</v>
      </c>
      <c r="L77" s="59"/>
      <c r="M77" s="60" t="b">
        <v>1</v>
      </c>
      <c r="N77" s="61">
        <f t="shared" si="5"/>
        <v>0</v>
      </c>
      <c r="O77" s="61">
        <f t="shared" si="6"/>
        <v>0</v>
      </c>
      <c r="P77" s="61">
        <f t="shared" si="7"/>
        <v>0</v>
      </c>
      <c r="Q77" s="62" t="str">
        <f t="shared" si="13"/>
        <v/>
      </c>
      <c r="R77" s="63" t="str">
        <f>IFERROR(__xludf.DUMMYFUNCTION("IF($P77=1,IFERROR(IMPORTXML($K77, ""//p[@class='status-date']""), ""Not Loading""),"""")"),"")</f>
        <v/>
      </c>
      <c r="S77" s="64"/>
      <c r="T77" s="64"/>
      <c r="U77" s="64" t="str">
        <f>IFERROR(__xludf.DUMMYFUNCTION("IF($P77=1,IFERROR(IMPORTXML($K77, ""//span[@class='deployed-at']""), ""Not Loading""),"""")"),"")</f>
        <v/>
      </c>
      <c r="V77" s="64"/>
      <c r="W77" s="64" t="str">
        <f t="shared" si="9"/>
        <v>Shiggaddi</v>
      </c>
      <c r="X77" s="65">
        <f>IFERROR(__xludf.DUMMYFUNCTION("iferror(VALUE(left(index(IMPORTXML(K77, ""//div[@class='col-lg-2 user-stat stat-green']""),2,1),len(index(IMPORTXML(K77, ""//div[@class='col-lg-2 user-stat stat-green']""),2,1))-8)),0)"),0.0)</f>
        <v>0</v>
      </c>
    </row>
    <row r="78" ht="15.0" customHeight="1">
      <c r="A78" s="52">
        <f t="shared" si="10"/>
        <v>71</v>
      </c>
      <c r="B78" s="53" t="str">
        <f t="shared" si="2"/>
        <v>🦉 Frauenkirchen Owl #71 | R10 - C7</v>
      </c>
      <c r="C78" s="54">
        <v>10.0</v>
      </c>
      <c r="D78" s="54">
        <v>7.0</v>
      </c>
      <c r="E78" s="55">
        <v>47.83796464</v>
      </c>
      <c r="F78" s="55">
        <v>16.92931557</v>
      </c>
      <c r="G78" s="56" t="s">
        <v>94</v>
      </c>
      <c r="H78" s="57" t="s">
        <v>95</v>
      </c>
      <c r="I78" s="57" t="str">
        <f t="shared" si="3"/>
        <v/>
      </c>
      <c r="J78" s="57" t="str">
        <f t="shared" si="4"/>
        <v>Peter1980</v>
      </c>
      <c r="K78" s="66" t="s">
        <v>128</v>
      </c>
      <c r="L78" s="59"/>
      <c r="M78" s="60" t="b">
        <v>1</v>
      </c>
      <c r="N78" s="61">
        <f t="shared" si="5"/>
        <v>0</v>
      </c>
      <c r="O78" s="61">
        <f t="shared" si="6"/>
        <v>0</v>
      </c>
      <c r="P78" s="61">
        <f t="shared" si="7"/>
        <v>0</v>
      </c>
      <c r="Q78" s="62" t="str">
        <f t="shared" si="13"/>
        <v/>
      </c>
      <c r="R78" s="63" t="str">
        <f>IFERROR(__xludf.DUMMYFUNCTION("IF($P78=1,IFERROR(IMPORTXML($K78, ""//p[@class='status-date']""), ""Not Loading""),"""")"),"")</f>
        <v/>
      </c>
      <c r="S78" s="64"/>
      <c r="T78" s="64"/>
      <c r="U78" s="64" t="str">
        <f>IFERROR(__xludf.DUMMYFUNCTION("IF($P78=1,IFERROR(IMPORTXML($K78, ""//span[@class='deployed-at']""), ""Not Loading""),"""")"),"")</f>
        <v/>
      </c>
      <c r="V78" s="64"/>
      <c r="W78" s="64" t="str">
        <f t="shared" si="9"/>
        <v>Peter1980</v>
      </c>
      <c r="X78" s="65">
        <f>IFERROR(__xludf.DUMMYFUNCTION("iferror(VALUE(left(index(IMPORTXML(K78, ""//div[@class='col-lg-2 user-stat stat-green']""),2,1),len(index(IMPORTXML(K78, ""//div[@class='col-lg-2 user-stat stat-green']""),2,1))-8)),0)"),0.0)</f>
        <v>0</v>
      </c>
    </row>
    <row r="79" ht="15.0" customHeight="1">
      <c r="A79" s="52">
        <f t="shared" si="10"/>
        <v>72</v>
      </c>
      <c r="B79" s="53" t="str">
        <f t="shared" si="2"/>
        <v>🦉 Frauenkirchen Owl #72 | R10 - C8</v>
      </c>
      <c r="C79" s="54">
        <v>10.0</v>
      </c>
      <c r="D79" s="54">
        <v>8.0</v>
      </c>
      <c r="E79" s="55">
        <v>47.83806627</v>
      </c>
      <c r="F79" s="55">
        <v>16.92946698</v>
      </c>
      <c r="G79" s="56" t="s">
        <v>71</v>
      </c>
      <c r="H79" s="57" t="s">
        <v>72</v>
      </c>
      <c r="I79" s="57" t="str">
        <f t="shared" si="3"/>
        <v/>
      </c>
      <c r="J79" s="57" t="str">
        <f t="shared" si="4"/>
        <v>Mon4ikaCriss</v>
      </c>
      <c r="K79" s="66" t="s">
        <v>129</v>
      </c>
      <c r="L79" s="59"/>
      <c r="M79" s="60" t="b">
        <v>1</v>
      </c>
      <c r="N79" s="61">
        <f t="shared" si="5"/>
        <v>0</v>
      </c>
      <c r="O79" s="61">
        <f t="shared" si="6"/>
        <v>0</v>
      </c>
      <c r="P79" s="61">
        <f t="shared" si="7"/>
        <v>0</v>
      </c>
      <c r="Q79" s="62" t="str">
        <f t="shared" si="13"/>
        <v/>
      </c>
      <c r="R79" s="63" t="str">
        <f>IFERROR(__xludf.DUMMYFUNCTION("IF($P79=1,IFERROR(IMPORTXML($K79, ""//p[@class='status-date']""), ""Not Loading""),"""")"),"")</f>
        <v/>
      </c>
      <c r="S79" s="64"/>
      <c r="T79" s="64"/>
      <c r="U79" s="64" t="str">
        <f>IFERROR(__xludf.DUMMYFUNCTION("IF($P79=1,IFERROR(IMPORTXML($K79, ""//span[@class='deployed-at']""), ""Not Loading""),"""")"),"")</f>
        <v/>
      </c>
      <c r="V79" s="64"/>
      <c r="W79" s="64" t="str">
        <f t="shared" si="9"/>
        <v>Mon4ikaCriss</v>
      </c>
      <c r="X79" s="65">
        <f>IFERROR(__xludf.DUMMYFUNCTION("iferror(VALUE(left(index(IMPORTXML(K79, ""//div[@class='col-lg-2 user-stat stat-green']""),2,1),len(index(IMPORTXML(K79, ""//div[@class='col-lg-2 user-stat stat-green']""),2,1))-8)),0)"),0.0)</f>
        <v>0</v>
      </c>
    </row>
    <row r="80" ht="15.0" customHeight="1">
      <c r="A80" s="52">
        <f t="shared" si="10"/>
        <v>73</v>
      </c>
      <c r="B80" s="53" t="str">
        <f t="shared" si="2"/>
        <v>🦉 Frauenkirchen Owl #73 | R11 - C2</v>
      </c>
      <c r="C80" s="54">
        <v>11.0</v>
      </c>
      <c r="D80" s="54">
        <v>2.0</v>
      </c>
      <c r="E80" s="55">
        <v>47.83741928</v>
      </c>
      <c r="F80" s="55">
        <v>16.92876533</v>
      </c>
      <c r="G80" s="56" t="s">
        <v>71</v>
      </c>
      <c r="H80" s="57" t="s">
        <v>72</v>
      </c>
      <c r="I80" s="57" t="str">
        <f t="shared" si="3"/>
        <v/>
      </c>
      <c r="J80" s="57" t="str">
        <f t="shared" si="4"/>
        <v>JaroslavKaas</v>
      </c>
      <c r="K80" s="68" t="s">
        <v>130</v>
      </c>
      <c r="L80" s="59"/>
      <c r="M80" s="60" t="b">
        <v>1</v>
      </c>
      <c r="N80" s="61">
        <f t="shared" si="5"/>
        <v>0</v>
      </c>
      <c r="O80" s="61">
        <f t="shared" si="6"/>
        <v>0</v>
      </c>
      <c r="P80" s="61">
        <f t="shared" si="7"/>
        <v>0</v>
      </c>
      <c r="Q80" s="62" t="str">
        <f t="shared" si="13"/>
        <v/>
      </c>
      <c r="R80" s="63" t="str">
        <f>IFERROR(__xludf.DUMMYFUNCTION("IF($P80=1,IFERROR(IMPORTXML($K80, ""//p[@class='status-date']""), ""Not Loading""),"""")"),"")</f>
        <v/>
      </c>
      <c r="S80" s="64"/>
      <c r="T80" s="64"/>
      <c r="U80" s="64" t="str">
        <f>IFERROR(__xludf.DUMMYFUNCTION("IF($P80=1,IFERROR(IMPORTXML($K80, ""//span[@class='deployed-at']""), ""Not Loading""),"""")"),"")</f>
        <v/>
      </c>
      <c r="V80" s="64"/>
      <c r="W80" s="64" t="str">
        <f t="shared" si="9"/>
        <v>JaroslavKaas</v>
      </c>
      <c r="X80" s="65">
        <f>IFERROR(__xludf.DUMMYFUNCTION("iferror(VALUE(left(index(IMPORTXML(K80, ""//div[@class='col-lg-2 user-stat stat-green']""),2,1),len(index(IMPORTXML(K80, ""//div[@class='col-lg-2 user-stat stat-green']""),2,1))-8)),0)"),0.0)</f>
        <v>0</v>
      </c>
    </row>
    <row r="81" ht="15.0" customHeight="1">
      <c r="A81" s="52">
        <f t="shared" si="10"/>
        <v>74</v>
      </c>
      <c r="B81" s="53" t="str">
        <f t="shared" si="2"/>
        <v>🦉 Frauenkirchen Owl #74 | R11 - C3</v>
      </c>
      <c r="C81" s="54">
        <v>11.0</v>
      </c>
      <c r="D81" s="54">
        <v>3.0</v>
      </c>
      <c r="E81" s="55">
        <v>47.83752091</v>
      </c>
      <c r="F81" s="55">
        <v>16.92891674</v>
      </c>
      <c r="G81" s="56" t="s">
        <v>94</v>
      </c>
      <c r="H81" s="57" t="s">
        <v>95</v>
      </c>
      <c r="I81" s="57" t="str">
        <f t="shared" si="3"/>
        <v/>
      </c>
      <c r="J81" s="57" t="str">
        <f t="shared" si="4"/>
        <v>Quietriots</v>
      </c>
      <c r="K81" s="66" t="s">
        <v>131</v>
      </c>
      <c r="L81" s="59"/>
      <c r="M81" s="60" t="b">
        <v>1</v>
      </c>
      <c r="N81" s="61">
        <f t="shared" si="5"/>
        <v>0</v>
      </c>
      <c r="O81" s="61">
        <f t="shared" si="6"/>
        <v>0</v>
      </c>
      <c r="P81" s="61">
        <f t="shared" si="7"/>
        <v>0</v>
      </c>
      <c r="Q81" s="62" t="str">
        <f t="shared" si="13"/>
        <v/>
      </c>
      <c r="R81" s="63" t="str">
        <f>IFERROR(__xludf.DUMMYFUNCTION("IF($P81=1,IFERROR(IMPORTXML($K81, ""//p[@class='status-date']""), ""Not Loading""),"""")"),"")</f>
        <v/>
      </c>
      <c r="S81" s="64"/>
      <c r="T81" s="64"/>
      <c r="U81" s="64" t="str">
        <f>IFERROR(__xludf.DUMMYFUNCTION("IF($P81=1,IFERROR(IMPORTXML($K81, ""//span[@class='deployed-at']""), ""Not Loading""),"""")"),"")</f>
        <v/>
      </c>
      <c r="V81" s="64"/>
      <c r="W81" s="64" t="str">
        <f t="shared" si="9"/>
        <v>Quietriots</v>
      </c>
      <c r="X81" s="65">
        <f>IFERROR(__xludf.DUMMYFUNCTION("iferror(VALUE(left(index(IMPORTXML(K81, ""//div[@class='col-lg-2 user-stat stat-green']""),2,1),len(index(IMPORTXML(K81, ""//div[@class='col-lg-2 user-stat stat-green']""),2,1))-8)),0)"),0.0)</f>
        <v>0</v>
      </c>
    </row>
    <row r="82" ht="15.0" customHeight="1">
      <c r="A82" s="52">
        <f t="shared" si="10"/>
        <v>75</v>
      </c>
      <c r="B82" s="53" t="str">
        <f t="shared" si="2"/>
        <v>🦉 Frauenkirchen Owl #75 | R11 - C4</v>
      </c>
      <c r="C82" s="54">
        <v>11.0</v>
      </c>
      <c r="D82" s="54">
        <v>4.0</v>
      </c>
      <c r="E82" s="55">
        <v>47.83762254</v>
      </c>
      <c r="F82" s="55">
        <v>16.92906815</v>
      </c>
      <c r="G82" s="56" t="s">
        <v>94</v>
      </c>
      <c r="H82" s="57" t="s">
        <v>95</v>
      </c>
      <c r="I82" s="57" t="str">
        <f t="shared" si="3"/>
        <v/>
      </c>
      <c r="J82" s="57" t="str">
        <f t="shared" si="4"/>
        <v>JackSparrow</v>
      </c>
      <c r="K82" s="58" t="s">
        <v>132</v>
      </c>
      <c r="L82" s="59"/>
      <c r="M82" s="60" t="b">
        <v>1</v>
      </c>
      <c r="N82" s="61">
        <f t="shared" si="5"/>
        <v>0</v>
      </c>
      <c r="O82" s="61">
        <f t="shared" si="6"/>
        <v>0</v>
      </c>
      <c r="P82" s="61">
        <f t="shared" si="7"/>
        <v>0</v>
      </c>
      <c r="Q82" s="62" t="str">
        <f t="shared" si="13"/>
        <v/>
      </c>
      <c r="R82" s="63" t="str">
        <f>IFERROR(__xludf.DUMMYFUNCTION("IF($P82=1,IFERROR(IMPORTXML($K82, ""//p[@class='status-date']""), ""Not Loading""),"""")"),"")</f>
        <v/>
      </c>
      <c r="S82" s="64"/>
      <c r="T82" s="64"/>
      <c r="U82" s="64" t="str">
        <f>IFERROR(__xludf.DUMMYFUNCTION("IF($P82=1,IFERROR(IMPORTXML($K82, ""//span[@class='deployed-at']""), ""Not Loading""),"""")"),"")</f>
        <v/>
      </c>
      <c r="V82" s="64"/>
      <c r="W82" s="64" t="str">
        <f t="shared" si="9"/>
        <v>JackSparrow</v>
      </c>
      <c r="X82" s="65">
        <f>IFERROR(__xludf.DUMMYFUNCTION("iferror(VALUE(left(index(IMPORTXML(K82, ""//div[@class='col-lg-2 user-stat stat-green']""),2,1),len(index(IMPORTXML(K82, ""//div[@class='col-lg-2 user-stat stat-green']""),2,1))-8)),0)"),0.0)</f>
        <v>0</v>
      </c>
    </row>
    <row r="83" ht="15.0" customHeight="1">
      <c r="A83" s="52">
        <f t="shared" si="10"/>
        <v>76</v>
      </c>
      <c r="B83" s="53" t="str">
        <f t="shared" si="2"/>
        <v>🦉 Frauenkirchen Owl #76 | R11 - C5</v>
      </c>
      <c r="C83" s="54">
        <v>11.0</v>
      </c>
      <c r="D83" s="54">
        <v>5.0</v>
      </c>
      <c r="E83" s="55">
        <v>47.83772417</v>
      </c>
      <c r="F83" s="55">
        <v>16.92921956</v>
      </c>
      <c r="G83" s="56" t="s">
        <v>94</v>
      </c>
      <c r="H83" s="57" t="s">
        <v>95</v>
      </c>
      <c r="I83" s="57" t="str">
        <f t="shared" si="3"/>
        <v/>
      </c>
      <c r="J83" s="57" t="str">
        <f t="shared" si="4"/>
        <v>TheOneWhoScans</v>
      </c>
      <c r="K83" s="66" t="s">
        <v>133</v>
      </c>
      <c r="L83" s="59"/>
      <c r="M83" s="60" t="b">
        <v>1</v>
      </c>
      <c r="N83" s="61">
        <f t="shared" si="5"/>
        <v>0</v>
      </c>
      <c r="O83" s="61">
        <f t="shared" si="6"/>
        <v>0</v>
      </c>
      <c r="P83" s="61">
        <f t="shared" si="7"/>
        <v>0</v>
      </c>
      <c r="Q83" s="62" t="str">
        <f t="shared" si="13"/>
        <v/>
      </c>
      <c r="R83" s="63" t="str">
        <f>IFERROR(__xludf.DUMMYFUNCTION("IF($P83=1,IFERROR(IMPORTXML($K83, ""//p[@class='status-date']""), ""Not Loading""),"""")"),"")</f>
        <v/>
      </c>
      <c r="S83" s="64"/>
      <c r="T83" s="64"/>
      <c r="U83" s="64" t="str">
        <f>IFERROR(__xludf.DUMMYFUNCTION("IF($P83=1,IFERROR(IMPORTXML($K83, ""//span[@class='deployed-at']""), ""Not Loading""),"""")"),"")</f>
        <v/>
      </c>
      <c r="V83" s="64"/>
      <c r="W83" s="64" t="str">
        <f t="shared" si="9"/>
        <v>TheOneWhoScans</v>
      </c>
      <c r="X83" s="65">
        <f>IFERROR(__xludf.DUMMYFUNCTION("iferror(VALUE(left(index(IMPORTXML(K83, ""//div[@class='col-lg-2 user-stat stat-green']""),2,1),len(index(IMPORTXML(K83, ""//div[@class='col-lg-2 user-stat stat-green']""),2,1))-8)),0)"),0.0)</f>
        <v>0</v>
      </c>
    </row>
    <row r="84" ht="15.0" customHeight="1">
      <c r="A84" s="52">
        <f t="shared" si="10"/>
        <v>77</v>
      </c>
      <c r="B84" s="53" t="str">
        <f t="shared" si="2"/>
        <v>🦉 Frauenkirchen Owl #77 | R11 - C6</v>
      </c>
      <c r="C84" s="54">
        <v>11.0</v>
      </c>
      <c r="D84" s="54">
        <v>6.0</v>
      </c>
      <c r="E84" s="55">
        <v>47.83782581</v>
      </c>
      <c r="F84" s="55">
        <v>16.92937097</v>
      </c>
      <c r="G84" s="56" t="s">
        <v>94</v>
      </c>
      <c r="H84" s="57" t="s">
        <v>95</v>
      </c>
      <c r="I84" s="57" t="str">
        <f t="shared" si="3"/>
        <v/>
      </c>
      <c r="J84" s="57" t="str">
        <f t="shared" si="4"/>
        <v>pikespice</v>
      </c>
      <c r="K84" s="66" t="s">
        <v>134</v>
      </c>
      <c r="L84" s="59"/>
      <c r="M84" s="60" t="b">
        <v>1</v>
      </c>
      <c r="N84" s="61">
        <f t="shared" si="5"/>
        <v>0</v>
      </c>
      <c r="O84" s="61">
        <f t="shared" si="6"/>
        <v>0</v>
      </c>
      <c r="P84" s="61">
        <f t="shared" si="7"/>
        <v>0</v>
      </c>
      <c r="Q84" s="62" t="str">
        <f t="shared" si="13"/>
        <v/>
      </c>
      <c r="R84" s="63" t="str">
        <f>IFERROR(__xludf.DUMMYFUNCTION("IF($P84=1,IFERROR(IMPORTXML($K84, ""//p[@class='status-date']""), ""Not Loading""),"""")"),"")</f>
        <v/>
      </c>
      <c r="S84" s="64"/>
      <c r="T84" s="64"/>
      <c r="U84" s="64" t="str">
        <f>IFERROR(__xludf.DUMMYFUNCTION("IF($P84=1,IFERROR(IMPORTXML($K84, ""//span[@class='deployed-at']""), ""Not Loading""),"""")"),"")</f>
        <v/>
      </c>
      <c r="V84" s="64"/>
      <c r="W84" s="64" t="str">
        <f t="shared" si="9"/>
        <v>pikespice</v>
      </c>
      <c r="X84" s="65">
        <f>IFERROR(__xludf.DUMMYFUNCTION("iferror(VALUE(left(index(IMPORTXML(K84, ""//div[@class='col-lg-2 user-stat stat-green']""),2,1),len(index(IMPORTXML(K84, ""//div[@class='col-lg-2 user-stat stat-green']""),2,1))-8)),0)"),0.0)</f>
        <v>0</v>
      </c>
    </row>
    <row r="85" ht="15.0" customHeight="1">
      <c r="A85" s="52">
        <f t="shared" si="10"/>
        <v>78</v>
      </c>
      <c r="B85" s="53" t="str">
        <f t="shared" si="2"/>
        <v>🦉 Frauenkirchen Owl #78 | R11 - C7</v>
      </c>
      <c r="C85" s="54">
        <v>11.0</v>
      </c>
      <c r="D85" s="54">
        <v>7.0</v>
      </c>
      <c r="E85" s="55">
        <v>47.83792744</v>
      </c>
      <c r="F85" s="55">
        <v>16.92952239</v>
      </c>
      <c r="G85" s="56" t="s">
        <v>71</v>
      </c>
      <c r="H85" s="57" t="s">
        <v>72</v>
      </c>
      <c r="I85" s="57" t="str">
        <f t="shared" si="3"/>
        <v/>
      </c>
      <c r="J85" s="57" t="str">
        <f t="shared" si="4"/>
        <v>CrissOldNouvelleRoute</v>
      </c>
      <c r="K85" s="66" t="s">
        <v>135</v>
      </c>
      <c r="L85" s="59"/>
      <c r="M85" s="60" t="b">
        <v>1</v>
      </c>
      <c r="N85" s="61">
        <f t="shared" si="5"/>
        <v>0</v>
      </c>
      <c r="O85" s="61">
        <f t="shared" si="6"/>
        <v>0</v>
      </c>
      <c r="P85" s="61">
        <f t="shared" si="7"/>
        <v>0</v>
      </c>
      <c r="Q85" s="62" t="str">
        <f t="shared" si="13"/>
        <v/>
      </c>
      <c r="R85" s="63" t="str">
        <f>IFERROR(__xludf.DUMMYFUNCTION("IF($P85=1,IFERROR(IMPORTXML($K85, ""//p[@class='status-date']""), ""Not Loading""),"""")"),"")</f>
        <v/>
      </c>
      <c r="S85" s="64"/>
      <c r="T85" s="64"/>
      <c r="U85" s="64" t="str">
        <f>IFERROR(__xludf.DUMMYFUNCTION("IF($P85=1,IFERROR(IMPORTXML($K85, ""//span[@class='deployed-at']""), ""Not Loading""),"""")"),"")</f>
        <v/>
      </c>
      <c r="V85" s="64"/>
      <c r="W85" s="64" t="str">
        <f t="shared" si="9"/>
        <v>CrissOldNouvelleRoute</v>
      </c>
      <c r="X85" s="65">
        <f>IFERROR(__xludf.DUMMYFUNCTION("iferror(VALUE(left(index(IMPORTXML(K85, ""//div[@class='col-lg-2 user-stat stat-green']""),2,1),len(index(IMPORTXML(K85, ""//div[@class='col-lg-2 user-stat stat-green']""),2,1))-8)),0)"),0.0)</f>
        <v>0</v>
      </c>
    </row>
    <row r="86" ht="15.0" customHeight="1">
      <c r="A86" s="52">
        <f t="shared" si="10"/>
        <v>79</v>
      </c>
      <c r="B86" s="53" t="str">
        <f t="shared" si="2"/>
        <v>🦉 Frauenkirchen Owl #79 | R12 - C3</v>
      </c>
      <c r="C86" s="54">
        <v>12.0</v>
      </c>
      <c r="D86" s="54">
        <v>3.0</v>
      </c>
      <c r="E86" s="55">
        <v>47.83738208</v>
      </c>
      <c r="F86" s="55">
        <v>16.92897214</v>
      </c>
      <c r="G86" s="56" t="s">
        <v>136</v>
      </c>
      <c r="H86" s="57" t="s">
        <v>137</v>
      </c>
      <c r="I86" s="57" t="str">
        <f t="shared" si="3"/>
        <v/>
      </c>
      <c r="J86" s="57" t="str">
        <f t="shared" si="4"/>
        <v>vadotech</v>
      </c>
      <c r="K86" s="58" t="s">
        <v>138</v>
      </c>
      <c r="L86" s="59" t="s">
        <v>139</v>
      </c>
      <c r="M86" s="60" t="b">
        <v>1</v>
      </c>
      <c r="N86" s="61">
        <f t="shared" si="5"/>
        <v>0</v>
      </c>
      <c r="O86" s="61">
        <f t="shared" si="6"/>
        <v>0</v>
      </c>
      <c r="P86" s="61">
        <f t="shared" si="7"/>
        <v>0</v>
      </c>
      <c r="Q86" s="62" t="str">
        <f t="shared" si="13"/>
        <v/>
      </c>
      <c r="R86" s="63" t="str">
        <f>IFERROR(__xludf.DUMMYFUNCTION("IF($P86=1,IFERROR(IMPORTXML($K86, ""//p[@class='status-date']""), ""Not Loading""),"""")"),"")</f>
        <v/>
      </c>
      <c r="S86" s="64"/>
      <c r="T86" s="64"/>
      <c r="U86" s="64" t="str">
        <f>IFERROR(__xludf.DUMMYFUNCTION("IF($P86=1,IFERROR(IMPORTXML($K86, ""//span[@class='deployed-at']""), ""Not Loading""),"""")"),"")</f>
        <v/>
      </c>
      <c r="V86" s="64"/>
      <c r="W86" s="64" t="str">
        <f t="shared" si="9"/>
        <v>vadotech</v>
      </c>
      <c r="X86" s="65">
        <f>IFERROR(__xludf.DUMMYFUNCTION("iferror(VALUE(left(index(IMPORTXML(K86, ""//div[@class='col-lg-2 user-stat stat-green']""),2,1),len(index(IMPORTXML(K86, ""//div[@class='col-lg-2 user-stat stat-green']""),2,1))-8)),0)"),0.0)</f>
        <v>0</v>
      </c>
    </row>
    <row r="87" ht="15.0" customHeight="1">
      <c r="A87" s="52">
        <f t="shared" si="10"/>
        <v>80</v>
      </c>
      <c r="B87" s="53" t="str">
        <f t="shared" si="2"/>
        <v>🦉 Frauenkirchen Owl #80 | R12 - C4</v>
      </c>
      <c r="C87" s="54">
        <v>12.0</v>
      </c>
      <c r="D87" s="54">
        <v>4.0</v>
      </c>
      <c r="E87" s="55">
        <v>47.83748371</v>
      </c>
      <c r="F87" s="55">
        <v>16.92912356</v>
      </c>
      <c r="G87" s="56" t="s">
        <v>136</v>
      </c>
      <c r="H87" s="57" t="s">
        <v>137</v>
      </c>
      <c r="I87" s="57" t="str">
        <f t="shared" si="3"/>
        <v/>
      </c>
      <c r="J87" s="57" t="str">
        <f t="shared" si="4"/>
        <v>barefootguru</v>
      </c>
      <c r="K87" s="66" t="s">
        <v>140</v>
      </c>
      <c r="L87" s="59"/>
      <c r="M87" s="60" t="b">
        <v>1</v>
      </c>
      <c r="N87" s="61">
        <f t="shared" si="5"/>
        <v>0</v>
      </c>
      <c r="O87" s="61">
        <f t="shared" si="6"/>
        <v>0</v>
      </c>
      <c r="P87" s="61">
        <f t="shared" si="7"/>
        <v>0</v>
      </c>
      <c r="Q87" s="62" t="str">
        <f t="shared" si="13"/>
        <v/>
      </c>
      <c r="R87" s="63" t="str">
        <f>IFERROR(__xludf.DUMMYFUNCTION("IF($P87=1,IFERROR(IMPORTXML($K87, ""//p[@class='status-date']""), ""Not Loading""),"""")"),"")</f>
        <v/>
      </c>
      <c r="S87" s="64"/>
      <c r="T87" s="64"/>
      <c r="U87" s="64" t="str">
        <f>IFERROR(__xludf.DUMMYFUNCTION("IF($P87=1,IFERROR(IMPORTXML($K87, ""//span[@class='deployed-at']""), ""Not Loading""),"""")"),"")</f>
        <v/>
      </c>
      <c r="V87" s="64"/>
      <c r="W87" s="64" t="str">
        <f t="shared" si="9"/>
        <v>barefootguru</v>
      </c>
      <c r="X87" s="65">
        <f>IFERROR(__xludf.DUMMYFUNCTION("iferror(VALUE(left(index(IMPORTXML(K87, ""//div[@class='col-lg-2 user-stat stat-green']""),2,1),len(index(IMPORTXML(K87, ""//div[@class='col-lg-2 user-stat stat-green']""),2,1))-8)),0)"),0.0)</f>
        <v>0</v>
      </c>
    </row>
    <row r="88" ht="15.0" customHeight="1">
      <c r="A88" s="52">
        <f t="shared" si="10"/>
        <v>81</v>
      </c>
      <c r="B88" s="53" t="str">
        <f t="shared" si="2"/>
        <v>🦉 Frauenkirchen Owl #81 | R12 - C6</v>
      </c>
      <c r="C88" s="54">
        <v>12.0</v>
      </c>
      <c r="D88" s="54">
        <v>6.0</v>
      </c>
      <c r="E88" s="55">
        <v>47.83768697</v>
      </c>
      <c r="F88" s="55">
        <v>16.92942638</v>
      </c>
      <c r="G88" s="56" t="s">
        <v>136</v>
      </c>
      <c r="H88" s="57" t="s">
        <v>137</v>
      </c>
      <c r="I88" s="57" t="str">
        <f t="shared" si="3"/>
        <v/>
      </c>
      <c r="J88" s="57" t="str">
        <f t="shared" si="4"/>
        <v>publiclandfun</v>
      </c>
      <c r="K88" s="66" t="s">
        <v>141</v>
      </c>
      <c r="L88" s="59"/>
      <c r="M88" s="60" t="b">
        <v>1</v>
      </c>
      <c r="N88" s="61">
        <f t="shared" si="5"/>
        <v>0</v>
      </c>
      <c r="O88" s="61">
        <f t="shared" si="6"/>
        <v>0</v>
      </c>
      <c r="P88" s="61">
        <f t="shared" si="7"/>
        <v>0</v>
      </c>
      <c r="Q88" s="62" t="str">
        <f t="shared" si="13"/>
        <v/>
      </c>
      <c r="R88" s="63" t="str">
        <f>IFERROR(__xludf.DUMMYFUNCTION("IF($P88=1,IFERROR(IMPORTXML($K88, ""//p[@class='status-date']""), ""Not Loading""),"""")"),"")</f>
        <v/>
      </c>
      <c r="S88" s="64"/>
      <c r="T88" s="64"/>
      <c r="U88" s="64" t="str">
        <f>IFERROR(__xludf.DUMMYFUNCTION("IF($P88=1,IFERROR(IMPORTXML($K88, ""//span[@class='deployed-at']""), ""Not Loading""),"""")"),"")</f>
        <v/>
      </c>
      <c r="V88" s="64"/>
      <c r="W88" s="64" t="str">
        <f t="shared" si="9"/>
        <v>publiclandfun</v>
      </c>
      <c r="X88" s="65">
        <f>IFERROR(__xludf.DUMMYFUNCTION("iferror(VALUE(left(index(IMPORTXML(K88, ""//div[@class='col-lg-2 user-stat stat-green']""),2,1),len(index(IMPORTXML(K88, ""//div[@class='col-lg-2 user-stat stat-green']""),2,1))-8)),0)"),0.0)</f>
        <v>0</v>
      </c>
    </row>
    <row r="89" ht="15.0" customHeight="1">
      <c r="A89" s="52">
        <f t="shared" si="10"/>
        <v>82</v>
      </c>
      <c r="B89" s="53" t="str">
        <f t="shared" si="2"/>
        <v>🦉 Frauenkirchen Owl #82 | R12 - C7</v>
      </c>
      <c r="C89" s="54">
        <v>12.0</v>
      </c>
      <c r="D89" s="54">
        <v>7.0</v>
      </c>
      <c r="E89" s="55">
        <v>47.83778861</v>
      </c>
      <c r="F89" s="55">
        <v>16.92957779</v>
      </c>
      <c r="G89" s="56" t="s">
        <v>136</v>
      </c>
      <c r="H89" s="57" t="s">
        <v>137</v>
      </c>
      <c r="I89" s="57" t="str">
        <f t="shared" si="3"/>
        <v/>
      </c>
      <c r="J89" s="57" t="str">
        <f t="shared" si="4"/>
        <v>Bisquick2</v>
      </c>
      <c r="K89" s="66" t="s">
        <v>142</v>
      </c>
      <c r="L89" s="59"/>
      <c r="M89" s="60" t="b">
        <v>1</v>
      </c>
      <c r="N89" s="61">
        <f t="shared" si="5"/>
        <v>0</v>
      </c>
      <c r="O89" s="61">
        <f t="shared" si="6"/>
        <v>0</v>
      </c>
      <c r="P89" s="61">
        <f t="shared" si="7"/>
        <v>0</v>
      </c>
      <c r="Q89" s="62" t="str">
        <f t="shared" si="13"/>
        <v/>
      </c>
      <c r="R89" s="63" t="str">
        <f>IFERROR(__xludf.DUMMYFUNCTION("IF($P89=1,IFERROR(IMPORTXML($K89, ""//p[@class='status-date']""), ""Not Loading""),"""")"),"")</f>
        <v/>
      </c>
      <c r="S89" s="64"/>
      <c r="T89" s="64"/>
      <c r="U89" s="64" t="str">
        <f>IFERROR(__xludf.DUMMYFUNCTION("IF($P89=1,IFERROR(IMPORTXML($K89, ""//span[@class='deployed-at']""), ""Not Loading""),"""")"),"")</f>
        <v/>
      </c>
      <c r="V89" s="64"/>
      <c r="W89" s="64" t="str">
        <f t="shared" si="9"/>
        <v>Bisquick2</v>
      </c>
      <c r="X89" s="65">
        <f>IFERROR(__xludf.DUMMYFUNCTION("iferror(VALUE(left(index(IMPORTXML(K89, ""//div[@class='col-lg-2 user-stat stat-green']""),2,1),len(index(IMPORTXML(K89, ""//div[@class='col-lg-2 user-stat stat-green']""),2,1))-8)),0)"),0.0)</f>
        <v>0</v>
      </c>
    </row>
  </sheetData>
  <mergeCells count="2">
    <mergeCell ref="M1:R6"/>
    <mergeCell ref="G2:L6"/>
  </mergeCells>
  <conditionalFormatting sqref="H8:J89">
    <cfRule type="expression" dxfId="0" priority="1">
      <formula>$M8=TRUE</formula>
    </cfRule>
  </conditionalFormatting>
  <conditionalFormatting sqref="G1:G89">
    <cfRule type="containsText" dxfId="1" priority="2" operator="containsText" text="Goggles">
      <formula>NOT(ISERROR(SEARCH(("Goggles"),(G1))))</formula>
    </cfRule>
  </conditionalFormatting>
  <conditionalFormatting sqref="G1:G89">
    <cfRule type="containsText" dxfId="2" priority="3" operator="containsText" text="Citrine">
      <formula>NOT(ISERROR(SEARCH(("Citrine"),(G1))))</formula>
    </cfRule>
  </conditionalFormatting>
  <conditionalFormatting sqref="G1:G89">
    <cfRule type="containsText" dxfId="3" priority="4" operator="containsText" text="Onyx">
      <formula>NOT(ISERROR(SEARCH(("Onyx"),(G1))))</formula>
    </cfRule>
  </conditionalFormatting>
  <conditionalFormatting sqref="G1:G89">
    <cfRule type="containsText" dxfId="4" priority="5" operator="containsText" text="POI">
      <formula>NOT(ISERROR(SEARCH(("POI"),(G1))))</formula>
    </cfRule>
  </conditionalFormatting>
  <conditionalFormatting sqref="G1:G89">
    <cfRule type="containsText" dxfId="5" priority="6" operator="containsText" text="Electric M">
      <formula>NOT(ISERROR(SEARCH(("Electric M"),(G1))))</formula>
    </cfRule>
  </conditionalFormatting>
  <conditionalFormatting sqref="G1:G89">
    <cfRule type="containsText" dxfId="6" priority="7" operator="containsText" text="Family">
      <formula>NOT(ISERROR(SEARCH(("Family"),(G1))))</formula>
    </cfRule>
  </conditionalFormatting>
  <conditionalFormatting sqref="G1:G89">
    <cfRule type="containsText" dxfId="7" priority="8" operator="containsText" text="Jelly">
      <formula>NOT(ISERROR(SEARCH(("Jelly"),(G1))))</formula>
    </cfRule>
  </conditionalFormatting>
  <conditionalFormatting sqref="G1:G89">
    <cfRule type="containsText" dxfId="8" priority="9" operator="containsText" text="Bitter">
      <formula>NOT(ISERROR(SEARCH(("Bitter"),(G1))))</formula>
    </cfRule>
  </conditionalFormatting>
  <conditionalFormatting sqref="G1:G89">
    <cfRule type="containsText" dxfId="9" priority="10" operator="containsText" text="Virtual Red">
      <formula>NOT(ISERROR(SEARCH(("Virtual Red"),(G1))))</formula>
    </cfRule>
  </conditionalFormatting>
  <conditionalFormatting sqref="G1:G89">
    <cfRule type="containsText" dxfId="10" priority="11" operator="containsText" text="Timber">
      <formula>NOT(ISERROR(SEARCH(("Timber"),(G1))))</formula>
    </cfRule>
  </conditionalFormatting>
  <conditionalFormatting sqref="G1:G89">
    <cfRule type="containsText" dxfId="11" priority="12" operator="containsText" text="White">
      <formula>NOT(ISERROR(SEARCH(("White"),(G1))))</formula>
    </cfRule>
  </conditionalFormatting>
  <conditionalFormatting sqref="G1:G89">
    <cfRule type="containsText" dxfId="12" priority="13" operator="containsText" text="Rob">
      <formula>NOT(ISERROR(SEARCH(("Rob"),(G1))))</formula>
    </cfRule>
  </conditionalFormatting>
  <conditionalFormatting sqref="G1:G89">
    <cfRule type="containsText" dxfId="13" priority="14" operator="containsText" text="Joystick">
      <formula>NOT(ISERROR(SEARCH(("Joystick"),(G1))))</formula>
    </cfRule>
  </conditionalFormatting>
  <conditionalFormatting sqref="G1:G89">
    <cfRule type="containsText" dxfId="14" priority="15" operator="containsText" text="Wheel">
      <formula>NOT(ISERROR(SEARCH(("Wheel"),(G1))))</formula>
    </cfRule>
  </conditionalFormatting>
  <conditionalFormatting sqref="G1:G89">
    <cfRule type="containsText" dxfId="15" priority="16" operator="containsText" text="Carrot">
      <formula>NOT(ISERROR(SEARCH(("Carrot"),(G1))))</formula>
    </cfRule>
  </conditionalFormatting>
  <conditionalFormatting sqref="G1:G89">
    <cfRule type="cellIs" dxfId="16" priority="17" operator="equal">
      <formula>"Crossbow"</formula>
    </cfRule>
  </conditionalFormatting>
  <conditionalFormatting sqref="G1:G89">
    <cfRule type="containsText" dxfId="17" priority="18" operator="containsText" text="Catapult">
      <formula>NOT(ISERROR(SEARCH(("Catapult"),(G1))))</formula>
    </cfRule>
  </conditionalFormatting>
  <conditionalFormatting sqref="G1:G89">
    <cfRule type="containsText" dxfId="18" priority="19" operator="containsText" text="Car Evo">
      <formula>NOT(ISERROR(SEARCH(("Car Evo"),(G1))))</formula>
    </cfRule>
  </conditionalFormatting>
  <conditionalFormatting sqref="G1:G89">
    <cfRule type="containsText" dxfId="19" priority="20" operator="containsText" text="Sapphire">
      <formula>NOT(ISERROR(SEARCH(("Sapphire"),(G1))))</formula>
    </cfRule>
  </conditionalFormatting>
  <conditionalFormatting sqref="G1:G89">
    <cfRule type="containsText" dxfId="20" priority="21" operator="containsText" text="Dande">
      <formula>NOT(ISERROR(SEARCH(("Dande"),(G1))))</formula>
    </cfRule>
  </conditionalFormatting>
  <conditionalFormatting sqref="G1:G89">
    <cfRule type="containsText" dxfId="21" priority="22" operator="containsText" text="Surprise">
      <formula>NOT(ISERROR(SEARCH(("Surprise"),(G1))))</formula>
    </cfRule>
  </conditionalFormatting>
  <conditionalFormatting sqref="G1:G89">
    <cfRule type="containsText" dxfId="22" priority="23" operator="containsText" text="Field e">
      <formula>NOT(ISERROR(SEARCH(("Field e"),(G1))))</formula>
    </cfRule>
  </conditionalFormatting>
  <conditionalFormatting sqref="G1:G89">
    <cfRule type="containsText" dxfId="23" priority="24" operator="containsText" text="Air Mystery">
      <formula>NOT(ISERROR(SEARCH(("Air Mystery"),(G1))))</formula>
    </cfRule>
  </conditionalFormatting>
  <conditionalFormatting sqref="G1:G89">
    <cfRule type="containsText" dxfId="24" priority="25" operator="containsText" text="White">
      <formula>NOT(ISERROR(SEARCH(("White"),(G1))))</formula>
    </cfRule>
  </conditionalFormatting>
  <conditionalFormatting sqref="G1:G89">
    <cfRule type="containsText" dxfId="25" priority="26" operator="containsText" text="Peas">
      <formula>NOT(ISERROR(SEARCH(("Peas"),(G1))))</formula>
    </cfRule>
  </conditionalFormatting>
  <conditionalFormatting sqref="G1:G89">
    <cfRule type="containsText" dxfId="26" priority="27" operator="containsText" text="Burnt">
      <formula>NOT(ISERROR(SEARCH(("Burnt"),(G1))))</formula>
    </cfRule>
  </conditionalFormatting>
  <conditionalFormatting sqref="G1:G89">
    <cfRule type="containsText" dxfId="27" priority="28" operator="containsText" text="Forest">
      <formula>NOT(ISERROR(SEARCH(("Forest"),(G1))))</formula>
    </cfRule>
  </conditionalFormatting>
  <conditionalFormatting sqref="G1:G89">
    <cfRule type="containsText" dxfId="28" priority="29" operator="containsText" text="Asparagus">
      <formula>NOT(ISERROR(SEARCH(("Asparagus"),(G1))))</formula>
    </cfRule>
  </conditionalFormatting>
  <conditionalFormatting sqref="G1:G89">
    <cfRule type="containsText" dxfId="29" priority="30" operator="containsText" text="Olive">
      <formula>NOT(ISERROR(SEARCH(("Olive"),(G1))))</formula>
    </cfRule>
  </conditionalFormatting>
  <conditionalFormatting sqref="G1:G89">
    <cfRule type="containsText" dxfId="30" priority="31" operator="containsText" text="Yellow Gr">
      <formula>NOT(ISERROR(SEARCH(("Yellow Gr"),(G1))))</formula>
    </cfRule>
  </conditionalFormatting>
  <conditionalFormatting sqref="G1:G89">
    <cfRule type="containsText" dxfId="31" priority="32" operator="containsText" text="Silver">
      <formula>NOT(ISERROR(SEARCH(("Silver"),(G1))))</formula>
    </cfRule>
  </conditionalFormatting>
  <conditionalFormatting sqref="G1:G89">
    <cfRule type="containsText" dxfId="32" priority="33" operator="containsText" text="Eggs">
      <formula>NOT(ISERROR(SEARCH(("Eggs"),(G1))))</formula>
    </cfRule>
  </conditionalFormatting>
  <conditionalFormatting sqref="G1:G89">
    <cfRule type="containsText" dxfId="33" priority="34" operator="containsText" text="Submarine">
      <formula>NOT(ISERROR(SEARCH(("Submarine"),(G1))))</formula>
    </cfRule>
  </conditionalFormatting>
  <conditionalFormatting sqref="G1:G89">
    <cfRule type="containsText" dxfId="34" priority="35" operator="containsText" text="Safari">
      <formula>NOT(ISERROR(SEARCH(("Safari"),(G1))))</formula>
    </cfRule>
  </conditionalFormatting>
  <conditionalFormatting sqref="G1:G89">
    <cfRule type="containsText" dxfId="35" priority="36" operator="containsText" text="Horse">
      <formula>NOT(ISERROR(SEARCH(("Horse"),(G1))))</formula>
    </cfRule>
  </conditionalFormatting>
  <conditionalFormatting sqref="G1:G89">
    <cfRule type="containsText" dxfId="36" priority="37" operator="containsText" text="Amethyst">
      <formula>NOT(ISERROR(SEARCH(("Amethyst"),(G1))))</formula>
    </cfRule>
  </conditionalFormatting>
  <conditionalFormatting sqref="G1:G89">
    <cfRule type="containsText" dxfId="37" priority="38" operator="containsText" text="Flat RUM">
      <formula>NOT(ISERROR(SEARCH(("Flat RUM"),(G1))))</formula>
    </cfRule>
  </conditionalFormatting>
  <conditionalFormatting sqref="G1:G89">
    <cfRule type="containsText" dxfId="38" priority="39" operator="containsText" text="RUM">
      <formula>NOT(ISERROR(SEARCH(("RUM"),(G1))))</formula>
    </cfRule>
  </conditionalFormatting>
  <conditionalFormatting sqref="G1:G89">
    <cfRule type="containsText" dxfId="39" priority="40" operator="containsText" text="Green">
      <formula>NOT(ISERROR(SEARCH(("Green"),(G1))))</formula>
    </cfRule>
  </conditionalFormatting>
  <conditionalFormatting sqref="G1:G89">
    <cfRule type="containsText" dxfId="40" priority="41" operator="containsText" text="Zodiac">
      <formula>NOT(ISERROR(SEARCH(("Zodiac"),(G1))))</formula>
    </cfRule>
  </conditionalFormatting>
  <conditionalFormatting sqref="G1:G89">
    <cfRule type="containsText" dxfId="41" priority="42" operator="containsText" text="Flat Matt">
      <formula>NOT(ISERROR(SEARCH(("Flat Matt"),(G1))))</formula>
    </cfRule>
  </conditionalFormatting>
  <conditionalFormatting sqref="G1:G89">
    <cfRule type="containsText" dxfId="42" priority="43" operator="containsText" text="Flat Lou">
      <formula>NOT(ISERROR(SEARCH(("Flat Lou"),(G1))))</formula>
    </cfRule>
  </conditionalFormatting>
  <conditionalFormatting sqref="G1:G89">
    <cfRule type="containsText" dxfId="43" priority="44" operator="containsText" text="Hammock">
      <formula>NOT(ISERROR(SEARCH(("Hammock"),(G1))))</formula>
    </cfRule>
  </conditionalFormatting>
  <conditionalFormatting sqref="R1:R89">
    <cfRule type="containsText" dxfId="44" priority="45" operator="containsText" text="loading">
      <formula>NOT(ISERROR(SEARCH(("loading"),(R1))))</formula>
    </cfRule>
  </conditionalFormatting>
  <conditionalFormatting sqref="G1:G89">
    <cfRule type="containsText" dxfId="45" priority="46" operator="containsText" text="Maple">
      <formula>NOT(ISERROR(SEARCH(("Maple"),(G1))))</formula>
    </cfRule>
  </conditionalFormatting>
  <conditionalFormatting sqref="G1:G89">
    <cfRule type="containsText" dxfId="46" priority="47" operator="containsText" text="Flat Flashlight">
      <formula>NOT(ISERROR(SEARCH(("Flat Flashlight"),(G1))))</formula>
    </cfRule>
  </conditionalFormatting>
  <conditionalFormatting sqref="G1:G89">
    <cfRule type="containsText" dxfId="47" priority="48" operator="containsText" text="Violet">
      <formula>NOT(ISERROR(SEARCH(("Violet"),(G1))))</formula>
    </cfRule>
  </conditionalFormatting>
  <conditionalFormatting sqref="G1:G89">
    <cfRule type="containsText" dxfId="48" priority="49" operator="containsText" text="Void M">
      <formula>NOT(ISERROR(SEARCH(("Void M"),(G1))))</formula>
    </cfRule>
  </conditionalFormatting>
  <conditionalFormatting sqref="G1:G89">
    <cfRule type="containsText" dxfId="49" priority="50" operator="containsText" text="Black">
      <formula>NOT(ISERROR(SEARCH(("Black"),(G1))))</formula>
    </cfRule>
  </conditionalFormatting>
  <conditionalFormatting sqref="G1:G89">
    <cfRule type="containsText" dxfId="50" priority="51" operator="containsText" text="Strawberry">
      <formula>NOT(ISERROR(SEARCH(("Strawberry"),(G1))))</formula>
    </cfRule>
  </conditionalFormatting>
  <conditionalFormatting sqref="G1:G89">
    <cfRule type="containsText" dxfId="51" priority="52" operator="containsText" text="Scarlet">
      <formula>NOT(ISERROR(SEARCH(("Scarlet"),(G1))))</formula>
    </cfRule>
  </conditionalFormatting>
  <conditionalFormatting sqref="G1:G89">
    <cfRule type="containsText" dxfId="52" priority="53" operator="containsText" text="Shamro">
      <formula>NOT(ISERROR(SEARCH(("Shamro"),(G1))))</formula>
    </cfRule>
  </conditionalFormatting>
  <conditionalFormatting sqref="G1:G89">
    <cfRule type="containsText" dxfId="53" priority="54" operator="containsText" text="cadet">
      <formula>NOT(ISERROR(SEARCH(("cadet"),(G1))))</formula>
    </cfRule>
  </conditionalFormatting>
  <conditionalFormatting sqref="G1:G89">
    <cfRule type="containsText" dxfId="54" priority="55" operator="containsText" text="red">
      <formula>NOT(ISERROR(SEARCH(("red"),(G1))))</formula>
    </cfRule>
  </conditionalFormatting>
  <conditionalFormatting sqref="G1:G89">
    <cfRule type="containsText" dxfId="55" priority="56" operator="containsText" text="void">
      <formula>NOT(ISERROR(SEARCH(("void"),(G1))))</formula>
    </cfRule>
  </conditionalFormatting>
  <hyperlinks>
    <hyperlink r:id="rId1" ref="B2"/>
    <hyperlink r:id="rId2" ref="B3"/>
    <hyperlink r:id="rId3" ref="B4"/>
    <hyperlink r:id="rId4" ref="K8"/>
    <hyperlink r:id="rId5" ref="K9"/>
    <hyperlink r:id="rId6" ref="K10"/>
    <hyperlink r:id="rId7" ref="K11"/>
    <hyperlink r:id="rId8" ref="K12"/>
    <hyperlink r:id="rId9" ref="K13"/>
    <hyperlink r:id="rId10" ref="K14"/>
    <hyperlink r:id="rId11" ref="K15"/>
    <hyperlink r:id="rId12" ref="K16"/>
    <hyperlink r:id="rId13" ref="K17"/>
    <hyperlink r:id="rId14" ref="K18"/>
    <hyperlink r:id="rId15" ref="K19"/>
    <hyperlink r:id="rId16" ref="K20"/>
    <hyperlink r:id="rId17" ref="K21"/>
    <hyperlink r:id="rId18" ref="K22"/>
    <hyperlink r:id="rId19" ref="K23"/>
    <hyperlink r:id="rId20" ref="K24"/>
    <hyperlink r:id="rId21" ref="K25"/>
    <hyperlink r:id="rId22" ref="K26"/>
    <hyperlink r:id="rId23" ref="K27"/>
    <hyperlink r:id="rId24" ref="K28"/>
    <hyperlink r:id="rId25" ref="K29"/>
    <hyperlink r:id="rId26" ref="K30"/>
    <hyperlink r:id="rId27" ref="K31"/>
    <hyperlink r:id="rId28" ref="K32"/>
    <hyperlink r:id="rId29" ref="K33"/>
    <hyperlink r:id="rId30" ref="K34"/>
    <hyperlink r:id="rId31" ref="K35"/>
    <hyperlink r:id="rId32" ref="K36"/>
    <hyperlink r:id="rId33" ref="K37"/>
    <hyperlink r:id="rId34" ref="K38"/>
    <hyperlink r:id="rId35" ref="K39"/>
    <hyperlink r:id="rId36" ref="K40"/>
    <hyperlink r:id="rId37" ref="K41"/>
    <hyperlink r:id="rId38" ref="K42"/>
    <hyperlink r:id="rId39" ref="K43"/>
    <hyperlink r:id="rId40" ref="K44"/>
    <hyperlink r:id="rId41" ref="K45"/>
    <hyperlink r:id="rId42" ref="K46"/>
    <hyperlink r:id="rId43" ref="K47"/>
    <hyperlink r:id="rId44" ref="K48"/>
    <hyperlink r:id="rId45" ref="K49"/>
    <hyperlink r:id="rId46" ref="K50"/>
    <hyperlink r:id="rId47" ref="K51"/>
    <hyperlink r:id="rId48" ref="K52"/>
    <hyperlink r:id="rId49" ref="K53"/>
    <hyperlink r:id="rId50" ref="K54"/>
    <hyperlink r:id="rId51" ref="K55"/>
    <hyperlink r:id="rId52" ref="K56"/>
    <hyperlink r:id="rId53" ref="K57"/>
    <hyperlink r:id="rId54" ref="K58"/>
    <hyperlink r:id="rId55" ref="K59"/>
    <hyperlink r:id="rId56" ref="K60"/>
    <hyperlink r:id="rId57" ref="K61"/>
    <hyperlink r:id="rId58" ref="K62"/>
    <hyperlink r:id="rId59" ref="K63"/>
    <hyperlink r:id="rId60" ref="K64"/>
    <hyperlink r:id="rId61" ref="K65"/>
    <hyperlink r:id="rId62" ref="K66"/>
    <hyperlink r:id="rId63" ref="K67"/>
    <hyperlink r:id="rId64" ref="K68"/>
    <hyperlink r:id="rId65" ref="K69"/>
    <hyperlink r:id="rId66" ref="K70"/>
    <hyperlink r:id="rId67" ref="K71"/>
    <hyperlink r:id="rId68" ref="K72"/>
    <hyperlink r:id="rId69" ref="K73"/>
    <hyperlink r:id="rId70" ref="K74"/>
    <hyperlink r:id="rId71" ref="K75"/>
    <hyperlink r:id="rId72" ref="K76"/>
    <hyperlink r:id="rId73" ref="K77"/>
    <hyperlink r:id="rId74" ref="K78"/>
    <hyperlink r:id="rId75" ref="K79"/>
    <hyperlink r:id="rId76" ref="K80"/>
    <hyperlink r:id="rId77" ref="K81"/>
    <hyperlink r:id="rId78" ref="K82"/>
    <hyperlink r:id="rId79" ref="K83"/>
    <hyperlink r:id="rId80" ref="K84"/>
    <hyperlink r:id="rId81" ref="K85"/>
    <hyperlink r:id="rId82" ref="K86"/>
    <hyperlink r:id="rId83" ref="K87"/>
    <hyperlink r:id="rId84" ref="K88"/>
    <hyperlink r:id="rId85" ref="K89"/>
  </hyperlinks>
  <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63"/>
    <col customWidth="1" min="2" max="2" width="24.63"/>
    <col customWidth="1" min="3" max="3" width="12.0"/>
    <col customWidth="1" min="4" max="7" width="10.75"/>
    <col customWidth="1" min="8" max="8" width="7.5"/>
    <col customWidth="1" min="9" max="9" width="10.75"/>
    <col customWidth="1" min="11" max="13" width="11.25"/>
    <col hidden="1" min="14" max="27" width="12.63"/>
  </cols>
  <sheetData>
    <row r="1" ht="27.75" customHeight="1">
      <c r="A1" s="69"/>
      <c r="B1" s="69" t="str">
        <f>Garden!B1</f>
        <v>🦉 Frauenkirchen Owl</v>
      </c>
      <c r="C1" s="69"/>
      <c r="D1" s="69"/>
      <c r="E1" s="69"/>
      <c r="F1" s="69"/>
      <c r="G1" s="69"/>
      <c r="H1" s="70"/>
      <c r="I1" s="71"/>
      <c r="J1" s="69"/>
      <c r="K1" s="70"/>
      <c r="L1" s="69"/>
      <c r="M1" s="70"/>
      <c r="N1" s="70"/>
      <c r="O1" s="70"/>
      <c r="P1" s="69"/>
      <c r="Q1" s="69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 hidden="1">
      <c r="A2" s="73"/>
      <c r="B2" s="73"/>
      <c r="C2" s="73"/>
      <c r="D2" s="73"/>
      <c r="E2" s="73"/>
      <c r="F2" s="73"/>
      <c r="G2" s="73"/>
      <c r="H2" s="73"/>
      <c r="I2" s="74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</row>
    <row r="3" hidden="1">
      <c r="A3" s="73"/>
      <c r="B3" s="75"/>
      <c r="C3" s="73"/>
      <c r="D3" s="73"/>
      <c r="E3" s="73"/>
      <c r="F3" s="73"/>
      <c r="G3" s="73"/>
      <c r="H3" s="73"/>
      <c r="I3" s="74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</row>
    <row r="4">
      <c r="A4" s="76"/>
      <c r="B4" s="76"/>
      <c r="C4" s="76"/>
      <c r="D4" s="76"/>
      <c r="E4" s="76"/>
      <c r="F4" s="76"/>
      <c r="G4" s="76"/>
      <c r="H4" s="76"/>
      <c r="I4" s="77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>
      <c r="A5" s="78"/>
      <c r="B5" s="79" t="str">
        <f>Garden!$B$1</f>
        <v>🦉 Frauenkirchen Owl</v>
      </c>
      <c r="C5" s="80"/>
      <c r="D5" s="81" t="s">
        <v>143</v>
      </c>
      <c r="E5" s="82" t="s">
        <v>144</v>
      </c>
      <c r="F5" s="83" t="s">
        <v>145</v>
      </c>
      <c r="G5" s="84" t="s">
        <v>146</v>
      </c>
      <c r="H5" s="85" t="s">
        <v>28</v>
      </c>
      <c r="I5" s="86" t="s">
        <v>147</v>
      </c>
      <c r="J5" s="87"/>
      <c r="K5" s="87"/>
      <c r="L5" s="88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>
      <c r="B6" s="89" t="s">
        <v>148</v>
      </c>
      <c r="C6" s="90" t="s">
        <v>149</v>
      </c>
      <c r="D6" s="91">
        <f>counta(Garden!B8:B95)</f>
        <v>82</v>
      </c>
      <c r="E6" s="91">
        <f>countif(Garden!$M:$M,TRUE)</f>
        <v>81</v>
      </c>
      <c r="F6" s="91">
        <f>sum(Garden!$P:$P)</f>
        <v>1</v>
      </c>
      <c r="G6" s="91">
        <f>sum(Garden!$O:$O)</f>
        <v>0</v>
      </c>
      <c r="H6" s="92">
        <f>sum(Garden!$N:$N)</f>
        <v>0</v>
      </c>
      <c r="I6" s="93">
        <f t="shared" ref="I6:I28" si="1">iferror($E6/$D6,0)</f>
        <v>0.987804878</v>
      </c>
      <c r="J6" s="76"/>
      <c r="K6" s="76"/>
      <c r="L6" s="94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>
      <c r="B7" s="95" t="s">
        <v>71</v>
      </c>
      <c r="C7" s="96" t="s">
        <v>150</v>
      </c>
      <c r="D7" s="97">
        <f>countif(Garden!$G:$G,$B7)</f>
        <v>18</v>
      </c>
      <c r="E7" s="97">
        <f>countifs(Garden!$G:$G,$B7,Garden!$M:$M,TRUE)</f>
        <v>18</v>
      </c>
      <c r="F7" s="97">
        <f>countifs(Garden!$G:$G,$B7,Garden!$P:$P,"1")</f>
        <v>0</v>
      </c>
      <c r="G7" s="97">
        <f>countifs(Garden!$G:$G,$B7,Garden!$O:$O,"1")</f>
        <v>0</v>
      </c>
      <c r="H7" s="98">
        <f>countifs(Garden!$G:$G,$B7,Garden!$N:$N,"1")</f>
        <v>0</v>
      </c>
      <c r="I7" s="99">
        <f t="shared" si="1"/>
        <v>1</v>
      </c>
      <c r="J7" s="76"/>
      <c r="K7" s="76"/>
      <c r="L7" s="94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</row>
    <row r="8">
      <c r="B8" s="95" t="s">
        <v>94</v>
      </c>
      <c r="C8" s="96" t="s">
        <v>151</v>
      </c>
      <c r="D8" s="97">
        <f>countif(Garden!$G:$G,$B8)</f>
        <v>14</v>
      </c>
      <c r="E8" s="97">
        <f>countifs(Garden!$G:$G,$B8,Garden!$M:$M,TRUE)</f>
        <v>14</v>
      </c>
      <c r="F8" s="97">
        <f>countifs(Garden!$G:$G,$B8,Garden!$P:$P,"1")</f>
        <v>0</v>
      </c>
      <c r="G8" s="97">
        <f>countifs(Garden!$G:$G,$B8,Garden!$O:$O,"1")</f>
        <v>0</v>
      </c>
      <c r="H8" s="98">
        <f>countifs(Garden!$G:$G,$B8,Garden!$N:$N,"1")</f>
        <v>0</v>
      </c>
      <c r="I8" s="99">
        <f t="shared" si="1"/>
        <v>1</v>
      </c>
      <c r="J8" s="76"/>
      <c r="K8" s="76"/>
      <c r="L8" s="94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</row>
    <row r="9">
      <c r="B9" s="95" t="s">
        <v>48</v>
      </c>
      <c r="C9" s="96" t="s">
        <v>152</v>
      </c>
      <c r="D9" s="97">
        <f>countif(Garden!$G:$G,$B9)</f>
        <v>12</v>
      </c>
      <c r="E9" s="97">
        <f>countifs(Garden!$G:$G,$B9,Garden!$M:$M,TRUE)</f>
        <v>11</v>
      </c>
      <c r="F9" s="97">
        <f>countifs(Garden!$G:$G,$B9,Garden!$P:$P,"1")</f>
        <v>1</v>
      </c>
      <c r="G9" s="97">
        <f>countifs(Garden!$G:$G,$B9,Garden!$O:$O,"1")</f>
        <v>0</v>
      </c>
      <c r="H9" s="98">
        <f>countifs(Garden!$G:$G,$B9,Garden!$N:$N,"1")</f>
        <v>0</v>
      </c>
      <c r="I9" s="99">
        <f t="shared" si="1"/>
        <v>0.9166666667</v>
      </c>
      <c r="J9" s="76"/>
      <c r="K9" s="76"/>
      <c r="L9" s="94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>
      <c r="B10" s="95" t="s">
        <v>91</v>
      </c>
      <c r="C10" s="96" t="s">
        <v>152</v>
      </c>
      <c r="D10" s="97">
        <f>countif(Garden!$G:$G,$B10)</f>
        <v>4</v>
      </c>
      <c r="E10" s="97">
        <f>countifs(Garden!$G:$G,$B10,Garden!$M:$M,TRUE)</f>
        <v>4</v>
      </c>
      <c r="F10" s="97">
        <f>countifs(Garden!$G:$G,$B10,Garden!$P:$P,"1")</f>
        <v>0</v>
      </c>
      <c r="G10" s="97">
        <f>countifs(Garden!$G:$G,$B10,Garden!$O:$O,"1")</f>
        <v>0</v>
      </c>
      <c r="H10" s="98">
        <f>countifs(Garden!$G:$G,$B10,Garden!$N:$N,"1")</f>
        <v>0</v>
      </c>
      <c r="I10" s="99">
        <f t="shared" si="1"/>
        <v>1</v>
      </c>
      <c r="J10" s="76"/>
      <c r="K10" s="76"/>
      <c r="L10" s="94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>
      <c r="B11" s="95" t="s">
        <v>105</v>
      </c>
      <c r="C11" s="96" t="s">
        <v>153</v>
      </c>
      <c r="D11" s="97">
        <f>countif(Garden!$G:$G,$B11)</f>
        <v>6</v>
      </c>
      <c r="E11" s="97">
        <f>countifs(Garden!$G:$G,$B11,Garden!$M:$M,TRUE)</f>
        <v>6</v>
      </c>
      <c r="F11" s="97">
        <f>countifs(Garden!$G:$G,$B11,Garden!$P:$P,"1")</f>
        <v>0</v>
      </c>
      <c r="G11" s="97">
        <f>countifs(Garden!$G:$G,$B11,Garden!$O:$O,"1")</f>
        <v>0</v>
      </c>
      <c r="H11" s="98">
        <f>countifs(Garden!$G:$G,$B11,Garden!$N:$N,"1")</f>
        <v>0</v>
      </c>
      <c r="I11" s="99">
        <f t="shared" si="1"/>
        <v>1</v>
      </c>
      <c r="J11" s="76"/>
      <c r="K11" s="76"/>
      <c r="L11" s="94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>
      <c r="B12" s="95" t="s">
        <v>115</v>
      </c>
      <c r="C12" s="96" t="s">
        <v>153</v>
      </c>
      <c r="D12" s="97">
        <f>countif(Garden!$G:$G,$B12)</f>
        <v>4</v>
      </c>
      <c r="E12" s="97">
        <f>countifs(Garden!$G:$G,$B12,Garden!$M:$M,TRUE)</f>
        <v>4</v>
      </c>
      <c r="F12" s="97">
        <f>countifs(Garden!$G:$G,$B12,Garden!$P:$P,"1")</f>
        <v>0</v>
      </c>
      <c r="G12" s="97">
        <f>countifs(Garden!$G:$G,$B12,Garden!$O:$O,"1")</f>
        <v>0</v>
      </c>
      <c r="H12" s="98">
        <f>countifs(Garden!$G:$G,$B12,Garden!$N:$N,"1")</f>
        <v>0</v>
      </c>
      <c r="I12" s="99">
        <f t="shared" si="1"/>
        <v>1</v>
      </c>
      <c r="J12" s="76"/>
      <c r="K12" s="76"/>
      <c r="L12" s="94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>
      <c r="B13" s="95" t="s">
        <v>136</v>
      </c>
      <c r="C13" s="96" t="s">
        <v>153</v>
      </c>
      <c r="D13" s="97">
        <f>countif(Garden!$G:$G,$B13)</f>
        <v>4</v>
      </c>
      <c r="E13" s="97">
        <f>countifs(Garden!$G:$G,$B13,Garden!$M:$M,TRUE)</f>
        <v>4</v>
      </c>
      <c r="F13" s="97">
        <f>countifs(Garden!$G:$G,$B13,Garden!$P:$P,"1")</f>
        <v>0</v>
      </c>
      <c r="G13" s="97">
        <f>countifs(Garden!$G:$G,$B13,Garden!$O:$O,"1")</f>
        <v>0</v>
      </c>
      <c r="H13" s="98">
        <f>countifs(Garden!$G:$G,$B13,Garden!$N:$N,"1")</f>
        <v>0</v>
      </c>
      <c r="I13" s="99">
        <f t="shared" si="1"/>
        <v>1</v>
      </c>
      <c r="J13" s="76"/>
      <c r="K13" s="76"/>
      <c r="L13" s="94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</row>
    <row r="14">
      <c r="B14" s="95" t="s">
        <v>76</v>
      </c>
      <c r="C14" s="96" t="s">
        <v>154</v>
      </c>
      <c r="D14" s="97">
        <f>countif(Garden!$G:$G,$B14)</f>
        <v>3</v>
      </c>
      <c r="E14" s="97">
        <f>countifs(Garden!$G:$G,$B14,Garden!$M:$M,TRUE)</f>
        <v>3</v>
      </c>
      <c r="F14" s="97">
        <f>countifs(Garden!$G:$G,$B14,Garden!$P:$P,"1")</f>
        <v>0</v>
      </c>
      <c r="G14" s="97">
        <f>countifs(Garden!$G:$G,$B14,Garden!$O:$O,"1")</f>
        <v>0</v>
      </c>
      <c r="H14" s="98">
        <f>countifs(Garden!$G:$G,$B14,Garden!$N:$N,"1")</f>
        <v>0</v>
      </c>
      <c r="I14" s="99">
        <f t="shared" si="1"/>
        <v>1</v>
      </c>
      <c r="J14" s="76"/>
      <c r="K14" s="76"/>
      <c r="L14" s="94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</row>
    <row r="15">
      <c r="B15" s="95" t="s">
        <v>35</v>
      </c>
      <c r="C15" s="96" t="s">
        <v>154</v>
      </c>
      <c r="D15" s="97">
        <f>countif(Garden!$G:$G,$B15)</f>
        <v>3</v>
      </c>
      <c r="E15" s="97">
        <f>countifs(Garden!$G:$G,$B15,Garden!$M:$M,TRUE)</f>
        <v>3</v>
      </c>
      <c r="F15" s="97">
        <f>countifs(Garden!$G:$G,$B15,Garden!$P:$P,"1")</f>
        <v>0</v>
      </c>
      <c r="G15" s="97">
        <f>countifs(Garden!$G:$G,$B15,Garden!$O:$O,"1")</f>
        <v>0</v>
      </c>
      <c r="H15" s="98">
        <f>countifs(Garden!$G:$G,$B15,Garden!$N:$N,"1")</f>
        <v>0</v>
      </c>
      <c r="I15" s="99">
        <f t="shared" si="1"/>
        <v>1</v>
      </c>
      <c r="J15" s="76"/>
      <c r="K15" s="76"/>
      <c r="L15" s="94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</row>
    <row r="16">
      <c r="B16" s="95" t="s">
        <v>59</v>
      </c>
      <c r="C16" s="96" t="s">
        <v>154</v>
      </c>
      <c r="D16" s="97">
        <f>countif(Garden!$G:$G,$B16)</f>
        <v>1</v>
      </c>
      <c r="E16" s="97">
        <f>countifs(Garden!$G:$G,$B16,Garden!$M:$M,TRUE)</f>
        <v>1</v>
      </c>
      <c r="F16" s="97">
        <f>countifs(Garden!$G:$G,$B16,Garden!$P:$P,"1")</f>
        <v>0</v>
      </c>
      <c r="G16" s="97">
        <f>countifs(Garden!$G:$G,$B16,Garden!$O:$O,"1")</f>
        <v>0</v>
      </c>
      <c r="H16" s="98">
        <f>countifs(Garden!$G:$G,$B16,Garden!$N:$N,"1")</f>
        <v>0</v>
      </c>
      <c r="I16" s="99">
        <f t="shared" si="1"/>
        <v>1</v>
      </c>
      <c r="J16" s="76"/>
      <c r="K16" s="76"/>
      <c r="L16" s="94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</row>
    <row r="17">
      <c r="B17" s="95" t="s">
        <v>39</v>
      </c>
      <c r="C17" s="96" t="s">
        <v>155</v>
      </c>
      <c r="D17" s="97">
        <f>countif(Garden!$G:$G,$B17)</f>
        <v>12</v>
      </c>
      <c r="E17" s="97">
        <f>countifs(Garden!$G:$G,$B17,Garden!$M:$M,TRUE)</f>
        <v>12</v>
      </c>
      <c r="F17" s="97">
        <f>countifs(Garden!$G:$G,$B17,Garden!$P:$P,"1")</f>
        <v>0</v>
      </c>
      <c r="G17" s="97">
        <f>countifs(Garden!$G:$G,$B17,Garden!$O:$O,"1")</f>
        <v>0</v>
      </c>
      <c r="H17" s="98">
        <f>countifs(Garden!$G:$G,$B17,Garden!$N:$N,"1")</f>
        <v>0</v>
      </c>
      <c r="I17" s="99">
        <f t="shared" si="1"/>
        <v>1</v>
      </c>
      <c r="J17" s="76"/>
      <c r="K17" s="76"/>
      <c r="L17" s="94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</row>
    <row r="18">
      <c r="A18" s="100"/>
      <c r="B18" s="101" t="s">
        <v>63</v>
      </c>
      <c r="C18" s="102" t="s">
        <v>156</v>
      </c>
      <c r="D18" s="103">
        <f>countif(Garden!$G:$G,$B18)</f>
        <v>1</v>
      </c>
      <c r="E18" s="103">
        <f>countifs(Garden!$G:$G,$B18,Garden!$M:$M,TRUE)</f>
        <v>1</v>
      </c>
      <c r="F18" s="103">
        <f>countifs(Garden!$G:$G,$B18,Garden!$P:$P,"1")</f>
        <v>0</v>
      </c>
      <c r="G18" s="103">
        <f>countifs(Garden!$G:$G,$B18,Garden!$O:$O,"1")</f>
        <v>0</v>
      </c>
      <c r="H18" s="104">
        <f>countifs(Garden!$G:$G,$B18,Garden!$N:$N,"1")</f>
        <v>0</v>
      </c>
      <c r="I18" s="105">
        <f t="shared" si="1"/>
        <v>1</v>
      </c>
      <c r="J18" s="76"/>
      <c r="K18" s="76"/>
      <c r="L18" s="94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</row>
    <row r="19" hidden="1">
      <c r="A19" s="100"/>
      <c r="B19" s="106"/>
      <c r="C19" s="96"/>
      <c r="D19" s="97">
        <f>countif(Garden!$G:$G,$B19)</f>
        <v>0</v>
      </c>
      <c r="E19" s="97">
        <f>countifs(Garden!$G:$G,$B19,Garden!$M:$M,TRUE)</f>
        <v>0</v>
      </c>
      <c r="F19" s="97">
        <f>countifs(Garden!$G:$G,$B19,Garden!$P:$P,"1")</f>
        <v>0</v>
      </c>
      <c r="G19" s="97">
        <f>countifs(Garden!$G:$G,$B19,Garden!$O:$O,"1")</f>
        <v>0</v>
      </c>
      <c r="H19" s="98">
        <f>countifs(Garden!$G:$G,$B19,Garden!$N:$N,"1")</f>
        <v>0</v>
      </c>
      <c r="I19" s="99">
        <f t="shared" si="1"/>
        <v>0</v>
      </c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</row>
    <row r="20" hidden="1">
      <c r="A20" s="100"/>
      <c r="B20" s="106"/>
      <c r="C20" s="96"/>
      <c r="D20" s="97">
        <f>countif(Garden!$G:$G,$B20)</f>
        <v>0</v>
      </c>
      <c r="E20" s="97">
        <f>countifs(Garden!$G:$G,$B20,Garden!$M:$M,TRUE)</f>
        <v>0</v>
      </c>
      <c r="F20" s="97">
        <f>countifs(Garden!$G:$G,$B20,Garden!$P:$P,"1")</f>
        <v>0</v>
      </c>
      <c r="G20" s="97">
        <f>countifs(Garden!$G:$G,$B20,Garden!$O:$O,"1")</f>
        <v>0</v>
      </c>
      <c r="H20" s="98">
        <f>countifs(Garden!$G:$G,$B20,Garden!$N:$N,"1")</f>
        <v>0</v>
      </c>
      <c r="I20" s="99">
        <f t="shared" si="1"/>
        <v>0</v>
      </c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</row>
    <row r="21" hidden="1">
      <c r="A21" s="100"/>
      <c r="B21" s="106"/>
      <c r="C21" s="96"/>
      <c r="D21" s="97">
        <f>countif(Garden!$G:$G,$B21)</f>
        <v>0</v>
      </c>
      <c r="E21" s="97">
        <f>countifs(Garden!$G:$G,$B21,Garden!$M:$M,TRUE)</f>
        <v>0</v>
      </c>
      <c r="F21" s="97">
        <f>countifs(Garden!$G:$G,$B21,Garden!$P:$P,"1")</f>
        <v>0</v>
      </c>
      <c r="G21" s="97">
        <f>countifs(Garden!$G:$G,$B21,Garden!$O:$O,"1")</f>
        <v>0</v>
      </c>
      <c r="H21" s="98">
        <f>countifs(Garden!$G:$G,$B21,Garden!$N:$N,"1")</f>
        <v>0</v>
      </c>
      <c r="I21" s="99">
        <f t="shared" si="1"/>
        <v>0</v>
      </c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</row>
    <row r="22" hidden="1">
      <c r="A22" s="100"/>
      <c r="B22" s="106"/>
      <c r="C22" s="96"/>
      <c r="D22" s="97">
        <f>countif(Garden!$G:$G,$B22)</f>
        <v>0</v>
      </c>
      <c r="E22" s="97">
        <f>countifs(Garden!$G:$G,$B22,Garden!$M:$M,TRUE)</f>
        <v>0</v>
      </c>
      <c r="F22" s="97">
        <f>countifs(Garden!$G:$G,$B22,Garden!$P:$P,"1")</f>
        <v>0</v>
      </c>
      <c r="G22" s="97">
        <f>countifs(Garden!$G:$G,$B22,Garden!$O:$O,"1")</f>
        <v>0</v>
      </c>
      <c r="H22" s="98">
        <f>countifs(Garden!$G:$G,$B22,Garden!$N:$N,"1")</f>
        <v>0</v>
      </c>
      <c r="I22" s="99">
        <f t="shared" si="1"/>
        <v>0</v>
      </c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hidden="1">
      <c r="A23" s="100"/>
      <c r="B23" s="106"/>
      <c r="C23" s="96"/>
      <c r="D23" s="97">
        <f>countif(Garden!$G:$G,$B23)</f>
        <v>0</v>
      </c>
      <c r="E23" s="97">
        <f>countifs(Garden!$G:$G,$B23,Garden!$M:$M,TRUE)</f>
        <v>0</v>
      </c>
      <c r="F23" s="97">
        <f>countifs(Garden!$G:$G,$B23,Garden!$P:$P,"1")</f>
        <v>0</v>
      </c>
      <c r="G23" s="97">
        <f>countifs(Garden!$G:$G,$B23,Garden!$O:$O,"1")</f>
        <v>0</v>
      </c>
      <c r="H23" s="98">
        <f>countifs(Garden!$G:$G,$B23,Garden!$N:$N,"1")</f>
        <v>0</v>
      </c>
      <c r="I23" s="99">
        <f t="shared" si="1"/>
        <v>0</v>
      </c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hidden="1">
      <c r="A24" s="100"/>
      <c r="B24" s="106"/>
      <c r="C24" s="96"/>
      <c r="D24" s="97">
        <f>countif(Garden!$G:$G,$B24)</f>
        <v>0</v>
      </c>
      <c r="E24" s="97">
        <f>countifs(Garden!$G:$G,$B24,Garden!$M:$M,TRUE)</f>
        <v>0</v>
      </c>
      <c r="F24" s="97">
        <f>countifs(Garden!$G:$G,$B24,Garden!$P:$P,"1")</f>
        <v>0</v>
      </c>
      <c r="G24" s="97">
        <f>countifs(Garden!$G:$G,$B24,Garden!$O:$O,"1")</f>
        <v>0</v>
      </c>
      <c r="H24" s="98">
        <f>countifs(Garden!$G:$G,$B24,Garden!$N:$N,"1")</f>
        <v>0</v>
      </c>
      <c r="I24" s="99">
        <f t="shared" si="1"/>
        <v>0</v>
      </c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</row>
    <row r="25" hidden="1">
      <c r="A25" s="100"/>
      <c r="B25" s="106"/>
      <c r="C25" s="96"/>
      <c r="D25" s="97">
        <f>countif(Garden!$G:$G,$B25)</f>
        <v>0</v>
      </c>
      <c r="E25" s="97">
        <f>countifs(Garden!$G:$G,$B25,Garden!$M:$M,TRUE)</f>
        <v>0</v>
      </c>
      <c r="F25" s="97">
        <f>countifs(Garden!$G:$G,$B25,Garden!$P:$P,"1")</f>
        <v>0</v>
      </c>
      <c r="G25" s="97">
        <f>countifs(Garden!$G:$G,$B25,Garden!$O:$O,"1")</f>
        <v>0</v>
      </c>
      <c r="H25" s="98">
        <f>countifs(Garden!$G:$G,$B25,Garden!$N:$N,"1")</f>
        <v>0</v>
      </c>
      <c r="I25" s="99">
        <f t="shared" si="1"/>
        <v>0</v>
      </c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</row>
    <row r="26" hidden="1">
      <c r="A26" s="100"/>
      <c r="B26" s="106"/>
      <c r="C26" s="96"/>
      <c r="D26" s="97">
        <f>countif(Garden!$G:$G,$B26)</f>
        <v>0</v>
      </c>
      <c r="E26" s="97">
        <f>countifs(Garden!$G:$G,$B26,Garden!$M:$M,TRUE)</f>
        <v>0</v>
      </c>
      <c r="F26" s="97">
        <f>countifs(Garden!$G:$G,$B26,Garden!$P:$P,"1")</f>
        <v>0</v>
      </c>
      <c r="G26" s="97">
        <f>countifs(Garden!$G:$G,$B26,Garden!$O:$O,"1")</f>
        <v>0</v>
      </c>
      <c r="H26" s="98">
        <f>countifs(Garden!$G:$G,$B26,Garden!$N:$N,"1")</f>
        <v>0</v>
      </c>
      <c r="I26" s="99">
        <f t="shared" si="1"/>
        <v>0</v>
      </c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</row>
    <row r="27" hidden="1">
      <c r="A27" s="100"/>
      <c r="B27" s="106"/>
      <c r="C27" s="96"/>
      <c r="D27" s="97">
        <f>countif(Garden!$G:$G,$B27)</f>
        <v>0</v>
      </c>
      <c r="E27" s="97">
        <f>countifs(Garden!$G:$G,$B27,Garden!$M:$M,TRUE)</f>
        <v>0</v>
      </c>
      <c r="F27" s="97">
        <f>countifs(Garden!$G:$G,$B27,Garden!$P:$P,"1")</f>
        <v>0</v>
      </c>
      <c r="G27" s="97">
        <f>countifs(Garden!$G:$G,$B27,Garden!$O:$O,"1")</f>
        <v>0</v>
      </c>
      <c r="H27" s="98">
        <f>countifs(Garden!$G:$G,$B27,Garden!$N:$N,"1")</f>
        <v>0</v>
      </c>
      <c r="I27" s="99">
        <f t="shared" si="1"/>
        <v>0</v>
      </c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  <row r="28" hidden="1">
      <c r="A28" s="100"/>
      <c r="B28" s="106"/>
      <c r="C28" s="96"/>
      <c r="D28" s="97">
        <f>countif(Garden!$G:$G,$B28)</f>
        <v>0</v>
      </c>
      <c r="E28" s="97">
        <f>countifs(Garden!$G:$G,$B28,Garden!$M:$M,TRUE)</f>
        <v>0</v>
      </c>
      <c r="F28" s="97">
        <f>countifs(Garden!$G:$G,$B28,Garden!$P:$P,"1")</f>
        <v>0</v>
      </c>
      <c r="G28" s="97">
        <f>countifs(Garden!$G:$G,$B28,Garden!$O:$O,"1")</f>
        <v>0</v>
      </c>
      <c r="H28" s="98">
        <f>countifs(Garden!$G:$G,$B28,Garden!$N:$N,"1")</f>
        <v>0</v>
      </c>
      <c r="I28" s="99">
        <f t="shared" si="1"/>
        <v>0</v>
      </c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</row>
    <row r="29">
      <c r="A29" s="100"/>
      <c r="B29" s="107"/>
      <c r="C29" s="73"/>
      <c r="D29" s="73"/>
      <c r="E29" s="73"/>
      <c r="F29" s="73"/>
      <c r="G29" s="73"/>
      <c r="H29" s="73"/>
      <c r="I29" s="74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</row>
    <row r="30">
      <c r="A30" s="100"/>
      <c r="B30" s="108"/>
      <c r="C30" s="73"/>
      <c r="D30" s="73"/>
      <c r="E30" s="73"/>
      <c r="F30" s="73"/>
      <c r="G30" s="73"/>
      <c r="H30" s="73"/>
      <c r="I30" s="74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</row>
    <row r="31">
      <c r="A31" s="100"/>
      <c r="B31" s="108" t="s">
        <v>157</v>
      </c>
      <c r="C31" s="73"/>
      <c r="D31" s="73"/>
      <c r="E31" s="73"/>
      <c r="F31" s="75"/>
      <c r="G31" s="73"/>
      <c r="H31" s="73"/>
      <c r="I31" s="74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</row>
    <row r="32">
      <c r="A32" s="100"/>
      <c r="B32" s="109" t="s">
        <v>158</v>
      </c>
      <c r="C32" s="73"/>
      <c r="D32" s="73"/>
      <c r="E32" s="73"/>
      <c r="F32" s="73"/>
      <c r="G32" s="73"/>
      <c r="H32" s="73"/>
      <c r="I32" s="74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</row>
    <row r="33">
      <c r="A33" s="100"/>
      <c r="B33" s="110"/>
      <c r="C33" s="73"/>
      <c r="D33" s="73"/>
      <c r="E33" s="73"/>
      <c r="F33" s="73"/>
      <c r="G33" s="73"/>
      <c r="H33" s="73"/>
      <c r="I33" s="74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</row>
    <row r="34">
      <c r="A34" s="100"/>
      <c r="B34" s="108"/>
      <c r="C34" s="73"/>
      <c r="D34" s="73"/>
      <c r="E34" s="73"/>
      <c r="F34" s="73"/>
      <c r="G34" s="73"/>
      <c r="H34" s="73"/>
      <c r="I34" s="74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</row>
    <row r="35">
      <c r="A35" s="73"/>
      <c r="B35" s="109"/>
      <c r="C35" s="73"/>
      <c r="D35" s="73"/>
      <c r="E35" s="73"/>
      <c r="F35" s="73"/>
      <c r="G35" s="73"/>
      <c r="H35" s="73"/>
      <c r="I35" s="74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</row>
    <row r="36">
      <c r="A36" s="73"/>
      <c r="B36" s="110"/>
      <c r="C36" s="73"/>
      <c r="D36" s="73"/>
      <c r="E36" s="73"/>
      <c r="F36" s="73"/>
      <c r="G36" s="73"/>
      <c r="H36" s="73"/>
      <c r="I36" s="74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</row>
    <row r="37">
      <c r="A37" s="73"/>
      <c r="B37" s="73"/>
      <c r="C37" s="73"/>
      <c r="D37" s="73"/>
      <c r="E37" s="73"/>
      <c r="F37" s="73"/>
      <c r="G37" s="73"/>
      <c r="H37" s="73"/>
      <c r="I37" s="74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</row>
    <row r="38">
      <c r="A38" s="73"/>
      <c r="B38" s="73"/>
      <c r="C38" s="73"/>
      <c r="D38" s="73"/>
      <c r="E38" s="73"/>
      <c r="F38" s="73"/>
      <c r="G38" s="73"/>
      <c r="H38" s="73"/>
      <c r="I38" s="74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</row>
    <row r="39">
      <c r="A39" s="73"/>
      <c r="B39" s="73"/>
      <c r="C39" s="73"/>
      <c r="D39" s="73"/>
      <c r="E39" s="73"/>
      <c r="F39" s="73"/>
      <c r="G39" s="73"/>
      <c r="H39" s="73"/>
      <c r="I39" s="74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</row>
    <row r="40">
      <c r="A40" s="73"/>
      <c r="B40" s="73"/>
      <c r="C40" s="73"/>
      <c r="D40" s="73"/>
      <c r="E40" s="73"/>
      <c r="F40" s="73"/>
      <c r="G40" s="73"/>
      <c r="H40" s="73"/>
      <c r="I40" s="74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</row>
    <row r="41">
      <c r="A41" s="73"/>
      <c r="B41" s="73"/>
      <c r="C41" s="73"/>
      <c r="D41" s="73"/>
      <c r="E41" s="73"/>
      <c r="F41" s="73"/>
      <c r="G41" s="73"/>
      <c r="H41" s="73"/>
      <c r="I41" s="74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</row>
    <row r="42">
      <c r="A42" s="73"/>
      <c r="B42" s="73"/>
      <c r="C42" s="73"/>
      <c r="D42" s="73"/>
      <c r="E42" s="73"/>
      <c r="F42" s="73"/>
      <c r="G42" s="73"/>
      <c r="H42" s="73"/>
      <c r="I42" s="74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</row>
    <row r="43">
      <c r="A43" s="73"/>
      <c r="B43" s="73"/>
      <c r="C43" s="73"/>
      <c r="D43" s="73"/>
      <c r="E43" s="73"/>
      <c r="F43" s="73"/>
      <c r="G43" s="73"/>
      <c r="H43" s="73"/>
      <c r="I43" s="74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</row>
    <row r="44">
      <c r="A44" s="73"/>
      <c r="B44" s="73"/>
      <c r="C44" s="73"/>
      <c r="D44" s="73"/>
      <c r="E44" s="73"/>
      <c r="F44" s="73"/>
      <c r="G44" s="73"/>
      <c r="H44" s="73"/>
      <c r="I44" s="74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</row>
    <row r="45">
      <c r="A45" s="73"/>
      <c r="B45" s="73"/>
      <c r="C45" s="73"/>
      <c r="D45" s="73"/>
      <c r="E45" s="73"/>
      <c r="F45" s="73"/>
      <c r="G45" s="73"/>
      <c r="H45" s="73"/>
      <c r="I45" s="74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</row>
    <row r="46">
      <c r="A46" s="73"/>
      <c r="B46" s="73"/>
      <c r="C46" s="73"/>
      <c r="D46" s="73"/>
      <c r="E46" s="73"/>
      <c r="F46" s="73"/>
      <c r="G46" s="73"/>
      <c r="H46" s="73"/>
      <c r="I46" s="74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</row>
    <row r="47">
      <c r="A47" s="73"/>
      <c r="B47" s="73"/>
      <c r="C47" s="73"/>
      <c r="D47" s="73"/>
      <c r="E47" s="73"/>
      <c r="F47" s="73"/>
      <c r="G47" s="73"/>
      <c r="H47" s="73"/>
      <c r="I47" s="74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</row>
    <row r="48">
      <c r="A48" s="73"/>
      <c r="B48" s="73"/>
      <c r="C48" s="73"/>
      <c r="D48" s="73"/>
      <c r="E48" s="73"/>
      <c r="F48" s="73"/>
      <c r="G48" s="73"/>
      <c r="H48" s="73"/>
      <c r="I48" s="74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</row>
    <row r="49">
      <c r="A49" s="73"/>
      <c r="B49" s="73"/>
      <c r="C49" s="73"/>
      <c r="D49" s="73"/>
      <c r="E49" s="73"/>
      <c r="F49" s="73"/>
      <c r="G49" s="73"/>
      <c r="H49" s="73"/>
      <c r="I49" s="74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</row>
    <row r="50">
      <c r="A50" s="73"/>
      <c r="B50" s="73"/>
      <c r="C50" s="73"/>
      <c r="D50" s="73"/>
      <c r="E50" s="73"/>
      <c r="F50" s="73"/>
      <c r="G50" s="73"/>
      <c r="H50" s="73"/>
      <c r="I50" s="74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</row>
    <row r="51">
      <c r="A51" s="73"/>
      <c r="B51" s="73"/>
      <c r="C51" s="73"/>
      <c r="D51" s="73"/>
      <c r="E51" s="73"/>
      <c r="F51" s="73"/>
      <c r="G51" s="73"/>
      <c r="H51" s="73"/>
      <c r="I51" s="74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</row>
    <row r="52">
      <c r="A52" s="73"/>
      <c r="B52" s="73"/>
      <c r="C52" s="73"/>
      <c r="D52" s="73"/>
      <c r="E52" s="73"/>
      <c r="F52" s="73"/>
      <c r="G52" s="73"/>
      <c r="H52" s="73"/>
      <c r="I52" s="74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</row>
    <row r="53">
      <c r="A53" s="73"/>
      <c r="B53" s="73"/>
      <c r="C53" s="73"/>
      <c r="D53" s="73"/>
      <c r="E53" s="73"/>
      <c r="F53" s="73"/>
      <c r="G53" s="73"/>
      <c r="H53" s="73"/>
      <c r="I53" s="74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</row>
    <row r="54">
      <c r="A54" s="73"/>
      <c r="B54" s="73"/>
      <c r="C54" s="73"/>
      <c r="D54" s="73"/>
      <c r="E54" s="73"/>
      <c r="F54" s="73"/>
      <c r="G54" s="73"/>
      <c r="H54" s="73"/>
      <c r="I54" s="74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</row>
    <row r="55">
      <c r="A55" s="73"/>
      <c r="B55" s="73"/>
      <c r="C55" s="73"/>
      <c r="D55" s="73"/>
      <c r="E55" s="73"/>
      <c r="F55" s="73"/>
      <c r="G55" s="73"/>
      <c r="H55" s="73"/>
      <c r="I55" s="74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</row>
    <row r="56">
      <c r="A56" s="73"/>
      <c r="B56" s="73"/>
      <c r="C56" s="73"/>
      <c r="D56" s="73"/>
      <c r="E56" s="73"/>
      <c r="F56" s="73"/>
      <c r="G56" s="73"/>
      <c r="H56" s="73"/>
      <c r="I56" s="74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</row>
    <row r="57">
      <c r="A57" s="73"/>
      <c r="B57" s="73"/>
      <c r="C57" s="73"/>
      <c r="D57" s="73"/>
      <c r="E57" s="73"/>
      <c r="F57" s="73"/>
      <c r="G57" s="73"/>
      <c r="H57" s="73"/>
      <c r="I57" s="74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</row>
    <row r="58">
      <c r="A58" s="73"/>
      <c r="B58" s="73"/>
      <c r="C58" s="73"/>
      <c r="D58" s="73"/>
      <c r="E58" s="73"/>
      <c r="F58" s="73"/>
      <c r="G58" s="73"/>
      <c r="H58" s="73"/>
      <c r="I58" s="74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</row>
    <row r="59">
      <c r="A59" s="73"/>
      <c r="B59" s="73"/>
      <c r="C59" s="73"/>
      <c r="D59" s="73"/>
      <c r="E59" s="73"/>
      <c r="F59" s="73"/>
      <c r="G59" s="73"/>
      <c r="H59" s="73"/>
      <c r="I59" s="74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</row>
    <row r="60">
      <c r="A60" s="73"/>
      <c r="B60" s="73"/>
      <c r="C60" s="73"/>
      <c r="D60" s="73"/>
      <c r="E60" s="73"/>
      <c r="F60" s="73"/>
      <c r="G60" s="73"/>
      <c r="H60" s="73"/>
      <c r="I60" s="74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</row>
    <row r="61">
      <c r="A61" s="73"/>
      <c r="B61" s="73"/>
      <c r="C61" s="73"/>
      <c r="D61" s="73"/>
      <c r="E61" s="73"/>
      <c r="F61" s="73"/>
      <c r="G61" s="73"/>
      <c r="H61" s="73"/>
      <c r="I61" s="74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</row>
    <row r="62">
      <c r="A62" s="73"/>
      <c r="B62" s="73"/>
      <c r="C62" s="73"/>
      <c r="D62" s="73"/>
      <c r="E62" s="73"/>
      <c r="F62" s="73"/>
      <c r="G62" s="73"/>
      <c r="H62" s="73"/>
      <c r="I62" s="74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</row>
    <row r="63">
      <c r="A63" s="73"/>
      <c r="B63" s="73"/>
      <c r="C63" s="73"/>
      <c r="D63" s="73"/>
      <c r="E63" s="73"/>
      <c r="F63" s="73"/>
      <c r="G63" s="73"/>
      <c r="H63" s="73"/>
      <c r="I63" s="74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</row>
    <row r="64">
      <c r="A64" s="73"/>
      <c r="B64" s="73"/>
      <c r="C64" s="73"/>
      <c r="D64" s="73"/>
      <c r="E64" s="73"/>
      <c r="F64" s="73"/>
      <c r="G64" s="73"/>
      <c r="H64" s="73"/>
      <c r="I64" s="74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</row>
    <row r="65">
      <c r="A65" s="73"/>
      <c r="B65" s="73"/>
      <c r="C65" s="73"/>
      <c r="D65" s="73"/>
      <c r="E65" s="73"/>
      <c r="F65" s="73"/>
      <c r="G65" s="73"/>
      <c r="H65" s="73"/>
      <c r="I65" s="74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</row>
    <row r="66">
      <c r="A66" s="73"/>
      <c r="B66" s="73"/>
      <c r="C66" s="73"/>
      <c r="D66" s="73"/>
      <c r="E66" s="73"/>
      <c r="F66" s="73"/>
      <c r="G66" s="73"/>
      <c r="H66" s="73"/>
      <c r="I66" s="74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</row>
    <row r="67">
      <c r="A67" s="73"/>
      <c r="B67" s="73"/>
      <c r="C67" s="73"/>
      <c r="D67" s="73"/>
      <c r="E67" s="73"/>
      <c r="F67" s="73"/>
      <c r="G67" s="73"/>
      <c r="H67" s="73"/>
      <c r="I67" s="74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</row>
    <row r="68">
      <c r="A68" s="73"/>
      <c r="B68" s="73"/>
      <c r="C68" s="73"/>
      <c r="D68" s="73"/>
      <c r="E68" s="73"/>
      <c r="F68" s="73"/>
      <c r="G68" s="73"/>
      <c r="H68" s="73"/>
      <c r="I68" s="74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</row>
    <row r="69">
      <c r="A69" s="73"/>
      <c r="B69" s="73"/>
      <c r="C69" s="73"/>
      <c r="D69" s="73"/>
      <c r="E69" s="73"/>
      <c r="F69" s="73"/>
      <c r="G69" s="73"/>
      <c r="H69" s="73"/>
      <c r="I69" s="74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</row>
    <row r="70">
      <c r="A70" s="73"/>
      <c r="B70" s="73"/>
      <c r="C70" s="73"/>
      <c r="D70" s="73"/>
      <c r="E70" s="73"/>
      <c r="F70" s="73"/>
      <c r="G70" s="73"/>
      <c r="H70" s="73"/>
      <c r="I70" s="74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</row>
    <row r="71">
      <c r="A71" s="73"/>
      <c r="B71" s="73"/>
      <c r="C71" s="73"/>
      <c r="D71" s="73"/>
      <c r="E71" s="73"/>
      <c r="F71" s="73"/>
      <c r="G71" s="73"/>
      <c r="H71" s="73"/>
      <c r="I71" s="74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</row>
    <row r="72">
      <c r="A72" s="73"/>
      <c r="B72" s="73"/>
      <c r="C72" s="73"/>
      <c r="D72" s="73"/>
      <c r="E72" s="73"/>
      <c r="F72" s="73"/>
      <c r="G72" s="73"/>
      <c r="H72" s="73"/>
      <c r="I72" s="74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</row>
    <row r="73">
      <c r="A73" s="73"/>
      <c r="B73" s="73"/>
      <c r="C73" s="73"/>
      <c r="D73" s="73"/>
      <c r="E73" s="73"/>
      <c r="F73" s="73"/>
      <c r="G73" s="73"/>
      <c r="H73" s="73"/>
      <c r="I73" s="74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</row>
    <row r="74">
      <c r="A74" s="73"/>
      <c r="B74" s="73"/>
      <c r="C74" s="73"/>
      <c r="D74" s="73"/>
      <c r="E74" s="73"/>
      <c r="F74" s="73"/>
      <c r="G74" s="73"/>
      <c r="H74" s="73"/>
      <c r="I74" s="74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</row>
    <row r="75">
      <c r="A75" s="73"/>
      <c r="B75" s="73"/>
      <c r="C75" s="73"/>
      <c r="D75" s="73"/>
      <c r="E75" s="73"/>
      <c r="F75" s="73"/>
      <c r="G75" s="73"/>
      <c r="H75" s="73"/>
      <c r="I75" s="74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</row>
    <row r="76">
      <c r="A76" s="73"/>
      <c r="B76" s="73"/>
      <c r="C76" s="73"/>
      <c r="D76" s="73"/>
      <c r="E76" s="73"/>
      <c r="F76" s="73"/>
      <c r="G76" s="73"/>
      <c r="H76" s="73"/>
      <c r="I76" s="74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</row>
    <row r="77">
      <c r="A77" s="73"/>
      <c r="B77" s="73"/>
      <c r="C77" s="73"/>
      <c r="D77" s="73"/>
      <c r="E77" s="73"/>
      <c r="F77" s="73"/>
      <c r="G77" s="73"/>
      <c r="H77" s="73"/>
      <c r="I77" s="74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</row>
    <row r="78">
      <c r="A78" s="73"/>
      <c r="B78" s="73"/>
      <c r="C78" s="73"/>
      <c r="D78" s="73"/>
      <c r="E78" s="73"/>
      <c r="F78" s="73"/>
      <c r="G78" s="73"/>
      <c r="H78" s="73"/>
      <c r="I78" s="74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</row>
    <row r="79">
      <c r="A79" s="73"/>
      <c r="B79" s="73"/>
      <c r="C79" s="73"/>
      <c r="D79" s="73"/>
      <c r="E79" s="73"/>
      <c r="F79" s="73"/>
      <c r="G79" s="73"/>
      <c r="H79" s="73"/>
      <c r="I79" s="74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</row>
    <row r="80">
      <c r="A80" s="73"/>
      <c r="B80" s="73"/>
      <c r="C80" s="73"/>
      <c r="D80" s="73"/>
      <c r="E80" s="73"/>
      <c r="F80" s="73"/>
      <c r="G80" s="73"/>
      <c r="H80" s="73"/>
      <c r="I80" s="74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</row>
    <row r="81">
      <c r="A81" s="73"/>
      <c r="B81" s="73"/>
      <c r="C81" s="73"/>
      <c r="D81" s="73"/>
      <c r="E81" s="73"/>
      <c r="F81" s="73"/>
      <c r="G81" s="73"/>
      <c r="H81" s="73"/>
      <c r="I81" s="74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</row>
    <row r="82">
      <c r="A82" s="73"/>
      <c r="B82" s="73"/>
      <c r="C82" s="73"/>
      <c r="D82" s="73"/>
      <c r="E82" s="73"/>
      <c r="F82" s="73"/>
      <c r="G82" s="73"/>
      <c r="H82" s="73"/>
      <c r="I82" s="74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</row>
    <row r="83">
      <c r="A83" s="73"/>
      <c r="B83" s="73"/>
      <c r="C83" s="73"/>
      <c r="D83" s="73"/>
      <c r="E83" s="73"/>
      <c r="F83" s="73"/>
      <c r="G83" s="73"/>
      <c r="H83" s="73"/>
      <c r="I83" s="74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</row>
    <row r="84">
      <c r="A84" s="73"/>
      <c r="B84" s="73"/>
      <c r="C84" s="73"/>
      <c r="D84" s="73"/>
      <c r="E84" s="73"/>
      <c r="F84" s="73"/>
      <c r="G84" s="73"/>
      <c r="H84" s="73"/>
      <c r="I84" s="74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</row>
    <row r="85">
      <c r="A85" s="73"/>
      <c r="B85" s="73"/>
      <c r="C85" s="73"/>
      <c r="D85" s="73"/>
      <c r="E85" s="73"/>
      <c r="F85" s="73"/>
      <c r="G85" s="73"/>
      <c r="H85" s="73"/>
      <c r="I85" s="74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</row>
    <row r="86">
      <c r="A86" s="73"/>
      <c r="B86" s="73"/>
      <c r="C86" s="73"/>
      <c r="D86" s="73"/>
      <c r="E86" s="73"/>
      <c r="F86" s="73"/>
      <c r="G86" s="73"/>
      <c r="H86" s="73"/>
      <c r="I86" s="74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</row>
    <row r="87">
      <c r="A87" s="73"/>
      <c r="B87" s="73"/>
      <c r="C87" s="73"/>
      <c r="D87" s="73"/>
      <c r="E87" s="73"/>
      <c r="F87" s="73"/>
      <c r="G87" s="73"/>
      <c r="H87" s="73"/>
      <c r="I87" s="74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</row>
    <row r="88">
      <c r="A88" s="73"/>
      <c r="B88" s="73"/>
      <c r="C88" s="73"/>
      <c r="D88" s="73"/>
      <c r="E88" s="73"/>
      <c r="F88" s="73"/>
      <c r="G88" s="73"/>
      <c r="H88" s="73"/>
      <c r="I88" s="74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</row>
    <row r="89">
      <c r="A89" s="73"/>
      <c r="B89" s="73"/>
      <c r="C89" s="73"/>
      <c r="D89" s="73"/>
      <c r="E89" s="73"/>
      <c r="F89" s="73"/>
      <c r="G89" s="73"/>
      <c r="H89" s="73"/>
      <c r="I89" s="74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>
      <c r="A90" s="73"/>
      <c r="B90" s="73"/>
      <c r="C90" s="73"/>
      <c r="D90" s="73"/>
      <c r="E90" s="73"/>
      <c r="F90" s="73"/>
      <c r="G90" s="73"/>
      <c r="H90" s="73"/>
      <c r="I90" s="74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</row>
    <row r="91">
      <c r="A91" s="73"/>
      <c r="B91" s="73"/>
      <c r="C91" s="73"/>
      <c r="D91" s="73"/>
      <c r="E91" s="73"/>
      <c r="F91" s="73"/>
      <c r="G91" s="73"/>
      <c r="H91" s="73"/>
      <c r="I91" s="74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</row>
    <row r="92">
      <c r="A92" s="73"/>
      <c r="B92" s="73"/>
      <c r="C92" s="73"/>
      <c r="D92" s="73"/>
      <c r="E92" s="73"/>
      <c r="F92" s="73"/>
      <c r="G92" s="73"/>
      <c r="H92" s="73"/>
      <c r="I92" s="74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</row>
    <row r="93">
      <c r="A93" s="73"/>
      <c r="B93" s="73"/>
      <c r="C93" s="73"/>
      <c r="D93" s="73"/>
      <c r="E93" s="73"/>
      <c r="F93" s="73"/>
      <c r="G93" s="73"/>
      <c r="H93" s="73"/>
      <c r="I93" s="74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</row>
    <row r="94">
      <c r="A94" s="73"/>
      <c r="B94" s="73"/>
      <c r="C94" s="73"/>
      <c r="D94" s="73"/>
      <c r="E94" s="73"/>
      <c r="F94" s="73"/>
      <c r="G94" s="73"/>
      <c r="H94" s="73"/>
      <c r="I94" s="74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</row>
    <row r="95">
      <c r="A95" s="73"/>
      <c r="B95" s="73"/>
      <c r="C95" s="73"/>
      <c r="D95" s="73"/>
      <c r="E95" s="73"/>
      <c r="F95" s="73"/>
      <c r="G95" s="73"/>
      <c r="H95" s="73"/>
      <c r="I95" s="74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</row>
    <row r="96">
      <c r="A96" s="73"/>
      <c r="B96" s="73"/>
      <c r="C96" s="73"/>
      <c r="D96" s="73"/>
      <c r="E96" s="73"/>
      <c r="F96" s="73"/>
      <c r="G96" s="73"/>
      <c r="H96" s="73"/>
      <c r="I96" s="74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</row>
    <row r="97">
      <c r="A97" s="73"/>
      <c r="B97" s="73"/>
      <c r="C97" s="73"/>
      <c r="D97" s="73"/>
      <c r="E97" s="73"/>
      <c r="F97" s="73"/>
      <c r="G97" s="73"/>
      <c r="H97" s="73"/>
      <c r="I97" s="74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</row>
    <row r="98">
      <c r="A98" s="73"/>
      <c r="B98" s="73"/>
      <c r="C98" s="73"/>
      <c r="D98" s="73"/>
      <c r="E98" s="73"/>
      <c r="F98" s="73"/>
      <c r="G98" s="73"/>
      <c r="H98" s="73"/>
      <c r="I98" s="74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</row>
    <row r="99">
      <c r="A99" s="73"/>
      <c r="B99" s="73"/>
      <c r="C99" s="73"/>
      <c r="D99" s="73"/>
      <c r="E99" s="73"/>
      <c r="F99" s="73"/>
      <c r="G99" s="73"/>
      <c r="H99" s="73"/>
      <c r="I99" s="74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</row>
    <row r="100">
      <c r="A100" s="73"/>
      <c r="B100" s="73"/>
      <c r="C100" s="73"/>
      <c r="D100" s="73"/>
      <c r="E100" s="73"/>
      <c r="F100" s="73"/>
      <c r="G100" s="73"/>
      <c r="H100" s="73"/>
      <c r="I100" s="74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</row>
    <row r="101">
      <c r="A101" s="73"/>
      <c r="B101" s="73"/>
      <c r="C101" s="73"/>
      <c r="D101" s="73"/>
      <c r="E101" s="73"/>
      <c r="F101" s="73"/>
      <c r="G101" s="73"/>
      <c r="H101" s="73"/>
      <c r="I101" s="74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</row>
    <row r="102">
      <c r="A102" s="73"/>
      <c r="B102" s="73"/>
      <c r="C102" s="73"/>
      <c r="D102" s="73"/>
      <c r="E102" s="73"/>
      <c r="F102" s="73"/>
      <c r="G102" s="73"/>
      <c r="H102" s="73"/>
      <c r="I102" s="74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</row>
    <row r="103">
      <c r="A103" s="73"/>
      <c r="B103" s="73"/>
      <c r="C103" s="73"/>
      <c r="D103" s="73"/>
      <c r="E103" s="73"/>
      <c r="F103" s="73"/>
      <c r="G103" s="73"/>
      <c r="H103" s="73"/>
      <c r="I103" s="74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</row>
    <row r="104">
      <c r="A104" s="73"/>
      <c r="B104" s="73"/>
      <c r="C104" s="73"/>
      <c r="D104" s="73"/>
      <c r="E104" s="73"/>
      <c r="F104" s="73"/>
      <c r="G104" s="73"/>
      <c r="H104" s="73"/>
      <c r="I104" s="74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</row>
    <row r="105">
      <c r="A105" s="73"/>
      <c r="B105" s="73"/>
      <c r="C105" s="73"/>
      <c r="D105" s="73"/>
      <c r="E105" s="73"/>
      <c r="F105" s="73"/>
      <c r="G105" s="73"/>
      <c r="H105" s="73"/>
      <c r="I105" s="74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</row>
    <row r="106">
      <c r="A106" s="73"/>
      <c r="B106" s="73"/>
      <c r="C106" s="73"/>
      <c r="D106" s="73"/>
      <c r="E106" s="73"/>
      <c r="F106" s="73"/>
      <c r="G106" s="73"/>
      <c r="H106" s="73"/>
      <c r="I106" s="74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</row>
    <row r="107">
      <c r="A107" s="73"/>
      <c r="B107" s="73"/>
      <c r="C107" s="73"/>
      <c r="D107" s="73"/>
      <c r="E107" s="73"/>
      <c r="F107" s="73"/>
      <c r="G107" s="73"/>
      <c r="H107" s="73"/>
      <c r="I107" s="74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</row>
    <row r="108">
      <c r="A108" s="73"/>
      <c r="B108" s="73"/>
      <c r="C108" s="73"/>
      <c r="D108" s="73"/>
      <c r="E108" s="73"/>
      <c r="F108" s="73"/>
      <c r="G108" s="73"/>
      <c r="H108" s="73"/>
      <c r="I108" s="74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</row>
    <row r="109">
      <c r="A109" s="73"/>
      <c r="B109" s="73"/>
      <c r="C109" s="73"/>
      <c r="D109" s="73"/>
      <c r="E109" s="73"/>
      <c r="F109" s="73"/>
      <c r="G109" s="73"/>
      <c r="H109" s="73"/>
      <c r="I109" s="74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</row>
    <row r="110">
      <c r="A110" s="73"/>
      <c r="B110" s="73"/>
      <c r="C110" s="73"/>
      <c r="D110" s="73"/>
      <c r="E110" s="73"/>
      <c r="F110" s="73"/>
      <c r="G110" s="73"/>
      <c r="H110" s="73"/>
      <c r="I110" s="74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</row>
    <row r="111">
      <c r="A111" s="73"/>
      <c r="B111" s="73"/>
      <c r="C111" s="73"/>
      <c r="D111" s="73"/>
      <c r="E111" s="73"/>
      <c r="F111" s="73"/>
      <c r="G111" s="73"/>
      <c r="H111" s="73"/>
      <c r="I111" s="74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</row>
    <row r="112">
      <c r="A112" s="73"/>
      <c r="B112" s="73"/>
      <c r="C112" s="73"/>
      <c r="D112" s="73"/>
      <c r="E112" s="73"/>
      <c r="F112" s="73"/>
      <c r="G112" s="73"/>
      <c r="H112" s="73"/>
      <c r="I112" s="74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</row>
    <row r="113">
      <c r="A113" s="73"/>
      <c r="B113" s="73"/>
      <c r="C113" s="73"/>
      <c r="D113" s="73"/>
      <c r="E113" s="73"/>
      <c r="F113" s="73"/>
      <c r="G113" s="73"/>
      <c r="H113" s="73"/>
      <c r="I113" s="74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</row>
    <row r="114">
      <c r="A114" s="73"/>
      <c r="B114" s="73"/>
      <c r="C114" s="73"/>
      <c r="D114" s="73"/>
      <c r="E114" s="73"/>
      <c r="F114" s="73"/>
      <c r="G114" s="73"/>
      <c r="H114" s="73"/>
      <c r="I114" s="74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</row>
    <row r="115">
      <c r="A115" s="73"/>
      <c r="B115" s="73"/>
      <c r="C115" s="73"/>
      <c r="D115" s="73"/>
      <c r="E115" s="73"/>
      <c r="F115" s="73"/>
      <c r="G115" s="73"/>
      <c r="H115" s="73"/>
      <c r="I115" s="74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</row>
    <row r="116">
      <c r="A116" s="73"/>
      <c r="B116" s="73"/>
      <c r="C116" s="73"/>
      <c r="D116" s="73"/>
      <c r="E116" s="73"/>
      <c r="F116" s="73"/>
      <c r="G116" s="73"/>
      <c r="H116" s="73"/>
      <c r="I116" s="74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</row>
    <row r="117">
      <c r="A117" s="73"/>
      <c r="B117" s="73"/>
      <c r="C117" s="73"/>
      <c r="D117" s="73"/>
      <c r="E117" s="73"/>
      <c r="F117" s="73"/>
      <c r="G117" s="73"/>
      <c r="H117" s="73"/>
      <c r="I117" s="74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</row>
    <row r="118">
      <c r="A118" s="73"/>
      <c r="B118" s="73"/>
      <c r="C118" s="73"/>
      <c r="D118" s="73"/>
      <c r="E118" s="73"/>
      <c r="F118" s="73"/>
      <c r="G118" s="73"/>
      <c r="H118" s="73"/>
      <c r="I118" s="74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</row>
    <row r="119">
      <c r="A119" s="73"/>
      <c r="B119" s="73"/>
      <c r="C119" s="73"/>
      <c r="D119" s="73"/>
      <c r="E119" s="73"/>
      <c r="F119" s="73"/>
      <c r="G119" s="73"/>
      <c r="H119" s="73"/>
      <c r="I119" s="74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</row>
    <row r="120">
      <c r="A120" s="73"/>
      <c r="B120" s="73"/>
      <c r="C120" s="73"/>
      <c r="D120" s="73"/>
      <c r="E120" s="73"/>
      <c r="F120" s="73"/>
      <c r="G120" s="73"/>
      <c r="H120" s="73"/>
      <c r="I120" s="74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</row>
    <row r="121">
      <c r="A121" s="73"/>
      <c r="B121" s="73"/>
      <c r="C121" s="73"/>
      <c r="D121" s="73"/>
      <c r="E121" s="73"/>
      <c r="F121" s="73"/>
      <c r="G121" s="73"/>
      <c r="H121" s="73"/>
      <c r="I121" s="74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</row>
    <row r="122">
      <c r="A122" s="73"/>
      <c r="B122" s="73"/>
      <c r="C122" s="73"/>
      <c r="D122" s="73"/>
      <c r="E122" s="73"/>
      <c r="F122" s="73"/>
      <c r="G122" s="73"/>
      <c r="H122" s="73"/>
      <c r="I122" s="74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</row>
    <row r="123">
      <c r="A123" s="73"/>
      <c r="B123" s="73"/>
      <c r="C123" s="73"/>
      <c r="D123" s="73"/>
      <c r="E123" s="73"/>
      <c r="F123" s="73"/>
      <c r="G123" s="73"/>
      <c r="H123" s="73"/>
      <c r="I123" s="74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</row>
    <row r="124">
      <c r="A124" s="73"/>
      <c r="B124" s="73"/>
      <c r="C124" s="73"/>
      <c r="D124" s="73"/>
      <c r="E124" s="73"/>
      <c r="F124" s="73"/>
      <c r="G124" s="73"/>
      <c r="H124" s="73"/>
      <c r="I124" s="74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</row>
    <row r="125">
      <c r="A125" s="73"/>
      <c r="B125" s="73"/>
      <c r="C125" s="73"/>
      <c r="D125" s="73"/>
      <c r="E125" s="73"/>
      <c r="F125" s="73"/>
      <c r="G125" s="73"/>
      <c r="H125" s="73"/>
      <c r="I125" s="74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</row>
    <row r="126">
      <c r="A126" s="73"/>
      <c r="B126" s="73"/>
      <c r="C126" s="73"/>
      <c r="D126" s="73"/>
      <c r="E126" s="73"/>
      <c r="F126" s="73"/>
      <c r="G126" s="73"/>
      <c r="H126" s="73"/>
      <c r="I126" s="74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</row>
    <row r="127">
      <c r="A127" s="73"/>
      <c r="B127" s="73"/>
      <c r="C127" s="73"/>
      <c r="D127" s="73"/>
      <c r="E127" s="73"/>
      <c r="F127" s="73"/>
      <c r="G127" s="73"/>
      <c r="H127" s="73"/>
      <c r="I127" s="74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</row>
    <row r="128">
      <c r="A128" s="73"/>
      <c r="B128" s="73"/>
      <c r="C128" s="73"/>
      <c r="D128" s="73"/>
      <c r="E128" s="73"/>
      <c r="F128" s="73"/>
      <c r="G128" s="73"/>
      <c r="H128" s="73"/>
      <c r="I128" s="74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</row>
    <row r="129">
      <c r="A129" s="73"/>
      <c r="B129" s="73"/>
      <c r="C129" s="73"/>
      <c r="D129" s="73"/>
      <c r="E129" s="73"/>
      <c r="F129" s="73"/>
      <c r="G129" s="73"/>
      <c r="H129" s="73"/>
      <c r="I129" s="74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</row>
    <row r="130">
      <c r="A130" s="73"/>
      <c r="B130" s="73"/>
      <c r="C130" s="73"/>
      <c r="D130" s="73"/>
      <c r="E130" s="73"/>
      <c r="F130" s="73"/>
      <c r="G130" s="73"/>
      <c r="H130" s="73"/>
      <c r="I130" s="74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</row>
    <row r="131">
      <c r="A131" s="73"/>
      <c r="B131" s="73"/>
      <c r="C131" s="73"/>
      <c r="D131" s="73"/>
      <c r="E131" s="73"/>
      <c r="F131" s="73"/>
      <c r="G131" s="73"/>
      <c r="H131" s="73"/>
      <c r="I131" s="74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</row>
    <row r="132">
      <c r="A132" s="73"/>
      <c r="B132" s="73"/>
      <c r="C132" s="73"/>
      <c r="D132" s="73"/>
      <c r="E132" s="73"/>
      <c r="F132" s="73"/>
      <c r="G132" s="73"/>
      <c r="H132" s="73"/>
      <c r="I132" s="74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</row>
    <row r="133">
      <c r="A133" s="73"/>
      <c r="B133" s="73"/>
      <c r="C133" s="73"/>
      <c r="D133" s="73"/>
      <c r="E133" s="73"/>
      <c r="F133" s="73"/>
      <c r="G133" s="73"/>
      <c r="H133" s="73"/>
      <c r="I133" s="74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</row>
    <row r="134">
      <c r="A134" s="73"/>
      <c r="B134" s="73"/>
      <c r="C134" s="73"/>
      <c r="D134" s="73"/>
      <c r="E134" s="73"/>
      <c r="F134" s="73"/>
      <c r="G134" s="73"/>
      <c r="H134" s="73"/>
      <c r="I134" s="74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</row>
    <row r="135">
      <c r="A135" s="73"/>
      <c r="B135" s="73"/>
      <c r="C135" s="73"/>
      <c r="D135" s="73"/>
      <c r="E135" s="73"/>
      <c r="F135" s="73"/>
      <c r="G135" s="73"/>
      <c r="H135" s="73"/>
      <c r="I135" s="74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</row>
    <row r="136">
      <c r="A136" s="73"/>
      <c r="B136" s="73"/>
      <c r="C136" s="73"/>
      <c r="D136" s="73"/>
      <c r="E136" s="73"/>
      <c r="F136" s="73"/>
      <c r="G136" s="73"/>
      <c r="H136" s="73"/>
      <c r="I136" s="74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</row>
    <row r="137">
      <c r="A137" s="73"/>
      <c r="B137" s="73"/>
      <c r="C137" s="73"/>
      <c r="D137" s="73"/>
      <c r="E137" s="73"/>
      <c r="F137" s="73"/>
      <c r="G137" s="73"/>
      <c r="H137" s="73"/>
      <c r="I137" s="74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</row>
    <row r="138">
      <c r="A138" s="73"/>
      <c r="B138" s="73"/>
      <c r="C138" s="73"/>
      <c r="D138" s="73"/>
      <c r="E138" s="73"/>
      <c r="F138" s="73"/>
      <c r="G138" s="73"/>
      <c r="H138" s="73"/>
      <c r="I138" s="74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</row>
    <row r="139">
      <c r="A139" s="73"/>
      <c r="B139" s="73"/>
      <c r="C139" s="73"/>
      <c r="D139" s="73"/>
      <c r="E139" s="73"/>
      <c r="F139" s="73"/>
      <c r="G139" s="73"/>
      <c r="H139" s="73"/>
      <c r="I139" s="74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</row>
    <row r="140">
      <c r="A140" s="73"/>
      <c r="B140" s="73"/>
      <c r="C140" s="73"/>
      <c r="D140" s="73"/>
      <c r="E140" s="73"/>
      <c r="F140" s="73"/>
      <c r="G140" s="73"/>
      <c r="H140" s="73"/>
      <c r="I140" s="74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</row>
    <row r="141">
      <c r="A141" s="73"/>
      <c r="B141" s="73"/>
      <c r="C141" s="73"/>
      <c r="D141" s="73"/>
      <c r="E141" s="73"/>
      <c r="F141" s="73"/>
      <c r="G141" s="73"/>
      <c r="H141" s="73"/>
      <c r="I141" s="74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</row>
    <row r="142">
      <c r="A142" s="73"/>
      <c r="B142" s="73"/>
      <c r="C142" s="73"/>
      <c r="D142" s="73"/>
      <c r="E142" s="73"/>
      <c r="F142" s="73"/>
      <c r="G142" s="73"/>
      <c r="H142" s="73"/>
      <c r="I142" s="74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</row>
    <row r="143">
      <c r="A143" s="73"/>
      <c r="B143" s="73"/>
      <c r="C143" s="73"/>
      <c r="D143" s="73"/>
      <c r="E143" s="73"/>
      <c r="F143" s="73"/>
      <c r="G143" s="73"/>
      <c r="H143" s="73"/>
      <c r="I143" s="74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</row>
    <row r="144">
      <c r="A144" s="73"/>
      <c r="B144" s="73"/>
      <c r="C144" s="73"/>
      <c r="D144" s="73"/>
      <c r="E144" s="73"/>
      <c r="F144" s="73"/>
      <c r="G144" s="73"/>
      <c r="H144" s="73"/>
      <c r="I144" s="74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</row>
    <row r="145">
      <c r="A145" s="73"/>
      <c r="B145" s="73"/>
      <c r="C145" s="73"/>
      <c r="D145" s="73"/>
      <c r="E145" s="73"/>
      <c r="F145" s="73"/>
      <c r="G145" s="73"/>
      <c r="H145" s="73"/>
      <c r="I145" s="74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</row>
    <row r="146">
      <c r="A146" s="73"/>
      <c r="B146" s="73"/>
      <c r="C146" s="73"/>
      <c r="D146" s="73"/>
      <c r="E146" s="73"/>
      <c r="F146" s="73"/>
      <c r="G146" s="73"/>
      <c r="H146" s="73"/>
      <c r="I146" s="74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</row>
    <row r="147">
      <c r="A147" s="73"/>
      <c r="B147" s="73"/>
      <c r="C147" s="73"/>
      <c r="D147" s="73"/>
      <c r="E147" s="73"/>
      <c r="F147" s="73"/>
      <c r="G147" s="73"/>
      <c r="H147" s="73"/>
      <c r="I147" s="74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</row>
    <row r="148">
      <c r="A148" s="73"/>
      <c r="B148" s="73"/>
      <c r="C148" s="73"/>
      <c r="D148" s="73"/>
      <c r="E148" s="73"/>
      <c r="F148" s="73"/>
      <c r="G148" s="73"/>
      <c r="H148" s="73"/>
      <c r="I148" s="74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4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</row>
    <row r="150">
      <c r="A150" s="73"/>
      <c r="B150" s="73"/>
      <c r="C150" s="73"/>
      <c r="D150" s="73"/>
      <c r="E150" s="73"/>
      <c r="F150" s="73"/>
      <c r="G150" s="73"/>
      <c r="H150" s="73"/>
      <c r="I150" s="74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</row>
    <row r="151">
      <c r="A151" s="73"/>
      <c r="B151" s="73"/>
      <c r="C151" s="73"/>
      <c r="D151" s="73"/>
      <c r="E151" s="73"/>
      <c r="F151" s="73"/>
      <c r="G151" s="73"/>
      <c r="H151" s="73"/>
      <c r="I151" s="74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</row>
    <row r="152">
      <c r="A152" s="73"/>
      <c r="B152" s="73"/>
      <c r="C152" s="73"/>
      <c r="D152" s="73"/>
      <c r="E152" s="73"/>
      <c r="F152" s="73"/>
      <c r="G152" s="73"/>
      <c r="H152" s="73"/>
      <c r="I152" s="74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</row>
    <row r="153">
      <c r="A153" s="73"/>
      <c r="B153" s="73"/>
      <c r="C153" s="73"/>
      <c r="D153" s="73"/>
      <c r="E153" s="73"/>
      <c r="F153" s="73"/>
      <c r="G153" s="73"/>
      <c r="H153" s="73"/>
      <c r="I153" s="74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</row>
    <row r="154">
      <c r="A154" s="73"/>
      <c r="B154" s="73"/>
      <c r="C154" s="73"/>
      <c r="D154" s="73"/>
      <c r="E154" s="73"/>
      <c r="F154" s="73"/>
      <c r="G154" s="73"/>
      <c r="H154" s="73"/>
      <c r="I154" s="74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</row>
    <row r="155">
      <c r="A155" s="73"/>
      <c r="B155" s="73"/>
      <c r="C155" s="73"/>
      <c r="D155" s="73"/>
      <c r="E155" s="73"/>
      <c r="F155" s="73"/>
      <c r="G155" s="73"/>
      <c r="H155" s="73"/>
      <c r="I155" s="74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</row>
    <row r="156">
      <c r="A156" s="73"/>
      <c r="B156" s="73"/>
      <c r="C156" s="73"/>
      <c r="D156" s="73"/>
      <c r="E156" s="73"/>
      <c r="F156" s="73"/>
      <c r="G156" s="73"/>
      <c r="H156" s="73"/>
      <c r="I156" s="74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</row>
    <row r="157">
      <c r="A157" s="73"/>
      <c r="B157" s="73"/>
      <c r="C157" s="73"/>
      <c r="D157" s="73"/>
      <c r="E157" s="73"/>
      <c r="F157" s="73"/>
      <c r="G157" s="73"/>
      <c r="H157" s="73"/>
      <c r="I157" s="74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</row>
    <row r="158">
      <c r="A158" s="73"/>
      <c r="B158" s="73"/>
      <c r="C158" s="73"/>
      <c r="D158" s="73"/>
      <c r="E158" s="73"/>
      <c r="F158" s="73"/>
      <c r="G158" s="73"/>
      <c r="H158" s="73"/>
      <c r="I158" s="74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</row>
    <row r="159">
      <c r="A159" s="73"/>
      <c r="B159" s="73"/>
      <c r="C159" s="73"/>
      <c r="D159" s="73"/>
      <c r="E159" s="73"/>
      <c r="F159" s="73"/>
      <c r="G159" s="73"/>
      <c r="H159" s="73"/>
      <c r="I159" s="74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</row>
    <row r="160">
      <c r="A160" s="73"/>
      <c r="B160" s="73"/>
      <c r="C160" s="73"/>
      <c r="D160" s="73"/>
      <c r="E160" s="73"/>
      <c r="F160" s="73"/>
      <c r="G160" s="73"/>
      <c r="H160" s="73"/>
      <c r="I160" s="74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</row>
    <row r="161">
      <c r="A161" s="73"/>
      <c r="B161" s="73"/>
      <c r="C161" s="73"/>
      <c r="D161" s="73"/>
      <c r="E161" s="73"/>
      <c r="F161" s="73"/>
      <c r="G161" s="73"/>
      <c r="H161" s="73"/>
      <c r="I161" s="74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</row>
    <row r="162">
      <c r="A162" s="73"/>
      <c r="B162" s="73"/>
      <c r="C162" s="73"/>
      <c r="D162" s="73"/>
      <c r="E162" s="73"/>
      <c r="F162" s="73"/>
      <c r="G162" s="73"/>
      <c r="H162" s="73"/>
      <c r="I162" s="74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</row>
    <row r="163">
      <c r="A163" s="73"/>
      <c r="B163" s="73"/>
      <c r="C163" s="73"/>
      <c r="D163" s="73"/>
      <c r="E163" s="73"/>
      <c r="F163" s="73"/>
      <c r="G163" s="73"/>
      <c r="H163" s="73"/>
      <c r="I163" s="74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</row>
    <row r="164">
      <c r="A164" s="73"/>
      <c r="B164" s="73"/>
      <c r="C164" s="73"/>
      <c r="D164" s="73"/>
      <c r="E164" s="73"/>
      <c r="F164" s="73"/>
      <c r="G164" s="73"/>
      <c r="H164" s="73"/>
      <c r="I164" s="74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</row>
    <row r="165">
      <c r="A165" s="73"/>
      <c r="B165" s="73"/>
      <c r="C165" s="73"/>
      <c r="D165" s="73"/>
      <c r="E165" s="73"/>
      <c r="F165" s="73"/>
      <c r="G165" s="73"/>
      <c r="H165" s="73"/>
      <c r="I165" s="74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</row>
    <row r="166">
      <c r="A166" s="73"/>
      <c r="B166" s="73"/>
      <c r="C166" s="73"/>
      <c r="D166" s="73"/>
      <c r="E166" s="73"/>
      <c r="F166" s="73"/>
      <c r="G166" s="73"/>
      <c r="H166" s="73"/>
      <c r="I166" s="74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</row>
    <row r="167">
      <c r="A167" s="73"/>
      <c r="B167" s="73"/>
      <c r="C167" s="73"/>
      <c r="D167" s="73"/>
      <c r="E167" s="73"/>
      <c r="F167" s="73"/>
      <c r="G167" s="73"/>
      <c r="H167" s="73"/>
      <c r="I167" s="74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</row>
    <row r="168">
      <c r="A168" s="73"/>
      <c r="B168" s="73"/>
      <c r="C168" s="73"/>
      <c r="D168" s="73"/>
      <c r="E168" s="73"/>
      <c r="F168" s="73"/>
      <c r="G168" s="73"/>
      <c r="H168" s="73"/>
      <c r="I168" s="74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</row>
    <row r="169">
      <c r="A169" s="73"/>
      <c r="B169" s="73"/>
      <c r="C169" s="73"/>
      <c r="D169" s="73"/>
      <c r="E169" s="73"/>
      <c r="F169" s="73"/>
      <c r="G169" s="73"/>
      <c r="H169" s="73"/>
      <c r="I169" s="74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</row>
    <row r="170">
      <c r="A170" s="73"/>
      <c r="B170" s="73"/>
      <c r="C170" s="73"/>
      <c r="D170" s="73"/>
      <c r="E170" s="73"/>
      <c r="F170" s="73"/>
      <c r="G170" s="73"/>
      <c r="H170" s="73"/>
      <c r="I170" s="74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</row>
    <row r="171">
      <c r="A171" s="73"/>
      <c r="B171" s="73"/>
      <c r="C171" s="73"/>
      <c r="D171" s="73"/>
      <c r="E171" s="73"/>
      <c r="F171" s="73"/>
      <c r="G171" s="73"/>
      <c r="H171" s="73"/>
      <c r="I171" s="74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</row>
    <row r="172">
      <c r="A172" s="73"/>
      <c r="B172" s="73"/>
      <c r="C172" s="73"/>
      <c r="D172" s="73"/>
      <c r="E172" s="73"/>
      <c r="F172" s="73"/>
      <c r="G172" s="73"/>
      <c r="H172" s="73"/>
      <c r="I172" s="74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</row>
    <row r="173">
      <c r="A173" s="73"/>
      <c r="B173" s="73"/>
      <c r="C173" s="73"/>
      <c r="D173" s="73"/>
      <c r="E173" s="73"/>
      <c r="F173" s="73"/>
      <c r="G173" s="73"/>
      <c r="H173" s="73"/>
      <c r="I173" s="74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</row>
    <row r="174">
      <c r="A174" s="73"/>
      <c r="B174" s="73"/>
      <c r="C174" s="73"/>
      <c r="D174" s="73"/>
      <c r="E174" s="73"/>
      <c r="F174" s="73"/>
      <c r="G174" s="73"/>
      <c r="H174" s="73"/>
      <c r="I174" s="74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</row>
    <row r="175">
      <c r="A175" s="73"/>
      <c r="B175" s="73"/>
      <c r="C175" s="73"/>
      <c r="D175" s="73"/>
      <c r="E175" s="73"/>
      <c r="F175" s="73"/>
      <c r="G175" s="73"/>
      <c r="H175" s="73"/>
      <c r="I175" s="74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</row>
    <row r="176">
      <c r="A176" s="73"/>
      <c r="B176" s="73"/>
      <c r="C176" s="73"/>
      <c r="D176" s="73"/>
      <c r="E176" s="73"/>
      <c r="F176" s="73"/>
      <c r="G176" s="73"/>
      <c r="H176" s="73"/>
      <c r="I176" s="74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</row>
    <row r="177">
      <c r="A177" s="73"/>
      <c r="B177" s="73"/>
      <c r="C177" s="73"/>
      <c r="D177" s="73"/>
      <c r="E177" s="73"/>
      <c r="F177" s="73"/>
      <c r="G177" s="73"/>
      <c r="H177" s="73"/>
      <c r="I177" s="74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</row>
    <row r="178">
      <c r="A178" s="73"/>
      <c r="B178" s="73"/>
      <c r="C178" s="73"/>
      <c r="D178" s="73"/>
      <c r="E178" s="73"/>
      <c r="F178" s="73"/>
      <c r="G178" s="73"/>
      <c r="H178" s="73"/>
      <c r="I178" s="74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</row>
    <row r="179">
      <c r="A179" s="73"/>
      <c r="B179" s="73"/>
      <c r="C179" s="73"/>
      <c r="D179" s="73"/>
      <c r="E179" s="73"/>
      <c r="F179" s="73"/>
      <c r="G179" s="73"/>
      <c r="H179" s="73"/>
      <c r="I179" s="74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</row>
    <row r="180">
      <c r="A180" s="73"/>
      <c r="B180" s="73"/>
      <c r="C180" s="73"/>
      <c r="D180" s="73"/>
      <c r="E180" s="73"/>
      <c r="F180" s="73"/>
      <c r="G180" s="73"/>
      <c r="H180" s="73"/>
      <c r="I180" s="74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</row>
    <row r="181">
      <c r="A181" s="73"/>
      <c r="B181" s="73"/>
      <c r="C181" s="73"/>
      <c r="D181" s="73"/>
      <c r="E181" s="73"/>
      <c r="F181" s="73"/>
      <c r="G181" s="73"/>
      <c r="H181" s="73"/>
      <c r="I181" s="74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</row>
    <row r="182">
      <c r="A182" s="73"/>
      <c r="B182" s="73"/>
      <c r="C182" s="73"/>
      <c r="D182" s="73"/>
      <c r="E182" s="73"/>
      <c r="F182" s="73"/>
      <c r="G182" s="73"/>
      <c r="H182" s="73"/>
      <c r="I182" s="74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</row>
    <row r="183">
      <c r="A183" s="73"/>
      <c r="B183" s="73"/>
      <c r="C183" s="73"/>
      <c r="D183" s="73"/>
      <c r="E183" s="73"/>
      <c r="F183" s="73"/>
      <c r="G183" s="73"/>
      <c r="H183" s="73"/>
      <c r="I183" s="74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</row>
    <row r="184">
      <c r="A184" s="73"/>
      <c r="B184" s="73"/>
      <c r="C184" s="73"/>
      <c r="D184" s="73"/>
      <c r="E184" s="73"/>
      <c r="F184" s="73"/>
      <c r="G184" s="73"/>
      <c r="H184" s="73"/>
      <c r="I184" s="74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</row>
    <row r="185">
      <c r="A185" s="73"/>
      <c r="B185" s="73"/>
      <c r="C185" s="73"/>
      <c r="D185" s="73"/>
      <c r="E185" s="73"/>
      <c r="F185" s="73"/>
      <c r="G185" s="73"/>
      <c r="H185" s="73"/>
      <c r="I185" s="74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</row>
    <row r="186">
      <c r="A186" s="73"/>
      <c r="B186" s="73"/>
      <c r="C186" s="73"/>
      <c r="D186" s="73"/>
      <c r="E186" s="73"/>
      <c r="F186" s="73"/>
      <c r="G186" s="73"/>
      <c r="H186" s="73"/>
      <c r="I186" s="74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</row>
    <row r="187">
      <c r="A187" s="73"/>
      <c r="B187" s="73"/>
      <c r="C187" s="73"/>
      <c r="D187" s="73"/>
      <c r="E187" s="73"/>
      <c r="F187" s="73"/>
      <c r="G187" s="73"/>
      <c r="H187" s="73"/>
      <c r="I187" s="74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</row>
    <row r="188">
      <c r="A188" s="73"/>
      <c r="B188" s="73"/>
      <c r="C188" s="73"/>
      <c r="D188" s="73"/>
      <c r="E188" s="73"/>
      <c r="F188" s="73"/>
      <c r="G188" s="73"/>
      <c r="H188" s="73"/>
      <c r="I188" s="74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</row>
    <row r="189">
      <c r="A189" s="73"/>
      <c r="B189" s="73"/>
      <c r="C189" s="73"/>
      <c r="D189" s="73"/>
      <c r="E189" s="73"/>
      <c r="F189" s="73"/>
      <c r="G189" s="73"/>
      <c r="H189" s="73"/>
      <c r="I189" s="74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</row>
    <row r="190">
      <c r="A190" s="73"/>
      <c r="B190" s="73"/>
      <c r="C190" s="73"/>
      <c r="D190" s="73"/>
      <c r="E190" s="73"/>
      <c r="F190" s="73"/>
      <c r="G190" s="73"/>
      <c r="H190" s="73"/>
      <c r="I190" s="74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</row>
    <row r="191">
      <c r="A191" s="73"/>
      <c r="B191" s="73"/>
      <c r="C191" s="73"/>
      <c r="D191" s="73"/>
      <c r="E191" s="73"/>
      <c r="F191" s="73"/>
      <c r="G191" s="73"/>
      <c r="H191" s="73"/>
      <c r="I191" s="74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</row>
    <row r="192">
      <c r="A192" s="73"/>
      <c r="B192" s="73"/>
      <c r="C192" s="73"/>
      <c r="D192" s="73"/>
      <c r="E192" s="73"/>
      <c r="F192" s="73"/>
      <c r="G192" s="73"/>
      <c r="H192" s="73"/>
      <c r="I192" s="74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</row>
    <row r="193">
      <c r="A193" s="73"/>
      <c r="B193" s="73"/>
      <c r="C193" s="73"/>
      <c r="D193" s="73"/>
      <c r="E193" s="73"/>
      <c r="F193" s="73"/>
      <c r="G193" s="73"/>
      <c r="H193" s="73"/>
      <c r="I193" s="74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</row>
    <row r="194">
      <c r="A194" s="73"/>
      <c r="B194" s="73"/>
      <c r="C194" s="73"/>
      <c r="D194" s="73"/>
      <c r="E194" s="73"/>
      <c r="F194" s="73"/>
      <c r="G194" s="73"/>
      <c r="H194" s="73"/>
      <c r="I194" s="74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</row>
    <row r="195">
      <c r="A195" s="73"/>
      <c r="B195" s="73"/>
      <c r="C195" s="73"/>
      <c r="D195" s="73"/>
      <c r="E195" s="73"/>
      <c r="F195" s="73"/>
      <c r="G195" s="73"/>
      <c r="H195" s="73"/>
      <c r="I195" s="74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</row>
    <row r="196">
      <c r="A196" s="73"/>
      <c r="B196" s="73"/>
      <c r="C196" s="73"/>
      <c r="D196" s="73"/>
      <c r="E196" s="73"/>
      <c r="F196" s="73"/>
      <c r="G196" s="73"/>
      <c r="H196" s="73"/>
      <c r="I196" s="74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</row>
    <row r="197">
      <c r="A197" s="73"/>
      <c r="B197" s="73"/>
      <c r="C197" s="73"/>
      <c r="D197" s="73"/>
      <c r="E197" s="73"/>
      <c r="F197" s="73"/>
      <c r="G197" s="73"/>
      <c r="H197" s="73"/>
      <c r="I197" s="74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</row>
    <row r="198">
      <c r="A198" s="73"/>
      <c r="B198" s="73"/>
      <c r="C198" s="73"/>
      <c r="D198" s="73"/>
      <c r="E198" s="73"/>
      <c r="F198" s="73"/>
      <c r="G198" s="73"/>
      <c r="H198" s="73"/>
      <c r="I198" s="74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</row>
    <row r="199">
      <c r="A199" s="73"/>
      <c r="B199" s="73"/>
      <c r="C199" s="73"/>
      <c r="D199" s="73"/>
      <c r="E199" s="73"/>
      <c r="F199" s="73"/>
      <c r="G199" s="73"/>
      <c r="H199" s="73"/>
      <c r="I199" s="74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</row>
    <row r="200">
      <c r="A200" s="73"/>
      <c r="B200" s="73"/>
      <c r="C200" s="73"/>
      <c r="D200" s="73"/>
      <c r="E200" s="73"/>
      <c r="F200" s="73"/>
      <c r="G200" s="73"/>
      <c r="H200" s="73"/>
      <c r="I200" s="74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</row>
    <row r="201">
      <c r="A201" s="73"/>
      <c r="B201" s="73"/>
      <c r="C201" s="73"/>
      <c r="D201" s="73"/>
      <c r="E201" s="73"/>
      <c r="F201" s="73"/>
      <c r="G201" s="73"/>
      <c r="H201" s="73"/>
      <c r="I201" s="74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</row>
    <row r="202">
      <c r="A202" s="73"/>
      <c r="B202" s="73"/>
      <c r="C202" s="73"/>
      <c r="D202" s="73"/>
      <c r="E202" s="73"/>
      <c r="F202" s="73"/>
      <c r="G202" s="73"/>
      <c r="H202" s="73"/>
      <c r="I202" s="74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</row>
    <row r="203">
      <c r="A203" s="73"/>
      <c r="B203" s="73"/>
      <c r="C203" s="73"/>
      <c r="D203" s="73"/>
      <c r="E203" s="73"/>
      <c r="F203" s="73"/>
      <c r="G203" s="73"/>
      <c r="H203" s="73"/>
      <c r="I203" s="74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</row>
    <row r="204">
      <c r="A204" s="73"/>
      <c r="B204" s="73"/>
      <c r="C204" s="73"/>
      <c r="D204" s="73"/>
      <c r="E204" s="73"/>
      <c r="F204" s="73"/>
      <c r="G204" s="73"/>
      <c r="H204" s="73"/>
      <c r="I204" s="74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</row>
    <row r="205">
      <c r="A205" s="73"/>
      <c r="B205" s="73"/>
      <c r="C205" s="73"/>
      <c r="D205" s="73"/>
      <c r="E205" s="73"/>
      <c r="F205" s="73"/>
      <c r="G205" s="73"/>
      <c r="H205" s="73"/>
      <c r="I205" s="74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</row>
    <row r="206">
      <c r="A206" s="73"/>
      <c r="B206" s="73"/>
      <c r="C206" s="73"/>
      <c r="D206" s="73"/>
      <c r="E206" s="73"/>
      <c r="F206" s="73"/>
      <c r="G206" s="73"/>
      <c r="H206" s="73"/>
      <c r="I206" s="74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</row>
    <row r="207">
      <c r="A207" s="73"/>
      <c r="B207" s="73"/>
      <c r="C207" s="73"/>
      <c r="D207" s="73"/>
      <c r="E207" s="73"/>
      <c r="F207" s="73"/>
      <c r="G207" s="73"/>
      <c r="H207" s="73"/>
      <c r="I207" s="74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</row>
    <row r="208">
      <c r="A208" s="73"/>
      <c r="B208" s="73"/>
      <c r="C208" s="73"/>
      <c r="D208" s="73"/>
      <c r="E208" s="73"/>
      <c r="F208" s="73"/>
      <c r="G208" s="73"/>
      <c r="H208" s="73"/>
      <c r="I208" s="74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</row>
    <row r="209">
      <c r="A209" s="73"/>
      <c r="B209" s="73"/>
      <c r="C209" s="73"/>
      <c r="D209" s="73"/>
      <c r="E209" s="73"/>
      <c r="F209" s="73"/>
      <c r="G209" s="73"/>
      <c r="H209" s="73"/>
      <c r="I209" s="74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</row>
    <row r="210">
      <c r="A210" s="73"/>
      <c r="B210" s="73"/>
      <c r="C210" s="73"/>
      <c r="D210" s="73"/>
      <c r="E210" s="73"/>
      <c r="F210" s="73"/>
      <c r="G210" s="73"/>
      <c r="H210" s="73"/>
      <c r="I210" s="74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</row>
    <row r="211">
      <c r="A211" s="73"/>
      <c r="B211" s="73"/>
      <c r="C211" s="73"/>
      <c r="D211" s="73"/>
      <c r="E211" s="73"/>
      <c r="F211" s="73"/>
      <c r="G211" s="73"/>
      <c r="H211" s="73"/>
      <c r="I211" s="74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</row>
    <row r="212">
      <c r="A212" s="73"/>
      <c r="B212" s="73"/>
      <c r="C212" s="73"/>
      <c r="D212" s="73"/>
      <c r="E212" s="73"/>
      <c r="F212" s="73"/>
      <c r="G212" s="73"/>
      <c r="H212" s="73"/>
      <c r="I212" s="74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</row>
    <row r="213">
      <c r="A213" s="73"/>
      <c r="B213" s="73"/>
      <c r="C213" s="73"/>
      <c r="D213" s="73"/>
      <c r="E213" s="73"/>
      <c r="F213" s="73"/>
      <c r="G213" s="73"/>
      <c r="H213" s="73"/>
      <c r="I213" s="74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</row>
    <row r="214">
      <c r="A214" s="73"/>
      <c r="B214" s="73"/>
      <c r="C214" s="73"/>
      <c r="D214" s="73"/>
      <c r="E214" s="73"/>
      <c r="F214" s="73"/>
      <c r="G214" s="73"/>
      <c r="H214" s="73"/>
      <c r="I214" s="74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</row>
    <row r="215">
      <c r="A215" s="73"/>
      <c r="B215" s="73"/>
      <c r="C215" s="73"/>
      <c r="D215" s="73"/>
      <c r="E215" s="73"/>
      <c r="F215" s="73"/>
      <c r="G215" s="73"/>
      <c r="H215" s="73"/>
      <c r="I215" s="74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</row>
    <row r="216">
      <c r="A216" s="73"/>
      <c r="B216" s="73"/>
      <c r="C216" s="73"/>
      <c r="D216" s="73"/>
      <c r="E216" s="73"/>
      <c r="F216" s="73"/>
      <c r="G216" s="73"/>
      <c r="H216" s="73"/>
      <c r="I216" s="74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</row>
    <row r="217">
      <c r="A217" s="73"/>
      <c r="B217" s="73"/>
      <c r="C217" s="73"/>
      <c r="D217" s="73"/>
      <c r="E217" s="73"/>
      <c r="F217" s="73"/>
      <c r="G217" s="73"/>
      <c r="H217" s="73"/>
      <c r="I217" s="74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</row>
    <row r="218">
      <c r="A218" s="73"/>
      <c r="B218" s="73"/>
      <c r="C218" s="73"/>
      <c r="D218" s="73"/>
      <c r="E218" s="73"/>
      <c r="F218" s="73"/>
      <c r="G218" s="73"/>
      <c r="H218" s="73"/>
      <c r="I218" s="74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</row>
    <row r="219">
      <c r="A219" s="73"/>
      <c r="B219" s="73"/>
      <c r="C219" s="73"/>
      <c r="D219" s="73"/>
      <c r="E219" s="73"/>
      <c r="F219" s="73"/>
      <c r="G219" s="73"/>
      <c r="H219" s="73"/>
      <c r="I219" s="74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</row>
    <row r="220">
      <c r="A220" s="73"/>
      <c r="B220" s="73"/>
      <c r="C220" s="73"/>
      <c r="D220" s="73"/>
      <c r="E220" s="73"/>
      <c r="F220" s="73"/>
      <c r="G220" s="73"/>
      <c r="H220" s="73"/>
      <c r="I220" s="74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</row>
    <row r="221">
      <c r="A221" s="73"/>
      <c r="B221" s="73"/>
      <c r="C221" s="73"/>
      <c r="D221" s="73"/>
      <c r="E221" s="73"/>
      <c r="F221" s="73"/>
      <c r="G221" s="73"/>
      <c r="H221" s="73"/>
      <c r="I221" s="74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</row>
    <row r="222">
      <c r="A222" s="73"/>
      <c r="B222" s="73"/>
      <c r="C222" s="73"/>
      <c r="D222" s="73"/>
      <c r="E222" s="73"/>
      <c r="F222" s="73"/>
      <c r="G222" s="73"/>
      <c r="H222" s="73"/>
      <c r="I222" s="74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</row>
    <row r="223">
      <c r="A223" s="73"/>
      <c r="B223" s="73"/>
      <c r="C223" s="73"/>
      <c r="D223" s="73"/>
      <c r="E223" s="73"/>
      <c r="F223" s="73"/>
      <c r="G223" s="73"/>
      <c r="H223" s="73"/>
      <c r="I223" s="74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</row>
    <row r="224">
      <c r="A224" s="73"/>
      <c r="B224" s="73"/>
      <c r="C224" s="73"/>
      <c r="D224" s="73"/>
      <c r="E224" s="73"/>
      <c r="F224" s="73"/>
      <c r="G224" s="73"/>
      <c r="H224" s="73"/>
      <c r="I224" s="74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</row>
    <row r="225">
      <c r="A225" s="73"/>
      <c r="B225" s="73"/>
      <c r="C225" s="73"/>
      <c r="D225" s="73"/>
      <c r="E225" s="73"/>
      <c r="F225" s="73"/>
      <c r="G225" s="73"/>
      <c r="H225" s="73"/>
      <c r="I225" s="74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</row>
    <row r="226">
      <c r="A226" s="73"/>
      <c r="B226" s="73"/>
      <c r="C226" s="73"/>
      <c r="D226" s="73"/>
      <c r="E226" s="73"/>
      <c r="F226" s="73"/>
      <c r="G226" s="73"/>
      <c r="H226" s="73"/>
      <c r="I226" s="74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</row>
    <row r="227">
      <c r="A227" s="73"/>
      <c r="B227" s="73"/>
      <c r="C227" s="73"/>
      <c r="D227" s="73"/>
      <c r="E227" s="73"/>
      <c r="F227" s="73"/>
      <c r="G227" s="73"/>
      <c r="H227" s="73"/>
      <c r="I227" s="74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</row>
    <row r="228">
      <c r="A228" s="73"/>
      <c r="B228" s="73"/>
      <c r="C228" s="73"/>
      <c r="D228" s="73"/>
      <c r="E228" s="73"/>
      <c r="F228" s="73"/>
      <c r="G228" s="73"/>
      <c r="H228" s="73"/>
      <c r="I228" s="74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</row>
    <row r="229">
      <c r="A229" s="73"/>
      <c r="B229" s="73"/>
      <c r="C229" s="73"/>
      <c r="D229" s="73"/>
      <c r="E229" s="73"/>
      <c r="F229" s="73"/>
      <c r="G229" s="73"/>
      <c r="H229" s="73"/>
      <c r="I229" s="74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</row>
    <row r="230">
      <c r="A230" s="73"/>
      <c r="B230" s="73"/>
      <c r="C230" s="73"/>
      <c r="D230" s="73"/>
      <c r="E230" s="73"/>
      <c r="F230" s="73"/>
      <c r="G230" s="73"/>
      <c r="H230" s="73"/>
      <c r="I230" s="74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</row>
    <row r="231">
      <c r="A231" s="73"/>
      <c r="B231" s="73"/>
      <c r="C231" s="73"/>
      <c r="D231" s="73"/>
      <c r="E231" s="73"/>
      <c r="F231" s="73"/>
      <c r="G231" s="73"/>
      <c r="H231" s="73"/>
      <c r="I231" s="74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</row>
    <row r="232">
      <c r="A232" s="73"/>
      <c r="B232" s="73"/>
      <c r="C232" s="73"/>
      <c r="D232" s="73"/>
      <c r="E232" s="73"/>
      <c r="F232" s="73"/>
      <c r="G232" s="73"/>
      <c r="H232" s="73"/>
      <c r="I232" s="74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</row>
    <row r="233">
      <c r="A233" s="73"/>
      <c r="B233" s="73"/>
      <c r="C233" s="73"/>
      <c r="D233" s="73"/>
      <c r="E233" s="73"/>
      <c r="F233" s="73"/>
      <c r="G233" s="73"/>
      <c r="H233" s="73"/>
      <c r="I233" s="74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</row>
    <row r="234">
      <c r="A234" s="73"/>
      <c r="B234" s="73"/>
      <c r="C234" s="73"/>
      <c r="D234" s="73"/>
      <c r="E234" s="73"/>
      <c r="F234" s="73"/>
      <c r="G234" s="73"/>
      <c r="H234" s="73"/>
      <c r="I234" s="74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</row>
    <row r="235">
      <c r="A235" s="73"/>
      <c r="B235" s="73"/>
      <c r="C235" s="73"/>
      <c r="D235" s="73"/>
      <c r="E235" s="73"/>
      <c r="F235" s="73"/>
      <c r="G235" s="73"/>
      <c r="H235" s="73"/>
      <c r="I235" s="74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</row>
    <row r="236">
      <c r="A236" s="73"/>
      <c r="B236" s="73"/>
      <c r="C236" s="73"/>
      <c r="D236" s="73"/>
      <c r="E236" s="73"/>
      <c r="F236" s="73"/>
      <c r="G236" s="73"/>
      <c r="H236" s="73"/>
      <c r="I236" s="74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</row>
    <row r="237">
      <c r="A237" s="73"/>
      <c r="B237" s="73"/>
      <c r="C237" s="73"/>
      <c r="D237" s="73"/>
      <c r="E237" s="73"/>
      <c r="F237" s="73"/>
      <c r="G237" s="73"/>
      <c r="H237" s="73"/>
      <c r="I237" s="74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</row>
    <row r="238">
      <c r="A238" s="73"/>
      <c r="B238" s="73"/>
      <c r="C238" s="73"/>
      <c r="D238" s="73"/>
      <c r="E238" s="73"/>
      <c r="F238" s="73"/>
      <c r="G238" s="73"/>
      <c r="H238" s="73"/>
      <c r="I238" s="74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</row>
    <row r="239">
      <c r="A239" s="73"/>
      <c r="B239" s="73"/>
      <c r="C239" s="73"/>
      <c r="D239" s="73"/>
      <c r="E239" s="73"/>
      <c r="F239" s="73"/>
      <c r="G239" s="73"/>
      <c r="H239" s="73"/>
      <c r="I239" s="74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</row>
    <row r="240">
      <c r="A240" s="73"/>
      <c r="B240" s="73"/>
      <c r="C240" s="73"/>
      <c r="D240" s="73"/>
      <c r="E240" s="73"/>
      <c r="F240" s="73"/>
      <c r="G240" s="73"/>
      <c r="H240" s="73"/>
      <c r="I240" s="74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</row>
    <row r="241">
      <c r="A241" s="73"/>
      <c r="B241" s="73"/>
      <c r="C241" s="73"/>
      <c r="D241" s="73"/>
      <c r="E241" s="73"/>
      <c r="F241" s="73"/>
      <c r="G241" s="73"/>
      <c r="H241" s="73"/>
      <c r="I241" s="74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4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4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</row>
    <row r="244">
      <c r="A244" s="73"/>
      <c r="B244" s="73"/>
      <c r="C244" s="73"/>
      <c r="D244" s="73"/>
      <c r="E244" s="73"/>
      <c r="F244" s="73"/>
      <c r="G244" s="73"/>
      <c r="H244" s="73"/>
      <c r="I244" s="74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</row>
    <row r="245">
      <c r="A245" s="73"/>
      <c r="B245" s="73"/>
      <c r="C245" s="73"/>
      <c r="D245" s="73"/>
      <c r="E245" s="73"/>
      <c r="F245" s="73"/>
      <c r="G245" s="73"/>
      <c r="H245" s="73"/>
      <c r="I245" s="74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</row>
    <row r="246">
      <c r="A246" s="73"/>
      <c r="B246" s="73"/>
      <c r="C246" s="73"/>
      <c r="D246" s="73"/>
      <c r="E246" s="73"/>
      <c r="F246" s="73"/>
      <c r="G246" s="73"/>
      <c r="H246" s="73"/>
      <c r="I246" s="74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</row>
    <row r="247">
      <c r="A247" s="73"/>
      <c r="B247" s="73"/>
      <c r="C247" s="73"/>
      <c r="D247" s="73"/>
      <c r="E247" s="73"/>
      <c r="F247" s="73"/>
      <c r="G247" s="73"/>
      <c r="H247" s="73"/>
      <c r="I247" s="74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</row>
    <row r="248">
      <c r="A248" s="73"/>
      <c r="B248" s="73"/>
      <c r="C248" s="73"/>
      <c r="D248" s="73"/>
      <c r="E248" s="73"/>
      <c r="F248" s="73"/>
      <c r="G248" s="73"/>
      <c r="H248" s="73"/>
      <c r="I248" s="74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</row>
    <row r="249">
      <c r="A249" s="73"/>
      <c r="B249" s="73"/>
      <c r="C249" s="73"/>
      <c r="D249" s="73"/>
      <c r="E249" s="73"/>
      <c r="F249" s="73"/>
      <c r="G249" s="73"/>
      <c r="H249" s="73"/>
      <c r="I249" s="74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</row>
    <row r="250">
      <c r="A250" s="73"/>
      <c r="B250" s="73"/>
      <c r="C250" s="73"/>
      <c r="D250" s="73"/>
      <c r="E250" s="73"/>
      <c r="F250" s="73"/>
      <c r="G250" s="73"/>
      <c r="H250" s="73"/>
      <c r="I250" s="74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</row>
    <row r="251">
      <c r="A251" s="73"/>
      <c r="B251" s="73"/>
      <c r="C251" s="73"/>
      <c r="D251" s="73"/>
      <c r="E251" s="73"/>
      <c r="F251" s="73"/>
      <c r="G251" s="73"/>
      <c r="H251" s="73"/>
      <c r="I251" s="74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</row>
    <row r="252">
      <c r="A252" s="73"/>
      <c r="B252" s="73"/>
      <c r="C252" s="73"/>
      <c r="D252" s="73"/>
      <c r="E252" s="73"/>
      <c r="F252" s="73"/>
      <c r="G252" s="73"/>
      <c r="H252" s="73"/>
      <c r="I252" s="74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</row>
    <row r="253">
      <c r="A253" s="73"/>
      <c r="B253" s="73"/>
      <c r="C253" s="73"/>
      <c r="D253" s="73"/>
      <c r="E253" s="73"/>
      <c r="F253" s="73"/>
      <c r="G253" s="73"/>
      <c r="H253" s="73"/>
      <c r="I253" s="74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</row>
    <row r="254">
      <c r="A254" s="73"/>
      <c r="B254" s="73"/>
      <c r="C254" s="73"/>
      <c r="D254" s="73"/>
      <c r="E254" s="73"/>
      <c r="F254" s="73"/>
      <c r="G254" s="73"/>
      <c r="H254" s="73"/>
      <c r="I254" s="74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</row>
    <row r="255">
      <c r="A255" s="73"/>
      <c r="B255" s="73"/>
      <c r="C255" s="73"/>
      <c r="D255" s="73"/>
      <c r="E255" s="73"/>
      <c r="F255" s="73"/>
      <c r="G255" s="73"/>
      <c r="H255" s="73"/>
      <c r="I255" s="74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</row>
    <row r="256">
      <c r="A256" s="73"/>
      <c r="B256" s="73"/>
      <c r="C256" s="73"/>
      <c r="D256" s="73"/>
      <c r="E256" s="73"/>
      <c r="F256" s="73"/>
      <c r="G256" s="73"/>
      <c r="H256" s="73"/>
      <c r="I256" s="74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</row>
    <row r="257">
      <c r="A257" s="73"/>
      <c r="B257" s="73"/>
      <c r="C257" s="73"/>
      <c r="D257" s="73"/>
      <c r="E257" s="73"/>
      <c r="F257" s="73"/>
      <c r="G257" s="73"/>
      <c r="H257" s="73"/>
      <c r="I257" s="74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</row>
    <row r="258">
      <c r="A258" s="73"/>
      <c r="B258" s="73"/>
      <c r="C258" s="73"/>
      <c r="D258" s="73"/>
      <c r="E258" s="73"/>
      <c r="F258" s="73"/>
      <c r="G258" s="73"/>
      <c r="H258" s="73"/>
      <c r="I258" s="74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</row>
    <row r="259">
      <c r="A259" s="73"/>
      <c r="B259" s="73"/>
      <c r="C259" s="73"/>
      <c r="D259" s="73"/>
      <c r="E259" s="73"/>
      <c r="F259" s="73"/>
      <c r="G259" s="73"/>
      <c r="H259" s="73"/>
      <c r="I259" s="74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</row>
    <row r="260">
      <c r="A260" s="73"/>
      <c r="B260" s="73"/>
      <c r="C260" s="73"/>
      <c r="D260" s="73"/>
      <c r="E260" s="73"/>
      <c r="F260" s="73"/>
      <c r="G260" s="73"/>
      <c r="H260" s="73"/>
      <c r="I260" s="74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</row>
    <row r="261">
      <c r="A261" s="73"/>
      <c r="B261" s="73"/>
      <c r="C261" s="73"/>
      <c r="D261" s="73"/>
      <c r="E261" s="73"/>
      <c r="F261" s="73"/>
      <c r="G261" s="73"/>
      <c r="H261" s="73"/>
      <c r="I261" s="74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</row>
    <row r="262">
      <c r="A262" s="73"/>
      <c r="B262" s="73"/>
      <c r="C262" s="73"/>
      <c r="D262" s="73"/>
      <c r="E262" s="73"/>
      <c r="F262" s="73"/>
      <c r="G262" s="73"/>
      <c r="H262" s="73"/>
      <c r="I262" s="74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</row>
    <row r="263">
      <c r="A263" s="73"/>
      <c r="B263" s="73"/>
      <c r="C263" s="73"/>
      <c r="D263" s="73"/>
      <c r="E263" s="73"/>
      <c r="F263" s="73"/>
      <c r="G263" s="73"/>
      <c r="H263" s="73"/>
      <c r="I263" s="74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</row>
    <row r="264">
      <c r="A264" s="73"/>
      <c r="B264" s="73"/>
      <c r="C264" s="73"/>
      <c r="D264" s="73"/>
      <c r="E264" s="73"/>
      <c r="F264" s="73"/>
      <c r="G264" s="73"/>
      <c r="H264" s="73"/>
      <c r="I264" s="74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</row>
    <row r="265">
      <c r="A265" s="73"/>
      <c r="B265" s="73"/>
      <c r="C265" s="73"/>
      <c r="D265" s="73"/>
      <c r="E265" s="73"/>
      <c r="F265" s="73"/>
      <c r="G265" s="73"/>
      <c r="H265" s="73"/>
      <c r="I265" s="74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</row>
    <row r="266">
      <c r="A266" s="73"/>
      <c r="B266" s="73"/>
      <c r="C266" s="73"/>
      <c r="D266" s="73"/>
      <c r="E266" s="73"/>
      <c r="F266" s="73"/>
      <c r="G266" s="73"/>
      <c r="H266" s="73"/>
      <c r="I266" s="74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</row>
    <row r="267">
      <c r="A267" s="73"/>
      <c r="B267" s="73"/>
      <c r="C267" s="73"/>
      <c r="D267" s="73"/>
      <c r="E267" s="73"/>
      <c r="F267" s="73"/>
      <c r="G267" s="73"/>
      <c r="H267" s="73"/>
      <c r="I267" s="74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</row>
    <row r="268">
      <c r="A268" s="73"/>
      <c r="B268" s="73"/>
      <c r="C268" s="73"/>
      <c r="D268" s="73"/>
      <c r="E268" s="73"/>
      <c r="F268" s="73"/>
      <c r="G268" s="73"/>
      <c r="H268" s="73"/>
      <c r="I268" s="74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</row>
    <row r="269">
      <c r="A269" s="73"/>
      <c r="B269" s="73"/>
      <c r="C269" s="73"/>
      <c r="D269" s="73"/>
      <c r="E269" s="73"/>
      <c r="F269" s="73"/>
      <c r="G269" s="73"/>
      <c r="H269" s="73"/>
      <c r="I269" s="74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</row>
    <row r="270">
      <c r="A270" s="73"/>
      <c r="B270" s="73"/>
      <c r="C270" s="73"/>
      <c r="D270" s="73"/>
      <c r="E270" s="73"/>
      <c r="F270" s="73"/>
      <c r="G270" s="73"/>
      <c r="H270" s="73"/>
      <c r="I270" s="74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</row>
    <row r="271">
      <c r="A271" s="73"/>
      <c r="B271" s="73"/>
      <c r="C271" s="73"/>
      <c r="D271" s="73"/>
      <c r="E271" s="73"/>
      <c r="F271" s="73"/>
      <c r="G271" s="73"/>
      <c r="H271" s="73"/>
      <c r="I271" s="74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</row>
    <row r="272">
      <c r="A272" s="73"/>
      <c r="B272" s="73"/>
      <c r="C272" s="73"/>
      <c r="D272" s="73"/>
      <c r="E272" s="73"/>
      <c r="F272" s="73"/>
      <c r="G272" s="73"/>
      <c r="H272" s="73"/>
      <c r="I272" s="74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</row>
    <row r="273">
      <c r="A273" s="73"/>
      <c r="B273" s="73"/>
      <c r="C273" s="73"/>
      <c r="D273" s="73"/>
      <c r="E273" s="73"/>
      <c r="F273" s="73"/>
      <c r="G273" s="73"/>
      <c r="H273" s="73"/>
      <c r="I273" s="74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</row>
    <row r="274">
      <c r="A274" s="73"/>
      <c r="B274" s="73"/>
      <c r="C274" s="73"/>
      <c r="D274" s="73"/>
      <c r="E274" s="73"/>
      <c r="F274" s="73"/>
      <c r="G274" s="73"/>
      <c r="H274" s="73"/>
      <c r="I274" s="74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</row>
    <row r="275">
      <c r="A275" s="73"/>
      <c r="B275" s="73"/>
      <c r="C275" s="73"/>
      <c r="D275" s="73"/>
      <c r="E275" s="73"/>
      <c r="F275" s="73"/>
      <c r="G275" s="73"/>
      <c r="H275" s="73"/>
      <c r="I275" s="74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</row>
    <row r="276">
      <c r="A276" s="73"/>
      <c r="B276" s="73"/>
      <c r="C276" s="73"/>
      <c r="D276" s="73"/>
      <c r="E276" s="73"/>
      <c r="F276" s="73"/>
      <c r="G276" s="73"/>
      <c r="H276" s="73"/>
      <c r="I276" s="74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</row>
    <row r="277">
      <c r="A277" s="73"/>
      <c r="B277" s="73"/>
      <c r="C277" s="73"/>
      <c r="D277" s="73"/>
      <c r="E277" s="73"/>
      <c r="F277" s="73"/>
      <c r="G277" s="73"/>
      <c r="H277" s="73"/>
      <c r="I277" s="74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</row>
    <row r="278">
      <c r="A278" s="73"/>
      <c r="B278" s="73"/>
      <c r="C278" s="73"/>
      <c r="D278" s="73"/>
      <c r="E278" s="73"/>
      <c r="F278" s="73"/>
      <c r="G278" s="73"/>
      <c r="H278" s="73"/>
      <c r="I278" s="74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</row>
    <row r="279">
      <c r="A279" s="73"/>
      <c r="B279" s="73"/>
      <c r="C279" s="73"/>
      <c r="D279" s="73"/>
      <c r="E279" s="73"/>
      <c r="F279" s="73"/>
      <c r="G279" s="73"/>
      <c r="H279" s="73"/>
      <c r="I279" s="74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</row>
    <row r="280">
      <c r="A280" s="73"/>
      <c r="B280" s="73"/>
      <c r="C280" s="73"/>
      <c r="D280" s="73"/>
      <c r="E280" s="73"/>
      <c r="F280" s="73"/>
      <c r="G280" s="73"/>
      <c r="H280" s="73"/>
      <c r="I280" s="74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</row>
    <row r="281">
      <c r="A281" s="73"/>
      <c r="B281" s="73"/>
      <c r="C281" s="73"/>
      <c r="D281" s="73"/>
      <c r="E281" s="73"/>
      <c r="F281" s="73"/>
      <c r="G281" s="73"/>
      <c r="H281" s="73"/>
      <c r="I281" s="74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</row>
    <row r="282">
      <c r="A282" s="73"/>
      <c r="B282" s="73"/>
      <c r="C282" s="73"/>
      <c r="D282" s="73"/>
      <c r="E282" s="73"/>
      <c r="F282" s="73"/>
      <c r="G282" s="73"/>
      <c r="H282" s="73"/>
      <c r="I282" s="74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</row>
    <row r="283">
      <c r="A283" s="73"/>
      <c r="B283" s="73"/>
      <c r="C283" s="73"/>
      <c r="D283" s="73"/>
      <c r="E283" s="73"/>
      <c r="F283" s="73"/>
      <c r="G283" s="73"/>
      <c r="H283" s="73"/>
      <c r="I283" s="74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</row>
    <row r="284">
      <c r="A284" s="73"/>
      <c r="B284" s="73"/>
      <c r="C284" s="73"/>
      <c r="D284" s="73"/>
      <c r="E284" s="73"/>
      <c r="F284" s="73"/>
      <c r="G284" s="73"/>
      <c r="H284" s="73"/>
      <c r="I284" s="74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</row>
    <row r="285">
      <c r="A285" s="73"/>
      <c r="B285" s="73"/>
      <c r="C285" s="73"/>
      <c r="D285" s="73"/>
      <c r="E285" s="73"/>
      <c r="F285" s="73"/>
      <c r="G285" s="73"/>
      <c r="H285" s="73"/>
      <c r="I285" s="74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</row>
    <row r="286">
      <c r="A286" s="73"/>
      <c r="B286" s="73"/>
      <c r="C286" s="73"/>
      <c r="D286" s="73"/>
      <c r="E286" s="73"/>
      <c r="F286" s="73"/>
      <c r="G286" s="73"/>
      <c r="H286" s="73"/>
      <c r="I286" s="74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</row>
    <row r="287">
      <c r="A287" s="73"/>
      <c r="B287" s="73"/>
      <c r="C287" s="73"/>
      <c r="D287" s="73"/>
      <c r="E287" s="73"/>
      <c r="F287" s="73"/>
      <c r="G287" s="73"/>
      <c r="H287" s="73"/>
      <c r="I287" s="74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</row>
    <row r="288">
      <c r="A288" s="73"/>
      <c r="B288" s="73"/>
      <c r="C288" s="73"/>
      <c r="D288" s="73"/>
      <c r="E288" s="73"/>
      <c r="F288" s="73"/>
      <c r="G288" s="73"/>
      <c r="H288" s="73"/>
      <c r="I288" s="74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</row>
    <row r="289">
      <c r="A289" s="73"/>
      <c r="B289" s="73"/>
      <c r="C289" s="73"/>
      <c r="D289" s="73"/>
      <c r="E289" s="73"/>
      <c r="F289" s="73"/>
      <c r="G289" s="73"/>
      <c r="H289" s="73"/>
      <c r="I289" s="74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</row>
    <row r="290">
      <c r="A290" s="73"/>
      <c r="B290" s="73"/>
      <c r="C290" s="73"/>
      <c r="D290" s="73"/>
      <c r="E290" s="73"/>
      <c r="F290" s="73"/>
      <c r="G290" s="73"/>
      <c r="H290" s="73"/>
      <c r="I290" s="74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</row>
    <row r="291">
      <c r="A291" s="73"/>
      <c r="B291" s="73"/>
      <c r="C291" s="73"/>
      <c r="D291" s="73"/>
      <c r="E291" s="73"/>
      <c r="F291" s="73"/>
      <c r="G291" s="73"/>
      <c r="H291" s="73"/>
      <c r="I291" s="74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</row>
    <row r="292">
      <c r="A292" s="73"/>
      <c r="B292" s="73"/>
      <c r="C292" s="73"/>
      <c r="D292" s="73"/>
      <c r="E292" s="73"/>
      <c r="F292" s="73"/>
      <c r="G292" s="73"/>
      <c r="H292" s="73"/>
      <c r="I292" s="74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</row>
    <row r="293">
      <c r="A293" s="73"/>
      <c r="B293" s="73"/>
      <c r="C293" s="73"/>
      <c r="D293" s="73"/>
      <c r="E293" s="73"/>
      <c r="F293" s="73"/>
      <c r="G293" s="73"/>
      <c r="H293" s="73"/>
      <c r="I293" s="74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</row>
    <row r="294">
      <c r="A294" s="73"/>
      <c r="B294" s="73"/>
      <c r="C294" s="73"/>
      <c r="D294" s="73"/>
      <c r="E294" s="73"/>
      <c r="F294" s="73"/>
      <c r="G294" s="73"/>
      <c r="H294" s="73"/>
      <c r="I294" s="74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</row>
    <row r="295">
      <c r="A295" s="73"/>
      <c r="B295" s="73"/>
      <c r="C295" s="73"/>
      <c r="D295" s="73"/>
      <c r="E295" s="73"/>
      <c r="F295" s="73"/>
      <c r="G295" s="73"/>
      <c r="H295" s="73"/>
      <c r="I295" s="74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</row>
    <row r="296">
      <c r="A296" s="73"/>
      <c r="B296" s="73"/>
      <c r="C296" s="73"/>
      <c r="D296" s="73"/>
      <c r="E296" s="73"/>
      <c r="F296" s="73"/>
      <c r="G296" s="73"/>
      <c r="H296" s="73"/>
      <c r="I296" s="74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</row>
    <row r="297">
      <c r="A297" s="73"/>
      <c r="B297" s="73"/>
      <c r="C297" s="73"/>
      <c r="D297" s="73"/>
      <c r="E297" s="73"/>
      <c r="F297" s="73"/>
      <c r="G297" s="73"/>
      <c r="H297" s="73"/>
      <c r="I297" s="74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</row>
    <row r="298">
      <c r="A298" s="73"/>
      <c r="B298" s="73"/>
      <c r="C298" s="73"/>
      <c r="D298" s="73"/>
      <c r="E298" s="73"/>
      <c r="F298" s="73"/>
      <c r="G298" s="73"/>
      <c r="H298" s="73"/>
      <c r="I298" s="74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</row>
    <row r="299">
      <c r="A299" s="73"/>
      <c r="B299" s="73"/>
      <c r="C299" s="73"/>
      <c r="D299" s="73"/>
      <c r="E299" s="73"/>
      <c r="F299" s="73"/>
      <c r="G299" s="73"/>
      <c r="H299" s="73"/>
      <c r="I299" s="74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</row>
    <row r="300">
      <c r="A300" s="73"/>
      <c r="B300" s="73"/>
      <c r="C300" s="73"/>
      <c r="D300" s="73"/>
      <c r="E300" s="73"/>
      <c r="F300" s="73"/>
      <c r="G300" s="73"/>
      <c r="H300" s="73"/>
      <c r="I300" s="74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</row>
    <row r="301">
      <c r="A301" s="73"/>
      <c r="B301" s="73"/>
      <c r="C301" s="73"/>
      <c r="D301" s="73"/>
      <c r="E301" s="73"/>
      <c r="F301" s="73"/>
      <c r="G301" s="73"/>
      <c r="H301" s="73"/>
      <c r="I301" s="74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</row>
    <row r="302">
      <c r="A302" s="73"/>
      <c r="B302" s="73"/>
      <c r="C302" s="73"/>
      <c r="D302" s="73"/>
      <c r="E302" s="73"/>
      <c r="F302" s="73"/>
      <c r="G302" s="73"/>
      <c r="H302" s="73"/>
      <c r="I302" s="74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</row>
    <row r="303">
      <c r="A303" s="73"/>
      <c r="B303" s="73"/>
      <c r="C303" s="73"/>
      <c r="D303" s="73"/>
      <c r="E303" s="73"/>
      <c r="F303" s="73"/>
      <c r="G303" s="73"/>
      <c r="H303" s="73"/>
      <c r="I303" s="74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</row>
    <row r="304">
      <c r="A304" s="73"/>
      <c r="B304" s="73"/>
      <c r="C304" s="73"/>
      <c r="D304" s="73"/>
      <c r="E304" s="73"/>
      <c r="F304" s="73"/>
      <c r="G304" s="73"/>
      <c r="H304" s="73"/>
      <c r="I304" s="74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</row>
    <row r="305">
      <c r="A305" s="73"/>
      <c r="B305" s="73"/>
      <c r="C305" s="73"/>
      <c r="D305" s="73"/>
      <c r="E305" s="73"/>
      <c r="F305" s="73"/>
      <c r="G305" s="73"/>
      <c r="H305" s="73"/>
      <c r="I305" s="74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</row>
    <row r="306">
      <c r="A306" s="73"/>
      <c r="B306" s="73"/>
      <c r="C306" s="73"/>
      <c r="D306" s="73"/>
      <c r="E306" s="73"/>
      <c r="F306" s="73"/>
      <c r="G306" s="73"/>
      <c r="H306" s="73"/>
      <c r="I306" s="74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</row>
    <row r="307">
      <c r="A307" s="73"/>
      <c r="B307" s="73"/>
      <c r="C307" s="73"/>
      <c r="D307" s="73"/>
      <c r="E307" s="73"/>
      <c r="F307" s="73"/>
      <c r="G307" s="73"/>
      <c r="H307" s="73"/>
      <c r="I307" s="74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</row>
    <row r="308">
      <c r="A308" s="73"/>
      <c r="B308" s="73"/>
      <c r="C308" s="73"/>
      <c r="D308" s="73"/>
      <c r="E308" s="73"/>
      <c r="F308" s="73"/>
      <c r="G308" s="73"/>
      <c r="H308" s="73"/>
      <c r="I308" s="74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</row>
    <row r="309">
      <c r="A309" s="73"/>
      <c r="B309" s="73"/>
      <c r="C309" s="73"/>
      <c r="D309" s="73"/>
      <c r="E309" s="73"/>
      <c r="F309" s="73"/>
      <c r="G309" s="73"/>
      <c r="H309" s="73"/>
      <c r="I309" s="74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</row>
    <row r="310">
      <c r="A310" s="73"/>
      <c r="B310" s="73"/>
      <c r="C310" s="73"/>
      <c r="D310" s="73"/>
      <c r="E310" s="73"/>
      <c r="F310" s="73"/>
      <c r="G310" s="73"/>
      <c r="H310" s="73"/>
      <c r="I310" s="74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</row>
    <row r="311">
      <c r="A311" s="73"/>
      <c r="B311" s="73"/>
      <c r="C311" s="73"/>
      <c r="D311" s="73"/>
      <c r="E311" s="73"/>
      <c r="F311" s="73"/>
      <c r="G311" s="73"/>
      <c r="H311" s="73"/>
      <c r="I311" s="74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4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4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4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4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4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4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4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4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4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4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4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4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4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4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4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4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4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4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4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4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4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4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4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4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4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4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4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4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4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4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4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4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4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4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4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4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4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4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4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4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4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4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4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4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4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4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4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4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4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4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4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4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4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4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4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4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4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4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4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4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4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4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4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4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4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4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4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4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4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4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4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4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4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4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4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4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4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4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4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4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4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4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4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4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4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4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4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4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4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4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4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4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4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4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4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4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4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4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4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4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4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4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4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4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4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4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4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4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4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4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4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4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4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4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4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4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4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4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4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4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4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4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4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4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4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4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4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4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4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4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4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4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4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4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4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4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4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4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4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4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4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4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4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4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4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4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4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4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4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4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4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4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4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4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4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4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4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4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4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4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4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4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4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4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4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4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4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4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4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4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4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4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4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4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4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4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4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4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4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4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4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4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4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4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4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4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4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4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4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4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4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4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4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4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4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4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4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4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4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4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4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4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4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4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4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4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4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4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4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4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4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4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4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4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4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4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4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4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4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4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4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4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4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4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4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4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4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4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4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4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4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4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4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4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4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4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4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4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4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4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4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4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4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4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4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4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4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4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4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4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4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4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4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4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4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4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4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4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4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4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4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4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4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4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4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4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4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4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4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4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4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4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4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4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4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4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4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4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4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4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4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4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4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4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4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4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4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4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4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4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4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4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4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4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4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4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4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4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4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4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4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4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4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4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4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4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4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4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4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4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4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4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4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4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4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4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4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4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4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4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4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4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4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4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4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4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4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4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4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4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4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4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4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4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4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4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4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4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4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4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4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4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4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4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4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4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4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4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4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4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4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4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4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4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4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4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4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4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4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4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4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4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4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4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4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4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4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4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4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4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4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4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4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4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4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4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4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4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4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4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4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4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4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4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4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4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4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4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4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4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4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4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4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4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4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4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4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4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4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4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4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4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4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4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4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4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4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4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4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4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4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4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4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4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4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4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4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4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4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4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4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4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4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4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4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4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4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4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4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4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4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4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4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4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4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4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4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4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4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4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4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4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4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4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4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4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4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4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4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4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4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4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4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4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4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4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4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4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4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4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4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4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4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4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4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4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4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4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4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4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4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4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4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4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4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4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4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4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4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4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4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4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4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4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4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4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4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4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4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4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4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4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4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4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4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4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4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4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4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4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4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4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4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4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4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4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4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4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4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4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4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4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4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4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4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4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4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4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4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4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4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4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4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4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4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4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4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4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4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4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4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4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4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4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4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4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4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4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4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4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4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4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4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4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4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4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4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4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4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4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4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4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4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4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4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4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4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4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4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4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4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4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4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4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4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4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4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4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4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4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4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4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4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4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4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4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4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4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4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4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4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4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4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4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4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4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4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4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4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4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4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4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4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4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4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</row>
  </sheetData>
  <mergeCells count="2">
    <mergeCell ref="A5:A17"/>
    <mergeCell ref="B5:C5"/>
  </mergeCells>
  <conditionalFormatting sqref="B1:B906">
    <cfRule type="containsText" dxfId="57" priority="1" operator="containsText" text="Flat RUM">
      <formula>NOT(ISERROR(SEARCH(("Flat RUM"),(B1))))</formula>
    </cfRule>
  </conditionalFormatting>
  <conditionalFormatting sqref="B7:B28">
    <cfRule type="containsText" dxfId="58" priority="2" operator="containsText" text="NIght">
      <formula>NOT(ISERROR(SEARCH(("NIght"),(B7))))</formula>
    </cfRule>
  </conditionalFormatting>
  <conditionalFormatting sqref="B7:B28">
    <cfRule type="containsText" dxfId="2" priority="3" operator="containsText" text="Citrine">
      <formula>NOT(ISERROR(SEARCH(("Citrine"),(B7))))</formula>
    </cfRule>
  </conditionalFormatting>
  <conditionalFormatting sqref="B7:B28">
    <cfRule type="containsText" dxfId="59" priority="4" operator="containsText" text="Onyx">
      <formula>NOT(ISERROR(SEARCH(("Onyx"),(B7))))</formula>
    </cfRule>
  </conditionalFormatting>
  <conditionalFormatting sqref="B7:B28">
    <cfRule type="containsText" dxfId="4" priority="5" operator="containsText" text="POI">
      <formula>NOT(ISERROR(SEARCH(("POI"),(B7))))</formula>
    </cfRule>
  </conditionalFormatting>
  <conditionalFormatting sqref="B7:B28">
    <cfRule type="containsText" dxfId="5" priority="6" operator="containsText" text="Electric M">
      <formula>NOT(ISERROR(SEARCH(("Electric M"),(B7))))</formula>
    </cfRule>
  </conditionalFormatting>
  <conditionalFormatting sqref="B7:B28">
    <cfRule type="containsText" dxfId="6" priority="7" operator="containsText" text="Family">
      <formula>NOT(ISERROR(SEARCH(("Family"),(B7))))</formula>
    </cfRule>
  </conditionalFormatting>
  <conditionalFormatting sqref="B7:B28">
    <cfRule type="containsText" dxfId="7" priority="8" operator="containsText" text="Jelly">
      <formula>NOT(ISERROR(SEARCH(("Jelly"),(B7))))</formula>
    </cfRule>
  </conditionalFormatting>
  <conditionalFormatting sqref="B7:B28">
    <cfRule type="containsText" dxfId="8" priority="9" operator="containsText" text="Bitter">
      <formula>NOT(ISERROR(SEARCH(("Bitter"),(B7))))</formula>
    </cfRule>
  </conditionalFormatting>
  <conditionalFormatting sqref="B7:B28">
    <cfRule type="containsText" dxfId="9" priority="10" operator="containsText" text="Red">
      <formula>NOT(ISERROR(SEARCH(("Red"),(B7))))</formula>
    </cfRule>
  </conditionalFormatting>
  <conditionalFormatting sqref="B7:B28">
    <cfRule type="containsText" dxfId="10" priority="11" operator="containsText" text="Timber">
      <formula>NOT(ISERROR(SEARCH(("Timber"),(B7))))</formula>
    </cfRule>
  </conditionalFormatting>
  <conditionalFormatting sqref="B7:B28">
    <cfRule type="containsText" dxfId="11" priority="12" operator="containsText" text="White">
      <formula>NOT(ISERROR(SEARCH(("White"),(B7))))</formula>
    </cfRule>
  </conditionalFormatting>
  <conditionalFormatting sqref="B7:B28">
    <cfRule type="containsText" dxfId="12" priority="13" operator="containsText" text="Rob">
      <formula>NOT(ISERROR(SEARCH(("Rob"),(B7))))</formula>
    </cfRule>
  </conditionalFormatting>
  <conditionalFormatting sqref="B7:B28">
    <cfRule type="containsText" dxfId="13" priority="14" operator="containsText" text="Joystick">
      <formula>NOT(ISERROR(SEARCH(("Joystick"),(B7))))</formula>
    </cfRule>
  </conditionalFormatting>
  <conditionalFormatting sqref="B7:B28">
    <cfRule type="containsText" dxfId="14" priority="15" operator="containsText" text="Wheel">
      <formula>NOT(ISERROR(SEARCH(("Wheel"),(B7))))</formula>
    </cfRule>
  </conditionalFormatting>
  <conditionalFormatting sqref="B7:B28">
    <cfRule type="containsText" dxfId="15" priority="16" operator="containsText" text="Carrot">
      <formula>NOT(ISERROR(SEARCH(("Carrot"),(B7))))</formula>
    </cfRule>
  </conditionalFormatting>
  <conditionalFormatting sqref="B7:B28">
    <cfRule type="cellIs" dxfId="16" priority="17" operator="equal">
      <formula>"Crossbow"</formula>
    </cfRule>
  </conditionalFormatting>
  <conditionalFormatting sqref="B7:B28">
    <cfRule type="containsText" dxfId="17" priority="18" operator="containsText" text="Catapult">
      <formula>NOT(ISERROR(SEARCH(("Catapult"),(B7))))</formula>
    </cfRule>
  </conditionalFormatting>
  <conditionalFormatting sqref="B7:B28">
    <cfRule type="containsText" dxfId="18" priority="19" operator="containsText" text="Car Evo">
      <formula>NOT(ISERROR(SEARCH(("Car Evo"),(B7))))</formula>
    </cfRule>
  </conditionalFormatting>
  <conditionalFormatting sqref="B7:B28">
    <cfRule type="containsText" dxfId="19" priority="20" operator="containsText" text="Sapphire">
      <formula>NOT(ISERROR(SEARCH(("Sapphire"),(B7))))</formula>
    </cfRule>
  </conditionalFormatting>
  <conditionalFormatting sqref="B7:B28">
    <cfRule type="containsText" dxfId="20" priority="21" operator="containsText" text="Dande">
      <formula>NOT(ISERROR(SEARCH(("Dande"),(B7))))</formula>
    </cfRule>
  </conditionalFormatting>
  <conditionalFormatting sqref="B7:B28">
    <cfRule type="containsText" dxfId="21" priority="22" operator="containsText" text="Surprise">
      <formula>NOT(ISERROR(SEARCH(("Surprise"),(B7))))</formula>
    </cfRule>
  </conditionalFormatting>
  <conditionalFormatting sqref="B7:B28">
    <cfRule type="containsText" dxfId="22" priority="23" operator="containsText" text="Field e">
      <formula>NOT(ISERROR(SEARCH(("Field e"),(B7))))</formula>
    </cfRule>
  </conditionalFormatting>
  <conditionalFormatting sqref="B7:B28">
    <cfRule type="containsText" dxfId="23" priority="24" operator="containsText" text="Air Mystery">
      <formula>NOT(ISERROR(SEARCH(("Air Mystery"),(B7))))</formula>
    </cfRule>
  </conditionalFormatting>
  <conditionalFormatting sqref="B7:B28">
    <cfRule type="containsText" dxfId="24" priority="25" operator="containsText" text="White">
      <formula>NOT(ISERROR(SEARCH(("White"),(B7))))</formula>
    </cfRule>
  </conditionalFormatting>
  <conditionalFormatting sqref="B7:B28">
    <cfRule type="containsText" dxfId="25" priority="26" operator="containsText" text="Peas">
      <formula>NOT(ISERROR(SEARCH(("Peas"),(B7))))</formula>
    </cfRule>
  </conditionalFormatting>
  <conditionalFormatting sqref="B7:B28">
    <cfRule type="containsText" dxfId="26" priority="27" operator="containsText" text="Burnt">
      <formula>NOT(ISERROR(SEARCH(("Burnt"),(B7))))</formula>
    </cfRule>
  </conditionalFormatting>
  <conditionalFormatting sqref="B7:B28">
    <cfRule type="containsText" dxfId="27" priority="28" operator="containsText" text="Forest">
      <formula>NOT(ISERROR(SEARCH(("Forest"),(B7))))</formula>
    </cfRule>
  </conditionalFormatting>
  <conditionalFormatting sqref="B7:B28">
    <cfRule type="containsText" dxfId="28" priority="29" operator="containsText" text="Asparagus">
      <formula>NOT(ISERROR(SEARCH(("Asparagus"),(B7))))</formula>
    </cfRule>
  </conditionalFormatting>
  <conditionalFormatting sqref="B7:B28">
    <cfRule type="containsText" dxfId="29" priority="30" operator="containsText" text="Olive">
      <formula>NOT(ISERROR(SEARCH(("Olive"),(B7))))</formula>
    </cfRule>
  </conditionalFormatting>
  <conditionalFormatting sqref="B7:B28">
    <cfRule type="containsText" dxfId="30" priority="31" operator="containsText" text="Yellow Gr">
      <formula>NOT(ISERROR(SEARCH(("Yellow Gr"),(B7))))</formula>
    </cfRule>
  </conditionalFormatting>
  <conditionalFormatting sqref="B7:B28">
    <cfRule type="containsText" dxfId="31" priority="32" operator="containsText" text="Silver">
      <formula>NOT(ISERROR(SEARCH(("Silver"),(B7))))</formula>
    </cfRule>
  </conditionalFormatting>
  <conditionalFormatting sqref="B7:B28">
    <cfRule type="containsText" dxfId="32" priority="33" operator="containsText" text="Eggs">
      <formula>NOT(ISERROR(SEARCH(("Eggs"),(B7))))</formula>
    </cfRule>
  </conditionalFormatting>
  <conditionalFormatting sqref="B7:B28">
    <cfRule type="containsText" dxfId="33" priority="34" operator="containsText" text="Submarine">
      <formula>NOT(ISERROR(SEARCH(("Submarine"),(B7))))</formula>
    </cfRule>
  </conditionalFormatting>
  <conditionalFormatting sqref="B7:B28">
    <cfRule type="containsText" dxfId="34" priority="35" operator="containsText" text="Safari">
      <formula>NOT(ISERROR(SEARCH(("Safari"),(B7))))</formula>
    </cfRule>
  </conditionalFormatting>
  <conditionalFormatting sqref="B7:B28">
    <cfRule type="containsText" dxfId="35" priority="36" operator="containsText" text="Horse">
      <formula>NOT(ISERROR(SEARCH(("Horse"),(B7))))</formula>
    </cfRule>
  </conditionalFormatting>
  <conditionalFormatting sqref="A1 B1">
    <cfRule type="expression" dxfId="60" priority="37">
      <formula>$L1=TRUE</formula>
    </cfRule>
  </conditionalFormatting>
  <conditionalFormatting sqref="I7:I28">
    <cfRule type="colorScale" priority="38">
      <colorScale>
        <cfvo type="formula" val="0"/>
        <cfvo type="formula" val="1"/>
        <color rgb="FFFFFFFF"/>
        <color rgb="FF3D85C6"/>
      </colorScale>
    </cfRule>
  </conditionalFormatting>
  <conditionalFormatting sqref="H7:H28">
    <cfRule type="cellIs" dxfId="61" priority="39" operator="greaterThan">
      <formula>0</formula>
    </cfRule>
  </conditionalFormatting>
  <conditionalFormatting sqref="B1:B39 B193:B906">
    <cfRule type="containsText" dxfId="36" priority="40" operator="containsText" text="Amethyst">
      <formula>NOT(ISERROR(SEARCH(("Amethyst"),(B1))))</formula>
    </cfRule>
  </conditionalFormatting>
  <conditionalFormatting sqref="B1:B39 B193:B906">
    <cfRule type="containsText" dxfId="62" priority="41" operator="containsText" text="Green">
      <formula>NOT(ISERROR(SEARCH(("Green"),(B1))))</formula>
    </cfRule>
  </conditionalFormatting>
  <conditionalFormatting sqref="B1:B39 B193:B906">
    <cfRule type="containsText" dxfId="63" priority="42" operator="containsText" text="Lou">
      <formula>NOT(ISERROR(SEARCH(("Lou"),(B1))))</formula>
    </cfRule>
  </conditionalFormatting>
  <conditionalFormatting sqref="B1:B39 B193:B906">
    <cfRule type="containsText" dxfId="47" priority="43" operator="containsText" text="Violet">
      <formula>NOT(ISERROR(SEARCH(("Violet"),(B1))))</formula>
    </cfRule>
  </conditionalFormatting>
  <conditionalFormatting sqref="B1:B39 B193:B906">
    <cfRule type="containsText" dxfId="64" priority="44" operator="containsText" text="Maple">
      <formula>NOT(ISERROR(SEARCH(("Maple"),(B1))))</formula>
    </cfRule>
  </conditionalFormatting>
  <conditionalFormatting sqref="B1:B39 B193:B906">
    <cfRule type="containsText" dxfId="65" priority="45" operator="containsText" text="Flashlight">
      <formula>NOT(ISERROR(SEARCH(("Flashlight"),(B1))))</formula>
    </cfRule>
  </conditionalFormatting>
  <conditionalFormatting sqref="B1:B39 B193:B906">
    <cfRule type="containsText" dxfId="48" priority="46" operator="containsText" text="Void">
      <formula>NOT(ISERROR(SEARCH(("Void"),(B1))))</formula>
    </cfRule>
  </conditionalFormatting>
  <conditionalFormatting sqref="B1:B906">
    <cfRule type="containsText" dxfId="66" priority="47" operator="containsText" text="Straw">
      <formula>NOT(ISERROR(SEARCH(("Straw"),(B1))))</formula>
    </cfRule>
  </conditionalFormatting>
  <conditionalFormatting sqref="B1:B906">
    <cfRule type="containsText" dxfId="50" priority="48" operator="containsText" text="Strawberry">
      <formula>NOT(ISERROR(SEARCH(("Strawberry"),(B1))))</formula>
    </cfRule>
  </conditionalFormatting>
  <conditionalFormatting sqref="B1:B906">
    <cfRule type="containsText" dxfId="51" priority="49" operator="containsText" text="Scarlet">
      <formula>NOT(ISERROR(SEARCH(("Scarlet"),(B1))))</formula>
    </cfRule>
  </conditionalFormatting>
  <conditionalFormatting sqref="B1:B906">
    <cfRule type="containsText" dxfId="52" priority="50" operator="containsText" text="Shamro">
      <formula>NOT(ISERROR(SEARCH(("Shamro"),(B1))))</formula>
    </cfRule>
  </conditionalFormatting>
  <conditionalFormatting sqref="B1:B906">
    <cfRule type="containsText" dxfId="53" priority="51" operator="containsText" text="cadet">
      <formula>NOT(ISERROR(SEARCH(("cadet"),(B1))))</formula>
    </cfRule>
  </conditionalFormatting>
  <conditionalFormatting sqref="B1:B906">
    <cfRule type="containsText" dxfId="54" priority="52" operator="containsText" text="red">
      <formula>NOT(ISERROR(SEARCH(("red"),(B1))))</formula>
    </cfRule>
  </conditionalFormatting>
  <conditionalFormatting sqref="B1:B906">
    <cfRule type="containsText" dxfId="67" priority="53" operator="containsText" text="void">
      <formula>NOT(ISERROR(SEARCH(("void"),(B1))))</formula>
    </cfRule>
  </conditionalFormatting>
  <conditionalFormatting sqref="B1:B906">
    <cfRule type="containsText" dxfId="68" priority="54" operator="containsText" text="black">
      <formula>NOT(ISERROR(SEARCH(("black"),(B1))))</formula>
    </cfRule>
  </conditionalFormatting>
  <hyperlinks>
    <hyperlink r:id="rId1" ref="B3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.75"/>
    <col customWidth="1" min="2" max="2" width="15.13"/>
    <col customWidth="1" min="3" max="5" width="10.75"/>
    <col customWidth="1" min="6" max="6" width="4.13"/>
    <col customWidth="1" min="7" max="7" width="15.13"/>
    <col customWidth="1" min="8" max="8" width="10.75"/>
    <col customWidth="1" min="9" max="9" width="4.13"/>
    <col customWidth="1" min="10" max="10" width="15.5"/>
    <col customWidth="1" min="11" max="11" width="10.75"/>
    <col customWidth="1" min="12" max="12" width="14.5"/>
    <col customWidth="1" min="14" max="14" width="10.75"/>
  </cols>
  <sheetData>
    <row r="1">
      <c r="A1" s="111"/>
      <c r="B1" s="112" t="s">
        <v>159</v>
      </c>
      <c r="C1" s="113">
        <f>COUNTIFS(B7:B652,"*",E7:E652,"&gt;0")</f>
        <v>68</v>
      </c>
      <c r="D1" s="114"/>
      <c r="E1" s="111"/>
      <c r="F1" s="111"/>
      <c r="G1" s="111"/>
      <c r="H1" s="111"/>
      <c r="I1" s="111"/>
      <c r="J1" s="111"/>
      <c r="K1" s="111"/>
      <c r="L1" s="111"/>
      <c r="M1" s="115" t="s">
        <v>160</v>
      </c>
      <c r="N1" s="116"/>
    </row>
    <row r="2">
      <c r="A2" s="111"/>
      <c r="B2" s="112" t="s">
        <v>161</v>
      </c>
      <c r="C2" s="113">
        <f>SUM(C7:C151)</f>
        <v>0</v>
      </c>
      <c r="D2" s="113" t="str">
        <f>IF(C2=Garden!E3,"Correct","Difficult")</f>
        <v>Correct</v>
      </c>
      <c r="E2" s="111"/>
      <c r="F2" s="111"/>
      <c r="G2" s="111"/>
      <c r="H2" s="111"/>
      <c r="I2" s="111"/>
      <c r="J2" s="111"/>
      <c r="K2" s="111"/>
      <c r="L2" s="111"/>
      <c r="M2" s="117" t="s">
        <v>162</v>
      </c>
      <c r="N2" s="118"/>
    </row>
    <row r="3">
      <c r="A3" s="111"/>
      <c r="B3" s="112" t="s">
        <v>163</v>
      </c>
      <c r="C3" s="113">
        <f>SUM(D7:D151)</f>
        <v>1</v>
      </c>
      <c r="D3" s="113" t="str">
        <f>IF(C3=Garden!E4,"Correct","Difficult")</f>
        <v>Correct</v>
      </c>
      <c r="E3" s="111"/>
      <c r="F3" s="111"/>
      <c r="G3" s="119"/>
      <c r="H3" s="119"/>
      <c r="I3" s="111"/>
      <c r="J3" s="119"/>
      <c r="K3" s="119"/>
      <c r="L3" s="111"/>
      <c r="M3" s="119"/>
      <c r="N3" s="120"/>
    </row>
    <row r="4">
      <c r="A4" s="111"/>
      <c r="B4" s="112" t="s">
        <v>164</v>
      </c>
      <c r="C4" s="113">
        <f>SUM(E7:E151)</f>
        <v>81</v>
      </c>
      <c r="D4" s="113" t="str">
        <f>IF(C4=Garden!E5,"Correct","Difficult")</f>
        <v>Correct</v>
      </c>
      <c r="E4" s="111"/>
      <c r="F4" s="121"/>
      <c r="G4" s="122" t="s">
        <v>165</v>
      </c>
      <c r="H4" s="123"/>
      <c r="I4" s="121"/>
      <c r="J4" s="122" t="s">
        <v>166</v>
      </c>
      <c r="K4" s="123"/>
      <c r="L4" s="121"/>
      <c r="M4" s="122" t="s">
        <v>167</v>
      </c>
      <c r="N4" s="123"/>
    </row>
    <row r="5">
      <c r="A5" s="119"/>
      <c r="B5" s="119"/>
      <c r="C5" s="119"/>
      <c r="D5" s="119"/>
      <c r="E5" s="119"/>
      <c r="F5" s="121"/>
      <c r="G5" s="124"/>
      <c r="H5" s="125"/>
      <c r="I5" s="121"/>
      <c r="J5" s="124"/>
      <c r="K5" s="125"/>
      <c r="L5" s="126" t="s">
        <v>168</v>
      </c>
      <c r="M5" s="124"/>
      <c r="N5" s="125"/>
    </row>
    <row r="6">
      <c r="A6" s="127" t="s">
        <v>16</v>
      </c>
      <c r="B6" s="128" t="s">
        <v>169</v>
      </c>
      <c r="C6" s="129" t="s">
        <v>29</v>
      </c>
      <c r="D6" s="129" t="s">
        <v>145</v>
      </c>
      <c r="E6" s="129" t="s">
        <v>144</v>
      </c>
      <c r="F6" s="121"/>
      <c r="G6" s="129" t="s">
        <v>169</v>
      </c>
      <c r="H6" s="129" t="s">
        <v>170</v>
      </c>
      <c r="I6" s="121"/>
      <c r="J6" s="129" t="s">
        <v>169</v>
      </c>
      <c r="K6" s="130" t="s">
        <v>171</v>
      </c>
      <c r="L6" s="131" t="s">
        <v>172</v>
      </c>
      <c r="M6" s="128" t="s">
        <v>169</v>
      </c>
      <c r="N6" s="132" t="s">
        <v>171</v>
      </c>
    </row>
    <row r="7">
      <c r="A7" s="133">
        <v>1.0</v>
      </c>
      <c r="B7" s="134" t="str">
        <f>IFERROR(__xludf.DUMMYFUNCTION("SORT(UNIQUE(Garden!$J$8:$J652),1,TRUE)"),"123xilef")</f>
        <v>123xilef</v>
      </c>
      <c r="C7" s="135">
        <f>IF(ISNUMBER($A7)=TRUE,COUNTIFS(Garden!$J$8:$J652,$B7,Garden!$O$8:$O652,"&gt;0"),"")</f>
        <v>0</v>
      </c>
      <c r="D7" s="135">
        <f>IF(ISNUMBER($A7)=TRUE,COUNTIFS(Garden!$J$8:$J652,$B7,Garden!$P$8:$P652,"&gt;0"),"")</f>
        <v>0</v>
      </c>
      <c r="E7" s="135">
        <f>IF(ISNUMBER($A7)=TRUE,COUNTIFS(Garden!$J$8:$J652,$B7,Garden!$M$8:$M652,"TRUE"),"")</f>
        <v>1</v>
      </c>
      <c r="F7" s="121"/>
      <c r="G7" s="136" t="str">
        <f>IFERROR(__xludf.DUMMYFUNCTION("SORT(QUERY($B7:$E$151,""select B,E where (E&gt;0)""),2,FALSE)"),"FreezeMan073")</f>
        <v>FreezeMan073</v>
      </c>
      <c r="H7" s="137">
        <f>IFERROR(__xludf.DUMMYFUNCTION("""COMPUTED_VALUE"""),3.0)</f>
        <v>3</v>
      </c>
      <c r="I7" s="121"/>
      <c r="J7" s="138" t="str">
        <f>IFERROR(__xludf.DUMMYFUNCTION("SORT(QUERY($B$7:$E$151,""select B,D where (D&gt;0)""),2,FALSE)"),"Mattie")</f>
        <v>Mattie</v>
      </c>
      <c r="K7" s="139">
        <f>IFERROR(__xludf.DUMMYFUNCTION("""COMPUTED_VALUE"""),1.0)</f>
        <v>1</v>
      </c>
      <c r="L7" s="140" t="str">
        <f t="shared" ref="L7:L151" si="1">IF(ISTEXT(J7),Hyperlink($L$5&amp;J7&amp;"/deploys/","Deploys"),"")</f>
        <v>Deploys</v>
      </c>
      <c r="M7" s="141" t="str">
        <f>IFERROR(__xludf.DUMMYFUNCTION("SORT(QUERY($B$7:$E$151,""select B,C where (C&gt;0)""),2,FALSE)"),"#N/A")</f>
        <v>#N/A</v>
      </c>
      <c r="N7" s="137"/>
    </row>
    <row r="8">
      <c r="A8" s="133">
        <f t="shared" ref="A8:A151" si="2">IF(ISTEXT(B8)=TRUE,MAX($A$6:$A7)+1,"")</f>
        <v>2</v>
      </c>
      <c r="B8" s="134" t="str">
        <f>IFERROR(__xludf.DUMMYFUNCTION("""COMPUTED_VALUE"""),"Aiden29")</f>
        <v>Aiden29</v>
      </c>
      <c r="C8" s="135">
        <f>IF(ISNUMBER($A8)=TRUE,COUNTIFS(Garden!$J$8:$J652,$B8,Garden!$O$8:$O652,"&gt;0"),"")</f>
        <v>0</v>
      </c>
      <c r="D8" s="135">
        <f>IF(ISNUMBER($A8)=TRUE,COUNTIFS(Garden!$J$8:$J652,$B8,Garden!$P$8:$P652,"&gt;0"),"")</f>
        <v>0</v>
      </c>
      <c r="E8" s="135">
        <f>IF(ISNUMBER($A8)=TRUE,COUNTIFS(Garden!$J$8:$J652,$B8,Garden!$M$8:$M652,"TRUE"),"")</f>
        <v>1</v>
      </c>
      <c r="F8" s="121"/>
      <c r="G8" s="136" t="str">
        <f>IFERROR(__xludf.DUMMYFUNCTION("""COMPUTED_VALUE"""),"pikespice")</f>
        <v>pikespice</v>
      </c>
      <c r="H8" s="137">
        <f>IFERROR(__xludf.DUMMYFUNCTION("""COMPUTED_VALUE"""),3.0)</f>
        <v>3</v>
      </c>
      <c r="I8" s="121"/>
      <c r="J8" s="136"/>
      <c r="K8" s="137"/>
      <c r="L8" s="139" t="str">
        <f t="shared" si="1"/>
        <v/>
      </c>
      <c r="M8" s="134"/>
      <c r="N8" s="137"/>
    </row>
    <row r="9">
      <c r="A9" s="133">
        <f t="shared" si="2"/>
        <v>3</v>
      </c>
      <c r="B9" s="134" t="str">
        <f>IFERROR(__xludf.DUMMYFUNCTION("""COMPUTED_VALUE"""),"ANABELLE")</f>
        <v>ANABELLE</v>
      </c>
      <c r="C9" s="135">
        <f>IF(ISNUMBER($A9)=TRUE,COUNTIFS(Garden!$J$8:$J652,$B9,Garden!$O$8:$O652,"&gt;0"),"")</f>
        <v>0</v>
      </c>
      <c r="D9" s="135">
        <f>IF(ISNUMBER($A9)=TRUE,COUNTIFS(Garden!$J$8:$J652,$B9,Garden!$P$8:$P652,"&gt;0"),"")</f>
        <v>0</v>
      </c>
      <c r="E9" s="135">
        <f>IF(ISNUMBER($A9)=TRUE,COUNTIFS(Garden!$J$8:$J652,$B9,Garden!$M$8:$M652,"TRUE"),"")</f>
        <v>1</v>
      </c>
      <c r="F9" s="121"/>
      <c r="G9" s="136" t="str">
        <f>IFERROR(__xludf.DUMMYFUNCTION("""COMPUTED_VALUE"""),"TubaDude")</f>
        <v>TubaDude</v>
      </c>
      <c r="H9" s="137">
        <f>IFERROR(__xludf.DUMMYFUNCTION("""COMPUTED_VALUE"""),3.0)</f>
        <v>3</v>
      </c>
      <c r="I9" s="121"/>
      <c r="J9" s="136"/>
      <c r="K9" s="137"/>
      <c r="L9" s="139" t="str">
        <f t="shared" si="1"/>
        <v/>
      </c>
      <c r="M9" s="134"/>
      <c r="N9" s="137"/>
    </row>
    <row r="10">
      <c r="A10" s="133">
        <f t="shared" si="2"/>
        <v>4</v>
      </c>
      <c r="B10" s="134" t="str">
        <f>IFERROR(__xludf.DUMMYFUNCTION("""COMPUTED_VALUE"""),"annabanana")</f>
        <v>annabanana</v>
      </c>
      <c r="C10" s="135">
        <f>IF(ISNUMBER($A10)=TRUE,COUNTIFS(Garden!$J$8:$J652,$B10,Garden!$O$8:$O652,"&gt;0"),"")</f>
        <v>0</v>
      </c>
      <c r="D10" s="135">
        <f>IF(ISNUMBER($A10)=TRUE,COUNTIFS(Garden!$J$8:$J652,$B10,Garden!$P$8:$P652,"&gt;0"),"")</f>
        <v>0</v>
      </c>
      <c r="E10" s="135">
        <f>IF(ISNUMBER($A10)=TRUE,COUNTIFS(Garden!$J$8:$J652,$B10,Garden!$M$8:$M652,"TRUE"),"")</f>
        <v>1</v>
      </c>
      <c r="F10" s="121"/>
      <c r="G10" s="136" t="str">
        <f>IFERROR(__xludf.DUMMYFUNCTION("""COMPUTED_VALUE"""),"CrissOldNouvelleRoute")</f>
        <v>CrissOldNouvelleRoute</v>
      </c>
      <c r="H10" s="137">
        <f>IFERROR(__xludf.DUMMYFUNCTION("""COMPUTED_VALUE"""),2.0)</f>
        <v>2</v>
      </c>
      <c r="I10" s="121"/>
      <c r="J10" s="136"/>
      <c r="K10" s="137"/>
      <c r="L10" s="139" t="str">
        <f t="shared" si="1"/>
        <v/>
      </c>
      <c r="M10" s="134"/>
      <c r="N10" s="137"/>
    </row>
    <row r="11">
      <c r="A11" s="133">
        <f t="shared" si="2"/>
        <v>5</v>
      </c>
      <c r="B11" s="134" t="str">
        <f>IFERROR(__xludf.DUMMYFUNCTION("""COMPUTED_VALUE"""),"babyw")</f>
        <v>babyw</v>
      </c>
      <c r="C11" s="135">
        <f>IF(ISNUMBER($A11)=TRUE,COUNTIFS(Garden!$J$8:$J652,$B11,Garden!$O$8:$O652,"&gt;0"),"")</f>
        <v>0</v>
      </c>
      <c r="D11" s="135">
        <f>IF(ISNUMBER($A11)=TRUE,COUNTIFS(Garden!$J$8:$J652,$B11,Garden!$P$8:$P652,"&gt;0"),"")</f>
        <v>0</v>
      </c>
      <c r="E11" s="135">
        <f>IF(ISNUMBER($A11)=TRUE,COUNTIFS(Garden!$J$8:$J652,$B11,Garden!$M$8:$M652,"TRUE"),"")</f>
        <v>1</v>
      </c>
      <c r="F11" s="121"/>
      <c r="G11" s="136" t="str">
        <f>IFERROR(__xludf.DUMMYFUNCTION("""COMPUTED_VALUE"""),"kepke3")</f>
        <v>kepke3</v>
      </c>
      <c r="H11" s="137">
        <f>IFERROR(__xludf.DUMMYFUNCTION("""COMPUTED_VALUE"""),2.0)</f>
        <v>2</v>
      </c>
      <c r="I11" s="121"/>
      <c r="J11" s="136"/>
      <c r="K11" s="137"/>
      <c r="L11" s="139" t="str">
        <f t="shared" si="1"/>
        <v/>
      </c>
      <c r="M11" s="134"/>
      <c r="N11" s="137"/>
    </row>
    <row r="12">
      <c r="A12" s="133">
        <f t="shared" si="2"/>
        <v>6</v>
      </c>
      <c r="B12" s="134" t="str">
        <f>IFERROR(__xludf.DUMMYFUNCTION("""COMPUTED_VALUE"""),"barefootguru")</f>
        <v>barefootguru</v>
      </c>
      <c r="C12" s="135">
        <f>IF(ISNUMBER($A12)=TRUE,COUNTIFS(Garden!$J$8:$J652,$B12,Garden!$O$8:$O652,"&gt;0"),"")</f>
        <v>0</v>
      </c>
      <c r="D12" s="135">
        <f>IF(ISNUMBER($A12)=TRUE,COUNTIFS(Garden!$J$8:$J652,$B12,Garden!$P$8:$P652,"&gt;0"),"")</f>
        <v>0</v>
      </c>
      <c r="E12" s="135">
        <f>IF(ISNUMBER($A12)=TRUE,COUNTIFS(Garden!$J$8:$J652,$B12,Garden!$M$8:$M652,"TRUE"),"")</f>
        <v>1</v>
      </c>
      <c r="F12" s="121"/>
      <c r="G12" s="136" t="str">
        <f>IFERROR(__xludf.DUMMYFUNCTION("""COMPUTED_VALUE"""),"Mon4ikaCriss")</f>
        <v>Mon4ikaCriss</v>
      </c>
      <c r="H12" s="137">
        <f>IFERROR(__xludf.DUMMYFUNCTION("""COMPUTED_VALUE"""),2.0)</f>
        <v>2</v>
      </c>
      <c r="I12" s="121"/>
      <c r="J12" s="136"/>
      <c r="K12" s="137"/>
      <c r="L12" s="139" t="str">
        <f t="shared" si="1"/>
        <v/>
      </c>
      <c r="M12" s="134"/>
      <c r="N12" s="137"/>
    </row>
    <row r="13">
      <c r="A13" s="133">
        <f t="shared" si="2"/>
        <v>7</v>
      </c>
      <c r="B13" s="134" t="str">
        <f>IFERROR(__xludf.DUMMYFUNCTION("""COMPUTED_VALUE"""),"Bisquick2")</f>
        <v>Bisquick2</v>
      </c>
      <c r="C13" s="135">
        <f>IF(ISNUMBER($A13)=TRUE,COUNTIFS(Garden!$J$8:$J652,$B13,Garden!$O$8:$O652,"&gt;0"),"")</f>
        <v>0</v>
      </c>
      <c r="D13" s="135">
        <f>IF(ISNUMBER($A13)=TRUE,COUNTIFS(Garden!$J$8:$J652,$B13,Garden!$P$8:$P652,"&gt;0"),"")</f>
        <v>0</v>
      </c>
      <c r="E13" s="135">
        <f>IF(ISNUMBER($A13)=TRUE,COUNTIFS(Garden!$J$8:$J652,$B13,Garden!$M$8:$M652,"TRUE"),"")</f>
        <v>1</v>
      </c>
      <c r="F13" s="121"/>
      <c r="G13" s="136" t="str">
        <f>IFERROR(__xludf.DUMMYFUNCTION("""COMPUTED_VALUE"""),"q22q17")</f>
        <v>q22q17</v>
      </c>
      <c r="H13" s="137">
        <f>IFERROR(__xludf.DUMMYFUNCTION("""COMPUTED_VALUE"""),2.0)</f>
        <v>2</v>
      </c>
      <c r="I13" s="121"/>
      <c r="J13" s="136"/>
      <c r="K13" s="137"/>
      <c r="L13" s="139" t="str">
        <f t="shared" si="1"/>
        <v/>
      </c>
      <c r="M13" s="134"/>
      <c r="N13" s="137"/>
    </row>
    <row r="14">
      <c r="A14" s="133">
        <f t="shared" si="2"/>
        <v>8</v>
      </c>
      <c r="B14" s="134" t="str">
        <f>IFERROR(__xludf.DUMMYFUNCTION("""COMPUTED_VALUE"""),"Cceasar")</f>
        <v>Cceasar</v>
      </c>
      <c r="C14" s="135">
        <f>IF(ISNUMBER($A14)=TRUE,COUNTIFS(Garden!$J$8:$J652,$B14,Garden!$O$8:$O652,"&gt;0"),"")</f>
        <v>0</v>
      </c>
      <c r="D14" s="135">
        <f>IF(ISNUMBER($A14)=TRUE,COUNTIFS(Garden!$J$8:$J652,$B14,Garden!$P$8:$P652,"&gt;0"),"")</f>
        <v>0</v>
      </c>
      <c r="E14" s="135">
        <f>IF(ISNUMBER($A14)=TRUE,COUNTIFS(Garden!$J$8:$J652,$B14,Garden!$M$8:$M652,"TRUE"),"")</f>
        <v>1</v>
      </c>
      <c r="F14" s="121"/>
      <c r="G14" s="136" t="str">
        <f>IFERROR(__xludf.DUMMYFUNCTION("""COMPUTED_VALUE"""),"Quietriots")</f>
        <v>Quietriots</v>
      </c>
      <c r="H14" s="137">
        <f>IFERROR(__xludf.DUMMYFUNCTION("""COMPUTED_VALUE"""),2.0)</f>
        <v>2</v>
      </c>
      <c r="I14" s="121"/>
      <c r="J14" s="136"/>
      <c r="K14" s="137"/>
      <c r="L14" s="139" t="str">
        <f t="shared" si="1"/>
        <v/>
      </c>
      <c r="M14" s="134"/>
      <c r="N14" s="137"/>
    </row>
    <row r="15">
      <c r="A15" s="133">
        <f t="shared" si="2"/>
        <v>9</v>
      </c>
      <c r="B15" s="134" t="str">
        <f>IFERROR(__xludf.DUMMYFUNCTION("""COMPUTED_VALUE"""),"ChickenRun")</f>
        <v>ChickenRun</v>
      </c>
      <c r="C15" s="135">
        <f>IF(ISNUMBER($A15)=TRUE,COUNTIFS(Garden!$J$8:$J652,$B15,Garden!$O$8:$O652,"&gt;0"),"")</f>
        <v>0</v>
      </c>
      <c r="D15" s="135">
        <f>IF(ISNUMBER($A15)=TRUE,COUNTIFS(Garden!$J$8:$J652,$B15,Garden!$P$8:$P652,"&gt;0"),"")</f>
        <v>0</v>
      </c>
      <c r="E15" s="135">
        <f>IF(ISNUMBER($A15)=TRUE,COUNTIFS(Garden!$J$8:$J652,$B15,Garden!$M$8:$M652,"TRUE"),"")</f>
        <v>1</v>
      </c>
      <c r="F15" s="121"/>
      <c r="G15" s="136" t="str">
        <f>IFERROR(__xludf.DUMMYFUNCTION("""COMPUTED_VALUE"""),"Seemyshells")</f>
        <v>Seemyshells</v>
      </c>
      <c r="H15" s="137">
        <f>IFERROR(__xludf.DUMMYFUNCTION("""COMPUTED_VALUE"""),2.0)</f>
        <v>2</v>
      </c>
      <c r="I15" s="121"/>
      <c r="J15" s="136"/>
      <c r="K15" s="137"/>
      <c r="L15" s="139" t="str">
        <f t="shared" si="1"/>
        <v/>
      </c>
      <c r="M15" s="134"/>
      <c r="N15" s="137"/>
    </row>
    <row r="16">
      <c r="A16" s="133">
        <f t="shared" si="2"/>
        <v>10</v>
      </c>
      <c r="B16" s="134" t="str">
        <f>IFERROR(__xludf.DUMMYFUNCTION("""COMPUTED_VALUE"""),"CoalCracker7")</f>
        <v>CoalCracker7</v>
      </c>
      <c r="C16" s="135">
        <f>IF(ISNUMBER($A16)=TRUE,COUNTIFS(Garden!$J$8:$J652,$B16,Garden!$O$8:$O652,"&gt;0"),"")</f>
        <v>0</v>
      </c>
      <c r="D16" s="135">
        <f>IF(ISNUMBER($A16)=TRUE,COUNTIFS(Garden!$J$8:$J652,$B16,Garden!$P$8:$P652,"&gt;0"),"")</f>
        <v>0</v>
      </c>
      <c r="E16" s="135">
        <f>IF(ISNUMBER($A16)=TRUE,COUNTIFS(Garden!$J$8:$J652,$B16,Garden!$M$8:$M652,"TRUE"),"")</f>
        <v>1</v>
      </c>
      <c r="F16" s="121"/>
      <c r="G16" s="136" t="str">
        <f>IFERROR(__xludf.DUMMYFUNCTION("""COMPUTED_VALUE"""),"Shiggaddi")</f>
        <v>Shiggaddi</v>
      </c>
      <c r="H16" s="137">
        <f>IFERROR(__xludf.DUMMYFUNCTION("""COMPUTED_VALUE"""),2.0)</f>
        <v>2</v>
      </c>
      <c r="I16" s="121"/>
      <c r="J16" s="136"/>
      <c r="K16" s="137"/>
      <c r="L16" s="139" t="str">
        <f t="shared" si="1"/>
        <v/>
      </c>
      <c r="M16" s="134"/>
      <c r="N16" s="137"/>
    </row>
    <row r="17">
      <c r="A17" s="133">
        <f t="shared" si="2"/>
        <v>11</v>
      </c>
      <c r="B17" s="134" t="str">
        <f>IFERROR(__xludf.DUMMYFUNCTION("""COMPUTED_VALUE"""),"CrissOldNouvelleRoute")</f>
        <v>CrissOldNouvelleRoute</v>
      </c>
      <c r="C17" s="135">
        <f>IF(ISNUMBER($A17)=TRUE,COUNTIFS(Garden!$J$8:$J652,$B17,Garden!$O$8:$O652,"&gt;0"),"")</f>
        <v>0</v>
      </c>
      <c r="D17" s="135">
        <f>IF(ISNUMBER($A17)=TRUE,COUNTIFS(Garden!$J$8:$J652,$B17,Garden!$P$8:$P652,"&gt;0"),"")</f>
        <v>0</v>
      </c>
      <c r="E17" s="135">
        <f>IF(ISNUMBER($A17)=TRUE,COUNTIFS(Garden!$J$8:$J652,$B17,Garden!$M$8:$M652,"TRUE"),"")</f>
        <v>2</v>
      </c>
      <c r="F17" s="121"/>
      <c r="G17" s="136" t="str">
        <f>IFERROR(__xludf.DUMMYFUNCTION("""COMPUTED_VALUE"""),"123xilef")</f>
        <v>123xilef</v>
      </c>
      <c r="H17" s="137">
        <f>IFERROR(__xludf.DUMMYFUNCTION("""COMPUTED_VALUE"""),1.0)</f>
        <v>1</v>
      </c>
      <c r="I17" s="121"/>
      <c r="J17" s="136"/>
      <c r="K17" s="137"/>
      <c r="L17" s="139" t="str">
        <f t="shared" si="1"/>
        <v/>
      </c>
      <c r="M17" s="134"/>
      <c r="N17" s="137"/>
    </row>
    <row r="18">
      <c r="A18" s="133">
        <f t="shared" si="2"/>
        <v>12</v>
      </c>
      <c r="B18" s="134" t="str">
        <f>IFERROR(__xludf.DUMMYFUNCTION("""COMPUTED_VALUE"""),"Derlame")</f>
        <v>Derlame</v>
      </c>
      <c r="C18" s="135">
        <f>IF(ISNUMBER($A18)=TRUE,COUNTIFS(Garden!$J$8:$J652,$B18,Garden!$O$8:$O652,"&gt;0"),"")</f>
        <v>0</v>
      </c>
      <c r="D18" s="135">
        <f>IF(ISNUMBER($A18)=TRUE,COUNTIFS(Garden!$J$8:$J652,$B18,Garden!$P$8:$P652,"&gt;0"),"")</f>
        <v>0</v>
      </c>
      <c r="E18" s="135">
        <f>IF(ISNUMBER($A18)=TRUE,COUNTIFS(Garden!$J$8:$J652,$B18,Garden!$M$8:$M652,"TRUE"),"")</f>
        <v>1</v>
      </c>
      <c r="F18" s="121"/>
      <c r="G18" s="136" t="str">
        <f>IFERROR(__xludf.DUMMYFUNCTION("""COMPUTED_VALUE"""),"Aiden29")</f>
        <v>Aiden29</v>
      </c>
      <c r="H18" s="137">
        <f>IFERROR(__xludf.DUMMYFUNCTION("""COMPUTED_VALUE"""),1.0)</f>
        <v>1</v>
      </c>
      <c r="I18" s="121"/>
      <c r="J18" s="136"/>
      <c r="K18" s="137"/>
      <c r="L18" s="139" t="str">
        <f t="shared" si="1"/>
        <v/>
      </c>
      <c r="M18" s="134"/>
      <c r="N18" s="137"/>
    </row>
    <row r="19">
      <c r="A19" s="133">
        <f t="shared" si="2"/>
        <v>13</v>
      </c>
      <c r="B19" s="134" t="str">
        <f>IFERROR(__xludf.DUMMYFUNCTION("""COMPUTED_VALUE"""),"FreezeMan073")</f>
        <v>FreezeMan073</v>
      </c>
      <c r="C19" s="135">
        <f>IF(ISNUMBER($A19)=TRUE,COUNTIFS(Garden!$J$8:$J652,$B19,Garden!$O$8:$O652,"&gt;0"),"")</f>
        <v>0</v>
      </c>
      <c r="D19" s="135">
        <f>IF(ISNUMBER($A19)=TRUE,COUNTIFS(Garden!$J$8:$J652,$B19,Garden!$P$8:$P652,"&gt;0"),"")</f>
        <v>0</v>
      </c>
      <c r="E19" s="135">
        <f>IF(ISNUMBER($A19)=TRUE,COUNTIFS(Garden!$J$8:$J652,$B19,Garden!$M$8:$M652,"TRUE"),"")</f>
        <v>3</v>
      </c>
      <c r="F19" s="121"/>
      <c r="G19" s="136" t="str">
        <f>IFERROR(__xludf.DUMMYFUNCTION("""COMPUTED_VALUE"""),"ANABELLE")</f>
        <v>ANABELLE</v>
      </c>
      <c r="H19" s="137">
        <f>IFERROR(__xludf.DUMMYFUNCTION("""COMPUTED_VALUE"""),1.0)</f>
        <v>1</v>
      </c>
      <c r="I19" s="121"/>
      <c r="J19" s="136"/>
      <c r="K19" s="137"/>
      <c r="L19" s="139" t="str">
        <f t="shared" si="1"/>
        <v/>
      </c>
      <c r="M19" s="134"/>
      <c r="N19" s="137"/>
    </row>
    <row r="20">
      <c r="A20" s="133">
        <f t="shared" si="2"/>
        <v>14</v>
      </c>
      <c r="B20" s="134" t="str">
        <f>IFERROR(__xludf.DUMMYFUNCTION("""COMPUTED_VALUE"""),"FRLK")</f>
        <v>FRLK</v>
      </c>
      <c r="C20" s="135">
        <f>IF(ISNUMBER($A20)=TRUE,COUNTIFS(Garden!$J$8:$J652,$B20,Garden!$O$8:$O652,"&gt;0"),"")</f>
        <v>0</v>
      </c>
      <c r="D20" s="135">
        <f>IF(ISNUMBER($A20)=TRUE,COUNTIFS(Garden!$J$8:$J652,$B20,Garden!$P$8:$P652,"&gt;0"),"")</f>
        <v>0</v>
      </c>
      <c r="E20" s="135">
        <f>IF(ISNUMBER($A20)=TRUE,COUNTIFS(Garden!$J$8:$J652,$B20,Garden!$M$8:$M652,"TRUE"),"")</f>
        <v>1</v>
      </c>
      <c r="F20" s="121"/>
      <c r="G20" s="136" t="str">
        <f>IFERROR(__xludf.DUMMYFUNCTION("""COMPUTED_VALUE"""),"annabanana")</f>
        <v>annabanana</v>
      </c>
      <c r="H20" s="137">
        <f>IFERROR(__xludf.DUMMYFUNCTION("""COMPUTED_VALUE"""),1.0)</f>
        <v>1</v>
      </c>
      <c r="I20" s="121"/>
      <c r="J20" s="136"/>
      <c r="K20" s="137"/>
      <c r="L20" s="139" t="str">
        <f t="shared" si="1"/>
        <v/>
      </c>
      <c r="M20" s="134"/>
      <c r="N20" s="137"/>
    </row>
    <row r="21">
      <c r="A21" s="133">
        <f t="shared" si="2"/>
        <v>15</v>
      </c>
      <c r="B21" s="134" t="str">
        <f>IFERROR(__xludf.DUMMYFUNCTION("""COMPUTED_VALUE"""),"geckofreund")</f>
        <v>geckofreund</v>
      </c>
      <c r="C21" s="135">
        <f>IF(ISNUMBER($A21)=TRUE,COUNTIFS(Garden!$J$8:$J652,$B21,Garden!$O$8:$O652,"&gt;0"),"")</f>
        <v>0</v>
      </c>
      <c r="D21" s="135">
        <f>IF(ISNUMBER($A21)=TRUE,COUNTIFS(Garden!$J$8:$J652,$B21,Garden!$P$8:$P652,"&gt;0"),"")</f>
        <v>0</v>
      </c>
      <c r="E21" s="135">
        <f>IF(ISNUMBER($A21)=TRUE,COUNTIFS(Garden!$J$8:$J652,$B21,Garden!$M$8:$M652,"TRUE"),"")</f>
        <v>1</v>
      </c>
      <c r="F21" s="121"/>
      <c r="G21" s="136" t="str">
        <f>IFERROR(__xludf.DUMMYFUNCTION("""COMPUTED_VALUE"""),"babyw")</f>
        <v>babyw</v>
      </c>
      <c r="H21" s="137">
        <f>IFERROR(__xludf.DUMMYFUNCTION("""COMPUTED_VALUE"""),1.0)</f>
        <v>1</v>
      </c>
      <c r="I21" s="121"/>
      <c r="J21" s="136"/>
      <c r="K21" s="137"/>
      <c r="L21" s="139" t="str">
        <f t="shared" si="1"/>
        <v/>
      </c>
      <c r="M21" s="134"/>
      <c r="N21" s="137"/>
    </row>
    <row r="22">
      <c r="A22" s="133">
        <f t="shared" si="2"/>
        <v>16</v>
      </c>
      <c r="B22" s="134" t="str">
        <f>IFERROR(__xludf.DUMMYFUNCTION("""COMPUTED_VALUE"""),"halizwein")</f>
        <v>halizwein</v>
      </c>
      <c r="C22" s="135">
        <f>IF(ISNUMBER($A22)=TRUE,COUNTIFS(Garden!$J$8:$J652,$B22,Garden!$O$8:$O652,"&gt;0"),"")</f>
        <v>0</v>
      </c>
      <c r="D22" s="135">
        <f>IF(ISNUMBER($A22)=TRUE,COUNTIFS(Garden!$J$8:$J652,$B22,Garden!$P$8:$P652,"&gt;0"),"")</f>
        <v>0</v>
      </c>
      <c r="E22" s="135">
        <f>IF(ISNUMBER($A22)=TRUE,COUNTIFS(Garden!$J$8:$J652,$B22,Garden!$M$8:$M652,"TRUE"),"")</f>
        <v>1</v>
      </c>
      <c r="F22" s="121"/>
      <c r="G22" s="136" t="str">
        <f>IFERROR(__xludf.DUMMYFUNCTION("""COMPUTED_VALUE"""),"barefootguru")</f>
        <v>barefootguru</v>
      </c>
      <c r="H22" s="137">
        <f>IFERROR(__xludf.DUMMYFUNCTION("""COMPUTED_VALUE"""),1.0)</f>
        <v>1</v>
      </c>
      <c r="I22" s="121"/>
      <c r="J22" s="136"/>
      <c r="K22" s="137"/>
      <c r="L22" s="139" t="str">
        <f t="shared" si="1"/>
        <v/>
      </c>
      <c r="M22" s="134"/>
      <c r="N22" s="137"/>
    </row>
    <row r="23">
      <c r="A23" s="133">
        <f t="shared" si="2"/>
        <v>17</v>
      </c>
      <c r="B23" s="134" t="str">
        <f>IFERROR(__xludf.DUMMYFUNCTION("""COMPUTED_VALUE"""),"Hockeydown")</f>
        <v>Hockeydown</v>
      </c>
      <c r="C23" s="135">
        <f>IF(ISNUMBER($A23)=TRUE,COUNTIFS(Garden!$J$8:$J652,$B23,Garden!$O$8:$O652,"&gt;0"),"")</f>
        <v>0</v>
      </c>
      <c r="D23" s="135">
        <f>IF(ISNUMBER($A23)=TRUE,COUNTIFS(Garden!$J$8:$J652,$B23,Garden!$P$8:$P652,"&gt;0"),"")</f>
        <v>0</v>
      </c>
      <c r="E23" s="135">
        <f>IF(ISNUMBER($A23)=TRUE,COUNTIFS(Garden!$J$8:$J652,$B23,Garden!$M$8:$M652,"TRUE"),"")</f>
        <v>1</v>
      </c>
      <c r="F23" s="121"/>
      <c r="G23" s="136" t="str">
        <f>IFERROR(__xludf.DUMMYFUNCTION("""COMPUTED_VALUE"""),"Bisquick2")</f>
        <v>Bisquick2</v>
      </c>
      <c r="H23" s="137">
        <f>IFERROR(__xludf.DUMMYFUNCTION("""COMPUTED_VALUE"""),1.0)</f>
        <v>1</v>
      </c>
      <c r="I23" s="121"/>
      <c r="J23" s="136"/>
      <c r="K23" s="137"/>
      <c r="L23" s="139" t="str">
        <f t="shared" si="1"/>
        <v/>
      </c>
      <c r="M23" s="134"/>
      <c r="N23" s="137"/>
    </row>
    <row r="24">
      <c r="A24" s="133">
        <f t="shared" si="2"/>
        <v>18</v>
      </c>
      <c r="B24" s="134" t="str">
        <f>IFERROR(__xludf.DUMMYFUNCTION("""COMPUTED_VALUE"""),"IggiePiggie")</f>
        <v>IggiePiggie</v>
      </c>
      <c r="C24" s="135">
        <f>IF(ISNUMBER($A24)=TRUE,COUNTIFS(Garden!$J$8:$J652,$B24,Garden!$O$8:$O652,"&gt;0"),"")</f>
        <v>0</v>
      </c>
      <c r="D24" s="135">
        <f>IF(ISNUMBER($A24)=TRUE,COUNTIFS(Garden!$J$8:$J652,$B24,Garden!$P$8:$P652,"&gt;0"),"")</f>
        <v>0</v>
      </c>
      <c r="E24" s="135">
        <f>IF(ISNUMBER($A24)=TRUE,COUNTIFS(Garden!$J$8:$J652,$B24,Garden!$M$8:$M652,"TRUE"),"")</f>
        <v>1</v>
      </c>
      <c r="F24" s="121"/>
      <c r="G24" s="136" t="str">
        <f>IFERROR(__xludf.DUMMYFUNCTION("""COMPUTED_VALUE"""),"Cceasar")</f>
        <v>Cceasar</v>
      </c>
      <c r="H24" s="137">
        <f>IFERROR(__xludf.DUMMYFUNCTION("""COMPUTED_VALUE"""),1.0)</f>
        <v>1</v>
      </c>
      <c r="I24" s="121"/>
      <c r="J24" s="136"/>
      <c r="K24" s="137"/>
      <c r="L24" s="139" t="str">
        <f t="shared" si="1"/>
        <v/>
      </c>
      <c r="M24" s="134"/>
      <c r="N24" s="137"/>
    </row>
    <row r="25">
      <c r="A25" s="133">
        <f t="shared" si="2"/>
        <v>19</v>
      </c>
      <c r="B25" s="134" t="str">
        <f>IFERROR(__xludf.DUMMYFUNCTION("""COMPUTED_VALUE"""),"JABIE28")</f>
        <v>JABIE28</v>
      </c>
      <c r="C25" s="135">
        <f>IF(ISNUMBER($A25)=TRUE,COUNTIFS(Garden!$J$8:$J652,$B25,Garden!$O$8:$O652,"&gt;0"),"")</f>
        <v>0</v>
      </c>
      <c r="D25" s="135">
        <f>IF(ISNUMBER($A25)=TRUE,COUNTIFS(Garden!$J$8:$J652,$B25,Garden!$P$8:$P652,"&gt;0"),"")</f>
        <v>0</v>
      </c>
      <c r="E25" s="135">
        <f>IF(ISNUMBER($A25)=TRUE,COUNTIFS(Garden!$J$8:$J652,$B25,Garden!$M$8:$M652,"TRUE"),"")</f>
        <v>1</v>
      </c>
      <c r="F25" s="121"/>
      <c r="G25" s="136" t="str">
        <f>IFERROR(__xludf.DUMMYFUNCTION("""COMPUTED_VALUE"""),"ChickenRun")</f>
        <v>ChickenRun</v>
      </c>
      <c r="H25" s="137">
        <f>IFERROR(__xludf.DUMMYFUNCTION("""COMPUTED_VALUE"""),1.0)</f>
        <v>1</v>
      </c>
      <c r="I25" s="121"/>
      <c r="J25" s="136"/>
      <c r="K25" s="137"/>
      <c r="L25" s="139" t="str">
        <f t="shared" si="1"/>
        <v/>
      </c>
      <c r="M25" s="134"/>
      <c r="N25" s="137"/>
    </row>
    <row r="26">
      <c r="A26" s="133">
        <f t="shared" si="2"/>
        <v>20</v>
      </c>
      <c r="B26" s="134" t="str">
        <f>IFERROR(__xludf.DUMMYFUNCTION("""COMPUTED_VALUE"""),"JackSparrow")</f>
        <v>JackSparrow</v>
      </c>
      <c r="C26" s="135">
        <f>IF(ISNUMBER($A26)=TRUE,COUNTIFS(Garden!$J$8:$J652,$B26,Garden!$O$8:$O652,"&gt;0"),"")</f>
        <v>0</v>
      </c>
      <c r="D26" s="135">
        <f>IF(ISNUMBER($A26)=TRUE,COUNTIFS(Garden!$J$8:$J652,$B26,Garden!$P$8:$P652,"&gt;0"),"")</f>
        <v>0</v>
      </c>
      <c r="E26" s="135">
        <f>IF(ISNUMBER($A26)=TRUE,COUNTIFS(Garden!$J$8:$J652,$B26,Garden!$M$8:$M652,"TRUE"),"")</f>
        <v>1</v>
      </c>
      <c r="F26" s="121"/>
      <c r="G26" s="136" t="str">
        <f>IFERROR(__xludf.DUMMYFUNCTION("""COMPUTED_VALUE"""),"CoalCracker7")</f>
        <v>CoalCracker7</v>
      </c>
      <c r="H26" s="137">
        <f>IFERROR(__xludf.DUMMYFUNCTION("""COMPUTED_VALUE"""),1.0)</f>
        <v>1</v>
      </c>
      <c r="I26" s="121"/>
      <c r="J26" s="136"/>
      <c r="K26" s="137"/>
      <c r="L26" s="139" t="str">
        <f t="shared" si="1"/>
        <v/>
      </c>
      <c r="M26" s="134"/>
      <c r="N26" s="137"/>
    </row>
    <row r="27">
      <c r="A27" s="133">
        <f t="shared" si="2"/>
        <v>21</v>
      </c>
      <c r="B27" s="134" t="str">
        <f>IFERROR(__xludf.DUMMYFUNCTION("""COMPUTED_VALUE"""),"janzattic")</f>
        <v>janzattic</v>
      </c>
      <c r="C27" s="135">
        <f>IF(ISNUMBER($A27)=TRUE,COUNTIFS(Garden!$J$8:$J652,$B27,Garden!$O$8:$O652,"&gt;0"),"")</f>
        <v>0</v>
      </c>
      <c r="D27" s="135">
        <f>IF(ISNUMBER($A27)=TRUE,COUNTIFS(Garden!$J$8:$J652,$B27,Garden!$P$8:$P652,"&gt;0"),"")</f>
        <v>0</v>
      </c>
      <c r="E27" s="135">
        <f>IF(ISNUMBER($A27)=TRUE,COUNTIFS(Garden!$J$8:$J652,$B27,Garden!$M$8:$M652,"TRUE"),"")</f>
        <v>1</v>
      </c>
      <c r="F27" s="121"/>
      <c r="G27" s="136" t="str">
        <f>IFERROR(__xludf.DUMMYFUNCTION("""COMPUTED_VALUE"""),"Derlame")</f>
        <v>Derlame</v>
      </c>
      <c r="H27" s="137">
        <f>IFERROR(__xludf.DUMMYFUNCTION("""COMPUTED_VALUE"""),1.0)</f>
        <v>1</v>
      </c>
      <c r="I27" s="121"/>
      <c r="J27" s="136"/>
      <c r="K27" s="137"/>
      <c r="L27" s="139" t="str">
        <f t="shared" si="1"/>
        <v/>
      </c>
      <c r="M27" s="134"/>
      <c r="N27" s="137"/>
    </row>
    <row r="28">
      <c r="A28" s="133">
        <f t="shared" si="2"/>
        <v>22</v>
      </c>
      <c r="B28" s="134" t="str">
        <f>IFERROR(__xludf.DUMMYFUNCTION("""COMPUTED_VALUE"""),"JaroslavKaas")</f>
        <v>JaroslavKaas</v>
      </c>
      <c r="C28" s="135">
        <f>IF(ISNUMBER($A28)=TRUE,COUNTIFS(Garden!$J$8:$J652,$B28,Garden!$O$8:$O652,"&gt;0"),"")</f>
        <v>0</v>
      </c>
      <c r="D28" s="135">
        <f>IF(ISNUMBER($A28)=TRUE,COUNTIFS(Garden!$J$8:$J652,$B28,Garden!$P$8:$P652,"&gt;0"),"")</f>
        <v>0</v>
      </c>
      <c r="E28" s="135">
        <f>IF(ISNUMBER($A28)=TRUE,COUNTIFS(Garden!$J$8:$J652,$B28,Garden!$M$8:$M652,"TRUE"),"")</f>
        <v>1</v>
      </c>
      <c r="F28" s="121"/>
      <c r="G28" s="136" t="str">
        <f>IFERROR(__xludf.DUMMYFUNCTION("""COMPUTED_VALUE"""),"FRLK")</f>
        <v>FRLK</v>
      </c>
      <c r="H28" s="137">
        <f>IFERROR(__xludf.DUMMYFUNCTION("""COMPUTED_VALUE"""),1.0)</f>
        <v>1</v>
      </c>
      <c r="I28" s="121"/>
      <c r="J28" s="136"/>
      <c r="K28" s="137"/>
      <c r="L28" s="139" t="str">
        <f t="shared" si="1"/>
        <v/>
      </c>
      <c r="M28" s="134"/>
      <c r="N28" s="137"/>
    </row>
    <row r="29">
      <c r="A29" s="133">
        <f t="shared" si="2"/>
        <v>23</v>
      </c>
      <c r="B29" s="134" t="str">
        <f>IFERROR(__xludf.DUMMYFUNCTION("""COMPUTED_VALUE"""),"joroma80")</f>
        <v>joroma80</v>
      </c>
      <c r="C29" s="135">
        <f>IF(ISNUMBER($A29)=TRUE,COUNTIFS(Garden!$J$8:$J652,$B29,Garden!$O$8:$O652,"&gt;0"),"")</f>
        <v>0</v>
      </c>
      <c r="D29" s="135">
        <f>IF(ISNUMBER($A29)=TRUE,COUNTIFS(Garden!$J$8:$J652,$B29,Garden!$P$8:$P652,"&gt;0"),"")</f>
        <v>0</v>
      </c>
      <c r="E29" s="135">
        <f>IF(ISNUMBER($A29)=TRUE,COUNTIFS(Garden!$J$8:$J652,$B29,Garden!$M$8:$M652,"TRUE"),"")</f>
        <v>1</v>
      </c>
      <c r="F29" s="121"/>
      <c r="G29" s="136" t="str">
        <f>IFERROR(__xludf.DUMMYFUNCTION("""COMPUTED_VALUE"""),"geckofreund")</f>
        <v>geckofreund</v>
      </c>
      <c r="H29" s="137">
        <f>IFERROR(__xludf.DUMMYFUNCTION("""COMPUTED_VALUE"""),1.0)</f>
        <v>1</v>
      </c>
      <c r="I29" s="121"/>
      <c r="J29" s="136"/>
      <c r="K29" s="137"/>
      <c r="L29" s="139" t="str">
        <f t="shared" si="1"/>
        <v/>
      </c>
      <c r="M29" s="134"/>
      <c r="N29" s="137"/>
    </row>
    <row r="30">
      <c r="A30" s="133">
        <f t="shared" si="2"/>
        <v>24</v>
      </c>
      <c r="B30" s="134" t="str">
        <f>IFERROR(__xludf.DUMMYFUNCTION("""COMPUTED_VALUE"""),"kepke3")</f>
        <v>kepke3</v>
      </c>
      <c r="C30" s="135">
        <f>IF(ISNUMBER($A30)=TRUE,COUNTIFS(Garden!$J$8:$J652,$B30,Garden!$O$8:$O652,"&gt;0"),"")</f>
        <v>0</v>
      </c>
      <c r="D30" s="135">
        <f>IF(ISNUMBER($A30)=TRUE,COUNTIFS(Garden!$J$8:$J652,$B30,Garden!$P$8:$P652,"&gt;0"),"")</f>
        <v>0</v>
      </c>
      <c r="E30" s="135">
        <f>IF(ISNUMBER($A30)=TRUE,COUNTIFS(Garden!$J$8:$J652,$B30,Garden!$M$8:$M652,"TRUE"),"")</f>
        <v>2</v>
      </c>
      <c r="F30" s="121"/>
      <c r="G30" s="136" t="str">
        <f>IFERROR(__xludf.DUMMYFUNCTION("""COMPUTED_VALUE"""),"halizwein")</f>
        <v>halizwein</v>
      </c>
      <c r="H30" s="137">
        <f>IFERROR(__xludf.DUMMYFUNCTION("""COMPUTED_VALUE"""),1.0)</f>
        <v>1</v>
      </c>
      <c r="I30" s="121"/>
      <c r="J30" s="136"/>
      <c r="K30" s="137"/>
      <c r="L30" s="139" t="str">
        <f t="shared" si="1"/>
        <v/>
      </c>
      <c r="M30" s="134"/>
      <c r="N30" s="137"/>
    </row>
    <row r="31">
      <c r="A31" s="133">
        <f t="shared" si="2"/>
        <v>25</v>
      </c>
      <c r="B31" s="134" t="str">
        <f>IFERROR(__xludf.DUMMYFUNCTION("""COMPUTED_VALUE"""),"Kiitokurre")</f>
        <v>Kiitokurre</v>
      </c>
      <c r="C31" s="135">
        <f>IF(ISNUMBER($A31)=TRUE,COUNTIFS(Garden!$J$8:$J652,$B31,Garden!$O$8:$O652,"&gt;0"),"")</f>
        <v>0</v>
      </c>
      <c r="D31" s="135">
        <f>IF(ISNUMBER($A31)=TRUE,COUNTIFS(Garden!$J$8:$J652,$B31,Garden!$P$8:$P652,"&gt;0"),"")</f>
        <v>0</v>
      </c>
      <c r="E31" s="135">
        <f>IF(ISNUMBER($A31)=TRUE,COUNTIFS(Garden!$J$8:$J652,$B31,Garden!$M$8:$M652,"TRUE"),"")</f>
        <v>1</v>
      </c>
      <c r="F31" s="121"/>
      <c r="G31" s="136" t="str">
        <f>IFERROR(__xludf.DUMMYFUNCTION("""COMPUTED_VALUE"""),"Hockeydown")</f>
        <v>Hockeydown</v>
      </c>
      <c r="H31" s="137">
        <f>IFERROR(__xludf.DUMMYFUNCTION("""COMPUTED_VALUE"""),1.0)</f>
        <v>1</v>
      </c>
      <c r="I31" s="121"/>
      <c r="J31" s="136"/>
      <c r="K31" s="137"/>
      <c r="L31" s="139" t="str">
        <f t="shared" si="1"/>
        <v/>
      </c>
      <c r="M31" s="134"/>
      <c r="N31" s="137"/>
    </row>
    <row r="32">
      <c r="A32" s="133">
        <f t="shared" si="2"/>
        <v>26</v>
      </c>
      <c r="B32" s="134" t="str">
        <f>IFERROR(__xludf.DUMMYFUNCTION("""COMPUTED_VALUE"""),"knightwood")</f>
        <v>knightwood</v>
      </c>
      <c r="C32" s="135">
        <f>IF(ISNUMBER($A32)=TRUE,COUNTIFS(Garden!$J$8:$J652,$B32,Garden!$O$8:$O652,"&gt;0"),"")</f>
        <v>0</v>
      </c>
      <c r="D32" s="135">
        <f>IF(ISNUMBER($A32)=TRUE,COUNTIFS(Garden!$J$8:$J652,$B32,Garden!$P$8:$P652,"&gt;0"),"")</f>
        <v>0</v>
      </c>
      <c r="E32" s="135">
        <f>IF(ISNUMBER($A32)=TRUE,COUNTIFS(Garden!$J$8:$J652,$B32,Garden!$M$8:$M652,"TRUE"),"")</f>
        <v>1</v>
      </c>
      <c r="F32" s="121"/>
      <c r="G32" s="136" t="str">
        <f>IFERROR(__xludf.DUMMYFUNCTION("""COMPUTED_VALUE"""),"IggiePiggie")</f>
        <v>IggiePiggie</v>
      </c>
      <c r="H32" s="137">
        <f>IFERROR(__xludf.DUMMYFUNCTION("""COMPUTED_VALUE"""),1.0)</f>
        <v>1</v>
      </c>
      <c r="I32" s="121"/>
      <c r="J32" s="136"/>
      <c r="K32" s="137"/>
      <c r="L32" s="139" t="str">
        <f t="shared" si="1"/>
        <v/>
      </c>
      <c r="M32" s="134"/>
      <c r="N32" s="137"/>
    </row>
    <row r="33">
      <c r="A33" s="133">
        <f t="shared" si="2"/>
        <v>27</v>
      </c>
      <c r="B33" s="134" t="str">
        <f>IFERROR(__xludf.DUMMYFUNCTION("""COMPUTED_VALUE"""),"kpcrystal07")</f>
        <v>kpcrystal07</v>
      </c>
      <c r="C33" s="135">
        <f>IF(ISNUMBER($A33)=TRUE,COUNTIFS(Garden!$J$8:$J652,$B33,Garden!$O$8:$O652,"&gt;0"),"")</f>
        <v>0</v>
      </c>
      <c r="D33" s="135">
        <f>IF(ISNUMBER($A33)=TRUE,COUNTIFS(Garden!$J$8:$J652,$B33,Garden!$P$8:$P652,"&gt;0"),"")</f>
        <v>0</v>
      </c>
      <c r="E33" s="135">
        <f>IF(ISNUMBER($A33)=TRUE,COUNTIFS(Garden!$J$8:$J652,$B33,Garden!$M$8:$M652,"TRUE"),"")</f>
        <v>1</v>
      </c>
      <c r="F33" s="121"/>
      <c r="G33" s="136" t="str">
        <f>IFERROR(__xludf.DUMMYFUNCTION("""COMPUTED_VALUE"""),"JABIE28")</f>
        <v>JABIE28</v>
      </c>
      <c r="H33" s="137">
        <f>IFERROR(__xludf.DUMMYFUNCTION("""COMPUTED_VALUE"""),1.0)</f>
        <v>1</v>
      </c>
      <c r="I33" s="121"/>
      <c r="J33" s="136"/>
      <c r="K33" s="137"/>
      <c r="L33" s="139" t="str">
        <f t="shared" si="1"/>
        <v/>
      </c>
      <c r="M33" s="134"/>
      <c r="N33" s="137"/>
    </row>
    <row r="34">
      <c r="A34" s="133">
        <f t="shared" si="2"/>
        <v>28</v>
      </c>
      <c r="B34" s="134" t="str">
        <f>IFERROR(__xludf.DUMMYFUNCTION("""COMPUTED_VALUE"""),"Kyrandia")</f>
        <v>Kyrandia</v>
      </c>
      <c r="C34" s="135">
        <f>IF(ISNUMBER($A34)=TRUE,COUNTIFS(Garden!$J$8:$J652,$B34,Garden!$O$8:$O652,"&gt;0"),"")</f>
        <v>0</v>
      </c>
      <c r="D34" s="135">
        <f>IF(ISNUMBER($A34)=TRUE,COUNTIFS(Garden!$J$8:$J652,$B34,Garden!$P$8:$P652,"&gt;0"),"")</f>
        <v>0</v>
      </c>
      <c r="E34" s="135">
        <f>IF(ISNUMBER($A34)=TRUE,COUNTIFS(Garden!$J$8:$J652,$B34,Garden!$M$8:$M652,"TRUE"),"")</f>
        <v>1</v>
      </c>
      <c r="F34" s="121"/>
      <c r="G34" s="136" t="str">
        <f>IFERROR(__xludf.DUMMYFUNCTION("""COMPUTED_VALUE"""),"JackSparrow")</f>
        <v>JackSparrow</v>
      </c>
      <c r="H34" s="137">
        <f>IFERROR(__xludf.DUMMYFUNCTION("""COMPUTED_VALUE"""),1.0)</f>
        <v>1</v>
      </c>
      <c r="I34" s="121"/>
      <c r="J34" s="136"/>
      <c r="K34" s="137"/>
      <c r="L34" s="139" t="str">
        <f t="shared" si="1"/>
        <v/>
      </c>
      <c r="M34" s="134"/>
      <c r="N34" s="137"/>
    </row>
    <row r="35">
      <c r="A35" s="133">
        <f t="shared" si="2"/>
        <v>29</v>
      </c>
      <c r="B35" s="134" t="str">
        <f>IFERROR(__xludf.DUMMYFUNCTION("""COMPUTED_VALUE"""),"lanyasummer")</f>
        <v>lanyasummer</v>
      </c>
      <c r="C35" s="135">
        <f>IF(ISNUMBER($A35)=TRUE,COUNTIFS(Garden!$J$8:$J652,$B35,Garden!$O$8:$O652,"&gt;0"),"")</f>
        <v>0</v>
      </c>
      <c r="D35" s="135">
        <f>IF(ISNUMBER($A35)=TRUE,COUNTIFS(Garden!$J$8:$J652,$B35,Garden!$P$8:$P652,"&gt;0"),"")</f>
        <v>0</v>
      </c>
      <c r="E35" s="135">
        <f>IF(ISNUMBER($A35)=TRUE,COUNTIFS(Garden!$J$8:$J652,$B35,Garden!$M$8:$M652,"TRUE"),"")</f>
        <v>1</v>
      </c>
      <c r="F35" s="121"/>
      <c r="G35" s="136" t="str">
        <f>IFERROR(__xludf.DUMMYFUNCTION("""COMPUTED_VALUE"""),"janzattic")</f>
        <v>janzattic</v>
      </c>
      <c r="H35" s="137">
        <f>IFERROR(__xludf.DUMMYFUNCTION("""COMPUTED_VALUE"""),1.0)</f>
        <v>1</v>
      </c>
      <c r="I35" s="121"/>
      <c r="J35" s="136"/>
      <c r="K35" s="137"/>
      <c r="L35" s="139" t="str">
        <f t="shared" si="1"/>
        <v/>
      </c>
      <c r="M35" s="134"/>
      <c r="N35" s="137"/>
    </row>
    <row r="36">
      <c r="A36" s="133">
        <f t="shared" si="2"/>
        <v>30</v>
      </c>
      <c r="B36" s="134" t="str">
        <f>IFERROR(__xludf.DUMMYFUNCTION("""COMPUTED_VALUE"""),"lison55")</f>
        <v>lison55</v>
      </c>
      <c r="C36" s="135">
        <f>IF(ISNUMBER($A36)=TRUE,COUNTIFS(Garden!$J$8:$J652,$B36,Garden!$O$8:$O652,"&gt;0"),"")</f>
        <v>0</v>
      </c>
      <c r="D36" s="135">
        <f>IF(ISNUMBER($A36)=TRUE,COUNTIFS(Garden!$J$8:$J652,$B36,Garden!$P$8:$P652,"&gt;0"),"")</f>
        <v>0</v>
      </c>
      <c r="E36" s="135">
        <f>IF(ISNUMBER($A36)=TRUE,COUNTIFS(Garden!$J$8:$J652,$B36,Garden!$M$8:$M652,"TRUE"),"")</f>
        <v>1</v>
      </c>
      <c r="F36" s="121"/>
      <c r="G36" s="136" t="str">
        <f>IFERROR(__xludf.DUMMYFUNCTION("""COMPUTED_VALUE"""),"JaroslavKaas")</f>
        <v>JaroslavKaas</v>
      </c>
      <c r="H36" s="137">
        <f>IFERROR(__xludf.DUMMYFUNCTION("""COMPUTED_VALUE"""),1.0)</f>
        <v>1</v>
      </c>
      <c r="I36" s="121"/>
      <c r="J36" s="136"/>
      <c r="K36" s="137"/>
      <c r="L36" s="139" t="str">
        <f t="shared" si="1"/>
        <v/>
      </c>
      <c r="M36" s="134"/>
      <c r="N36" s="137"/>
    </row>
    <row r="37">
      <c r="A37" s="133">
        <f t="shared" si="2"/>
        <v>31</v>
      </c>
      <c r="B37" s="134" t="str">
        <f>IFERROR(__xludf.DUMMYFUNCTION("""COMPUTED_VALUE"""),"LittleMeggie")</f>
        <v>LittleMeggie</v>
      </c>
      <c r="C37" s="135">
        <f>IF(ISNUMBER($A37)=TRUE,COUNTIFS(Garden!$J$8:$J652,$B37,Garden!$O$8:$O652,"&gt;0"),"")</f>
        <v>0</v>
      </c>
      <c r="D37" s="135">
        <f>IF(ISNUMBER($A37)=TRUE,COUNTIFS(Garden!$J$8:$J652,$B37,Garden!$P$8:$P652,"&gt;0"),"")</f>
        <v>0</v>
      </c>
      <c r="E37" s="135">
        <f>IF(ISNUMBER($A37)=TRUE,COUNTIFS(Garden!$J$8:$J652,$B37,Garden!$M$8:$M652,"TRUE"),"")</f>
        <v>1</v>
      </c>
      <c r="F37" s="121"/>
      <c r="G37" s="136" t="str">
        <f>IFERROR(__xludf.DUMMYFUNCTION("""COMPUTED_VALUE"""),"joroma80")</f>
        <v>joroma80</v>
      </c>
      <c r="H37" s="137">
        <f>IFERROR(__xludf.DUMMYFUNCTION("""COMPUTED_VALUE"""),1.0)</f>
        <v>1</v>
      </c>
      <c r="I37" s="121"/>
      <c r="J37" s="136"/>
      <c r="K37" s="137"/>
      <c r="L37" s="139" t="str">
        <f t="shared" si="1"/>
        <v/>
      </c>
      <c r="M37" s="134"/>
      <c r="N37" s="137"/>
    </row>
    <row r="38">
      <c r="A38" s="133">
        <f t="shared" si="2"/>
        <v>32</v>
      </c>
      <c r="B38" s="134" t="str">
        <f>IFERROR(__xludf.DUMMYFUNCTION("""COMPUTED_VALUE"""),"macdonr")</f>
        <v>macdonr</v>
      </c>
      <c r="C38" s="135">
        <f>IF(ISNUMBER($A38)=TRUE,COUNTIFS(Garden!$J$8:$J652,$B38,Garden!$O$8:$O652,"&gt;0"),"")</f>
        <v>0</v>
      </c>
      <c r="D38" s="135">
        <f>IF(ISNUMBER($A38)=TRUE,COUNTIFS(Garden!$J$8:$J652,$B38,Garden!$P$8:$P652,"&gt;0"),"")</f>
        <v>0</v>
      </c>
      <c r="E38" s="135">
        <f>IF(ISNUMBER($A38)=TRUE,COUNTIFS(Garden!$J$8:$J652,$B38,Garden!$M$8:$M652,"TRUE"),"")</f>
        <v>1</v>
      </c>
      <c r="F38" s="121"/>
      <c r="G38" s="136" t="str">
        <f>IFERROR(__xludf.DUMMYFUNCTION("""COMPUTED_VALUE"""),"Kiitokurre")</f>
        <v>Kiitokurre</v>
      </c>
      <c r="H38" s="137">
        <f>IFERROR(__xludf.DUMMYFUNCTION("""COMPUTED_VALUE"""),1.0)</f>
        <v>1</v>
      </c>
      <c r="I38" s="121"/>
      <c r="J38" s="136"/>
      <c r="K38" s="137"/>
      <c r="L38" s="139" t="str">
        <f t="shared" si="1"/>
        <v/>
      </c>
      <c r="M38" s="134"/>
      <c r="N38" s="137"/>
    </row>
    <row r="39">
      <c r="A39" s="133">
        <f t="shared" si="2"/>
        <v>33</v>
      </c>
      <c r="B39" s="134" t="str">
        <f>IFERROR(__xludf.DUMMYFUNCTION("""COMPUTED_VALUE"""),"Mattie")</f>
        <v>Mattie</v>
      </c>
      <c r="C39" s="135">
        <f>IF(ISNUMBER($A39)=TRUE,COUNTIFS(Garden!$J$8:$J652,$B39,Garden!$O$8:$O652,"&gt;0"),"")</f>
        <v>0</v>
      </c>
      <c r="D39" s="135">
        <f>IF(ISNUMBER($A39)=TRUE,COUNTIFS(Garden!$J$8:$J652,$B39,Garden!$P$8:$P652,"&gt;0"),"")</f>
        <v>1</v>
      </c>
      <c r="E39" s="135">
        <f>IF(ISNUMBER($A39)=TRUE,COUNTIFS(Garden!$J$8:$J652,$B39,Garden!$M$8:$M652,"TRUE"),"")</f>
        <v>0</v>
      </c>
      <c r="F39" s="121"/>
      <c r="G39" s="136" t="str">
        <f>IFERROR(__xludf.DUMMYFUNCTION("""COMPUTED_VALUE"""),"knightwood")</f>
        <v>knightwood</v>
      </c>
      <c r="H39" s="137">
        <f>IFERROR(__xludf.DUMMYFUNCTION("""COMPUTED_VALUE"""),1.0)</f>
        <v>1</v>
      </c>
      <c r="I39" s="121"/>
      <c r="J39" s="136"/>
      <c r="K39" s="137"/>
      <c r="L39" s="139" t="str">
        <f t="shared" si="1"/>
        <v/>
      </c>
      <c r="M39" s="134"/>
      <c r="N39" s="137"/>
    </row>
    <row r="40">
      <c r="A40" s="133">
        <f t="shared" si="2"/>
        <v>34</v>
      </c>
      <c r="B40" s="134" t="str">
        <f>IFERROR(__xludf.DUMMYFUNCTION("""COMPUTED_VALUE"""),"mdtt")</f>
        <v>mdtt</v>
      </c>
      <c r="C40" s="135">
        <f>IF(ISNUMBER($A40)=TRUE,COUNTIFS(Garden!$J$8:$J652,$B40,Garden!$O$8:$O652,"&gt;0"),"")</f>
        <v>0</v>
      </c>
      <c r="D40" s="135">
        <f>IF(ISNUMBER($A40)=TRUE,COUNTIFS(Garden!$J$8:$J652,$B40,Garden!$P$8:$P652,"&gt;0"),"")</f>
        <v>0</v>
      </c>
      <c r="E40" s="135">
        <f>IF(ISNUMBER($A40)=TRUE,COUNTIFS(Garden!$J$8:$J652,$B40,Garden!$M$8:$M652,"TRUE"),"")</f>
        <v>1</v>
      </c>
      <c r="F40" s="121"/>
      <c r="G40" s="136" t="str">
        <f>IFERROR(__xludf.DUMMYFUNCTION("""COMPUTED_VALUE"""),"kpcrystal07")</f>
        <v>kpcrystal07</v>
      </c>
      <c r="H40" s="137">
        <f>IFERROR(__xludf.DUMMYFUNCTION("""COMPUTED_VALUE"""),1.0)</f>
        <v>1</v>
      </c>
      <c r="I40" s="121"/>
      <c r="J40" s="136"/>
      <c r="K40" s="137"/>
      <c r="L40" s="139" t="str">
        <f t="shared" si="1"/>
        <v/>
      </c>
      <c r="M40" s="134"/>
      <c r="N40" s="137"/>
    </row>
    <row r="41">
      <c r="A41" s="133">
        <f t="shared" si="2"/>
        <v>35</v>
      </c>
      <c r="B41" s="134" t="str">
        <f>IFERROR(__xludf.DUMMYFUNCTION("""COMPUTED_VALUE"""),"mobility")</f>
        <v>mobility</v>
      </c>
      <c r="C41" s="135">
        <f>IF(ISNUMBER($A41)=TRUE,COUNTIFS(Garden!$J$8:$J652,$B41,Garden!$O$8:$O652,"&gt;0"),"")</f>
        <v>0</v>
      </c>
      <c r="D41" s="135">
        <f>IF(ISNUMBER($A41)=TRUE,COUNTIFS(Garden!$J$8:$J652,$B41,Garden!$P$8:$P652,"&gt;0"),"")</f>
        <v>0</v>
      </c>
      <c r="E41" s="135">
        <f>IF(ISNUMBER($A41)=TRUE,COUNTIFS(Garden!$J$8:$J652,$B41,Garden!$M$8:$M652,"TRUE"),"")</f>
        <v>1</v>
      </c>
      <c r="F41" s="121"/>
      <c r="G41" s="136" t="str">
        <f>IFERROR(__xludf.DUMMYFUNCTION("""COMPUTED_VALUE"""),"Kyrandia")</f>
        <v>Kyrandia</v>
      </c>
      <c r="H41" s="137">
        <f>IFERROR(__xludf.DUMMYFUNCTION("""COMPUTED_VALUE"""),1.0)</f>
        <v>1</v>
      </c>
      <c r="I41" s="121"/>
      <c r="J41" s="136"/>
      <c r="K41" s="137"/>
      <c r="L41" s="139" t="str">
        <f t="shared" si="1"/>
        <v/>
      </c>
      <c r="M41" s="134"/>
      <c r="N41" s="137"/>
    </row>
    <row r="42">
      <c r="A42" s="133">
        <f t="shared" si="2"/>
        <v>36</v>
      </c>
      <c r="B42" s="134" t="str">
        <f>IFERROR(__xludf.DUMMYFUNCTION("""COMPUTED_VALUE"""),"Mon4ikaCriss")</f>
        <v>Mon4ikaCriss</v>
      </c>
      <c r="C42" s="135">
        <f>IF(ISNUMBER($A42)=TRUE,COUNTIFS(Garden!$J$8:$J652,$B42,Garden!$O$8:$O652,"&gt;0"),"")</f>
        <v>0</v>
      </c>
      <c r="D42" s="135">
        <f>IF(ISNUMBER($A42)=TRUE,COUNTIFS(Garden!$J$8:$J652,$B42,Garden!$P$8:$P652,"&gt;0"),"")</f>
        <v>0</v>
      </c>
      <c r="E42" s="135">
        <f>IF(ISNUMBER($A42)=TRUE,COUNTIFS(Garden!$J$8:$J652,$B42,Garden!$M$8:$M652,"TRUE"),"")</f>
        <v>2</v>
      </c>
      <c r="F42" s="121"/>
      <c r="G42" s="136" t="str">
        <f>IFERROR(__xludf.DUMMYFUNCTION("""COMPUTED_VALUE"""),"lanyasummer")</f>
        <v>lanyasummer</v>
      </c>
      <c r="H42" s="137">
        <f>IFERROR(__xludf.DUMMYFUNCTION("""COMPUTED_VALUE"""),1.0)</f>
        <v>1</v>
      </c>
      <c r="I42" s="121"/>
      <c r="J42" s="136"/>
      <c r="K42" s="137"/>
      <c r="L42" s="139" t="str">
        <f t="shared" si="1"/>
        <v/>
      </c>
      <c r="M42" s="134"/>
      <c r="N42" s="137"/>
    </row>
    <row r="43">
      <c r="A43" s="133">
        <f t="shared" si="2"/>
        <v>37</v>
      </c>
      <c r="B43" s="134" t="str">
        <f>IFERROR(__xludf.DUMMYFUNCTION("""COMPUTED_VALUE"""),"mortonfox")</f>
        <v>mortonfox</v>
      </c>
      <c r="C43" s="135">
        <f>IF(ISNUMBER($A43)=TRUE,COUNTIFS(Garden!$J$8:$J652,$B43,Garden!$O$8:$O652,"&gt;0"),"")</f>
        <v>0</v>
      </c>
      <c r="D43" s="135">
        <f>IF(ISNUMBER($A43)=TRUE,COUNTIFS(Garden!$J$8:$J652,$B43,Garden!$P$8:$P652,"&gt;0"),"")</f>
        <v>0</v>
      </c>
      <c r="E43" s="135">
        <f>IF(ISNUMBER($A43)=TRUE,COUNTIFS(Garden!$J$8:$J652,$B43,Garden!$M$8:$M652,"TRUE"),"")</f>
        <v>1</v>
      </c>
      <c r="F43" s="121"/>
      <c r="G43" s="136" t="str">
        <f>IFERROR(__xludf.DUMMYFUNCTION("""COMPUTED_VALUE"""),"lison55")</f>
        <v>lison55</v>
      </c>
      <c r="H43" s="137">
        <f>IFERROR(__xludf.DUMMYFUNCTION("""COMPUTED_VALUE"""),1.0)</f>
        <v>1</v>
      </c>
      <c r="I43" s="121"/>
      <c r="J43" s="136"/>
      <c r="K43" s="137"/>
      <c r="L43" s="139" t="str">
        <f t="shared" si="1"/>
        <v/>
      </c>
      <c r="M43" s="134"/>
      <c r="N43" s="137"/>
    </row>
    <row r="44">
      <c r="A44" s="133">
        <f t="shared" si="2"/>
        <v>38</v>
      </c>
      <c r="B44" s="134" t="str">
        <f>IFERROR(__xludf.DUMMYFUNCTION("""COMPUTED_VALUE"""),"Nbtzyy2")</f>
        <v>Nbtzyy2</v>
      </c>
      <c r="C44" s="135">
        <f>IF(ISNUMBER($A44)=TRUE,COUNTIFS(Garden!$J$8:$J652,$B44,Garden!$O$8:$O652,"&gt;0"),"")</f>
        <v>0</v>
      </c>
      <c r="D44" s="135">
        <f>IF(ISNUMBER($A44)=TRUE,COUNTIFS(Garden!$J$8:$J652,$B44,Garden!$P$8:$P652,"&gt;0"),"")</f>
        <v>0</v>
      </c>
      <c r="E44" s="135">
        <f>IF(ISNUMBER($A44)=TRUE,COUNTIFS(Garden!$J$8:$J652,$B44,Garden!$M$8:$M652,"TRUE"),"")</f>
        <v>1</v>
      </c>
      <c r="F44" s="121"/>
      <c r="G44" s="136" t="str">
        <f>IFERROR(__xludf.DUMMYFUNCTION("""COMPUTED_VALUE"""),"LittleMeggie")</f>
        <v>LittleMeggie</v>
      </c>
      <c r="H44" s="137">
        <f>IFERROR(__xludf.DUMMYFUNCTION("""COMPUTED_VALUE"""),1.0)</f>
        <v>1</v>
      </c>
      <c r="I44" s="121"/>
      <c r="J44" s="136"/>
      <c r="K44" s="137"/>
      <c r="L44" s="139" t="str">
        <f t="shared" si="1"/>
        <v/>
      </c>
      <c r="M44" s="134"/>
      <c r="N44" s="137"/>
    </row>
    <row r="45">
      <c r="A45" s="133">
        <f t="shared" si="2"/>
        <v>39</v>
      </c>
      <c r="B45" s="134" t="str">
        <f>IFERROR(__xludf.DUMMYFUNCTION("""COMPUTED_VALUE"""),"Nefertitike")</f>
        <v>Nefertitike</v>
      </c>
      <c r="C45" s="135">
        <f>IF(ISNUMBER($A45)=TRUE,COUNTIFS(Garden!$J$8:$J652,$B45,Garden!$O$8:$O652,"&gt;0"),"")</f>
        <v>0</v>
      </c>
      <c r="D45" s="135">
        <f>IF(ISNUMBER($A45)=TRUE,COUNTIFS(Garden!$J$8:$J652,$B45,Garden!$P$8:$P652,"&gt;0"),"")</f>
        <v>0</v>
      </c>
      <c r="E45" s="135">
        <f>IF(ISNUMBER($A45)=TRUE,COUNTIFS(Garden!$J$8:$J652,$B45,Garden!$M$8:$M652,"TRUE"),"")</f>
        <v>1</v>
      </c>
      <c r="F45" s="121"/>
      <c r="G45" s="136" t="str">
        <f>IFERROR(__xludf.DUMMYFUNCTION("""COMPUTED_VALUE"""),"macdonr")</f>
        <v>macdonr</v>
      </c>
      <c r="H45" s="137">
        <f>IFERROR(__xludf.DUMMYFUNCTION("""COMPUTED_VALUE"""),1.0)</f>
        <v>1</v>
      </c>
      <c r="I45" s="121"/>
      <c r="J45" s="136"/>
      <c r="K45" s="137"/>
      <c r="L45" s="139" t="str">
        <f t="shared" si="1"/>
        <v/>
      </c>
      <c r="M45" s="134"/>
      <c r="N45" s="137"/>
    </row>
    <row r="46">
      <c r="A46" s="133">
        <f t="shared" si="2"/>
        <v>40</v>
      </c>
      <c r="B46" s="134" t="str">
        <f>IFERROR(__xludf.DUMMYFUNCTION("""COMPUTED_VALUE"""),"newtwo")</f>
        <v>newtwo</v>
      </c>
      <c r="C46" s="135">
        <f>IF(ISNUMBER($A46)=TRUE,COUNTIFS(Garden!$J$8:$J652,$B46,Garden!$O$8:$O652,"&gt;0"),"")</f>
        <v>0</v>
      </c>
      <c r="D46" s="135">
        <f>IF(ISNUMBER($A46)=TRUE,COUNTIFS(Garden!$J$8:$J652,$B46,Garden!$P$8:$P652,"&gt;0"),"")</f>
        <v>0</v>
      </c>
      <c r="E46" s="135">
        <f>IF(ISNUMBER($A46)=TRUE,COUNTIFS(Garden!$J$8:$J652,$B46,Garden!$M$8:$M652,"TRUE"),"")</f>
        <v>1</v>
      </c>
      <c r="F46" s="121"/>
      <c r="G46" s="136" t="str">
        <f>IFERROR(__xludf.DUMMYFUNCTION("""COMPUTED_VALUE"""),"mdtt")</f>
        <v>mdtt</v>
      </c>
      <c r="H46" s="137">
        <f>IFERROR(__xludf.DUMMYFUNCTION("""COMPUTED_VALUE"""),1.0)</f>
        <v>1</v>
      </c>
      <c r="I46" s="121"/>
      <c r="J46" s="136"/>
      <c r="K46" s="137"/>
      <c r="L46" s="139" t="str">
        <f t="shared" si="1"/>
        <v/>
      </c>
      <c r="M46" s="134"/>
      <c r="N46" s="137"/>
    </row>
    <row r="47">
      <c r="A47" s="133">
        <f t="shared" si="2"/>
        <v>41</v>
      </c>
      <c r="B47" s="134" t="str">
        <f>IFERROR(__xludf.DUMMYFUNCTION("""COMPUTED_VALUE"""),"nyisutter")</f>
        <v>nyisutter</v>
      </c>
      <c r="C47" s="135">
        <f>IF(ISNUMBER($A47)=TRUE,COUNTIFS(Garden!$J$8:$J652,$B47,Garden!$O$8:$O652,"&gt;0"),"")</f>
        <v>0</v>
      </c>
      <c r="D47" s="135">
        <f>IF(ISNUMBER($A47)=TRUE,COUNTIFS(Garden!$J$8:$J652,$B47,Garden!$P$8:$P652,"&gt;0"),"")</f>
        <v>0</v>
      </c>
      <c r="E47" s="135">
        <f>IF(ISNUMBER($A47)=TRUE,COUNTIFS(Garden!$J$8:$J652,$B47,Garden!$M$8:$M652,"TRUE"),"")</f>
        <v>1</v>
      </c>
      <c r="F47" s="121"/>
      <c r="G47" s="136" t="str">
        <f>IFERROR(__xludf.DUMMYFUNCTION("""COMPUTED_VALUE"""),"mobility")</f>
        <v>mobility</v>
      </c>
      <c r="H47" s="137">
        <f>IFERROR(__xludf.DUMMYFUNCTION("""COMPUTED_VALUE"""),1.0)</f>
        <v>1</v>
      </c>
      <c r="I47" s="121"/>
      <c r="J47" s="136"/>
      <c r="K47" s="137"/>
      <c r="L47" s="139" t="str">
        <f t="shared" si="1"/>
        <v/>
      </c>
      <c r="M47" s="134"/>
      <c r="N47" s="137"/>
    </row>
    <row r="48">
      <c r="A48" s="133">
        <f t="shared" si="2"/>
        <v>42</v>
      </c>
      <c r="B48" s="134" t="str">
        <f>IFERROR(__xludf.DUMMYFUNCTION("""COMPUTED_VALUE"""),"OHail")</f>
        <v>OHail</v>
      </c>
      <c r="C48" s="135">
        <f>IF(ISNUMBER($A48)=TRUE,COUNTIFS(Garden!$J$8:$J652,$B48,Garden!$O$8:$O652,"&gt;0"),"")</f>
        <v>0</v>
      </c>
      <c r="D48" s="135">
        <f>IF(ISNUMBER($A48)=TRUE,COUNTIFS(Garden!$J$8:$J652,$B48,Garden!$P$8:$P652,"&gt;0"),"")</f>
        <v>0</v>
      </c>
      <c r="E48" s="135">
        <f>IF(ISNUMBER($A48)=TRUE,COUNTIFS(Garden!$J$8:$J652,$B48,Garden!$M$8:$M652,"TRUE"),"")</f>
        <v>1</v>
      </c>
      <c r="F48" s="121"/>
      <c r="G48" s="136" t="str">
        <f>IFERROR(__xludf.DUMMYFUNCTION("""COMPUTED_VALUE"""),"mortonfox")</f>
        <v>mortonfox</v>
      </c>
      <c r="H48" s="137">
        <f>IFERROR(__xludf.DUMMYFUNCTION("""COMPUTED_VALUE"""),1.0)</f>
        <v>1</v>
      </c>
      <c r="I48" s="121"/>
      <c r="J48" s="136"/>
      <c r="K48" s="137"/>
      <c r="L48" s="139" t="str">
        <f t="shared" si="1"/>
        <v/>
      </c>
      <c r="M48" s="134"/>
      <c r="N48" s="137"/>
    </row>
    <row r="49">
      <c r="A49" s="133">
        <f t="shared" si="2"/>
        <v>43</v>
      </c>
      <c r="B49" s="134" t="str">
        <f>IFERROR(__xludf.DUMMYFUNCTION("""COMPUTED_VALUE"""),"Pamster13")</f>
        <v>Pamster13</v>
      </c>
      <c r="C49" s="135">
        <f>IF(ISNUMBER($A49)=TRUE,COUNTIFS(Garden!$J$8:$J652,$B49,Garden!$O$8:$O652,"&gt;0"),"")</f>
        <v>0</v>
      </c>
      <c r="D49" s="135">
        <f>IF(ISNUMBER($A49)=TRUE,COUNTIFS(Garden!$J$8:$J652,$B49,Garden!$P$8:$P652,"&gt;0"),"")</f>
        <v>0</v>
      </c>
      <c r="E49" s="135">
        <f>IF(ISNUMBER($A49)=TRUE,COUNTIFS(Garden!$J$8:$J652,$B49,Garden!$M$8:$M652,"TRUE"),"")</f>
        <v>1</v>
      </c>
      <c r="F49" s="121"/>
      <c r="G49" s="136" t="str">
        <f>IFERROR(__xludf.DUMMYFUNCTION("""COMPUTED_VALUE"""),"Nbtzyy2")</f>
        <v>Nbtzyy2</v>
      </c>
      <c r="H49" s="137">
        <f>IFERROR(__xludf.DUMMYFUNCTION("""COMPUTED_VALUE"""),1.0)</f>
        <v>1</v>
      </c>
      <c r="I49" s="121"/>
      <c r="J49" s="136"/>
      <c r="K49" s="137"/>
      <c r="L49" s="139" t="str">
        <f t="shared" si="1"/>
        <v/>
      </c>
      <c r="M49" s="134"/>
      <c r="N49" s="137"/>
    </row>
    <row r="50">
      <c r="A50" s="133">
        <f t="shared" si="2"/>
        <v>44</v>
      </c>
      <c r="B50" s="134" t="str">
        <f>IFERROR(__xludf.DUMMYFUNCTION("""COMPUTED_VALUE"""),"Peter1980")</f>
        <v>Peter1980</v>
      </c>
      <c r="C50" s="135">
        <f>IF(ISNUMBER($A50)=TRUE,COUNTIFS(Garden!$J$8:$J652,$B50,Garden!$O$8:$O652,"&gt;0"),"")</f>
        <v>0</v>
      </c>
      <c r="D50" s="135">
        <f>IF(ISNUMBER($A50)=TRUE,COUNTIFS(Garden!$J$8:$J652,$B50,Garden!$P$8:$P652,"&gt;0"),"")</f>
        <v>0</v>
      </c>
      <c r="E50" s="135">
        <f>IF(ISNUMBER($A50)=TRUE,COUNTIFS(Garden!$J$8:$J652,$B50,Garden!$M$8:$M652,"TRUE"),"")</f>
        <v>1</v>
      </c>
      <c r="F50" s="121"/>
      <c r="G50" s="136" t="str">
        <f>IFERROR(__xludf.DUMMYFUNCTION("""COMPUTED_VALUE"""),"Nefertitike")</f>
        <v>Nefertitike</v>
      </c>
      <c r="H50" s="137">
        <f>IFERROR(__xludf.DUMMYFUNCTION("""COMPUTED_VALUE"""),1.0)</f>
        <v>1</v>
      </c>
      <c r="I50" s="121"/>
      <c r="J50" s="136"/>
      <c r="K50" s="137"/>
      <c r="L50" s="139" t="str">
        <f t="shared" si="1"/>
        <v/>
      </c>
      <c r="M50" s="134"/>
      <c r="N50" s="137"/>
    </row>
    <row r="51">
      <c r="A51" s="133">
        <f t="shared" si="2"/>
        <v>45</v>
      </c>
      <c r="B51" s="134" t="str">
        <f>IFERROR(__xludf.DUMMYFUNCTION("""COMPUTED_VALUE"""),"pikespice")</f>
        <v>pikespice</v>
      </c>
      <c r="C51" s="135">
        <f>IF(ISNUMBER($A51)=TRUE,COUNTIFS(Garden!$J$8:$J652,$B51,Garden!$O$8:$O652,"&gt;0"),"")</f>
        <v>0</v>
      </c>
      <c r="D51" s="135">
        <f>IF(ISNUMBER($A51)=TRUE,COUNTIFS(Garden!$J$8:$J652,$B51,Garden!$P$8:$P652,"&gt;0"),"")</f>
        <v>0</v>
      </c>
      <c r="E51" s="135">
        <f>IF(ISNUMBER($A51)=TRUE,COUNTIFS(Garden!$J$8:$J652,$B51,Garden!$M$8:$M652,"TRUE"),"")</f>
        <v>3</v>
      </c>
      <c r="F51" s="121"/>
      <c r="G51" s="136" t="str">
        <f>IFERROR(__xludf.DUMMYFUNCTION("""COMPUTED_VALUE"""),"newtwo")</f>
        <v>newtwo</v>
      </c>
      <c r="H51" s="137">
        <f>IFERROR(__xludf.DUMMYFUNCTION("""COMPUTED_VALUE"""),1.0)</f>
        <v>1</v>
      </c>
      <c r="I51" s="121"/>
      <c r="J51" s="136"/>
      <c r="K51" s="137"/>
      <c r="L51" s="139" t="str">
        <f t="shared" si="1"/>
        <v/>
      </c>
      <c r="M51" s="134"/>
      <c r="N51" s="137"/>
    </row>
    <row r="52">
      <c r="A52" s="133">
        <f t="shared" si="2"/>
        <v>46</v>
      </c>
      <c r="B52" s="134" t="str">
        <f>IFERROR(__xludf.DUMMYFUNCTION("""COMPUTED_VALUE"""),"PoniaN")</f>
        <v>PoniaN</v>
      </c>
      <c r="C52" s="135">
        <f>IF(ISNUMBER($A52)=TRUE,COUNTIFS(Garden!$J$8:$J652,$B52,Garden!$O$8:$O652,"&gt;0"),"")</f>
        <v>0</v>
      </c>
      <c r="D52" s="135">
        <f>IF(ISNUMBER($A52)=TRUE,COUNTIFS(Garden!$J$8:$J652,$B52,Garden!$P$8:$P652,"&gt;0"),"")</f>
        <v>0</v>
      </c>
      <c r="E52" s="135">
        <f>IF(ISNUMBER($A52)=TRUE,COUNTIFS(Garden!$J$8:$J652,$B52,Garden!$M$8:$M652,"TRUE"),"")</f>
        <v>1</v>
      </c>
      <c r="F52" s="121"/>
      <c r="G52" s="136" t="str">
        <f>IFERROR(__xludf.DUMMYFUNCTION("""COMPUTED_VALUE"""),"nyisutter")</f>
        <v>nyisutter</v>
      </c>
      <c r="H52" s="137">
        <f>IFERROR(__xludf.DUMMYFUNCTION("""COMPUTED_VALUE"""),1.0)</f>
        <v>1</v>
      </c>
      <c r="I52" s="121"/>
      <c r="J52" s="136"/>
      <c r="K52" s="137"/>
      <c r="L52" s="139" t="str">
        <f t="shared" si="1"/>
        <v/>
      </c>
      <c r="M52" s="134"/>
      <c r="N52" s="137"/>
    </row>
    <row r="53">
      <c r="A53" s="133">
        <f t="shared" si="2"/>
        <v>47</v>
      </c>
      <c r="B53" s="134" t="str">
        <f>IFERROR(__xludf.DUMMYFUNCTION("""COMPUTED_VALUE"""),"prmarks1391")</f>
        <v>prmarks1391</v>
      </c>
      <c r="C53" s="135">
        <f>IF(ISNUMBER($A53)=TRUE,COUNTIFS(Garden!$J$8:$J652,$B53,Garden!$O$8:$O652,"&gt;0"),"")</f>
        <v>0</v>
      </c>
      <c r="D53" s="135">
        <f>IF(ISNUMBER($A53)=TRUE,COUNTIFS(Garden!$J$8:$J652,$B53,Garden!$P$8:$P652,"&gt;0"),"")</f>
        <v>0</v>
      </c>
      <c r="E53" s="135">
        <f>IF(ISNUMBER($A53)=TRUE,COUNTIFS(Garden!$J$8:$J652,$B53,Garden!$M$8:$M652,"TRUE"),"")</f>
        <v>1</v>
      </c>
      <c r="F53" s="121"/>
      <c r="G53" s="136" t="str">
        <f>IFERROR(__xludf.DUMMYFUNCTION("""COMPUTED_VALUE"""),"OHail")</f>
        <v>OHail</v>
      </c>
      <c r="H53" s="137">
        <f>IFERROR(__xludf.DUMMYFUNCTION("""COMPUTED_VALUE"""),1.0)</f>
        <v>1</v>
      </c>
      <c r="I53" s="121"/>
      <c r="J53" s="136"/>
      <c r="K53" s="137"/>
      <c r="L53" s="139" t="str">
        <f t="shared" si="1"/>
        <v/>
      </c>
      <c r="M53" s="134"/>
      <c r="N53" s="137"/>
    </row>
    <row r="54">
      <c r="A54" s="133">
        <f t="shared" si="2"/>
        <v>48</v>
      </c>
      <c r="B54" s="134" t="str">
        <f>IFERROR(__xludf.DUMMYFUNCTION("""COMPUTED_VALUE"""),"publiclandfun")</f>
        <v>publiclandfun</v>
      </c>
      <c r="C54" s="135">
        <f>IF(ISNUMBER($A54)=TRUE,COUNTIFS(Garden!$J$8:$J652,$B54,Garden!$O$8:$O652,"&gt;0"),"")</f>
        <v>0</v>
      </c>
      <c r="D54" s="135">
        <f>IF(ISNUMBER($A54)=TRUE,COUNTIFS(Garden!$J$8:$J652,$B54,Garden!$P$8:$P652,"&gt;0"),"")</f>
        <v>0</v>
      </c>
      <c r="E54" s="135">
        <f>IF(ISNUMBER($A54)=TRUE,COUNTIFS(Garden!$J$8:$J652,$B54,Garden!$M$8:$M652,"TRUE"),"")</f>
        <v>1</v>
      </c>
      <c r="F54" s="121"/>
      <c r="G54" s="136" t="str">
        <f>IFERROR(__xludf.DUMMYFUNCTION("""COMPUTED_VALUE"""),"Pamster13")</f>
        <v>Pamster13</v>
      </c>
      <c r="H54" s="137">
        <f>IFERROR(__xludf.DUMMYFUNCTION("""COMPUTED_VALUE"""),1.0)</f>
        <v>1</v>
      </c>
      <c r="I54" s="121"/>
      <c r="J54" s="136"/>
      <c r="K54" s="137"/>
      <c r="L54" s="139" t="str">
        <f t="shared" si="1"/>
        <v/>
      </c>
      <c r="M54" s="134"/>
      <c r="N54" s="137"/>
    </row>
    <row r="55">
      <c r="A55" s="133">
        <f t="shared" si="2"/>
        <v>49</v>
      </c>
      <c r="B55" s="134" t="str">
        <f>IFERROR(__xludf.DUMMYFUNCTION("""COMPUTED_VALUE"""),"q22q17")</f>
        <v>q22q17</v>
      </c>
      <c r="C55" s="135">
        <f>IF(ISNUMBER($A55)=TRUE,COUNTIFS(Garden!$J$8:$J652,$B55,Garden!$O$8:$O652,"&gt;0"),"")</f>
        <v>0</v>
      </c>
      <c r="D55" s="135">
        <f>IF(ISNUMBER($A55)=TRUE,COUNTIFS(Garden!$J$8:$J652,$B55,Garden!$P$8:$P652,"&gt;0"),"")</f>
        <v>0</v>
      </c>
      <c r="E55" s="135">
        <f>IF(ISNUMBER($A55)=TRUE,COUNTIFS(Garden!$J$8:$J652,$B55,Garden!$M$8:$M652,"TRUE"),"")</f>
        <v>2</v>
      </c>
      <c r="F55" s="121"/>
      <c r="G55" s="136" t="str">
        <f>IFERROR(__xludf.DUMMYFUNCTION("""COMPUTED_VALUE"""),"Peter1980")</f>
        <v>Peter1980</v>
      </c>
      <c r="H55" s="137">
        <f>IFERROR(__xludf.DUMMYFUNCTION("""COMPUTED_VALUE"""),1.0)</f>
        <v>1</v>
      </c>
      <c r="I55" s="121"/>
      <c r="J55" s="136"/>
      <c r="K55" s="137"/>
      <c r="L55" s="139" t="str">
        <f t="shared" si="1"/>
        <v/>
      </c>
      <c r="M55" s="134"/>
      <c r="N55" s="137"/>
    </row>
    <row r="56">
      <c r="A56" s="133">
        <f t="shared" si="2"/>
        <v>50</v>
      </c>
      <c r="B56" s="134" t="str">
        <f>IFERROR(__xludf.DUMMYFUNCTION("""COMPUTED_VALUE"""),"Quietriots")</f>
        <v>Quietriots</v>
      </c>
      <c r="C56" s="135">
        <f>IF(ISNUMBER($A56)=TRUE,COUNTIFS(Garden!$J$8:$J652,$B56,Garden!$O$8:$O652,"&gt;0"),"")</f>
        <v>0</v>
      </c>
      <c r="D56" s="135">
        <f>IF(ISNUMBER($A56)=TRUE,COUNTIFS(Garden!$J$8:$J652,$B56,Garden!$P$8:$P652,"&gt;0"),"")</f>
        <v>0</v>
      </c>
      <c r="E56" s="135">
        <f>IF(ISNUMBER($A56)=TRUE,COUNTIFS(Garden!$J$8:$J652,$B56,Garden!$M$8:$M652,"TRUE"),"")</f>
        <v>2</v>
      </c>
      <c r="F56" s="121"/>
      <c r="G56" s="136" t="str">
        <f>IFERROR(__xludf.DUMMYFUNCTION("""COMPUTED_VALUE"""),"PoniaN")</f>
        <v>PoniaN</v>
      </c>
      <c r="H56" s="137">
        <f>IFERROR(__xludf.DUMMYFUNCTION("""COMPUTED_VALUE"""),1.0)</f>
        <v>1</v>
      </c>
      <c r="I56" s="121"/>
      <c r="J56" s="136"/>
      <c r="K56" s="137"/>
      <c r="L56" s="139" t="str">
        <f t="shared" si="1"/>
        <v/>
      </c>
      <c r="M56" s="134"/>
      <c r="N56" s="137"/>
    </row>
    <row r="57">
      <c r="A57" s="133">
        <f t="shared" si="2"/>
        <v>51</v>
      </c>
      <c r="B57" s="134" t="str">
        <f>IFERROR(__xludf.DUMMYFUNCTION("""COMPUTED_VALUE"""),"rainbowtaxi")</f>
        <v>rainbowtaxi</v>
      </c>
      <c r="C57" s="135">
        <f>IF(ISNUMBER($A57)=TRUE,COUNTIFS(Garden!$J$8:$J652,$B57,Garden!$O$8:$O652,"&gt;0"),"")</f>
        <v>0</v>
      </c>
      <c r="D57" s="135">
        <f>IF(ISNUMBER($A57)=TRUE,COUNTIFS(Garden!$J$8:$J652,$B57,Garden!$P$8:$P652,"&gt;0"),"")</f>
        <v>0</v>
      </c>
      <c r="E57" s="135">
        <f>IF(ISNUMBER($A57)=TRUE,COUNTIFS(Garden!$J$8:$J652,$B57,Garden!$M$8:$M652,"TRUE"),"")</f>
        <v>1</v>
      </c>
      <c r="F57" s="121"/>
      <c r="G57" s="136" t="str">
        <f>IFERROR(__xludf.DUMMYFUNCTION("""COMPUTED_VALUE"""),"prmarks1391")</f>
        <v>prmarks1391</v>
      </c>
      <c r="H57" s="137">
        <f>IFERROR(__xludf.DUMMYFUNCTION("""COMPUTED_VALUE"""),1.0)</f>
        <v>1</v>
      </c>
      <c r="I57" s="121"/>
      <c r="J57" s="136"/>
      <c r="K57" s="137"/>
      <c r="L57" s="139" t="str">
        <f t="shared" si="1"/>
        <v/>
      </c>
      <c r="M57" s="134"/>
      <c r="N57" s="137"/>
    </row>
    <row r="58">
      <c r="A58" s="133">
        <f t="shared" si="2"/>
        <v>52</v>
      </c>
      <c r="B58" s="134" t="str">
        <f>IFERROR(__xludf.DUMMYFUNCTION("""COMPUTED_VALUE"""),"Reart")</f>
        <v>Reart</v>
      </c>
      <c r="C58" s="135">
        <f>IF(ISNUMBER($A58)=TRUE,COUNTIFS(Garden!$J$8:$J652,$B58,Garden!$O$8:$O652,"&gt;0"),"")</f>
        <v>0</v>
      </c>
      <c r="D58" s="135">
        <f>IF(ISNUMBER($A58)=TRUE,COUNTIFS(Garden!$J$8:$J652,$B58,Garden!$P$8:$P652,"&gt;0"),"")</f>
        <v>0</v>
      </c>
      <c r="E58" s="135">
        <f>IF(ISNUMBER($A58)=TRUE,COUNTIFS(Garden!$J$8:$J652,$B58,Garden!$M$8:$M652,"TRUE"),"")</f>
        <v>1</v>
      </c>
      <c r="F58" s="121"/>
      <c r="G58" s="136" t="str">
        <f>IFERROR(__xludf.DUMMYFUNCTION("""COMPUTED_VALUE"""),"publiclandfun")</f>
        <v>publiclandfun</v>
      </c>
      <c r="H58" s="137">
        <f>IFERROR(__xludf.DUMMYFUNCTION("""COMPUTED_VALUE"""),1.0)</f>
        <v>1</v>
      </c>
      <c r="I58" s="121"/>
      <c r="J58" s="136"/>
      <c r="K58" s="137"/>
      <c r="L58" s="139" t="str">
        <f t="shared" si="1"/>
        <v/>
      </c>
      <c r="M58" s="134"/>
      <c r="N58" s="137"/>
    </row>
    <row r="59">
      <c r="A59" s="133">
        <f t="shared" si="2"/>
        <v>53</v>
      </c>
      <c r="B59" s="134" t="str">
        <f>IFERROR(__xludf.DUMMYFUNCTION("""COMPUTED_VALUE"""),"Rikitan")</f>
        <v>Rikitan</v>
      </c>
      <c r="C59" s="135">
        <f>IF(ISNUMBER($A59)=TRUE,COUNTIFS(Garden!$J$8:$J652,$B59,Garden!$O$8:$O652,"&gt;0"),"")</f>
        <v>0</v>
      </c>
      <c r="D59" s="135">
        <f>IF(ISNUMBER($A59)=TRUE,COUNTIFS(Garden!$J$8:$J652,$B59,Garden!$P$8:$P652,"&gt;0"),"")</f>
        <v>0</v>
      </c>
      <c r="E59" s="135">
        <f>IF(ISNUMBER($A59)=TRUE,COUNTIFS(Garden!$J$8:$J652,$B59,Garden!$M$8:$M652,"TRUE"),"")</f>
        <v>1</v>
      </c>
      <c r="F59" s="121"/>
      <c r="G59" s="136" t="str">
        <f>IFERROR(__xludf.DUMMYFUNCTION("""COMPUTED_VALUE"""),"rainbowtaxi")</f>
        <v>rainbowtaxi</v>
      </c>
      <c r="H59" s="137">
        <f>IFERROR(__xludf.DUMMYFUNCTION("""COMPUTED_VALUE"""),1.0)</f>
        <v>1</v>
      </c>
      <c r="I59" s="121"/>
      <c r="J59" s="136"/>
      <c r="K59" s="137"/>
      <c r="L59" s="139" t="str">
        <f t="shared" si="1"/>
        <v/>
      </c>
      <c r="M59" s="134"/>
      <c r="N59" s="137"/>
    </row>
    <row r="60">
      <c r="A60" s="133">
        <f t="shared" si="2"/>
        <v>54</v>
      </c>
      <c r="B60" s="134" t="str">
        <f>IFERROR(__xludf.DUMMYFUNCTION("""COMPUTED_VALUE"""),"RoseSquirrel")</f>
        <v>RoseSquirrel</v>
      </c>
      <c r="C60" s="135">
        <f>IF(ISNUMBER($A60)=TRUE,COUNTIFS(Garden!$J$8:$J652,$B60,Garden!$O$8:$O652,"&gt;0"),"")</f>
        <v>0</v>
      </c>
      <c r="D60" s="135">
        <f>IF(ISNUMBER($A60)=TRUE,COUNTIFS(Garden!$J$8:$J652,$B60,Garden!$P$8:$P652,"&gt;0"),"")</f>
        <v>0</v>
      </c>
      <c r="E60" s="135">
        <f>IF(ISNUMBER($A60)=TRUE,COUNTIFS(Garden!$J$8:$J652,$B60,Garden!$M$8:$M652,"TRUE"),"")</f>
        <v>1</v>
      </c>
      <c r="F60" s="121"/>
      <c r="G60" s="136" t="str">
        <f>IFERROR(__xludf.DUMMYFUNCTION("""COMPUTED_VALUE"""),"Reart")</f>
        <v>Reart</v>
      </c>
      <c r="H60" s="137">
        <f>IFERROR(__xludf.DUMMYFUNCTION("""COMPUTED_VALUE"""),1.0)</f>
        <v>1</v>
      </c>
      <c r="I60" s="121"/>
      <c r="J60" s="136"/>
      <c r="K60" s="137"/>
      <c r="L60" s="139" t="str">
        <f t="shared" si="1"/>
        <v/>
      </c>
      <c r="M60" s="134"/>
      <c r="N60" s="137"/>
    </row>
    <row r="61">
      <c r="A61" s="133">
        <f t="shared" si="2"/>
        <v>55</v>
      </c>
      <c r="B61" s="134" t="str">
        <f>IFERROR(__xludf.DUMMYFUNCTION("""COMPUTED_VALUE"""),"sagittarius1381")</f>
        <v>sagittarius1381</v>
      </c>
      <c r="C61" s="135">
        <f>IF(ISNUMBER($A61)=TRUE,COUNTIFS(Garden!$J$8:$J652,$B61,Garden!$O$8:$O652,"&gt;0"),"")</f>
        <v>0</v>
      </c>
      <c r="D61" s="135">
        <f>IF(ISNUMBER($A61)=TRUE,COUNTIFS(Garden!$J$8:$J652,$B61,Garden!$P$8:$P652,"&gt;0"),"")</f>
        <v>0</v>
      </c>
      <c r="E61" s="135">
        <f>IF(ISNUMBER($A61)=TRUE,COUNTIFS(Garden!$J$8:$J652,$B61,Garden!$M$8:$M652,"TRUE"),"")</f>
        <v>1</v>
      </c>
      <c r="F61" s="121"/>
      <c r="G61" s="136" t="str">
        <f>IFERROR(__xludf.DUMMYFUNCTION("""COMPUTED_VALUE"""),"Rikitan")</f>
        <v>Rikitan</v>
      </c>
      <c r="H61" s="137">
        <f>IFERROR(__xludf.DUMMYFUNCTION("""COMPUTED_VALUE"""),1.0)</f>
        <v>1</v>
      </c>
      <c r="I61" s="121"/>
      <c r="J61" s="136"/>
      <c r="K61" s="137"/>
      <c r="L61" s="139" t="str">
        <f t="shared" si="1"/>
        <v/>
      </c>
      <c r="M61" s="134"/>
      <c r="N61" s="137"/>
    </row>
    <row r="62">
      <c r="A62" s="133">
        <f t="shared" si="2"/>
        <v>56</v>
      </c>
      <c r="B62" s="134" t="str">
        <f>IFERROR(__xludf.DUMMYFUNCTION("""COMPUTED_VALUE"""),"Seemyshells")</f>
        <v>Seemyshells</v>
      </c>
      <c r="C62" s="135">
        <f>IF(ISNUMBER($A62)=TRUE,COUNTIFS(Garden!$J$8:$J652,$B62,Garden!$O$8:$O652,"&gt;0"),"")</f>
        <v>0</v>
      </c>
      <c r="D62" s="135">
        <f>IF(ISNUMBER($A62)=TRUE,COUNTIFS(Garden!$J$8:$J652,$B62,Garden!$P$8:$P652,"&gt;0"),"")</f>
        <v>0</v>
      </c>
      <c r="E62" s="135">
        <f>IF(ISNUMBER($A62)=TRUE,COUNTIFS(Garden!$J$8:$J652,$B62,Garden!$M$8:$M652,"TRUE"),"")</f>
        <v>2</v>
      </c>
      <c r="F62" s="121"/>
      <c r="G62" s="136" t="str">
        <f>IFERROR(__xludf.DUMMYFUNCTION("""COMPUTED_VALUE"""),"RoseSquirrel")</f>
        <v>RoseSquirrel</v>
      </c>
      <c r="H62" s="137">
        <f>IFERROR(__xludf.DUMMYFUNCTION("""COMPUTED_VALUE"""),1.0)</f>
        <v>1</v>
      </c>
      <c r="I62" s="121"/>
      <c r="J62" s="136"/>
      <c r="K62" s="137"/>
      <c r="L62" s="139" t="str">
        <f t="shared" si="1"/>
        <v/>
      </c>
      <c r="M62" s="134"/>
      <c r="N62" s="137"/>
    </row>
    <row r="63">
      <c r="A63" s="133">
        <f t="shared" si="2"/>
        <v>57</v>
      </c>
      <c r="B63" s="134" t="str">
        <f>IFERROR(__xludf.DUMMYFUNCTION("""COMPUTED_VALUE"""),"Shiggaddi")</f>
        <v>Shiggaddi</v>
      </c>
      <c r="C63" s="135">
        <f>IF(ISNUMBER($A63)=TRUE,COUNTIFS(Garden!$J$8:$J652,$B63,Garden!$O$8:$O652,"&gt;0"),"")</f>
        <v>0</v>
      </c>
      <c r="D63" s="135">
        <f>IF(ISNUMBER($A63)=TRUE,COUNTIFS(Garden!$J$8:$J652,$B63,Garden!$P$8:$P652,"&gt;0"),"")</f>
        <v>0</v>
      </c>
      <c r="E63" s="135">
        <f>IF(ISNUMBER($A63)=TRUE,COUNTIFS(Garden!$J$8:$J652,$B63,Garden!$M$8:$M652,"TRUE"),"")</f>
        <v>2</v>
      </c>
      <c r="F63" s="121"/>
      <c r="G63" s="136" t="str">
        <f>IFERROR(__xludf.DUMMYFUNCTION("""COMPUTED_VALUE"""),"sagittarius1381")</f>
        <v>sagittarius1381</v>
      </c>
      <c r="H63" s="137">
        <f>IFERROR(__xludf.DUMMYFUNCTION("""COMPUTED_VALUE"""),1.0)</f>
        <v>1</v>
      </c>
      <c r="I63" s="121"/>
      <c r="J63" s="136"/>
      <c r="K63" s="137"/>
      <c r="L63" s="139" t="str">
        <f t="shared" si="1"/>
        <v/>
      </c>
      <c r="M63" s="134"/>
      <c r="N63" s="137"/>
    </row>
    <row r="64">
      <c r="A64" s="133">
        <f t="shared" si="2"/>
        <v>58</v>
      </c>
      <c r="B64" s="134" t="str">
        <f>IFERROR(__xludf.DUMMYFUNCTION("""COMPUTED_VALUE"""),"sportytaxi")</f>
        <v>sportytaxi</v>
      </c>
      <c r="C64" s="135">
        <f>IF(ISNUMBER($A64)=TRUE,COUNTIFS(Garden!$J$8:$J652,$B64,Garden!$O$8:$O652,"&gt;0"),"")</f>
        <v>0</v>
      </c>
      <c r="D64" s="135">
        <f>IF(ISNUMBER($A64)=TRUE,COUNTIFS(Garden!$J$8:$J652,$B64,Garden!$P$8:$P652,"&gt;0"),"")</f>
        <v>0</v>
      </c>
      <c r="E64" s="135">
        <f>IF(ISNUMBER($A64)=TRUE,COUNTIFS(Garden!$J$8:$J652,$B64,Garden!$M$8:$M652,"TRUE"),"")</f>
        <v>1</v>
      </c>
      <c r="F64" s="121"/>
      <c r="G64" s="136" t="str">
        <f>IFERROR(__xludf.DUMMYFUNCTION("""COMPUTED_VALUE"""),"sportytaxi")</f>
        <v>sportytaxi</v>
      </c>
      <c r="H64" s="137">
        <f>IFERROR(__xludf.DUMMYFUNCTION("""COMPUTED_VALUE"""),1.0)</f>
        <v>1</v>
      </c>
      <c r="I64" s="121"/>
      <c r="J64" s="136"/>
      <c r="K64" s="137"/>
      <c r="L64" s="139" t="str">
        <f t="shared" si="1"/>
        <v/>
      </c>
      <c r="M64" s="134"/>
      <c r="N64" s="137"/>
    </row>
    <row r="65">
      <c r="A65" s="133">
        <f t="shared" si="2"/>
        <v>59</v>
      </c>
      <c r="B65" s="134" t="str">
        <f>IFERROR(__xludf.DUMMYFUNCTION("""COMPUTED_VALUE"""),"struwel")</f>
        <v>struwel</v>
      </c>
      <c r="C65" s="135">
        <f>IF(ISNUMBER($A65)=TRUE,COUNTIFS(Garden!$J$8:$J652,$B65,Garden!$O$8:$O652,"&gt;0"),"")</f>
        <v>0</v>
      </c>
      <c r="D65" s="135">
        <f>IF(ISNUMBER($A65)=TRUE,COUNTIFS(Garden!$J$8:$J652,$B65,Garden!$P$8:$P652,"&gt;0"),"")</f>
        <v>0</v>
      </c>
      <c r="E65" s="135">
        <f>IF(ISNUMBER($A65)=TRUE,COUNTIFS(Garden!$J$8:$J652,$B65,Garden!$M$8:$M652,"TRUE"),"")</f>
        <v>1</v>
      </c>
      <c r="F65" s="121"/>
      <c r="G65" s="136" t="str">
        <f>IFERROR(__xludf.DUMMYFUNCTION("""COMPUTED_VALUE"""),"struwel")</f>
        <v>struwel</v>
      </c>
      <c r="H65" s="137">
        <f>IFERROR(__xludf.DUMMYFUNCTION("""COMPUTED_VALUE"""),1.0)</f>
        <v>1</v>
      </c>
      <c r="I65" s="121"/>
      <c r="J65" s="136"/>
      <c r="K65" s="137"/>
      <c r="L65" s="139" t="str">
        <f t="shared" si="1"/>
        <v/>
      </c>
      <c r="M65" s="134"/>
      <c r="N65" s="137"/>
    </row>
    <row r="66">
      <c r="A66" s="133">
        <f t="shared" si="2"/>
        <v>60</v>
      </c>
      <c r="B66" s="134" t="str">
        <f>IFERROR(__xludf.DUMMYFUNCTION("""COMPUTED_VALUE"""),"taxi343")</f>
        <v>taxi343</v>
      </c>
      <c r="C66" s="135">
        <f>IF(ISNUMBER($A66)=TRUE,COUNTIFS(Garden!$J$8:$J652,$B66,Garden!$O$8:$O652,"&gt;0"),"")</f>
        <v>0</v>
      </c>
      <c r="D66" s="135">
        <f>IF(ISNUMBER($A66)=TRUE,COUNTIFS(Garden!$J$8:$J652,$B66,Garden!$P$8:$P652,"&gt;0"),"")</f>
        <v>0</v>
      </c>
      <c r="E66" s="135">
        <f>IF(ISNUMBER($A66)=TRUE,COUNTIFS(Garden!$J$8:$J652,$B66,Garden!$M$8:$M652,"TRUE"),"")</f>
        <v>1</v>
      </c>
      <c r="F66" s="121"/>
      <c r="G66" s="136" t="str">
        <f>IFERROR(__xludf.DUMMYFUNCTION("""COMPUTED_VALUE"""),"taxi343")</f>
        <v>taxi343</v>
      </c>
      <c r="H66" s="137">
        <f>IFERROR(__xludf.DUMMYFUNCTION("""COMPUTED_VALUE"""),1.0)</f>
        <v>1</v>
      </c>
      <c r="I66" s="121"/>
      <c r="J66" s="136"/>
      <c r="K66" s="137"/>
      <c r="L66" s="139" t="str">
        <f t="shared" si="1"/>
        <v/>
      </c>
      <c r="M66" s="134"/>
      <c r="N66" s="137"/>
    </row>
    <row r="67">
      <c r="A67" s="133">
        <f t="shared" si="2"/>
        <v>61</v>
      </c>
      <c r="B67" s="134" t="str">
        <f>IFERROR(__xludf.DUMMYFUNCTION("""COMPUTED_VALUE"""),"taxi344")</f>
        <v>taxi344</v>
      </c>
      <c r="C67" s="135">
        <f>IF(ISNUMBER($A67)=TRUE,COUNTIFS(Garden!$J$8:$J652,$B67,Garden!$O$8:$O652,"&gt;0"),"")</f>
        <v>0</v>
      </c>
      <c r="D67" s="135">
        <f>IF(ISNUMBER($A67)=TRUE,COUNTIFS(Garden!$J$8:$J652,$B67,Garden!$P$8:$P652,"&gt;0"),"")</f>
        <v>0</v>
      </c>
      <c r="E67" s="135">
        <f>IF(ISNUMBER($A67)=TRUE,COUNTIFS(Garden!$J$8:$J652,$B67,Garden!$M$8:$M652,"TRUE"),"")</f>
        <v>1</v>
      </c>
      <c r="F67" s="121"/>
      <c r="G67" s="136" t="str">
        <f>IFERROR(__xludf.DUMMYFUNCTION("""COMPUTED_VALUE"""),"taxi344")</f>
        <v>taxi344</v>
      </c>
      <c r="H67" s="137">
        <f>IFERROR(__xludf.DUMMYFUNCTION("""COMPUTED_VALUE"""),1.0)</f>
        <v>1</v>
      </c>
      <c r="I67" s="121"/>
      <c r="J67" s="136"/>
      <c r="K67" s="137"/>
      <c r="L67" s="139" t="str">
        <f t="shared" si="1"/>
        <v/>
      </c>
      <c r="M67" s="134"/>
      <c r="N67" s="137"/>
    </row>
    <row r="68">
      <c r="A68" s="133">
        <f t="shared" si="2"/>
        <v>62</v>
      </c>
      <c r="B68" s="134" t="str">
        <f>IFERROR(__xludf.DUMMYFUNCTION("""COMPUTED_VALUE"""),"TheFrog")</f>
        <v>TheFrog</v>
      </c>
      <c r="C68" s="135">
        <f>IF(ISNUMBER($A68)=TRUE,COUNTIFS(Garden!$J$8:$J652,$B68,Garden!$O$8:$O652,"&gt;0"),"")</f>
        <v>0</v>
      </c>
      <c r="D68" s="135">
        <f>IF(ISNUMBER($A68)=TRUE,COUNTIFS(Garden!$J$8:$J652,$B68,Garden!$P$8:$P652,"&gt;0"),"")</f>
        <v>0</v>
      </c>
      <c r="E68" s="135">
        <f>IF(ISNUMBER($A68)=TRUE,COUNTIFS(Garden!$J$8:$J652,$B68,Garden!$M$8:$M652,"TRUE"),"")</f>
        <v>1</v>
      </c>
      <c r="F68" s="121"/>
      <c r="G68" s="136" t="str">
        <f>IFERROR(__xludf.DUMMYFUNCTION("""COMPUTED_VALUE"""),"TheFrog")</f>
        <v>TheFrog</v>
      </c>
      <c r="H68" s="137">
        <f>IFERROR(__xludf.DUMMYFUNCTION("""COMPUTED_VALUE"""),1.0)</f>
        <v>1</v>
      </c>
      <c r="I68" s="121"/>
      <c r="J68" s="136"/>
      <c r="K68" s="137"/>
      <c r="L68" s="139" t="str">
        <f t="shared" si="1"/>
        <v/>
      </c>
      <c r="M68" s="134"/>
      <c r="N68" s="137"/>
    </row>
    <row r="69">
      <c r="A69" s="133">
        <f t="shared" si="2"/>
        <v>63</v>
      </c>
      <c r="B69" s="134" t="str">
        <f>IFERROR(__xludf.DUMMYFUNCTION("""COMPUTED_VALUE"""),"thelanes")</f>
        <v>thelanes</v>
      </c>
      <c r="C69" s="135">
        <f>IF(ISNUMBER($A69)=TRUE,COUNTIFS(Garden!$J$8:$J652,$B69,Garden!$O$8:$O652,"&gt;0"),"")</f>
        <v>0</v>
      </c>
      <c r="D69" s="135">
        <f>IF(ISNUMBER($A69)=TRUE,COUNTIFS(Garden!$J$8:$J652,$B69,Garden!$P$8:$P652,"&gt;0"),"")</f>
        <v>0</v>
      </c>
      <c r="E69" s="135">
        <f>IF(ISNUMBER($A69)=TRUE,COUNTIFS(Garden!$J$8:$J652,$B69,Garden!$M$8:$M652,"TRUE"),"")</f>
        <v>1</v>
      </c>
      <c r="F69" s="121"/>
      <c r="G69" s="136" t="str">
        <f>IFERROR(__xludf.DUMMYFUNCTION("""COMPUTED_VALUE"""),"thelanes")</f>
        <v>thelanes</v>
      </c>
      <c r="H69" s="137">
        <f>IFERROR(__xludf.DUMMYFUNCTION("""COMPUTED_VALUE"""),1.0)</f>
        <v>1</v>
      </c>
      <c r="I69" s="121"/>
      <c r="J69" s="136"/>
      <c r="K69" s="137"/>
      <c r="L69" s="139" t="str">
        <f t="shared" si="1"/>
        <v/>
      </c>
      <c r="M69" s="134"/>
      <c r="N69" s="137"/>
    </row>
    <row r="70">
      <c r="A70" s="133">
        <f t="shared" si="2"/>
        <v>64</v>
      </c>
      <c r="B70" s="134" t="str">
        <f>IFERROR(__xludf.DUMMYFUNCTION("""COMPUTED_VALUE"""),"TheOneWhoScans")</f>
        <v>TheOneWhoScans</v>
      </c>
      <c r="C70" s="135">
        <f>IF(ISNUMBER($A70)=TRUE,COUNTIFS(Garden!$J$8:$J652,$B70,Garden!$O$8:$O652,"&gt;0"),"")</f>
        <v>0</v>
      </c>
      <c r="D70" s="135">
        <f>IF(ISNUMBER($A70)=TRUE,COUNTIFS(Garden!$J$8:$J652,$B70,Garden!$P$8:$P652,"&gt;0"),"")</f>
        <v>0</v>
      </c>
      <c r="E70" s="135">
        <f>IF(ISNUMBER($A70)=TRUE,COUNTIFS(Garden!$J$8:$J652,$B70,Garden!$M$8:$M652,"TRUE"),"")</f>
        <v>1</v>
      </c>
      <c r="F70" s="121"/>
      <c r="G70" s="136" t="str">
        <f>IFERROR(__xludf.DUMMYFUNCTION("""COMPUTED_VALUE"""),"TheOneWhoScans")</f>
        <v>TheOneWhoScans</v>
      </c>
      <c r="H70" s="137">
        <f>IFERROR(__xludf.DUMMYFUNCTION("""COMPUTED_VALUE"""),1.0)</f>
        <v>1</v>
      </c>
      <c r="I70" s="121"/>
      <c r="J70" s="136"/>
      <c r="K70" s="137"/>
      <c r="L70" s="139" t="str">
        <f t="shared" si="1"/>
        <v/>
      </c>
      <c r="M70" s="134"/>
      <c r="N70" s="137"/>
    </row>
    <row r="71">
      <c r="A71" s="133">
        <f t="shared" si="2"/>
        <v>65</v>
      </c>
      <c r="B71" s="134" t="str">
        <f>IFERROR(__xludf.DUMMYFUNCTION("""COMPUTED_VALUE"""),"Trappertje")</f>
        <v>Trappertje</v>
      </c>
      <c r="C71" s="135">
        <f>IF(ISNUMBER($A71)=TRUE,COUNTIFS(Garden!$J$8:$J652,$B71,Garden!$O$8:$O652,"&gt;0"),"")</f>
        <v>0</v>
      </c>
      <c r="D71" s="135">
        <f>IF(ISNUMBER($A71)=TRUE,COUNTIFS(Garden!$J$8:$J652,$B71,Garden!$P$8:$P652,"&gt;0"),"")</f>
        <v>0</v>
      </c>
      <c r="E71" s="135">
        <f>IF(ISNUMBER($A71)=TRUE,COUNTIFS(Garden!$J$8:$J652,$B71,Garden!$M$8:$M652,"TRUE"),"")</f>
        <v>1</v>
      </c>
      <c r="F71" s="121"/>
      <c r="G71" s="136" t="str">
        <f>IFERROR(__xludf.DUMMYFUNCTION("""COMPUTED_VALUE"""),"Trappertje")</f>
        <v>Trappertje</v>
      </c>
      <c r="H71" s="137">
        <f>IFERROR(__xludf.DUMMYFUNCTION("""COMPUTED_VALUE"""),1.0)</f>
        <v>1</v>
      </c>
      <c r="I71" s="121"/>
      <c r="J71" s="136"/>
      <c r="K71" s="137"/>
      <c r="L71" s="139" t="str">
        <f t="shared" si="1"/>
        <v/>
      </c>
      <c r="M71" s="134"/>
      <c r="N71" s="137"/>
    </row>
    <row r="72">
      <c r="A72" s="133">
        <f t="shared" si="2"/>
        <v>66</v>
      </c>
      <c r="B72" s="134" t="str">
        <f>IFERROR(__xludf.DUMMYFUNCTION("""COMPUTED_VALUE"""),"TubaDude")</f>
        <v>TubaDude</v>
      </c>
      <c r="C72" s="135">
        <f>IF(ISNUMBER($A72)=TRUE,COUNTIFS(Garden!$J$8:$J652,$B72,Garden!$O$8:$O652,"&gt;0"),"")</f>
        <v>0</v>
      </c>
      <c r="D72" s="135">
        <f>IF(ISNUMBER($A72)=TRUE,COUNTIFS(Garden!$J$8:$J652,$B72,Garden!$P$8:$P652,"&gt;0"),"")</f>
        <v>0</v>
      </c>
      <c r="E72" s="135">
        <f>IF(ISNUMBER($A72)=TRUE,COUNTIFS(Garden!$J$8:$J652,$B72,Garden!$M$8:$M652,"TRUE"),"")</f>
        <v>3</v>
      </c>
      <c r="F72" s="121"/>
      <c r="G72" s="136" t="str">
        <f>IFERROR(__xludf.DUMMYFUNCTION("""COMPUTED_VALUE"""),"twohoots")</f>
        <v>twohoots</v>
      </c>
      <c r="H72" s="137">
        <f>IFERROR(__xludf.DUMMYFUNCTION("""COMPUTED_VALUE"""),1.0)</f>
        <v>1</v>
      </c>
      <c r="I72" s="121"/>
      <c r="J72" s="136"/>
      <c r="K72" s="137"/>
      <c r="L72" s="139" t="str">
        <f t="shared" si="1"/>
        <v/>
      </c>
      <c r="M72" s="134"/>
      <c r="N72" s="137"/>
    </row>
    <row r="73">
      <c r="A73" s="133">
        <f t="shared" si="2"/>
        <v>67</v>
      </c>
      <c r="B73" s="134" t="str">
        <f>IFERROR(__xludf.DUMMYFUNCTION("""COMPUTED_VALUE"""),"twohoots")</f>
        <v>twohoots</v>
      </c>
      <c r="C73" s="135">
        <f>IF(ISNUMBER($A73)=TRUE,COUNTIFS(Garden!$J$8:$J652,$B73,Garden!$O$8:$O652,"&gt;0"),"")</f>
        <v>0</v>
      </c>
      <c r="D73" s="135">
        <f>IF(ISNUMBER($A73)=TRUE,COUNTIFS(Garden!$J$8:$J652,$B73,Garden!$P$8:$P652,"&gt;0"),"")</f>
        <v>0</v>
      </c>
      <c r="E73" s="135">
        <f>IF(ISNUMBER($A73)=TRUE,COUNTIFS(Garden!$J$8:$J652,$B73,Garden!$M$8:$M652,"TRUE"),"")</f>
        <v>1</v>
      </c>
      <c r="F73" s="121"/>
      <c r="G73" s="136" t="str">
        <f>IFERROR(__xludf.DUMMYFUNCTION("""COMPUTED_VALUE"""),"vadotech")</f>
        <v>vadotech</v>
      </c>
      <c r="H73" s="137">
        <f>IFERROR(__xludf.DUMMYFUNCTION("""COMPUTED_VALUE"""),1.0)</f>
        <v>1</v>
      </c>
      <c r="I73" s="121"/>
      <c r="J73" s="136"/>
      <c r="K73" s="137"/>
      <c r="L73" s="139" t="str">
        <f t="shared" si="1"/>
        <v/>
      </c>
      <c r="M73" s="134"/>
      <c r="N73" s="137"/>
    </row>
    <row r="74">
      <c r="A74" s="133">
        <f t="shared" si="2"/>
        <v>68</v>
      </c>
      <c r="B74" s="134" t="str">
        <f>IFERROR(__xludf.DUMMYFUNCTION("""COMPUTED_VALUE"""),"vadotech")</f>
        <v>vadotech</v>
      </c>
      <c r="C74" s="135">
        <f>IF(ISNUMBER($A74)=TRUE,COUNTIFS(Garden!$J$8:$J652,$B74,Garden!$O$8:$O652,"&gt;0"),"")</f>
        <v>0</v>
      </c>
      <c r="D74" s="135">
        <f>IF(ISNUMBER($A74)=TRUE,COUNTIFS(Garden!$J$8:$J652,$B74,Garden!$P$8:$P652,"&gt;0"),"")</f>
        <v>0</v>
      </c>
      <c r="E74" s="135">
        <f>IF(ISNUMBER($A74)=TRUE,COUNTIFS(Garden!$J$8:$J652,$B74,Garden!$M$8:$M652,"TRUE"),"")</f>
        <v>1</v>
      </c>
      <c r="F74" s="121"/>
      <c r="G74" s="136" t="str">
        <f>IFERROR(__xludf.DUMMYFUNCTION("""COMPUTED_VALUE"""),"wemissmo")</f>
        <v>wemissmo</v>
      </c>
      <c r="H74" s="137">
        <f>IFERROR(__xludf.DUMMYFUNCTION("""COMPUTED_VALUE"""),1.0)</f>
        <v>1</v>
      </c>
      <c r="I74" s="121"/>
      <c r="J74" s="136"/>
      <c r="K74" s="137"/>
      <c r="L74" s="139" t="str">
        <f t="shared" si="1"/>
        <v/>
      </c>
      <c r="M74" s="134"/>
      <c r="N74" s="137"/>
    </row>
    <row r="75">
      <c r="A75" s="133">
        <f t="shared" si="2"/>
        <v>69</v>
      </c>
      <c r="B75" s="134" t="str">
        <f>IFERROR(__xludf.DUMMYFUNCTION("""COMPUTED_VALUE"""),"wemissmo")</f>
        <v>wemissmo</v>
      </c>
      <c r="C75" s="135">
        <f>IF(ISNUMBER($A75)=TRUE,COUNTIFS(Garden!$J$8:$J652,$B75,Garden!$O$8:$O652,"&gt;0"),"")</f>
        <v>0</v>
      </c>
      <c r="D75" s="135">
        <f>IF(ISNUMBER($A75)=TRUE,COUNTIFS(Garden!$J$8:$J652,$B75,Garden!$P$8:$P652,"&gt;0"),"")</f>
        <v>0</v>
      </c>
      <c r="E75" s="135">
        <f>IF(ISNUMBER($A75)=TRUE,COUNTIFS(Garden!$J$8:$J652,$B75,Garden!$M$8:$M652,"TRUE"),"")</f>
        <v>1</v>
      </c>
      <c r="F75" s="121"/>
      <c r="G75" s="136"/>
      <c r="H75" s="137"/>
      <c r="I75" s="121"/>
      <c r="J75" s="136"/>
      <c r="K75" s="137"/>
      <c r="L75" s="139" t="str">
        <f t="shared" si="1"/>
        <v/>
      </c>
      <c r="M75" s="134"/>
      <c r="N75" s="137"/>
    </row>
    <row r="76">
      <c r="A76" s="133" t="str">
        <f t="shared" si="2"/>
        <v/>
      </c>
      <c r="B76" s="134"/>
      <c r="C76" s="135" t="str">
        <f>IF(ISNUMBER($A76)=TRUE,COUNTIFS(Garden!$J$8:$J652,$B76,Garden!$O$8:$O652,"&gt;0"),"")</f>
        <v/>
      </c>
      <c r="D76" s="135" t="str">
        <f>IF(ISNUMBER($A76)=TRUE,COUNTIFS(Garden!$J$8:$J652,$B76,Garden!$P$8:$P652,"&gt;0"),"")</f>
        <v/>
      </c>
      <c r="E76" s="135" t="str">
        <f>IF(ISNUMBER($A76)=TRUE,COUNTIFS(Garden!$J$8:$J652,$B76,Garden!$M$8:$M652,"TRUE"),"")</f>
        <v/>
      </c>
      <c r="F76" s="121"/>
      <c r="G76" s="136"/>
      <c r="H76" s="137"/>
      <c r="I76" s="121"/>
      <c r="J76" s="136"/>
      <c r="K76" s="137"/>
      <c r="L76" s="139" t="str">
        <f t="shared" si="1"/>
        <v/>
      </c>
      <c r="M76" s="134"/>
      <c r="N76" s="137"/>
    </row>
    <row r="77">
      <c r="A77" s="133" t="str">
        <f t="shared" si="2"/>
        <v/>
      </c>
      <c r="B77" s="134"/>
      <c r="C77" s="135" t="str">
        <f>IF(ISNUMBER($A77)=TRUE,COUNTIFS(Garden!$J$8:$J652,$B77,Garden!$O$8:$O652,"&gt;0"),"")</f>
        <v/>
      </c>
      <c r="D77" s="135" t="str">
        <f>IF(ISNUMBER($A77)=TRUE,COUNTIFS(Garden!$J$8:$J652,$B77,Garden!$P$8:$P652,"&gt;0"),"")</f>
        <v/>
      </c>
      <c r="E77" s="135" t="str">
        <f>IF(ISNUMBER($A77)=TRUE,COUNTIFS(Garden!$J$8:$J652,$B77,Garden!$M$8:$M652,"TRUE"),"")</f>
        <v/>
      </c>
      <c r="F77" s="121"/>
      <c r="G77" s="136"/>
      <c r="H77" s="137"/>
      <c r="I77" s="121"/>
      <c r="J77" s="136"/>
      <c r="K77" s="137"/>
      <c r="L77" s="139" t="str">
        <f t="shared" si="1"/>
        <v/>
      </c>
      <c r="M77" s="134"/>
      <c r="N77" s="137"/>
    </row>
    <row r="78">
      <c r="A78" s="133" t="str">
        <f t="shared" si="2"/>
        <v/>
      </c>
      <c r="B78" s="134"/>
      <c r="C78" s="135" t="str">
        <f>IF(ISNUMBER($A78)=TRUE,COUNTIFS(Garden!$J$8:$J652,$B78,Garden!$O$8:$O652,"&gt;0"),"")</f>
        <v/>
      </c>
      <c r="D78" s="135" t="str">
        <f>IF(ISNUMBER($A78)=TRUE,COUNTIFS(Garden!$J$8:$J652,$B78,Garden!$P$8:$P652,"&gt;0"),"")</f>
        <v/>
      </c>
      <c r="E78" s="135" t="str">
        <f>IF(ISNUMBER($A78)=TRUE,COUNTIFS(Garden!$J$8:$J652,$B78,Garden!$M$8:$M652,"TRUE"),"")</f>
        <v/>
      </c>
      <c r="F78" s="121"/>
      <c r="G78" s="136"/>
      <c r="H78" s="137"/>
      <c r="I78" s="121"/>
      <c r="J78" s="136"/>
      <c r="K78" s="137"/>
      <c r="L78" s="139" t="str">
        <f t="shared" si="1"/>
        <v/>
      </c>
      <c r="M78" s="134"/>
      <c r="N78" s="137"/>
    </row>
    <row r="79">
      <c r="A79" s="133" t="str">
        <f t="shared" si="2"/>
        <v/>
      </c>
      <c r="B79" s="134"/>
      <c r="C79" s="135" t="str">
        <f>IF(ISNUMBER($A79)=TRUE,COUNTIFS(Garden!$J$8:$J652,$B79,Garden!$O$8:$O652,"&gt;0"),"")</f>
        <v/>
      </c>
      <c r="D79" s="135" t="str">
        <f>IF(ISNUMBER($A79)=TRUE,COUNTIFS(Garden!$J$8:$J652,$B79,Garden!$P$8:$P652,"&gt;0"),"")</f>
        <v/>
      </c>
      <c r="E79" s="135" t="str">
        <f>IF(ISNUMBER($A79)=TRUE,COUNTIFS(Garden!$J$8:$J652,$B79,Garden!$M$8:$M652,"TRUE"),"")</f>
        <v/>
      </c>
      <c r="F79" s="121"/>
      <c r="G79" s="136"/>
      <c r="H79" s="137"/>
      <c r="I79" s="121"/>
      <c r="J79" s="136"/>
      <c r="K79" s="137"/>
      <c r="L79" s="139" t="str">
        <f t="shared" si="1"/>
        <v/>
      </c>
      <c r="M79" s="134"/>
      <c r="N79" s="137"/>
    </row>
    <row r="80">
      <c r="A80" s="133" t="str">
        <f t="shared" si="2"/>
        <v/>
      </c>
      <c r="B80" s="134"/>
      <c r="C80" s="135" t="str">
        <f>IF(ISNUMBER($A80)=TRUE,COUNTIFS(Garden!$J$8:$J652,$B80,Garden!$O$8:$O652,"&gt;0"),"")</f>
        <v/>
      </c>
      <c r="D80" s="135" t="str">
        <f>IF(ISNUMBER($A80)=TRUE,COUNTIFS(Garden!$J$8:$J652,$B80,Garden!$P$8:$P652,"&gt;0"),"")</f>
        <v/>
      </c>
      <c r="E80" s="135" t="str">
        <f>IF(ISNUMBER($A80)=TRUE,COUNTIFS(Garden!$J$8:$J652,$B80,Garden!$M$8:$M652,"TRUE"),"")</f>
        <v/>
      </c>
      <c r="F80" s="121"/>
      <c r="G80" s="136"/>
      <c r="H80" s="137"/>
      <c r="I80" s="121"/>
      <c r="J80" s="136"/>
      <c r="K80" s="137"/>
      <c r="L80" s="139" t="str">
        <f t="shared" si="1"/>
        <v/>
      </c>
      <c r="M80" s="134"/>
      <c r="N80" s="137"/>
    </row>
    <row r="81">
      <c r="A81" s="133" t="str">
        <f t="shared" si="2"/>
        <v/>
      </c>
      <c r="B81" s="134"/>
      <c r="C81" s="135" t="str">
        <f>IF(ISNUMBER($A81)=TRUE,COUNTIFS(Garden!$J$8:$J652,$B81,Garden!$O$8:$O652,"&gt;0"),"")</f>
        <v/>
      </c>
      <c r="D81" s="135" t="str">
        <f>IF(ISNUMBER($A81)=TRUE,COUNTIFS(Garden!$J$8:$J652,$B81,Garden!$P$8:$P652,"&gt;0"),"")</f>
        <v/>
      </c>
      <c r="E81" s="135" t="str">
        <f>IF(ISNUMBER($A81)=TRUE,COUNTIFS(Garden!$J$8:$J652,$B81,Garden!$M$8:$M652,"TRUE"),"")</f>
        <v/>
      </c>
      <c r="F81" s="121"/>
      <c r="G81" s="136"/>
      <c r="H81" s="137"/>
      <c r="I81" s="121"/>
      <c r="J81" s="136"/>
      <c r="K81" s="137"/>
      <c r="L81" s="139" t="str">
        <f t="shared" si="1"/>
        <v/>
      </c>
      <c r="M81" s="134"/>
      <c r="N81" s="137"/>
    </row>
    <row r="82">
      <c r="A82" s="133" t="str">
        <f t="shared" si="2"/>
        <v/>
      </c>
      <c r="B82" s="134"/>
      <c r="C82" s="135" t="str">
        <f>IF(ISNUMBER($A82)=TRUE,COUNTIFS(Garden!$J$8:$J652,$B82,Garden!$O$8:$O652,"&gt;0"),"")</f>
        <v/>
      </c>
      <c r="D82" s="135" t="str">
        <f>IF(ISNUMBER($A82)=TRUE,COUNTIFS(Garden!$J$8:$J652,$B82,Garden!$P$8:$P652,"&gt;0"),"")</f>
        <v/>
      </c>
      <c r="E82" s="135" t="str">
        <f>IF(ISNUMBER($A82)=TRUE,COUNTIFS(Garden!$J$8:$J652,$B82,Garden!$M$8:$M652,"TRUE"),"")</f>
        <v/>
      </c>
      <c r="F82" s="121"/>
      <c r="G82" s="136"/>
      <c r="H82" s="137"/>
      <c r="I82" s="121"/>
      <c r="J82" s="136"/>
      <c r="K82" s="137"/>
      <c r="L82" s="139" t="str">
        <f t="shared" si="1"/>
        <v/>
      </c>
      <c r="M82" s="134"/>
      <c r="N82" s="137"/>
    </row>
    <row r="83">
      <c r="A83" s="133" t="str">
        <f t="shared" si="2"/>
        <v/>
      </c>
      <c r="B83" s="134"/>
      <c r="C83" s="135" t="str">
        <f>IF(ISNUMBER($A83)=TRUE,COUNTIFS(Garden!$J$8:$J652,$B83,Garden!$O$8:$O652,"&gt;0"),"")</f>
        <v/>
      </c>
      <c r="D83" s="135" t="str">
        <f>IF(ISNUMBER($A83)=TRUE,COUNTIFS(Garden!$J$8:$J652,$B83,Garden!$P$8:$P652,"&gt;0"),"")</f>
        <v/>
      </c>
      <c r="E83" s="135" t="str">
        <f>IF(ISNUMBER($A83)=TRUE,COUNTIFS(Garden!$J$8:$J652,$B83,Garden!$M$8:$M652,"TRUE"),"")</f>
        <v/>
      </c>
      <c r="F83" s="121"/>
      <c r="G83" s="136"/>
      <c r="H83" s="137"/>
      <c r="I83" s="121"/>
      <c r="J83" s="136"/>
      <c r="K83" s="137"/>
      <c r="L83" s="139" t="str">
        <f t="shared" si="1"/>
        <v/>
      </c>
      <c r="M83" s="134"/>
      <c r="N83" s="137"/>
    </row>
    <row r="84">
      <c r="A84" s="133" t="str">
        <f t="shared" si="2"/>
        <v/>
      </c>
      <c r="B84" s="134"/>
      <c r="C84" s="135" t="str">
        <f>IF(ISNUMBER($A84)=TRUE,COUNTIFS(Garden!$J$8:$J652,$B84,Garden!$O$8:$O652,"&gt;0"),"")</f>
        <v/>
      </c>
      <c r="D84" s="135" t="str">
        <f>IF(ISNUMBER($A84)=TRUE,COUNTIFS(Garden!$J$8:$J652,$B84,Garden!$P$8:$P652,"&gt;0"),"")</f>
        <v/>
      </c>
      <c r="E84" s="135" t="str">
        <f>IF(ISNUMBER($A84)=TRUE,COUNTIFS(Garden!$J$8:$J652,$B84,Garden!$M$8:$M652,"TRUE"),"")</f>
        <v/>
      </c>
      <c r="F84" s="121"/>
      <c r="G84" s="136"/>
      <c r="H84" s="137"/>
      <c r="I84" s="121"/>
      <c r="J84" s="136"/>
      <c r="K84" s="137"/>
      <c r="L84" s="139" t="str">
        <f t="shared" si="1"/>
        <v/>
      </c>
      <c r="M84" s="134"/>
      <c r="N84" s="137"/>
    </row>
    <row r="85">
      <c r="A85" s="133" t="str">
        <f t="shared" si="2"/>
        <v/>
      </c>
      <c r="B85" s="134"/>
      <c r="C85" s="135" t="str">
        <f>IF(ISNUMBER($A85)=TRUE,COUNTIFS(Garden!$J$8:$J652,$B85,Garden!$O$8:$O652,"&gt;0"),"")</f>
        <v/>
      </c>
      <c r="D85" s="135" t="str">
        <f>IF(ISNUMBER($A85)=TRUE,COUNTIFS(Garden!$J$8:$J652,$B85,Garden!$P$8:$P652,"&gt;0"),"")</f>
        <v/>
      </c>
      <c r="E85" s="135" t="str">
        <f>IF(ISNUMBER($A85)=TRUE,COUNTIFS(Garden!$J$8:$J652,$B85,Garden!$M$8:$M652,"TRUE"),"")</f>
        <v/>
      </c>
      <c r="F85" s="121"/>
      <c r="G85" s="136"/>
      <c r="H85" s="137"/>
      <c r="I85" s="121"/>
      <c r="J85" s="136"/>
      <c r="K85" s="137"/>
      <c r="L85" s="139" t="str">
        <f t="shared" si="1"/>
        <v/>
      </c>
      <c r="M85" s="134"/>
      <c r="N85" s="137"/>
    </row>
    <row r="86">
      <c r="A86" s="133" t="str">
        <f t="shared" si="2"/>
        <v/>
      </c>
      <c r="B86" s="134"/>
      <c r="C86" s="135" t="str">
        <f>IF(ISNUMBER($A86)=TRUE,COUNTIFS(Garden!$J$8:$J652,$B86,Garden!$O$8:$O652,"&gt;0"),"")</f>
        <v/>
      </c>
      <c r="D86" s="135" t="str">
        <f>IF(ISNUMBER($A86)=TRUE,COUNTIFS(Garden!$J$8:$J652,$B86,Garden!$P$8:$P652,"&gt;0"),"")</f>
        <v/>
      </c>
      <c r="E86" s="135" t="str">
        <f>IF(ISNUMBER($A86)=TRUE,COUNTIFS(Garden!$J$8:$J652,$B86,Garden!$M$8:$M652,"TRUE"),"")</f>
        <v/>
      </c>
      <c r="F86" s="121"/>
      <c r="G86" s="136"/>
      <c r="H86" s="137"/>
      <c r="I86" s="121"/>
      <c r="J86" s="136"/>
      <c r="K86" s="137"/>
      <c r="L86" s="139" t="str">
        <f t="shared" si="1"/>
        <v/>
      </c>
      <c r="M86" s="134"/>
      <c r="N86" s="137"/>
    </row>
    <row r="87">
      <c r="A87" s="133" t="str">
        <f t="shared" si="2"/>
        <v/>
      </c>
      <c r="B87" s="134"/>
      <c r="C87" s="135" t="str">
        <f>IF(ISNUMBER($A87)=TRUE,COUNTIFS(Garden!$J$8:$J652,$B87,Garden!$O$8:$O652,"&gt;0"),"")</f>
        <v/>
      </c>
      <c r="D87" s="135" t="str">
        <f>IF(ISNUMBER($A87)=TRUE,COUNTIFS(Garden!$J$8:$J652,$B87,Garden!$P$8:$P652,"&gt;0"),"")</f>
        <v/>
      </c>
      <c r="E87" s="135" t="str">
        <f>IF(ISNUMBER($A87)=TRUE,COUNTIFS(Garden!$J$8:$J652,$B87,Garden!$M$8:$M652,"TRUE"),"")</f>
        <v/>
      </c>
      <c r="F87" s="121"/>
      <c r="G87" s="136"/>
      <c r="H87" s="137"/>
      <c r="I87" s="121"/>
      <c r="J87" s="136"/>
      <c r="K87" s="137"/>
      <c r="L87" s="139" t="str">
        <f t="shared" si="1"/>
        <v/>
      </c>
      <c r="M87" s="134"/>
      <c r="N87" s="137"/>
    </row>
    <row r="88">
      <c r="A88" s="133" t="str">
        <f t="shared" si="2"/>
        <v/>
      </c>
      <c r="B88" s="134"/>
      <c r="C88" s="135" t="str">
        <f>IF(ISNUMBER($A88)=TRUE,COUNTIFS(Garden!$J$8:$J652,$B88,Garden!$O$8:$O652,"&gt;0"),"")</f>
        <v/>
      </c>
      <c r="D88" s="135" t="str">
        <f>IF(ISNUMBER($A88)=TRUE,COUNTIFS(Garden!$J$8:$J652,$B88,Garden!$P$8:$P652,"&gt;0"),"")</f>
        <v/>
      </c>
      <c r="E88" s="135" t="str">
        <f>IF(ISNUMBER($A88)=TRUE,COUNTIFS(Garden!$J$8:$J652,$B88,Garden!$M$8:$M652,"TRUE"),"")</f>
        <v/>
      </c>
      <c r="F88" s="121"/>
      <c r="G88" s="136"/>
      <c r="H88" s="137"/>
      <c r="I88" s="121"/>
      <c r="J88" s="136"/>
      <c r="K88" s="137"/>
      <c r="L88" s="139" t="str">
        <f t="shared" si="1"/>
        <v/>
      </c>
      <c r="M88" s="134"/>
      <c r="N88" s="137"/>
    </row>
    <row r="89">
      <c r="A89" s="133" t="str">
        <f t="shared" si="2"/>
        <v/>
      </c>
      <c r="B89" s="134"/>
      <c r="C89" s="135" t="str">
        <f>IF(ISNUMBER($A89)=TRUE,COUNTIFS(Garden!$J$8:$J652,$B89,Garden!$O$8:$O652,"&gt;0"),"")</f>
        <v/>
      </c>
      <c r="D89" s="135" t="str">
        <f>IF(ISNUMBER($A89)=TRUE,COUNTIFS(Garden!$J$8:$J652,$B89,Garden!$P$8:$P652,"&gt;0"),"")</f>
        <v/>
      </c>
      <c r="E89" s="135" t="str">
        <f>IF(ISNUMBER($A89)=TRUE,COUNTIFS(Garden!$J$8:$J652,$B89,Garden!$M$8:$M652,"TRUE"),"")</f>
        <v/>
      </c>
      <c r="F89" s="121"/>
      <c r="G89" s="136"/>
      <c r="H89" s="137"/>
      <c r="I89" s="121"/>
      <c r="J89" s="136"/>
      <c r="K89" s="137"/>
      <c r="L89" s="139" t="str">
        <f t="shared" si="1"/>
        <v/>
      </c>
      <c r="M89" s="134"/>
      <c r="N89" s="137"/>
    </row>
    <row r="90">
      <c r="A90" s="133" t="str">
        <f t="shared" si="2"/>
        <v/>
      </c>
      <c r="B90" s="134"/>
      <c r="C90" s="135" t="str">
        <f>IF(ISNUMBER($A90)=TRUE,COUNTIFS(Garden!$J$8:$J652,$B90,Garden!$O$8:$O652,"&gt;0"),"")</f>
        <v/>
      </c>
      <c r="D90" s="135" t="str">
        <f>IF(ISNUMBER($A90)=TRUE,COUNTIFS(Garden!$J$8:$J652,$B90,Garden!$P$8:$P652,"&gt;0"),"")</f>
        <v/>
      </c>
      <c r="E90" s="135" t="str">
        <f>IF(ISNUMBER($A90)=TRUE,COUNTIFS(Garden!$J$8:$J652,$B90,Garden!$M$8:$M652,"TRUE"),"")</f>
        <v/>
      </c>
      <c r="F90" s="121"/>
      <c r="G90" s="136"/>
      <c r="H90" s="137"/>
      <c r="I90" s="121"/>
      <c r="J90" s="136"/>
      <c r="K90" s="137"/>
      <c r="L90" s="139" t="str">
        <f t="shared" si="1"/>
        <v/>
      </c>
      <c r="M90" s="134"/>
      <c r="N90" s="137"/>
    </row>
    <row r="91">
      <c r="A91" s="133" t="str">
        <f t="shared" si="2"/>
        <v/>
      </c>
      <c r="B91" s="134"/>
      <c r="C91" s="135" t="str">
        <f>IF(ISNUMBER($A91)=TRUE,COUNTIFS(Garden!$J$8:$J652,$B91,Garden!$O$8:$O652,"&gt;0"),"")</f>
        <v/>
      </c>
      <c r="D91" s="135" t="str">
        <f>IF(ISNUMBER($A91)=TRUE,COUNTIFS(Garden!$J$8:$J652,$B91,Garden!$P$8:$P652,"&gt;0"),"")</f>
        <v/>
      </c>
      <c r="E91" s="135" t="str">
        <f>IF(ISNUMBER($A91)=TRUE,COUNTIFS(Garden!$J$8:$J652,$B91,Garden!$M$8:$M652,"TRUE"),"")</f>
        <v/>
      </c>
      <c r="F91" s="121"/>
      <c r="G91" s="136"/>
      <c r="H91" s="137"/>
      <c r="I91" s="121"/>
      <c r="J91" s="136"/>
      <c r="K91" s="137"/>
      <c r="L91" s="139" t="str">
        <f t="shared" si="1"/>
        <v/>
      </c>
      <c r="M91" s="134"/>
      <c r="N91" s="137"/>
    </row>
    <row r="92">
      <c r="A92" s="133" t="str">
        <f t="shared" si="2"/>
        <v/>
      </c>
      <c r="B92" s="134"/>
      <c r="C92" s="135" t="str">
        <f>IF(ISNUMBER($A92)=TRUE,COUNTIFS(Garden!$J$8:$J652,$B92,Garden!$O$8:$O652,"&gt;0"),"")</f>
        <v/>
      </c>
      <c r="D92" s="135" t="str">
        <f>IF(ISNUMBER($A92)=TRUE,COUNTIFS(Garden!$J$8:$J652,$B92,Garden!$P$8:$P652,"&gt;0"),"")</f>
        <v/>
      </c>
      <c r="E92" s="135" t="str">
        <f>IF(ISNUMBER($A92)=TRUE,COUNTIFS(Garden!$J$8:$J652,$B92,Garden!$M$8:$M652,"TRUE"),"")</f>
        <v/>
      </c>
      <c r="F92" s="121"/>
      <c r="G92" s="136"/>
      <c r="H92" s="137"/>
      <c r="I92" s="121"/>
      <c r="J92" s="136"/>
      <c r="K92" s="137"/>
      <c r="L92" s="139" t="str">
        <f t="shared" si="1"/>
        <v/>
      </c>
      <c r="M92" s="134"/>
      <c r="N92" s="137"/>
    </row>
    <row r="93">
      <c r="A93" s="133" t="str">
        <f t="shared" si="2"/>
        <v/>
      </c>
      <c r="B93" s="134"/>
      <c r="C93" s="135" t="str">
        <f>IF(ISNUMBER($A93)=TRUE,COUNTIFS(Garden!$J$8:$J652,$B93,Garden!$O$8:$O652,"&gt;0"),"")</f>
        <v/>
      </c>
      <c r="D93" s="135" t="str">
        <f>IF(ISNUMBER($A93)=TRUE,COUNTIFS(Garden!$J$8:$J652,$B93,Garden!$P$8:$P652,"&gt;0"),"")</f>
        <v/>
      </c>
      <c r="E93" s="135" t="str">
        <f>IF(ISNUMBER($A93)=TRUE,COUNTIFS(Garden!$J$8:$J652,$B93,Garden!$M$8:$M652,"TRUE"),"")</f>
        <v/>
      </c>
      <c r="F93" s="121"/>
      <c r="G93" s="136"/>
      <c r="H93" s="137"/>
      <c r="I93" s="121"/>
      <c r="J93" s="136"/>
      <c r="K93" s="137"/>
      <c r="L93" s="139" t="str">
        <f t="shared" si="1"/>
        <v/>
      </c>
      <c r="M93" s="134"/>
      <c r="N93" s="137"/>
    </row>
    <row r="94">
      <c r="A94" s="133" t="str">
        <f t="shared" si="2"/>
        <v/>
      </c>
      <c r="B94" s="134"/>
      <c r="C94" s="135" t="str">
        <f>IF(ISNUMBER($A94)=TRUE,COUNTIFS(Garden!$J$8:$J652,$B94,Garden!$O$8:$O652,"&gt;0"),"")</f>
        <v/>
      </c>
      <c r="D94" s="135" t="str">
        <f>IF(ISNUMBER($A94)=TRUE,COUNTIFS(Garden!$J$8:$J652,$B94,Garden!$P$8:$P652,"&gt;0"),"")</f>
        <v/>
      </c>
      <c r="E94" s="135" t="str">
        <f>IF(ISNUMBER($A94)=TRUE,COUNTIFS(Garden!$J$8:$J652,$B94,Garden!$M$8:$M652,"TRUE"),"")</f>
        <v/>
      </c>
      <c r="F94" s="121"/>
      <c r="G94" s="136"/>
      <c r="H94" s="137"/>
      <c r="I94" s="121"/>
      <c r="J94" s="136"/>
      <c r="K94" s="137"/>
      <c r="L94" s="139" t="str">
        <f t="shared" si="1"/>
        <v/>
      </c>
      <c r="M94" s="134"/>
      <c r="N94" s="137"/>
    </row>
    <row r="95">
      <c r="A95" s="142" t="str">
        <f t="shared" si="2"/>
        <v/>
      </c>
      <c r="B95" s="134"/>
      <c r="C95" s="135" t="str">
        <f>IF(ISNUMBER($A95)=TRUE,COUNTIFS(Garden!$J$8:$J652,$B95,Garden!$O$8:$O652,"&gt;0"),"")</f>
        <v/>
      </c>
      <c r="D95" s="135" t="str">
        <f>IF(ISNUMBER($A95)=TRUE,COUNTIFS(Garden!$J$8:$J652,$B95,Garden!$P$8:$P652,"&gt;0"),"")</f>
        <v/>
      </c>
      <c r="E95" s="135" t="str">
        <f>IF(ISNUMBER($A95)=TRUE,COUNTIFS(Garden!$J$8:$J652,$B95,Garden!$M$8:$M652,"TRUE"),"")</f>
        <v/>
      </c>
      <c r="F95" s="121"/>
      <c r="G95" s="136"/>
      <c r="H95" s="137"/>
      <c r="I95" s="121"/>
      <c r="J95" s="136"/>
      <c r="K95" s="137"/>
      <c r="L95" s="139" t="str">
        <f t="shared" si="1"/>
        <v/>
      </c>
      <c r="M95" s="134"/>
      <c r="N95" s="137"/>
    </row>
    <row r="96">
      <c r="A96" s="142" t="str">
        <f t="shared" si="2"/>
        <v/>
      </c>
      <c r="B96" s="134"/>
      <c r="C96" s="135" t="str">
        <f>IF(ISNUMBER($A96)=TRUE,COUNTIFS(Garden!$J$8:$J652,$B96,Garden!$O$8:$O652,"&gt;0"),"")</f>
        <v/>
      </c>
      <c r="D96" s="135" t="str">
        <f>IF(ISNUMBER($A96)=TRUE,COUNTIFS(Garden!$J$8:$J652,$B96,Garden!$P$8:$P652,"&gt;0"),"")</f>
        <v/>
      </c>
      <c r="E96" s="135" t="str">
        <f>IF(ISNUMBER($A96)=TRUE,COUNTIFS(Garden!$J$8:$J652,$B96,Garden!$M$8:$M652,"TRUE"),"")</f>
        <v/>
      </c>
      <c r="F96" s="121"/>
      <c r="G96" s="136"/>
      <c r="H96" s="137"/>
      <c r="I96" s="121"/>
      <c r="J96" s="136"/>
      <c r="K96" s="137"/>
      <c r="L96" s="139" t="str">
        <f t="shared" si="1"/>
        <v/>
      </c>
      <c r="M96" s="134"/>
      <c r="N96" s="137"/>
    </row>
    <row r="97">
      <c r="A97" s="142" t="str">
        <f t="shared" si="2"/>
        <v/>
      </c>
      <c r="B97" s="134"/>
      <c r="C97" s="135" t="str">
        <f>IF(ISNUMBER($A97)=TRUE,COUNTIFS(Garden!$J$8:$J652,$B97,Garden!$O$8:$O652,"&gt;0"),"")</f>
        <v/>
      </c>
      <c r="D97" s="135" t="str">
        <f>IF(ISNUMBER($A97)=TRUE,COUNTIFS(Garden!$J$8:$J652,$B97,Garden!$P$8:$P652,"&gt;0"),"")</f>
        <v/>
      </c>
      <c r="E97" s="135" t="str">
        <f>IF(ISNUMBER($A97)=TRUE,COUNTIFS(Garden!$J$8:$J652,$B97,Garden!$M$8:$M652,"TRUE"),"")</f>
        <v/>
      </c>
      <c r="F97" s="121"/>
      <c r="G97" s="136"/>
      <c r="H97" s="137"/>
      <c r="I97" s="121"/>
      <c r="J97" s="136"/>
      <c r="K97" s="137"/>
      <c r="L97" s="139" t="str">
        <f t="shared" si="1"/>
        <v/>
      </c>
      <c r="M97" s="134"/>
      <c r="N97" s="137"/>
    </row>
    <row r="98">
      <c r="A98" s="142" t="str">
        <f t="shared" si="2"/>
        <v/>
      </c>
      <c r="B98" s="134"/>
      <c r="C98" s="135" t="str">
        <f>IF(ISNUMBER($A98)=TRUE,COUNTIFS(Garden!$J$8:$J652,$B98,Garden!$O$8:$O652,"&gt;0"),"")</f>
        <v/>
      </c>
      <c r="D98" s="135" t="str">
        <f>IF(ISNUMBER($A98)=TRUE,COUNTIFS(Garden!$J$8:$J652,$B98,Garden!$P$8:$P652,"&gt;0"),"")</f>
        <v/>
      </c>
      <c r="E98" s="135" t="str">
        <f>IF(ISNUMBER($A98)=TRUE,COUNTIFS(Garden!$J$8:$J652,$B98,Garden!$M$8:$M652,"TRUE"),"")</f>
        <v/>
      </c>
      <c r="F98" s="121"/>
      <c r="G98" s="136"/>
      <c r="H98" s="137"/>
      <c r="I98" s="121"/>
      <c r="J98" s="136"/>
      <c r="K98" s="137"/>
      <c r="L98" s="139" t="str">
        <f t="shared" si="1"/>
        <v/>
      </c>
      <c r="M98" s="134"/>
      <c r="N98" s="137"/>
    </row>
    <row r="99">
      <c r="A99" s="142" t="str">
        <f t="shared" si="2"/>
        <v/>
      </c>
      <c r="B99" s="134"/>
      <c r="C99" s="135" t="str">
        <f>IF(ISNUMBER($A99)=TRUE,COUNTIFS(Garden!$J$8:$J652,$B99,Garden!$O$8:$O652,"&gt;0"),"")</f>
        <v/>
      </c>
      <c r="D99" s="135" t="str">
        <f>IF(ISNUMBER($A99)=TRUE,COUNTIFS(Garden!$J$8:$J652,$B99,Garden!$P$8:$P652,"&gt;0"),"")</f>
        <v/>
      </c>
      <c r="E99" s="135" t="str">
        <f>IF(ISNUMBER($A99)=TRUE,COUNTIFS(Garden!$J$8:$J652,$B99,Garden!$M$8:$M652,"TRUE"),"")</f>
        <v/>
      </c>
      <c r="F99" s="121"/>
      <c r="G99" s="136"/>
      <c r="H99" s="137"/>
      <c r="I99" s="121"/>
      <c r="J99" s="136"/>
      <c r="K99" s="137"/>
      <c r="L99" s="139" t="str">
        <f t="shared" si="1"/>
        <v/>
      </c>
      <c r="M99" s="134"/>
      <c r="N99" s="137"/>
    </row>
    <row r="100">
      <c r="A100" s="142" t="str">
        <f t="shared" si="2"/>
        <v/>
      </c>
      <c r="B100" s="134"/>
      <c r="C100" s="135" t="str">
        <f>IF(ISNUMBER($A100)=TRUE,COUNTIFS(Garden!$J$8:$J652,$B100,Garden!$O$8:$O652,"&gt;0"),"")</f>
        <v/>
      </c>
      <c r="D100" s="135" t="str">
        <f>IF(ISNUMBER($A100)=TRUE,COUNTIFS(Garden!$J$8:$J652,$B100,Garden!$P$8:$P652,"&gt;0"),"")</f>
        <v/>
      </c>
      <c r="E100" s="135" t="str">
        <f>IF(ISNUMBER($A100)=TRUE,COUNTIFS(Garden!$J$8:$J652,$B100,Garden!$M$8:$M652,"TRUE"),"")</f>
        <v/>
      </c>
      <c r="F100" s="121"/>
      <c r="G100" s="136"/>
      <c r="H100" s="137"/>
      <c r="I100" s="121"/>
      <c r="J100" s="136"/>
      <c r="K100" s="137"/>
      <c r="L100" s="139" t="str">
        <f t="shared" si="1"/>
        <v/>
      </c>
      <c r="M100" s="134"/>
      <c r="N100" s="137"/>
    </row>
    <row r="101">
      <c r="A101" s="142" t="str">
        <f t="shared" si="2"/>
        <v/>
      </c>
      <c r="B101" s="134"/>
      <c r="C101" s="135" t="str">
        <f>IF(ISNUMBER($A101)=TRUE,COUNTIFS(Garden!$J$8:$J652,$B101,Garden!$O$8:$O652,"&gt;0"),"")</f>
        <v/>
      </c>
      <c r="D101" s="135" t="str">
        <f>IF(ISNUMBER($A101)=TRUE,COUNTIFS(Garden!$J$8:$J652,$B101,Garden!$P$8:$P652,"&gt;0"),"")</f>
        <v/>
      </c>
      <c r="E101" s="135" t="str">
        <f>IF(ISNUMBER($A101)=TRUE,COUNTIFS(Garden!$J$8:$J652,$B101,Garden!$M$8:$M652,"TRUE"),"")</f>
        <v/>
      </c>
      <c r="F101" s="121"/>
      <c r="G101" s="136"/>
      <c r="H101" s="137"/>
      <c r="I101" s="121"/>
      <c r="J101" s="136"/>
      <c r="K101" s="137"/>
      <c r="L101" s="139" t="str">
        <f t="shared" si="1"/>
        <v/>
      </c>
      <c r="M101" s="134"/>
      <c r="N101" s="137"/>
    </row>
    <row r="102">
      <c r="A102" s="142" t="str">
        <f t="shared" si="2"/>
        <v/>
      </c>
      <c r="B102" s="134"/>
      <c r="C102" s="135" t="str">
        <f>IF(ISNUMBER($A102)=TRUE,COUNTIFS(Garden!$J$8:$J652,$B102,Garden!$O$8:$O652,"&gt;0"),"")</f>
        <v/>
      </c>
      <c r="D102" s="135" t="str">
        <f>IF(ISNUMBER($A102)=TRUE,COUNTIFS(Garden!$J$8:$J652,$B102,Garden!$P$8:$P652,"&gt;0"),"")</f>
        <v/>
      </c>
      <c r="E102" s="135" t="str">
        <f>IF(ISNUMBER($A102)=TRUE,COUNTIFS(Garden!$J$8:$J652,$B102,Garden!$M$8:$M652,"TRUE"),"")</f>
        <v/>
      </c>
      <c r="F102" s="121"/>
      <c r="G102" s="136"/>
      <c r="H102" s="137"/>
      <c r="I102" s="121"/>
      <c r="J102" s="136"/>
      <c r="K102" s="137"/>
      <c r="L102" s="139" t="str">
        <f t="shared" si="1"/>
        <v/>
      </c>
      <c r="M102" s="134"/>
      <c r="N102" s="137"/>
    </row>
    <row r="103">
      <c r="A103" s="142" t="str">
        <f t="shared" si="2"/>
        <v/>
      </c>
      <c r="B103" s="134"/>
      <c r="C103" s="135" t="str">
        <f>IF(ISNUMBER($A103)=TRUE,COUNTIFS(Garden!$J$8:$J652,$B103,Garden!$O$8:$O652,"&gt;0"),"")</f>
        <v/>
      </c>
      <c r="D103" s="135" t="str">
        <f>IF(ISNUMBER($A103)=TRUE,COUNTIFS(Garden!$J$8:$J652,$B103,Garden!$P$8:$P652,"&gt;0"),"")</f>
        <v/>
      </c>
      <c r="E103" s="135" t="str">
        <f>IF(ISNUMBER($A103)=TRUE,COUNTIFS(Garden!$J$8:$J652,$B103,Garden!$M$8:$M652,"TRUE"),"")</f>
        <v/>
      </c>
      <c r="F103" s="121"/>
      <c r="G103" s="136"/>
      <c r="H103" s="137"/>
      <c r="I103" s="121"/>
      <c r="J103" s="136"/>
      <c r="K103" s="137"/>
      <c r="L103" s="139" t="str">
        <f t="shared" si="1"/>
        <v/>
      </c>
      <c r="M103" s="134"/>
      <c r="N103" s="137"/>
    </row>
    <row r="104">
      <c r="A104" s="142" t="str">
        <f t="shared" si="2"/>
        <v/>
      </c>
      <c r="B104" s="134"/>
      <c r="C104" s="135" t="str">
        <f>IF(ISNUMBER($A104)=TRUE,COUNTIFS(Garden!$J$8:$J652,$B104,Garden!$O$8:$O652,"&gt;0"),"")</f>
        <v/>
      </c>
      <c r="D104" s="135" t="str">
        <f>IF(ISNUMBER($A104)=TRUE,COUNTIFS(Garden!$J$8:$J652,$B104,Garden!$P$8:$P652,"&gt;0"),"")</f>
        <v/>
      </c>
      <c r="E104" s="135" t="str">
        <f>IF(ISNUMBER($A104)=TRUE,COUNTIFS(Garden!$J$8:$J652,$B104,Garden!$M$8:$M652,"TRUE"),"")</f>
        <v/>
      </c>
      <c r="F104" s="121"/>
      <c r="G104" s="136"/>
      <c r="H104" s="137"/>
      <c r="I104" s="121"/>
      <c r="J104" s="136"/>
      <c r="K104" s="137"/>
      <c r="L104" s="139" t="str">
        <f t="shared" si="1"/>
        <v/>
      </c>
      <c r="M104" s="134"/>
      <c r="N104" s="137"/>
    </row>
    <row r="105">
      <c r="A105" s="142" t="str">
        <f t="shared" si="2"/>
        <v/>
      </c>
      <c r="B105" s="134"/>
      <c r="C105" s="135" t="str">
        <f>IF(ISNUMBER($A105)=TRUE,COUNTIFS(Garden!$J$8:$J652,$B105,Garden!$O$8:$O652,"&gt;0"),"")</f>
        <v/>
      </c>
      <c r="D105" s="135" t="str">
        <f>IF(ISNUMBER($A105)=TRUE,COUNTIFS(Garden!$J$8:$J652,$B105,Garden!$P$8:$P652,"&gt;0"),"")</f>
        <v/>
      </c>
      <c r="E105" s="135" t="str">
        <f>IF(ISNUMBER($A105)=TRUE,COUNTIFS(Garden!$J$8:$J652,$B105,Garden!$M$8:$M652,"TRUE"),"")</f>
        <v/>
      </c>
      <c r="F105" s="121"/>
      <c r="G105" s="136"/>
      <c r="H105" s="137"/>
      <c r="I105" s="121"/>
      <c r="J105" s="136"/>
      <c r="K105" s="137"/>
      <c r="L105" s="139" t="str">
        <f t="shared" si="1"/>
        <v/>
      </c>
      <c r="M105" s="134"/>
      <c r="N105" s="137"/>
    </row>
    <row r="106">
      <c r="A106" s="142" t="str">
        <f t="shared" si="2"/>
        <v/>
      </c>
      <c r="B106" s="134"/>
      <c r="C106" s="135" t="str">
        <f>IF(ISNUMBER($A106)=TRUE,COUNTIFS(Garden!$J$8:$J652,$B106,Garden!$O$8:$O652,"&gt;0"),"")</f>
        <v/>
      </c>
      <c r="D106" s="135" t="str">
        <f>IF(ISNUMBER($A106)=TRUE,COUNTIFS(Garden!$J$8:$J652,$B106,Garden!$P$8:$P652,"&gt;0"),"")</f>
        <v/>
      </c>
      <c r="E106" s="135" t="str">
        <f>IF(ISNUMBER($A106)=TRUE,COUNTIFS(Garden!$J$8:$J652,$B106,Garden!$M$8:$M652,"TRUE"),"")</f>
        <v/>
      </c>
      <c r="F106" s="121"/>
      <c r="G106" s="136"/>
      <c r="H106" s="137"/>
      <c r="I106" s="121"/>
      <c r="J106" s="136"/>
      <c r="K106" s="137"/>
      <c r="L106" s="139" t="str">
        <f t="shared" si="1"/>
        <v/>
      </c>
      <c r="M106" s="134"/>
      <c r="N106" s="137"/>
    </row>
    <row r="107">
      <c r="A107" s="142" t="str">
        <f t="shared" si="2"/>
        <v/>
      </c>
      <c r="B107" s="134"/>
      <c r="C107" s="135" t="str">
        <f>IF(ISNUMBER($A107)=TRUE,COUNTIFS(Garden!$J$8:$J652,$B107,Garden!$O$8:$O652,"&gt;0"),"")</f>
        <v/>
      </c>
      <c r="D107" s="135" t="str">
        <f>IF(ISNUMBER($A107)=TRUE,COUNTIFS(Garden!$J$8:$J652,$B107,Garden!$P$8:$P652,"&gt;0"),"")</f>
        <v/>
      </c>
      <c r="E107" s="135" t="str">
        <f>IF(ISNUMBER($A107)=TRUE,COUNTIFS(Garden!$J$8:$J652,$B107,Garden!$M$8:$M652,"TRUE"),"")</f>
        <v/>
      </c>
      <c r="F107" s="121"/>
      <c r="G107" s="136"/>
      <c r="H107" s="137"/>
      <c r="I107" s="121"/>
      <c r="J107" s="136"/>
      <c r="K107" s="137"/>
      <c r="L107" s="139" t="str">
        <f t="shared" si="1"/>
        <v/>
      </c>
      <c r="M107" s="134"/>
      <c r="N107" s="137"/>
    </row>
    <row r="108">
      <c r="A108" s="142" t="str">
        <f t="shared" si="2"/>
        <v/>
      </c>
      <c r="B108" s="134"/>
      <c r="C108" s="135" t="str">
        <f>IF(ISNUMBER($A108)=TRUE,COUNTIFS(Garden!$J$8:$J652,$B108,Garden!$O$8:$O652,"&gt;0"),"")</f>
        <v/>
      </c>
      <c r="D108" s="135" t="str">
        <f>IF(ISNUMBER($A108)=TRUE,COUNTIFS(Garden!$J$8:$J652,$B108,Garden!$P$8:$P652,"&gt;0"),"")</f>
        <v/>
      </c>
      <c r="E108" s="135" t="str">
        <f>IF(ISNUMBER($A108)=TRUE,COUNTIFS(Garden!$J$8:$J652,$B108,Garden!$M$8:$M652,"TRUE"),"")</f>
        <v/>
      </c>
      <c r="F108" s="121"/>
      <c r="G108" s="136"/>
      <c r="H108" s="137"/>
      <c r="I108" s="121"/>
      <c r="J108" s="136"/>
      <c r="K108" s="137"/>
      <c r="L108" s="139" t="str">
        <f t="shared" si="1"/>
        <v/>
      </c>
      <c r="M108" s="134"/>
      <c r="N108" s="137"/>
    </row>
    <row r="109">
      <c r="A109" s="142" t="str">
        <f t="shared" si="2"/>
        <v/>
      </c>
      <c r="B109" s="134"/>
      <c r="C109" s="135" t="str">
        <f>IF(ISNUMBER($A109)=TRUE,COUNTIFS(Garden!$J$8:$J652,$B109,Garden!$O$8:$O652,"&gt;0"),"")</f>
        <v/>
      </c>
      <c r="D109" s="135" t="str">
        <f>IF(ISNUMBER($A109)=TRUE,COUNTIFS(Garden!$J$8:$J652,$B109,Garden!$P$8:$P652,"&gt;0"),"")</f>
        <v/>
      </c>
      <c r="E109" s="135" t="str">
        <f>IF(ISNUMBER($A109)=TRUE,COUNTIFS(Garden!$J$8:$J652,$B109,Garden!$M$8:$M652,"TRUE"),"")</f>
        <v/>
      </c>
      <c r="F109" s="121"/>
      <c r="G109" s="136"/>
      <c r="H109" s="137"/>
      <c r="I109" s="121"/>
      <c r="J109" s="136"/>
      <c r="K109" s="137"/>
      <c r="L109" s="139" t="str">
        <f t="shared" si="1"/>
        <v/>
      </c>
      <c r="M109" s="134"/>
      <c r="N109" s="137"/>
    </row>
    <row r="110">
      <c r="A110" s="142" t="str">
        <f t="shared" si="2"/>
        <v/>
      </c>
      <c r="B110" s="134"/>
      <c r="C110" s="135" t="str">
        <f>IF(ISNUMBER($A110)=TRUE,COUNTIFS(Garden!$J$8:$J652,$B110,Garden!$O$8:$O652,"&gt;0"),"")</f>
        <v/>
      </c>
      <c r="D110" s="135" t="str">
        <f>IF(ISNUMBER($A110)=TRUE,COUNTIFS(Garden!$J$8:$J652,$B110,Garden!$P$8:$P652,"&gt;0"),"")</f>
        <v/>
      </c>
      <c r="E110" s="135" t="str">
        <f>IF(ISNUMBER($A110)=TRUE,COUNTIFS(Garden!$J$8:$J652,$B110,Garden!$M$8:$M652,"TRUE"),"")</f>
        <v/>
      </c>
      <c r="F110" s="121"/>
      <c r="G110" s="136"/>
      <c r="H110" s="137"/>
      <c r="I110" s="121"/>
      <c r="J110" s="136"/>
      <c r="K110" s="137"/>
      <c r="L110" s="139" t="str">
        <f t="shared" si="1"/>
        <v/>
      </c>
      <c r="M110" s="134"/>
      <c r="N110" s="137"/>
    </row>
    <row r="111">
      <c r="A111" s="142" t="str">
        <f t="shared" si="2"/>
        <v/>
      </c>
      <c r="B111" s="134"/>
      <c r="C111" s="135" t="str">
        <f>IF(ISNUMBER($A111)=TRUE,COUNTIFS(Garden!$J$8:$J652,$B111,Garden!$O$8:$O652,"&gt;0"),"")</f>
        <v/>
      </c>
      <c r="D111" s="135" t="str">
        <f>IF(ISNUMBER($A111)=TRUE,COUNTIFS(Garden!$J$8:$J652,$B111,Garden!$P$8:$P652,"&gt;0"),"")</f>
        <v/>
      </c>
      <c r="E111" s="135" t="str">
        <f>IF(ISNUMBER($A111)=TRUE,COUNTIFS(Garden!$J$8:$J652,$B111,Garden!$M$8:$M652,"TRUE"),"")</f>
        <v/>
      </c>
      <c r="F111" s="121"/>
      <c r="G111" s="136"/>
      <c r="H111" s="137"/>
      <c r="I111" s="121"/>
      <c r="J111" s="136"/>
      <c r="K111" s="137"/>
      <c r="L111" s="139" t="str">
        <f t="shared" si="1"/>
        <v/>
      </c>
      <c r="M111" s="134"/>
      <c r="N111" s="137"/>
    </row>
    <row r="112">
      <c r="A112" s="142" t="str">
        <f t="shared" si="2"/>
        <v/>
      </c>
      <c r="B112" s="134"/>
      <c r="C112" s="135" t="str">
        <f>IF(ISNUMBER($A112)=TRUE,COUNTIFS(Garden!$J$8:$J652,$B112,Garden!$O$8:$O652,"&gt;0"),"")</f>
        <v/>
      </c>
      <c r="D112" s="135" t="str">
        <f>IF(ISNUMBER($A112)=TRUE,COUNTIFS(Garden!$J$8:$J652,$B112,Garden!$P$8:$P652,"&gt;0"),"")</f>
        <v/>
      </c>
      <c r="E112" s="135" t="str">
        <f>IF(ISNUMBER($A112)=TRUE,COUNTIFS(Garden!$J$8:$J652,$B112,Garden!$M$8:$M652,"TRUE"),"")</f>
        <v/>
      </c>
      <c r="F112" s="121"/>
      <c r="G112" s="136"/>
      <c r="H112" s="137"/>
      <c r="I112" s="121"/>
      <c r="J112" s="136"/>
      <c r="K112" s="137"/>
      <c r="L112" s="139" t="str">
        <f t="shared" si="1"/>
        <v/>
      </c>
      <c r="M112" s="134"/>
      <c r="N112" s="137"/>
    </row>
    <row r="113">
      <c r="A113" s="142" t="str">
        <f t="shared" si="2"/>
        <v/>
      </c>
      <c r="B113" s="134"/>
      <c r="C113" s="135" t="str">
        <f>IF(ISNUMBER($A113)=TRUE,COUNTIFS(Garden!$J$8:$J652,$B113,Garden!$O$8:$O652,"&gt;0"),"")</f>
        <v/>
      </c>
      <c r="D113" s="135" t="str">
        <f>IF(ISNUMBER($A113)=TRUE,COUNTIFS(Garden!$J$8:$J652,$B113,Garden!$P$8:$P652,"&gt;0"),"")</f>
        <v/>
      </c>
      <c r="E113" s="135" t="str">
        <f>IF(ISNUMBER($A113)=TRUE,COUNTIFS(Garden!$J$8:$J652,$B113,Garden!$M$8:$M652,"TRUE"),"")</f>
        <v/>
      </c>
      <c r="F113" s="121"/>
      <c r="G113" s="136"/>
      <c r="H113" s="137"/>
      <c r="I113" s="121"/>
      <c r="J113" s="136"/>
      <c r="K113" s="137"/>
      <c r="L113" s="139" t="str">
        <f t="shared" si="1"/>
        <v/>
      </c>
      <c r="M113" s="134"/>
      <c r="N113" s="137"/>
    </row>
    <row r="114">
      <c r="A114" s="142" t="str">
        <f t="shared" si="2"/>
        <v/>
      </c>
      <c r="B114" s="134"/>
      <c r="C114" s="135" t="str">
        <f>IF(ISNUMBER($A114)=TRUE,COUNTIFS(Garden!$J$8:$J652,$B114,Garden!$O$8:$O652,"&gt;0"),"")</f>
        <v/>
      </c>
      <c r="D114" s="135" t="str">
        <f>IF(ISNUMBER($A114)=TRUE,COUNTIFS(Garden!$J$8:$J652,$B114,Garden!$P$8:$P652,"&gt;0"),"")</f>
        <v/>
      </c>
      <c r="E114" s="135" t="str">
        <f>IF(ISNUMBER($A114)=TRUE,COUNTIFS(Garden!$J$8:$J652,$B114,Garden!$M$8:$M652,"TRUE"),"")</f>
        <v/>
      </c>
      <c r="F114" s="121"/>
      <c r="G114" s="136"/>
      <c r="H114" s="137"/>
      <c r="I114" s="121"/>
      <c r="J114" s="136"/>
      <c r="K114" s="137"/>
      <c r="L114" s="139" t="str">
        <f t="shared" si="1"/>
        <v/>
      </c>
      <c r="M114" s="134"/>
      <c r="N114" s="137"/>
    </row>
    <row r="115">
      <c r="A115" s="142" t="str">
        <f t="shared" si="2"/>
        <v/>
      </c>
      <c r="B115" s="134"/>
      <c r="C115" s="135" t="str">
        <f>IF(ISNUMBER($A115)=TRUE,COUNTIFS(Garden!$J$8:$J652,$B115,Garden!$O$8:$O652,"&gt;0"),"")</f>
        <v/>
      </c>
      <c r="D115" s="135" t="str">
        <f>IF(ISNUMBER($A115)=TRUE,COUNTIFS(Garden!$J$8:$J652,$B115,Garden!$P$8:$P652,"&gt;0"),"")</f>
        <v/>
      </c>
      <c r="E115" s="135" t="str">
        <f>IF(ISNUMBER($A115)=TRUE,COUNTIFS(Garden!$J$8:$J652,$B115,Garden!$M$8:$M652,"TRUE"),"")</f>
        <v/>
      </c>
      <c r="F115" s="121"/>
      <c r="G115" s="136"/>
      <c r="H115" s="137"/>
      <c r="I115" s="121"/>
      <c r="J115" s="136"/>
      <c r="K115" s="137"/>
      <c r="L115" s="139" t="str">
        <f t="shared" si="1"/>
        <v/>
      </c>
      <c r="M115" s="134"/>
      <c r="N115" s="137"/>
    </row>
    <row r="116">
      <c r="A116" s="142" t="str">
        <f t="shared" si="2"/>
        <v/>
      </c>
      <c r="B116" s="134"/>
      <c r="C116" s="135" t="str">
        <f>IF(ISNUMBER($A116)=TRUE,COUNTIFS(Garden!$J$8:$J652,$B116,Garden!$O$8:$O652,"&gt;0"),"")</f>
        <v/>
      </c>
      <c r="D116" s="135" t="str">
        <f>IF(ISNUMBER($A116)=TRUE,COUNTIFS(Garden!$J$8:$J652,$B116,Garden!$P$8:$P652,"&gt;0"),"")</f>
        <v/>
      </c>
      <c r="E116" s="135" t="str">
        <f>IF(ISNUMBER($A116)=TRUE,COUNTIFS(Garden!$J$8:$J652,$B116,Garden!$M$8:$M652,"TRUE"),"")</f>
        <v/>
      </c>
      <c r="F116" s="121"/>
      <c r="G116" s="136"/>
      <c r="H116" s="137"/>
      <c r="I116" s="121"/>
      <c r="J116" s="136"/>
      <c r="K116" s="137"/>
      <c r="L116" s="139" t="str">
        <f t="shared" si="1"/>
        <v/>
      </c>
      <c r="M116" s="134"/>
      <c r="N116" s="137"/>
    </row>
    <row r="117">
      <c r="A117" s="142" t="str">
        <f t="shared" si="2"/>
        <v/>
      </c>
      <c r="B117" s="134"/>
      <c r="C117" s="135" t="str">
        <f>IF(ISNUMBER($A117)=TRUE,COUNTIFS(Garden!$J$8:$J652,$B117,Garden!$O$8:$O652,"&gt;0"),"")</f>
        <v/>
      </c>
      <c r="D117" s="135" t="str">
        <f>IF(ISNUMBER($A117)=TRUE,COUNTIFS(Garden!$J$8:$J652,$B117,Garden!$P$8:$P652,"&gt;0"),"")</f>
        <v/>
      </c>
      <c r="E117" s="135" t="str">
        <f>IF(ISNUMBER($A117)=TRUE,COUNTIFS(Garden!$J$8:$J652,$B117,Garden!$M$8:$M652,"TRUE"),"")</f>
        <v/>
      </c>
      <c r="F117" s="121"/>
      <c r="G117" s="136"/>
      <c r="H117" s="137"/>
      <c r="I117" s="121"/>
      <c r="J117" s="136"/>
      <c r="K117" s="137"/>
      <c r="L117" s="139" t="str">
        <f t="shared" si="1"/>
        <v/>
      </c>
      <c r="M117" s="134"/>
      <c r="N117" s="137"/>
    </row>
    <row r="118">
      <c r="A118" s="142" t="str">
        <f t="shared" si="2"/>
        <v/>
      </c>
      <c r="B118" s="134"/>
      <c r="C118" s="135" t="str">
        <f>IF(ISNUMBER($A118)=TRUE,COUNTIFS(Garden!$J$8:$J652,$B118,Garden!$O$8:$O652,"&gt;0"),"")</f>
        <v/>
      </c>
      <c r="D118" s="135" t="str">
        <f>IF(ISNUMBER($A118)=TRUE,COUNTIFS(Garden!$J$8:$J652,$B118,Garden!$P$8:$P652,"&gt;0"),"")</f>
        <v/>
      </c>
      <c r="E118" s="135" t="str">
        <f>IF(ISNUMBER($A118)=TRUE,COUNTIFS(Garden!$J$8:$J652,$B118,Garden!$M$8:$M652,"TRUE"),"")</f>
        <v/>
      </c>
      <c r="F118" s="121"/>
      <c r="G118" s="136"/>
      <c r="H118" s="137"/>
      <c r="I118" s="121"/>
      <c r="J118" s="136"/>
      <c r="K118" s="137"/>
      <c r="L118" s="139" t="str">
        <f t="shared" si="1"/>
        <v/>
      </c>
      <c r="M118" s="134"/>
      <c r="N118" s="137"/>
    </row>
    <row r="119">
      <c r="A119" s="142" t="str">
        <f t="shared" si="2"/>
        <v/>
      </c>
      <c r="B119" s="134"/>
      <c r="C119" s="135" t="str">
        <f>IF(ISNUMBER($A119)=TRUE,COUNTIFS(Garden!$J$8:$J652,$B119,Garden!$O$8:$O652,"&gt;0"),"")</f>
        <v/>
      </c>
      <c r="D119" s="135" t="str">
        <f>IF(ISNUMBER($A119)=TRUE,COUNTIFS(Garden!$J$8:$J652,$B119,Garden!$P$8:$P652,"&gt;0"),"")</f>
        <v/>
      </c>
      <c r="E119" s="135" t="str">
        <f>IF(ISNUMBER($A119)=TRUE,COUNTIFS(Garden!$J$8:$J652,$B119,Garden!$M$8:$M652,"TRUE"),"")</f>
        <v/>
      </c>
      <c r="F119" s="121"/>
      <c r="G119" s="136"/>
      <c r="H119" s="137"/>
      <c r="I119" s="121"/>
      <c r="J119" s="136"/>
      <c r="K119" s="137"/>
      <c r="L119" s="139" t="str">
        <f t="shared" si="1"/>
        <v/>
      </c>
      <c r="M119" s="134"/>
      <c r="N119" s="137"/>
    </row>
    <row r="120">
      <c r="A120" s="142" t="str">
        <f t="shared" si="2"/>
        <v/>
      </c>
      <c r="B120" s="134"/>
      <c r="C120" s="135" t="str">
        <f>IF(ISNUMBER($A120)=TRUE,COUNTIFS(Garden!$J$8:$J652,$B120,Garden!$O$8:$O652,"&gt;0"),"")</f>
        <v/>
      </c>
      <c r="D120" s="135" t="str">
        <f>IF(ISNUMBER($A120)=TRUE,COUNTIFS(Garden!$J$8:$J652,$B120,Garden!$P$8:$P652,"&gt;0"),"")</f>
        <v/>
      </c>
      <c r="E120" s="135" t="str">
        <f>IF(ISNUMBER($A120)=TRUE,COUNTIFS(Garden!$J$8:$J652,$B120,Garden!$M$8:$M652,"TRUE"),"")</f>
        <v/>
      </c>
      <c r="F120" s="121"/>
      <c r="G120" s="136"/>
      <c r="H120" s="137"/>
      <c r="I120" s="121"/>
      <c r="J120" s="136"/>
      <c r="K120" s="137"/>
      <c r="L120" s="139" t="str">
        <f t="shared" si="1"/>
        <v/>
      </c>
      <c r="M120" s="134"/>
      <c r="N120" s="137"/>
    </row>
    <row r="121">
      <c r="A121" s="142" t="str">
        <f t="shared" si="2"/>
        <v/>
      </c>
      <c r="B121" s="134"/>
      <c r="C121" s="135" t="str">
        <f>IF(ISNUMBER($A121)=TRUE,COUNTIFS(Garden!$J$8:$J652,$B121,Garden!$O$8:$O652,"&gt;0"),"")</f>
        <v/>
      </c>
      <c r="D121" s="135" t="str">
        <f>IF(ISNUMBER($A121)=TRUE,COUNTIFS(Garden!$J$8:$J652,$B121,Garden!$P$8:$P652,"&gt;0"),"")</f>
        <v/>
      </c>
      <c r="E121" s="135" t="str">
        <f>IF(ISNUMBER($A121)=TRUE,COUNTIFS(Garden!$J$8:$J652,$B121,Garden!$M$8:$M652,"TRUE"),"")</f>
        <v/>
      </c>
      <c r="F121" s="121"/>
      <c r="G121" s="136"/>
      <c r="H121" s="137"/>
      <c r="I121" s="121"/>
      <c r="J121" s="136"/>
      <c r="K121" s="137"/>
      <c r="L121" s="139" t="str">
        <f t="shared" si="1"/>
        <v/>
      </c>
      <c r="M121" s="134"/>
      <c r="N121" s="137"/>
    </row>
    <row r="122">
      <c r="A122" s="142" t="str">
        <f t="shared" si="2"/>
        <v/>
      </c>
      <c r="B122" s="134"/>
      <c r="C122" s="135" t="str">
        <f>IF(ISNUMBER($A122)=TRUE,COUNTIFS(Garden!$J$8:$J652,$B122,Garden!$O$8:$O652,"&gt;0"),"")</f>
        <v/>
      </c>
      <c r="D122" s="135" t="str">
        <f>IF(ISNUMBER($A122)=TRUE,COUNTIFS(Garden!$J$8:$J652,$B122,Garden!$P$8:$P652,"&gt;0"),"")</f>
        <v/>
      </c>
      <c r="E122" s="135" t="str">
        <f>IF(ISNUMBER($A122)=TRUE,COUNTIFS(Garden!$J$8:$J652,$B122,Garden!$M$8:$M652,"TRUE"),"")</f>
        <v/>
      </c>
      <c r="F122" s="121"/>
      <c r="G122" s="136"/>
      <c r="H122" s="137"/>
      <c r="I122" s="121"/>
      <c r="J122" s="136"/>
      <c r="K122" s="137"/>
      <c r="L122" s="139" t="str">
        <f t="shared" si="1"/>
        <v/>
      </c>
      <c r="M122" s="134"/>
      <c r="N122" s="137"/>
    </row>
    <row r="123">
      <c r="A123" s="142" t="str">
        <f t="shared" si="2"/>
        <v/>
      </c>
      <c r="B123" s="134"/>
      <c r="C123" s="135" t="str">
        <f>IF(ISNUMBER($A123)=TRUE,COUNTIFS(Garden!$J$8:$J652,$B123,Garden!$O$8:$O652,"&gt;0"),"")</f>
        <v/>
      </c>
      <c r="D123" s="135" t="str">
        <f>IF(ISNUMBER($A123)=TRUE,COUNTIFS(Garden!$J$8:$J652,$B123,Garden!$P$8:$P652,"&gt;0"),"")</f>
        <v/>
      </c>
      <c r="E123" s="135" t="str">
        <f>IF(ISNUMBER($A123)=TRUE,COUNTIFS(Garden!$J$8:$J652,$B123,Garden!$M$8:$M652,"TRUE"),"")</f>
        <v/>
      </c>
      <c r="F123" s="121"/>
      <c r="G123" s="136"/>
      <c r="H123" s="137"/>
      <c r="I123" s="121"/>
      <c r="J123" s="136"/>
      <c r="K123" s="137"/>
      <c r="L123" s="139" t="str">
        <f t="shared" si="1"/>
        <v/>
      </c>
      <c r="M123" s="134"/>
      <c r="N123" s="137"/>
    </row>
    <row r="124">
      <c r="A124" s="142" t="str">
        <f t="shared" si="2"/>
        <v/>
      </c>
      <c r="B124" s="134"/>
      <c r="C124" s="135" t="str">
        <f>IF(ISNUMBER($A124)=TRUE,COUNTIFS(Garden!$J$8:$J652,$B124,Garden!$O$8:$O652,"&gt;0"),"")</f>
        <v/>
      </c>
      <c r="D124" s="135" t="str">
        <f>IF(ISNUMBER($A124)=TRUE,COUNTIFS(Garden!$J$8:$J652,$B124,Garden!$P$8:$P652,"&gt;0"),"")</f>
        <v/>
      </c>
      <c r="E124" s="135" t="str">
        <f>IF(ISNUMBER($A124)=TRUE,COUNTIFS(Garden!$J$8:$J652,$B124,Garden!$M$8:$M652,"TRUE"),"")</f>
        <v/>
      </c>
      <c r="F124" s="121"/>
      <c r="G124" s="136"/>
      <c r="H124" s="137"/>
      <c r="I124" s="121"/>
      <c r="J124" s="136"/>
      <c r="K124" s="137"/>
      <c r="L124" s="139" t="str">
        <f t="shared" si="1"/>
        <v/>
      </c>
      <c r="M124" s="134"/>
      <c r="N124" s="137"/>
    </row>
    <row r="125">
      <c r="A125" s="142" t="str">
        <f t="shared" si="2"/>
        <v/>
      </c>
      <c r="B125" s="134"/>
      <c r="C125" s="135" t="str">
        <f>IF(ISNUMBER($A125)=TRUE,COUNTIFS(Garden!$J$8:$J652,$B125,Garden!$O$8:$O652,"&gt;0"),"")</f>
        <v/>
      </c>
      <c r="D125" s="135" t="str">
        <f>IF(ISNUMBER($A125)=TRUE,COUNTIFS(Garden!$J$8:$J652,$B125,Garden!$P$8:$P652,"&gt;0"),"")</f>
        <v/>
      </c>
      <c r="E125" s="135" t="str">
        <f>IF(ISNUMBER($A125)=TRUE,COUNTIFS(Garden!$J$8:$J652,$B125,Garden!$M$8:$M652,"TRUE"),"")</f>
        <v/>
      </c>
      <c r="F125" s="121"/>
      <c r="G125" s="136"/>
      <c r="H125" s="137"/>
      <c r="I125" s="121"/>
      <c r="J125" s="136"/>
      <c r="K125" s="137"/>
      <c r="L125" s="139" t="str">
        <f t="shared" si="1"/>
        <v/>
      </c>
      <c r="M125" s="134"/>
      <c r="N125" s="137"/>
    </row>
    <row r="126">
      <c r="A126" s="142" t="str">
        <f t="shared" si="2"/>
        <v/>
      </c>
      <c r="B126" s="134"/>
      <c r="C126" s="135" t="str">
        <f>IF(ISNUMBER($A126)=TRUE,COUNTIFS(Garden!$J$8:$J652,$B126,Garden!$O$8:$O652,"&gt;0"),"")</f>
        <v/>
      </c>
      <c r="D126" s="135" t="str">
        <f>IF(ISNUMBER($A126)=TRUE,COUNTIFS(Garden!$J$8:$J652,$B126,Garden!$P$8:$P652,"&gt;0"),"")</f>
        <v/>
      </c>
      <c r="E126" s="135" t="str">
        <f>IF(ISNUMBER($A126)=TRUE,COUNTIFS(Garden!$J$8:$J652,$B126,Garden!$M$8:$M652,"TRUE"),"")</f>
        <v/>
      </c>
      <c r="F126" s="121"/>
      <c r="G126" s="136"/>
      <c r="H126" s="137"/>
      <c r="I126" s="121"/>
      <c r="J126" s="136"/>
      <c r="K126" s="137"/>
      <c r="L126" s="139" t="str">
        <f t="shared" si="1"/>
        <v/>
      </c>
      <c r="M126" s="134"/>
      <c r="N126" s="137"/>
    </row>
    <row r="127">
      <c r="A127" s="142" t="str">
        <f t="shared" si="2"/>
        <v/>
      </c>
      <c r="B127" s="134"/>
      <c r="C127" s="135" t="str">
        <f>IF(ISNUMBER($A127)=TRUE,COUNTIFS(Garden!$J$8:$J652,$B127,Garden!$O$8:$O652,"&gt;0"),"")</f>
        <v/>
      </c>
      <c r="D127" s="135" t="str">
        <f>IF(ISNUMBER($A127)=TRUE,COUNTIFS(Garden!$J$8:$J652,$B127,Garden!$P$8:$P652,"&gt;0"),"")</f>
        <v/>
      </c>
      <c r="E127" s="135" t="str">
        <f>IF(ISNUMBER($A127)=TRUE,COUNTIFS(Garden!$J$8:$J652,$B127,Garden!$M$8:$M652,"TRUE"),"")</f>
        <v/>
      </c>
      <c r="F127" s="121"/>
      <c r="G127" s="136"/>
      <c r="H127" s="137"/>
      <c r="I127" s="121"/>
      <c r="J127" s="136"/>
      <c r="K127" s="137"/>
      <c r="L127" s="139" t="str">
        <f t="shared" si="1"/>
        <v/>
      </c>
      <c r="M127" s="134"/>
      <c r="N127" s="137"/>
    </row>
    <row r="128">
      <c r="A128" s="142" t="str">
        <f t="shared" si="2"/>
        <v/>
      </c>
      <c r="B128" s="134"/>
      <c r="C128" s="135" t="str">
        <f>IF(ISNUMBER($A128)=TRUE,COUNTIFS(Garden!$J$8:$J652,$B128,Garden!$O$8:$O652,"&gt;0"),"")</f>
        <v/>
      </c>
      <c r="D128" s="135" t="str">
        <f>IF(ISNUMBER($A128)=TRUE,COUNTIFS(Garden!$J$8:$J652,$B128,Garden!$P$8:$P652,"&gt;0"),"")</f>
        <v/>
      </c>
      <c r="E128" s="135" t="str">
        <f>IF(ISNUMBER($A128)=TRUE,COUNTIFS(Garden!$J$8:$J652,$B128,Garden!$M$8:$M652,"TRUE"),"")</f>
        <v/>
      </c>
      <c r="F128" s="121"/>
      <c r="G128" s="136"/>
      <c r="H128" s="137"/>
      <c r="I128" s="121"/>
      <c r="J128" s="136"/>
      <c r="K128" s="137"/>
      <c r="L128" s="139" t="str">
        <f t="shared" si="1"/>
        <v/>
      </c>
      <c r="M128" s="134"/>
      <c r="N128" s="137"/>
    </row>
    <row r="129">
      <c r="A129" s="142" t="str">
        <f t="shared" si="2"/>
        <v/>
      </c>
      <c r="B129" s="134"/>
      <c r="C129" s="135" t="str">
        <f>IF(ISNUMBER($A129)=TRUE,COUNTIFS(Garden!$J$8:$J652,$B129,Garden!$O$8:$O652,"&gt;0"),"")</f>
        <v/>
      </c>
      <c r="D129" s="135" t="str">
        <f>IF(ISNUMBER($A129)=TRUE,COUNTIFS(Garden!$J$8:$J652,$B129,Garden!$P$8:$P652,"&gt;0"),"")</f>
        <v/>
      </c>
      <c r="E129" s="135" t="str">
        <f>IF(ISNUMBER($A129)=TRUE,COUNTIFS(Garden!$J$8:$J652,$B129,Garden!$M$8:$M652,"TRUE"),"")</f>
        <v/>
      </c>
      <c r="F129" s="121"/>
      <c r="G129" s="136"/>
      <c r="H129" s="137"/>
      <c r="I129" s="121"/>
      <c r="J129" s="136"/>
      <c r="K129" s="137"/>
      <c r="L129" s="139" t="str">
        <f t="shared" si="1"/>
        <v/>
      </c>
      <c r="M129" s="134"/>
      <c r="N129" s="137"/>
    </row>
    <row r="130">
      <c r="A130" s="142" t="str">
        <f t="shared" si="2"/>
        <v/>
      </c>
      <c r="B130" s="134"/>
      <c r="C130" s="135" t="str">
        <f>IF(ISNUMBER($A130)=TRUE,COUNTIFS(Garden!$J$8:$J652,$B130,Garden!$O$8:$O652,"&gt;0"),"")</f>
        <v/>
      </c>
      <c r="D130" s="135" t="str">
        <f>IF(ISNUMBER($A130)=TRUE,COUNTIFS(Garden!$J$8:$J652,$B130,Garden!$P$8:$P652,"&gt;0"),"")</f>
        <v/>
      </c>
      <c r="E130" s="135" t="str">
        <f>IF(ISNUMBER($A130)=TRUE,COUNTIFS(Garden!$J$8:$J652,$B130,Garden!$M$8:$M652,"TRUE"),"")</f>
        <v/>
      </c>
      <c r="F130" s="121"/>
      <c r="G130" s="136"/>
      <c r="H130" s="137"/>
      <c r="I130" s="121"/>
      <c r="J130" s="136"/>
      <c r="K130" s="137"/>
      <c r="L130" s="139" t="str">
        <f t="shared" si="1"/>
        <v/>
      </c>
      <c r="M130" s="134"/>
      <c r="N130" s="137"/>
    </row>
    <row r="131">
      <c r="A131" s="142" t="str">
        <f t="shared" si="2"/>
        <v/>
      </c>
      <c r="B131" s="134"/>
      <c r="C131" s="135" t="str">
        <f>IF(ISNUMBER($A131)=TRUE,COUNTIFS(Garden!$J$8:$J652,$B131,Garden!$O$8:$O652,"&gt;0"),"")</f>
        <v/>
      </c>
      <c r="D131" s="135" t="str">
        <f>IF(ISNUMBER($A131)=TRUE,COUNTIFS(Garden!$J$8:$J652,$B131,Garden!$P$8:$P652,"&gt;0"),"")</f>
        <v/>
      </c>
      <c r="E131" s="135" t="str">
        <f>IF(ISNUMBER($A131)=TRUE,COUNTIFS(Garden!$J$8:$J652,$B131,Garden!$M$8:$M652,"TRUE"),"")</f>
        <v/>
      </c>
      <c r="F131" s="121"/>
      <c r="G131" s="136"/>
      <c r="H131" s="137"/>
      <c r="I131" s="121"/>
      <c r="J131" s="136"/>
      <c r="K131" s="137"/>
      <c r="L131" s="139" t="str">
        <f t="shared" si="1"/>
        <v/>
      </c>
      <c r="M131" s="134"/>
      <c r="N131" s="137"/>
    </row>
    <row r="132">
      <c r="A132" s="142" t="str">
        <f t="shared" si="2"/>
        <v/>
      </c>
      <c r="B132" s="134"/>
      <c r="C132" s="135" t="str">
        <f>IF(ISNUMBER($A132)=TRUE,COUNTIFS(Garden!$J$8:$J652,$B132,Garden!$O$8:$O652,"&gt;0"),"")</f>
        <v/>
      </c>
      <c r="D132" s="135" t="str">
        <f>IF(ISNUMBER($A132)=TRUE,COUNTIFS(Garden!$J$8:$J652,$B132,Garden!$P$8:$P652,"&gt;0"),"")</f>
        <v/>
      </c>
      <c r="E132" s="135" t="str">
        <f>IF(ISNUMBER($A132)=TRUE,COUNTIFS(Garden!$J$8:$J652,$B132,Garden!$M$8:$M652,"TRUE"),"")</f>
        <v/>
      </c>
      <c r="F132" s="121"/>
      <c r="G132" s="136"/>
      <c r="H132" s="137"/>
      <c r="I132" s="121"/>
      <c r="J132" s="136"/>
      <c r="K132" s="137"/>
      <c r="L132" s="139" t="str">
        <f t="shared" si="1"/>
        <v/>
      </c>
      <c r="M132" s="134"/>
      <c r="N132" s="137"/>
    </row>
    <row r="133">
      <c r="A133" s="142" t="str">
        <f t="shared" si="2"/>
        <v/>
      </c>
      <c r="B133" s="134"/>
      <c r="C133" s="135" t="str">
        <f>IF(ISNUMBER($A133)=TRUE,COUNTIFS(Garden!$J$8:$J652,$B133,Garden!$O$8:$O652,"&gt;0"),"")</f>
        <v/>
      </c>
      <c r="D133" s="135" t="str">
        <f>IF(ISNUMBER($A133)=TRUE,COUNTIFS(Garden!$J$8:$J652,$B133,Garden!$P$8:$P652,"&gt;0"),"")</f>
        <v/>
      </c>
      <c r="E133" s="135" t="str">
        <f>IF(ISNUMBER($A133)=TRUE,COUNTIFS(Garden!$J$8:$J652,$B133,Garden!$M$8:$M652,"TRUE"),"")</f>
        <v/>
      </c>
      <c r="F133" s="121"/>
      <c r="G133" s="136"/>
      <c r="H133" s="137"/>
      <c r="I133" s="121"/>
      <c r="J133" s="136"/>
      <c r="K133" s="137"/>
      <c r="L133" s="139" t="str">
        <f t="shared" si="1"/>
        <v/>
      </c>
      <c r="M133" s="134"/>
      <c r="N133" s="137"/>
    </row>
    <row r="134">
      <c r="A134" s="142" t="str">
        <f t="shared" si="2"/>
        <v/>
      </c>
      <c r="B134" s="134"/>
      <c r="C134" s="135" t="str">
        <f>IF(ISNUMBER($A134)=TRUE,COUNTIFS(Garden!$J$8:$J652,$B134,Garden!$O$8:$O652,"&gt;0"),"")</f>
        <v/>
      </c>
      <c r="D134" s="135" t="str">
        <f>IF(ISNUMBER($A134)=TRUE,COUNTIFS(Garden!$J$8:$J652,$B134,Garden!$P$8:$P652,"&gt;0"),"")</f>
        <v/>
      </c>
      <c r="E134" s="135" t="str">
        <f>IF(ISNUMBER($A134)=TRUE,COUNTIFS(Garden!$J$8:$J652,$B134,Garden!$M$8:$M652,"TRUE"),"")</f>
        <v/>
      </c>
      <c r="F134" s="121"/>
      <c r="G134" s="136"/>
      <c r="H134" s="137"/>
      <c r="I134" s="121"/>
      <c r="J134" s="136"/>
      <c r="K134" s="137"/>
      <c r="L134" s="139" t="str">
        <f t="shared" si="1"/>
        <v/>
      </c>
      <c r="M134" s="134"/>
      <c r="N134" s="137"/>
    </row>
    <row r="135">
      <c r="A135" s="142" t="str">
        <f t="shared" si="2"/>
        <v/>
      </c>
      <c r="B135" s="134"/>
      <c r="C135" s="135" t="str">
        <f>IF(ISNUMBER($A135)=TRUE,COUNTIFS(Garden!$J$8:$J652,$B135,Garden!$O$8:$O652,"&gt;0"),"")</f>
        <v/>
      </c>
      <c r="D135" s="135" t="str">
        <f>IF(ISNUMBER($A135)=TRUE,COUNTIFS(Garden!$J$8:$J652,$B135,Garden!$P$8:$P652,"&gt;0"),"")</f>
        <v/>
      </c>
      <c r="E135" s="135" t="str">
        <f>IF(ISNUMBER($A135)=TRUE,COUNTIFS(Garden!$J$8:$J652,$B135,Garden!$M$8:$M652,"TRUE"),"")</f>
        <v/>
      </c>
      <c r="F135" s="121"/>
      <c r="G135" s="136"/>
      <c r="H135" s="137"/>
      <c r="I135" s="121"/>
      <c r="J135" s="136"/>
      <c r="K135" s="137"/>
      <c r="L135" s="139" t="str">
        <f t="shared" si="1"/>
        <v/>
      </c>
      <c r="M135" s="134"/>
      <c r="N135" s="137"/>
    </row>
    <row r="136">
      <c r="A136" s="142" t="str">
        <f t="shared" si="2"/>
        <v/>
      </c>
      <c r="B136" s="134"/>
      <c r="C136" s="135" t="str">
        <f>IF(ISNUMBER($A136)=TRUE,COUNTIFS(Garden!$J$8:$J652,$B136,Garden!$O$8:$O652,"&gt;0"),"")</f>
        <v/>
      </c>
      <c r="D136" s="135" t="str">
        <f>IF(ISNUMBER($A136)=TRUE,COUNTIFS(Garden!$J$8:$J652,$B136,Garden!$P$8:$P652,"&gt;0"),"")</f>
        <v/>
      </c>
      <c r="E136" s="135" t="str">
        <f>IF(ISNUMBER($A136)=TRUE,COUNTIFS(Garden!$J$8:$J652,$B136,Garden!$M$8:$M652,"TRUE"),"")</f>
        <v/>
      </c>
      <c r="F136" s="121"/>
      <c r="G136" s="136"/>
      <c r="H136" s="137"/>
      <c r="I136" s="121"/>
      <c r="J136" s="136"/>
      <c r="K136" s="137"/>
      <c r="L136" s="139" t="str">
        <f t="shared" si="1"/>
        <v/>
      </c>
      <c r="M136" s="134"/>
      <c r="N136" s="137"/>
    </row>
    <row r="137">
      <c r="A137" s="142" t="str">
        <f t="shared" si="2"/>
        <v/>
      </c>
      <c r="B137" s="134"/>
      <c r="C137" s="135" t="str">
        <f>IF(ISNUMBER($A137)=TRUE,COUNTIFS(Garden!$J$8:$J652,$B137,Garden!$O$8:$O652,"&gt;0"),"")</f>
        <v/>
      </c>
      <c r="D137" s="135" t="str">
        <f>IF(ISNUMBER($A137)=TRUE,COUNTIFS(Garden!$J$8:$J652,$B137,Garden!$P$8:$P652,"&gt;0"),"")</f>
        <v/>
      </c>
      <c r="E137" s="135" t="str">
        <f>IF(ISNUMBER($A137)=TRUE,COUNTIFS(Garden!$J$8:$J652,$B137,Garden!$M$8:$M652,"TRUE"),"")</f>
        <v/>
      </c>
      <c r="F137" s="121"/>
      <c r="G137" s="136"/>
      <c r="H137" s="137"/>
      <c r="I137" s="121"/>
      <c r="J137" s="136"/>
      <c r="K137" s="137"/>
      <c r="L137" s="139" t="str">
        <f t="shared" si="1"/>
        <v/>
      </c>
      <c r="M137" s="134"/>
      <c r="N137" s="137"/>
    </row>
    <row r="138">
      <c r="A138" s="142" t="str">
        <f t="shared" si="2"/>
        <v/>
      </c>
      <c r="B138" s="134"/>
      <c r="C138" s="135" t="str">
        <f>IF(ISNUMBER($A138)=TRUE,COUNTIFS(Garden!$J$8:$J652,$B138,Garden!$O$8:$O652,"&gt;0"),"")</f>
        <v/>
      </c>
      <c r="D138" s="135" t="str">
        <f>IF(ISNUMBER($A138)=TRUE,COUNTIFS(Garden!$J$8:$J652,$B138,Garden!$P$8:$P652,"&gt;0"),"")</f>
        <v/>
      </c>
      <c r="E138" s="135" t="str">
        <f>IF(ISNUMBER($A138)=TRUE,COUNTIFS(Garden!$J$8:$J652,$B138,Garden!$M$8:$M652,"TRUE"),"")</f>
        <v/>
      </c>
      <c r="F138" s="121"/>
      <c r="G138" s="136"/>
      <c r="H138" s="137"/>
      <c r="I138" s="121"/>
      <c r="J138" s="136"/>
      <c r="K138" s="137"/>
      <c r="L138" s="139" t="str">
        <f t="shared" si="1"/>
        <v/>
      </c>
      <c r="M138" s="134"/>
      <c r="N138" s="137"/>
    </row>
    <row r="139">
      <c r="A139" s="142" t="str">
        <f t="shared" si="2"/>
        <v/>
      </c>
      <c r="B139" s="134"/>
      <c r="C139" s="135" t="str">
        <f>IF(ISNUMBER($A139)=TRUE,COUNTIFS(Garden!$J$8:$J652,$B139,Garden!$O$8:$O652,"&gt;0"),"")</f>
        <v/>
      </c>
      <c r="D139" s="135" t="str">
        <f>IF(ISNUMBER($A139)=TRUE,COUNTIFS(Garden!$J$8:$J652,$B139,Garden!$P$8:$P652,"&gt;0"),"")</f>
        <v/>
      </c>
      <c r="E139" s="135" t="str">
        <f>IF(ISNUMBER($A139)=TRUE,COUNTIFS(Garden!$J$8:$J652,$B139,Garden!$M$8:$M652,"TRUE"),"")</f>
        <v/>
      </c>
      <c r="F139" s="121"/>
      <c r="G139" s="136"/>
      <c r="H139" s="137"/>
      <c r="I139" s="121"/>
      <c r="J139" s="136"/>
      <c r="K139" s="137"/>
      <c r="L139" s="139" t="str">
        <f t="shared" si="1"/>
        <v/>
      </c>
      <c r="M139" s="134"/>
      <c r="N139" s="137"/>
    </row>
    <row r="140">
      <c r="A140" s="142" t="str">
        <f t="shared" si="2"/>
        <v/>
      </c>
      <c r="B140" s="134"/>
      <c r="C140" s="135" t="str">
        <f>IF(ISNUMBER($A140)=TRUE,COUNTIFS(Garden!$J$8:$J652,$B140,Garden!$O$8:$O652,"&gt;0"),"")</f>
        <v/>
      </c>
      <c r="D140" s="135" t="str">
        <f>IF(ISNUMBER($A140)=TRUE,COUNTIFS(Garden!$J$8:$J652,$B140,Garden!$P$8:$P652,"&gt;0"),"")</f>
        <v/>
      </c>
      <c r="E140" s="135" t="str">
        <f>IF(ISNUMBER($A140)=TRUE,COUNTIFS(Garden!$J$8:$J652,$B140,Garden!$M$8:$M652,"TRUE"),"")</f>
        <v/>
      </c>
      <c r="F140" s="121"/>
      <c r="G140" s="136"/>
      <c r="H140" s="137"/>
      <c r="I140" s="121"/>
      <c r="J140" s="136"/>
      <c r="K140" s="137"/>
      <c r="L140" s="139" t="str">
        <f t="shared" si="1"/>
        <v/>
      </c>
      <c r="M140" s="134"/>
      <c r="N140" s="137"/>
    </row>
    <row r="141">
      <c r="A141" s="142" t="str">
        <f t="shared" si="2"/>
        <v/>
      </c>
      <c r="B141" s="134"/>
      <c r="C141" s="135" t="str">
        <f>IF(ISNUMBER($A141)=TRUE,COUNTIFS(Garden!$J$8:$J652,$B141,Garden!$O$8:$O652,"&gt;0"),"")</f>
        <v/>
      </c>
      <c r="D141" s="135" t="str">
        <f>IF(ISNUMBER($A141)=TRUE,COUNTIFS(Garden!$J$8:$J652,$B141,Garden!$P$8:$P652,"&gt;0"),"")</f>
        <v/>
      </c>
      <c r="E141" s="135" t="str">
        <f>IF(ISNUMBER($A141)=TRUE,COUNTIFS(Garden!$J$8:$J652,$B141,Garden!$M$8:$M652,"TRUE"),"")</f>
        <v/>
      </c>
      <c r="F141" s="121"/>
      <c r="G141" s="136"/>
      <c r="H141" s="137"/>
      <c r="I141" s="121"/>
      <c r="J141" s="136"/>
      <c r="K141" s="137"/>
      <c r="L141" s="139" t="str">
        <f t="shared" si="1"/>
        <v/>
      </c>
      <c r="M141" s="134"/>
      <c r="N141" s="137"/>
    </row>
    <row r="142">
      <c r="A142" s="142" t="str">
        <f t="shared" si="2"/>
        <v/>
      </c>
      <c r="B142" s="134"/>
      <c r="C142" s="135" t="str">
        <f>IF(ISNUMBER($A142)=TRUE,COUNTIFS(Garden!$J$8:$J652,$B142,Garden!$O$8:$O652,"&gt;0"),"")</f>
        <v/>
      </c>
      <c r="D142" s="135" t="str">
        <f>IF(ISNUMBER($A142)=TRUE,COUNTIFS(Garden!$J$8:$J652,$B142,Garden!$P$8:$P652,"&gt;0"),"")</f>
        <v/>
      </c>
      <c r="E142" s="135" t="str">
        <f>IF(ISNUMBER($A142)=TRUE,COUNTIFS(Garden!$J$8:$J652,$B142,Garden!$M$8:$M652,"TRUE"),"")</f>
        <v/>
      </c>
      <c r="F142" s="121"/>
      <c r="G142" s="136"/>
      <c r="H142" s="137"/>
      <c r="I142" s="121"/>
      <c r="J142" s="136"/>
      <c r="K142" s="137"/>
      <c r="L142" s="139" t="str">
        <f t="shared" si="1"/>
        <v/>
      </c>
      <c r="M142" s="134"/>
      <c r="N142" s="137"/>
    </row>
    <row r="143">
      <c r="A143" s="142" t="str">
        <f t="shared" si="2"/>
        <v/>
      </c>
      <c r="B143" s="134"/>
      <c r="C143" s="135" t="str">
        <f>IF(ISNUMBER($A143)=TRUE,COUNTIFS(Garden!$J$8:$J652,$B143,Garden!$O$8:$O652,"&gt;0"),"")</f>
        <v/>
      </c>
      <c r="D143" s="135" t="str">
        <f>IF(ISNUMBER($A143)=TRUE,COUNTIFS(Garden!$J$8:$J652,$B143,Garden!$P$8:$P652,"&gt;0"),"")</f>
        <v/>
      </c>
      <c r="E143" s="135" t="str">
        <f>IF(ISNUMBER($A143)=TRUE,COUNTIFS(Garden!$J$8:$J652,$B143,Garden!$M$8:$M652,"TRUE"),"")</f>
        <v/>
      </c>
      <c r="F143" s="121"/>
      <c r="G143" s="136"/>
      <c r="H143" s="137"/>
      <c r="I143" s="121"/>
      <c r="J143" s="136"/>
      <c r="K143" s="137"/>
      <c r="L143" s="139" t="str">
        <f t="shared" si="1"/>
        <v/>
      </c>
      <c r="M143" s="134"/>
      <c r="N143" s="137"/>
    </row>
    <row r="144">
      <c r="A144" s="142" t="str">
        <f t="shared" si="2"/>
        <v/>
      </c>
      <c r="B144" s="134"/>
      <c r="C144" s="135" t="str">
        <f>IF(ISNUMBER($A144)=TRUE,COUNTIFS(Garden!$J$8:$J652,$B144,Garden!$O$8:$O652,"&gt;0"),"")</f>
        <v/>
      </c>
      <c r="D144" s="135" t="str">
        <f>IF(ISNUMBER($A144)=TRUE,COUNTIFS(Garden!$J$8:$J652,$B144,Garden!$P$8:$P652,"&gt;0"),"")</f>
        <v/>
      </c>
      <c r="E144" s="135" t="str">
        <f>IF(ISNUMBER($A144)=TRUE,COUNTIFS(Garden!$J$8:$J652,$B144,Garden!$M$8:$M652,"TRUE"),"")</f>
        <v/>
      </c>
      <c r="F144" s="121"/>
      <c r="G144" s="136"/>
      <c r="H144" s="137"/>
      <c r="I144" s="121"/>
      <c r="J144" s="136"/>
      <c r="K144" s="137"/>
      <c r="L144" s="139" t="str">
        <f t="shared" si="1"/>
        <v/>
      </c>
      <c r="M144" s="134"/>
      <c r="N144" s="137"/>
    </row>
    <row r="145">
      <c r="A145" s="142" t="str">
        <f t="shared" si="2"/>
        <v/>
      </c>
      <c r="B145" s="134"/>
      <c r="C145" s="135" t="str">
        <f>IF(ISNUMBER($A145)=TRUE,COUNTIFS(Garden!$J$8:$J652,$B145,Garden!$O$8:$O652,"&gt;0"),"")</f>
        <v/>
      </c>
      <c r="D145" s="135" t="str">
        <f>IF(ISNUMBER($A145)=TRUE,COUNTIFS(Garden!$J$8:$J652,$B145,Garden!$P$8:$P652,"&gt;0"),"")</f>
        <v/>
      </c>
      <c r="E145" s="135" t="str">
        <f>IF(ISNUMBER($A145)=TRUE,COUNTIFS(Garden!$J$8:$J652,$B145,Garden!$M$8:$M652,"TRUE"),"")</f>
        <v/>
      </c>
      <c r="F145" s="121"/>
      <c r="G145" s="136"/>
      <c r="H145" s="137"/>
      <c r="I145" s="121"/>
      <c r="J145" s="136"/>
      <c r="K145" s="137"/>
      <c r="L145" s="139" t="str">
        <f t="shared" si="1"/>
        <v/>
      </c>
      <c r="M145" s="134"/>
      <c r="N145" s="137"/>
    </row>
    <row r="146">
      <c r="A146" s="142" t="str">
        <f t="shared" si="2"/>
        <v/>
      </c>
      <c r="B146" s="134"/>
      <c r="C146" s="135" t="str">
        <f>IF(ISNUMBER($A146)=TRUE,COUNTIFS(Garden!$J$8:$J652,$B146,Garden!$O$8:$O652,"&gt;0"),"")</f>
        <v/>
      </c>
      <c r="D146" s="135" t="str">
        <f>IF(ISNUMBER($A146)=TRUE,COUNTIFS(Garden!$J$8:$J652,$B146,Garden!$P$8:$P652,"&gt;0"),"")</f>
        <v/>
      </c>
      <c r="E146" s="135" t="str">
        <f>IF(ISNUMBER($A146)=TRUE,COUNTIFS(Garden!$J$8:$J652,$B146,Garden!$M$8:$M652,"TRUE"),"")</f>
        <v/>
      </c>
      <c r="F146" s="121"/>
      <c r="G146" s="136"/>
      <c r="H146" s="137"/>
      <c r="I146" s="121"/>
      <c r="J146" s="136"/>
      <c r="K146" s="137"/>
      <c r="L146" s="139" t="str">
        <f t="shared" si="1"/>
        <v/>
      </c>
      <c r="M146" s="134"/>
      <c r="N146" s="137"/>
    </row>
    <row r="147">
      <c r="A147" s="142" t="str">
        <f t="shared" si="2"/>
        <v/>
      </c>
      <c r="B147" s="134"/>
      <c r="C147" s="135" t="str">
        <f>IF(ISNUMBER($A147)=TRUE,COUNTIFS(Garden!$J$8:$J652,$B147,Garden!$O$8:$O652,"&gt;0"),"")</f>
        <v/>
      </c>
      <c r="D147" s="135" t="str">
        <f>IF(ISNUMBER($A147)=TRUE,COUNTIFS(Garden!$J$8:$J652,$B147,Garden!$P$8:$P652,"&gt;0"),"")</f>
        <v/>
      </c>
      <c r="E147" s="135" t="str">
        <f>IF(ISNUMBER($A147)=TRUE,COUNTIFS(Garden!$J$8:$J652,$B147,Garden!$M$8:$M652,"TRUE"),"")</f>
        <v/>
      </c>
      <c r="F147" s="121"/>
      <c r="G147" s="136"/>
      <c r="H147" s="137"/>
      <c r="I147" s="121"/>
      <c r="J147" s="136"/>
      <c r="K147" s="137"/>
      <c r="L147" s="139" t="str">
        <f t="shared" si="1"/>
        <v/>
      </c>
      <c r="M147" s="134"/>
      <c r="N147" s="137"/>
    </row>
    <row r="148">
      <c r="A148" s="142" t="str">
        <f t="shared" si="2"/>
        <v/>
      </c>
      <c r="B148" s="134"/>
      <c r="C148" s="135" t="str">
        <f>IF(ISNUMBER($A148)=TRUE,COUNTIFS(Garden!$J$8:$J652,$B148,Garden!$O$8:$O652,"&gt;0"),"")</f>
        <v/>
      </c>
      <c r="D148" s="135" t="str">
        <f>IF(ISNUMBER($A148)=TRUE,COUNTIFS(Garden!$J$8:$J652,$B148,Garden!$P$8:$P652,"&gt;0"),"")</f>
        <v/>
      </c>
      <c r="E148" s="135" t="str">
        <f>IF(ISNUMBER($A148)=TRUE,COUNTIFS(Garden!$J$8:$J652,$B148,Garden!$M$8:$M652,"TRUE"),"")</f>
        <v/>
      </c>
      <c r="F148" s="121"/>
      <c r="G148" s="136"/>
      <c r="H148" s="137"/>
      <c r="I148" s="121"/>
      <c r="J148" s="136"/>
      <c r="K148" s="137"/>
      <c r="L148" s="139" t="str">
        <f t="shared" si="1"/>
        <v/>
      </c>
      <c r="M148" s="134"/>
      <c r="N148" s="137"/>
    </row>
    <row r="149">
      <c r="A149" s="142" t="str">
        <f t="shared" si="2"/>
        <v/>
      </c>
      <c r="B149" s="134"/>
      <c r="C149" s="135" t="str">
        <f>IF(ISNUMBER($A149)=TRUE,COUNTIFS(Garden!$J$8:$J652,$B149,Garden!$O$8:$O652,"&gt;0"),"")</f>
        <v/>
      </c>
      <c r="D149" s="135" t="str">
        <f>IF(ISNUMBER($A149)=TRUE,COUNTIFS(Garden!$J$8:$J652,$B149,Garden!$P$8:$P652,"&gt;0"),"")</f>
        <v/>
      </c>
      <c r="E149" s="135" t="str">
        <f>IF(ISNUMBER($A149)=TRUE,COUNTIFS(Garden!$J$8:$J652,$B149,Garden!$M$8:$M652,"TRUE"),"")</f>
        <v/>
      </c>
      <c r="F149" s="121"/>
      <c r="G149" s="136"/>
      <c r="H149" s="137"/>
      <c r="I149" s="121"/>
      <c r="J149" s="136"/>
      <c r="K149" s="137"/>
      <c r="L149" s="139" t="str">
        <f t="shared" si="1"/>
        <v/>
      </c>
      <c r="M149" s="134"/>
      <c r="N149" s="137"/>
    </row>
    <row r="150">
      <c r="A150" s="142" t="str">
        <f t="shared" si="2"/>
        <v/>
      </c>
      <c r="B150" s="134"/>
      <c r="C150" s="135" t="str">
        <f>IF(ISNUMBER($A150)=TRUE,COUNTIFS(Garden!$J$8:$J652,$B150,Garden!$O$8:$O652,"&gt;0"),"")</f>
        <v/>
      </c>
      <c r="D150" s="135" t="str">
        <f>IF(ISNUMBER($A150)=TRUE,COUNTIFS(Garden!$J$8:$J652,$B150,Garden!$P$8:$P652,"&gt;0"),"")</f>
        <v/>
      </c>
      <c r="E150" s="135" t="str">
        <f>IF(ISNUMBER($A150)=TRUE,COUNTIFS(Garden!$J$8:$J652,$B150,Garden!$M$8:$M652,"TRUE"),"")</f>
        <v/>
      </c>
      <c r="F150" s="121"/>
      <c r="G150" s="136"/>
      <c r="H150" s="137"/>
      <c r="I150" s="121"/>
      <c r="J150" s="136"/>
      <c r="K150" s="137"/>
      <c r="L150" s="139" t="str">
        <f t="shared" si="1"/>
        <v/>
      </c>
      <c r="M150" s="134"/>
      <c r="N150" s="137"/>
    </row>
    <row r="151">
      <c r="A151" s="143" t="str">
        <f t="shared" si="2"/>
        <v/>
      </c>
      <c r="B151" s="144"/>
      <c r="C151" s="135" t="str">
        <f>IF(ISNUMBER($A151)=TRUE,COUNTIFS(Garden!$J$8:$J652,$B151,Garden!$O$8:$O652,"&gt;0"),"")</f>
        <v/>
      </c>
      <c r="D151" s="135" t="str">
        <f>IF(ISNUMBER($A151)=TRUE,COUNTIFS(Garden!$J$8:$J652,$B151,Garden!$P$8:$P652,"&gt;0"),"")</f>
        <v/>
      </c>
      <c r="E151" s="135" t="str">
        <f>IF(ISNUMBER($A151)=TRUE,COUNTIFS(Garden!$J$8:$J652,$B151,Garden!$M$8:$M652,"TRUE"),"")</f>
        <v/>
      </c>
      <c r="F151" s="121"/>
      <c r="G151" s="145"/>
      <c r="H151" s="146"/>
      <c r="I151" s="121"/>
      <c r="J151" s="145"/>
      <c r="K151" s="146"/>
      <c r="L151" s="147" t="str">
        <f t="shared" si="1"/>
        <v/>
      </c>
      <c r="M151" s="143"/>
      <c r="N151" s="148"/>
    </row>
    <row r="152">
      <c r="A152" s="149"/>
      <c r="B152" s="149"/>
      <c r="C152" s="150"/>
      <c r="D152" s="150"/>
      <c r="E152" s="150"/>
      <c r="F152" s="111"/>
      <c r="G152" s="151"/>
      <c r="H152" s="150"/>
      <c r="I152" s="111"/>
      <c r="J152" s="151"/>
      <c r="K152" s="150"/>
      <c r="L152" s="149"/>
      <c r="M152" s="149"/>
      <c r="N152" s="149"/>
    </row>
    <row r="153">
      <c r="A153" s="149"/>
      <c r="B153" s="149"/>
      <c r="C153" s="150"/>
      <c r="D153" s="150"/>
      <c r="E153" s="150"/>
      <c r="F153" s="111"/>
      <c r="G153" s="151"/>
      <c r="H153" s="150"/>
      <c r="I153" s="111"/>
      <c r="J153" s="151"/>
      <c r="K153" s="150"/>
      <c r="L153" s="149"/>
      <c r="M153" s="149"/>
      <c r="N153" s="149"/>
    </row>
    <row r="154">
      <c r="A154" s="149"/>
      <c r="B154" s="149"/>
      <c r="C154" s="150"/>
      <c r="D154" s="150"/>
      <c r="E154" s="150"/>
      <c r="F154" s="111"/>
      <c r="G154" s="151"/>
      <c r="H154" s="150"/>
      <c r="I154" s="111"/>
      <c r="J154" s="151"/>
      <c r="K154" s="150"/>
      <c r="L154" s="149"/>
      <c r="M154" s="149"/>
      <c r="N154" s="149"/>
    </row>
    <row r="155">
      <c r="A155" s="149"/>
      <c r="B155" s="149"/>
      <c r="C155" s="150"/>
      <c r="D155" s="150"/>
      <c r="E155" s="150"/>
      <c r="F155" s="111"/>
      <c r="G155" s="151"/>
      <c r="H155" s="150"/>
      <c r="I155" s="111"/>
      <c r="J155" s="151"/>
      <c r="K155" s="150"/>
      <c r="L155" s="149"/>
      <c r="M155" s="149"/>
      <c r="N155" s="149"/>
    </row>
    <row r="156">
      <c r="A156" s="149"/>
      <c r="B156" s="149"/>
      <c r="C156" s="150"/>
      <c r="D156" s="150"/>
      <c r="E156" s="150"/>
      <c r="F156" s="111"/>
      <c r="G156" s="151"/>
      <c r="H156" s="150"/>
      <c r="I156" s="111"/>
      <c r="J156" s="151"/>
      <c r="K156" s="150"/>
      <c r="L156" s="149"/>
      <c r="M156" s="149"/>
      <c r="N156" s="149"/>
    </row>
    <row r="157">
      <c r="A157" s="149"/>
      <c r="B157" s="149"/>
      <c r="C157" s="150"/>
      <c r="D157" s="150"/>
      <c r="E157" s="150"/>
      <c r="F157" s="111"/>
      <c r="G157" s="151"/>
      <c r="H157" s="150"/>
      <c r="I157" s="111"/>
      <c r="J157" s="151"/>
      <c r="K157" s="150"/>
      <c r="L157" s="149"/>
      <c r="M157" s="149"/>
      <c r="N157" s="149"/>
    </row>
    <row r="158">
      <c r="A158" s="149"/>
      <c r="B158" s="149"/>
      <c r="C158" s="150"/>
      <c r="D158" s="150"/>
      <c r="E158" s="150"/>
      <c r="F158" s="111"/>
      <c r="G158" s="151"/>
      <c r="H158" s="150"/>
      <c r="I158" s="111"/>
      <c r="J158" s="151"/>
      <c r="K158" s="150"/>
      <c r="L158" s="149"/>
      <c r="M158" s="149"/>
      <c r="N158" s="149"/>
    </row>
    <row r="159">
      <c r="A159" s="149"/>
      <c r="B159" s="149"/>
      <c r="C159" s="150"/>
      <c r="D159" s="150"/>
      <c r="E159" s="150"/>
      <c r="F159" s="111"/>
      <c r="G159" s="151"/>
      <c r="H159" s="150"/>
      <c r="I159" s="111"/>
      <c r="J159" s="151"/>
      <c r="K159" s="150"/>
      <c r="L159" s="149"/>
      <c r="M159" s="149"/>
      <c r="N159" s="149"/>
    </row>
    <row r="160">
      <c r="A160" s="149"/>
      <c r="B160" s="149"/>
      <c r="C160" s="150"/>
      <c r="D160" s="150"/>
      <c r="E160" s="150"/>
      <c r="F160" s="111"/>
      <c r="G160" s="151"/>
      <c r="H160" s="150"/>
      <c r="I160" s="111"/>
      <c r="J160" s="151"/>
      <c r="K160" s="150"/>
      <c r="L160" s="149"/>
      <c r="M160" s="149"/>
      <c r="N160" s="149"/>
    </row>
    <row r="161">
      <c r="A161" s="149"/>
      <c r="B161" s="149"/>
      <c r="C161" s="150"/>
      <c r="D161" s="150"/>
      <c r="E161" s="150"/>
      <c r="F161" s="111"/>
      <c r="G161" s="151"/>
      <c r="H161" s="150"/>
      <c r="I161" s="111"/>
      <c r="J161" s="151"/>
      <c r="K161" s="150"/>
      <c r="L161" s="149"/>
      <c r="M161" s="149"/>
      <c r="N161" s="149"/>
    </row>
    <row r="162">
      <c r="A162" s="149"/>
      <c r="B162" s="149"/>
      <c r="C162" s="150"/>
      <c r="D162" s="150"/>
      <c r="E162" s="150"/>
      <c r="F162" s="111"/>
      <c r="G162" s="151"/>
      <c r="H162" s="150"/>
      <c r="I162" s="111"/>
      <c r="J162" s="151"/>
      <c r="K162" s="150"/>
      <c r="L162" s="149"/>
      <c r="M162" s="149"/>
      <c r="N162" s="149"/>
    </row>
    <row r="163">
      <c r="A163" s="149"/>
      <c r="B163" s="149"/>
      <c r="C163" s="150"/>
      <c r="D163" s="150"/>
      <c r="E163" s="150"/>
      <c r="F163" s="111"/>
      <c r="G163" s="151"/>
      <c r="H163" s="150"/>
      <c r="I163" s="111"/>
      <c r="J163" s="151"/>
      <c r="K163" s="150"/>
      <c r="L163" s="149"/>
      <c r="M163" s="149"/>
      <c r="N163" s="149"/>
    </row>
    <row r="164">
      <c r="A164" s="149"/>
      <c r="B164" s="149"/>
      <c r="C164" s="150"/>
      <c r="D164" s="150"/>
      <c r="E164" s="150"/>
      <c r="F164" s="111"/>
      <c r="G164" s="151"/>
      <c r="H164" s="150"/>
      <c r="I164" s="111"/>
      <c r="J164" s="151"/>
      <c r="K164" s="150"/>
      <c r="L164" s="149"/>
      <c r="M164" s="149"/>
      <c r="N164" s="149"/>
    </row>
    <row r="165">
      <c r="A165" s="149"/>
      <c r="B165" s="149"/>
      <c r="C165" s="150"/>
      <c r="D165" s="150"/>
      <c r="E165" s="150"/>
      <c r="F165" s="111"/>
      <c r="G165" s="151"/>
      <c r="H165" s="150"/>
      <c r="I165" s="111"/>
      <c r="J165" s="151"/>
      <c r="K165" s="150"/>
      <c r="L165" s="149"/>
      <c r="M165" s="149"/>
      <c r="N165" s="149"/>
    </row>
    <row r="166">
      <c r="A166" s="149"/>
      <c r="B166" s="149"/>
      <c r="C166" s="150"/>
      <c r="D166" s="150"/>
      <c r="E166" s="150"/>
      <c r="F166" s="111"/>
      <c r="G166" s="151"/>
      <c r="H166" s="150"/>
      <c r="I166" s="111"/>
      <c r="J166" s="151"/>
      <c r="K166" s="150"/>
      <c r="L166" s="149"/>
      <c r="M166" s="149"/>
      <c r="N166" s="149"/>
    </row>
    <row r="167">
      <c r="A167" s="149"/>
      <c r="B167" s="149"/>
      <c r="C167" s="150"/>
      <c r="D167" s="150"/>
      <c r="E167" s="150"/>
      <c r="F167" s="111"/>
      <c r="G167" s="151"/>
      <c r="H167" s="150"/>
      <c r="I167" s="111"/>
      <c r="J167" s="151"/>
      <c r="K167" s="150"/>
      <c r="L167" s="149"/>
      <c r="M167" s="149"/>
      <c r="N167" s="149"/>
    </row>
    <row r="168">
      <c r="A168" s="149"/>
      <c r="B168" s="149"/>
      <c r="C168" s="150"/>
      <c r="D168" s="150"/>
      <c r="E168" s="150"/>
      <c r="F168" s="111"/>
      <c r="G168" s="151"/>
      <c r="H168" s="150"/>
      <c r="I168" s="111"/>
      <c r="J168" s="151"/>
      <c r="K168" s="150"/>
      <c r="L168" s="149"/>
      <c r="M168" s="149"/>
      <c r="N168" s="149"/>
    </row>
    <row r="169">
      <c r="A169" s="149"/>
      <c r="B169" s="149"/>
      <c r="C169" s="150"/>
      <c r="D169" s="150"/>
      <c r="E169" s="150"/>
      <c r="F169" s="111"/>
      <c r="G169" s="151"/>
      <c r="H169" s="150"/>
      <c r="I169" s="111"/>
      <c r="J169" s="151"/>
      <c r="K169" s="150"/>
      <c r="L169" s="149"/>
      <c r="M169" s="149"/>
      <c r="N169" s="149"/>
    </row>
    <row r="170">
      <c r="A170" s="149"/>
      <c r="B170" s="149"/>
      <c r="C170" s="150"/>
      <c r="D170" s="150"/>
      <c r="E170" s="150"/>
      <c r="F170" s="111"/>
      <c r="G170" s="151"/>
      <c r="H170" s="150"/>
      <c r="I170" s="111"/>
      <c r="J170" s="151"/>
      <c r="K170" s="150"/>
      <c r="L170" s="149"/>
      <c r="M170" s="149"/>
      <c r="N170" s="149"/>
    </row>
    <row r="171">
      <c r="A171" s="149"/>
      <c r="B171" s="149"/>
      <c r="C171" s="150"/>
      <c r="D171" s="150"/>
      <c r="E171" s="150"/>
      <c r="F171" s="111"/>
      <c r="G171" s="151"/>
      <c r="H171" s="150"/>
      <c r="I171" s="111"/>
      <c r="J171" s="151"/>
      <c r="K171" s="150"/>
      <c r="L171" s="149"/>
      <c r="M171" s="149"/>
      <c r="N171" s="149"/>
    </row>
    <row r="172">
      <c r="A172" s="149"/>
      <c r="B172" s="149"/>
      <c r="C172" s="150"/>
      <c r="D172" s="150"/>
      <c r="E172" s="150"/>
      <c r="F172" s="111"/>
      <c r="G172" s="151"/>
      <c r="H172" s="150"/>
      <c r="I172" s="111"/>
      <c r="J172" s="151"/>
      <c r="K172" s="150"/>
      <c r="L172" s="149"/>
      <c r="M172" s="149"/>
      <c r="N172" s="149"/>
    </row>
    <row r="173">
      <c r="A173" s="149"/>
      <c r="B173" s="149"/>
      <c r="C173" s="150"/>
      <c r="D173" s="150"/>
      <c r="E173" s="150"/>
      <c r="F173" s="111"/>
      <c r="G173" s="151"/>
      <c r="H173" s="150"/>
      <c r="I173" s="111"/>
      <c r="J173" s="151"/>
      <c r="K173" s="150"/>
      <c r="L173" s="149"/>
      <c r="M173" s="149"/>
      <c r="N173" s="149"/>
    </row>
    <row r="174">
      <c r="A174" s="149"/>
      <c r="B174" s="149"/>
      <c r="C174" s="150"/>
      <c r="D174" s="150"/>
      <c r="E174" s="150"/>
      <c r="F174" s="111"/>
      <c r="G174" s="151"/>
      <c r="H174" s="150"/>
      <c r="I174" s="111"/>
      <c r="J174" s="151"/>
      <c r="K174" s="150"/>
      <c r="L174" s="149"/>
      <c r="M174" s="149"/>
      <c r="N174" s="149"/>
    </row>
    <row r="175">
      <c r="A175" s="149"/>
      <c r="B175" s="149"/>
      <c r="C175" s="150"/>
      <c r="D175" s="150"/>
      <c r="E175" s="150"/>
      <c r="F175" s="111"/>
      <c r="G175" s="151"/>
      <c r="H175" s="150"/>
      <c r="I175" s="111"/>
      <c r="J175" s="151"/>
      <c r="K175" s="150"/>
      <c r="L175" s="149"/>
      <c r="M175" s="149"/>
      <c r="N175" s="149"/>
    </row>
    <row r="176">
      <c r="A176" s="149"/>
      <c r="B176" s="149"/>
      <c r="C176" s="150"/>
      <c r="D176" s="150"/>
      <c r="E176" s="150"/>
      <c r="F176" s="111"/>
      <c r="G176" s="151"/>
      <c r="H176" s="150"/>
      <c r="I176" s="111"/>
      <c r="J176" s="151"/>
      <c r="K176" s="150"/>
      <c r="L176" s="149"/>
      <c r="M176" s="149"/>
      <c r="N176" s="149"/>
    </row>
    <row r="177">
      <c r="A177" s="149"/>
      <c r="B177" s="149"/>
      <c r="C177" s="150"/>
      <c r="D177" s="150"/>
      <c r="E177" s="150"/>
      <c r="F177" s="111"/>
      <c r="G177" s="151"/>
      <c r="H177" s="150"/>
      <c r="I177" s="111"/>
      <c r="J177" s="151"/>
      <c r="K177" s="150"/>
      <c r="L177" s="149"/>
      <c r="M177" s="149"/>
      <c r="N177" s="149"/>
    </row>
    <row r="178">
      <c r="A178" s="149"/>
      <c r="B178" s="149"/>
      <c r="C178" s="150"/>
      <c r="D178" s="150"/>
      <c r="E178" s="150"/>
      <c r="F178" s="111"/>
      <c r="G178" s="151"/>
      <c r="H178" s="150"/>
      <c r="I178" s="111"/>
      <c r="J178" s="151"/>
      <c r="K178" s="150"/>
      <c r="L178" s="149"/>
      <c r="M178" s="149"/>
      <c r="N178" s="149"/>
    </row>
    <row r="179">
      <c r="A179" s="149"/>
      <c r="B179" s="149"/>
      <c r="C179" s="150"/>
      <c r="D179" s="150"/>
      <c r="E179" s="150"/>
      <c r="F179" s="111"/>
      <c r="G179" s="151"/>
      <c r="H179" s="150"/>
      <c r="I179" s="111"/>
      <c r="J179" s="151"/>
      <c r="K179" s="150"/>
      <c r="L179" s="149"/>
      <c r="M179" s="149"/>
      <c r="N179" s="149"/>
    </row>
    <row r="180">
      <c r="A180" s="149"/>
      <c r="B180" s="149"/>
      <c r="C180" s="150"/>
      <c r="D180" s="150"/>
      <c r="E180" s="150"/>
      <c r="F180" s="111"/>
      <c r="G180" s="151"/>
      <c r="H180" s="150"/>
      <c r="I180" s="111"/>
      <c r="J180" s="151"/>
      <c r="K180" s="150"/>
      <c r="L180" s="149"/>
      <c r="M180" s="149"/>
      <c r="N180" s="149"/>
    </row>
    <row r="181">
      <c r="A181" s="149"/>
      <c r="B181" s="149"/>
      <c r="C181" s="150"/>
      <c r="D181" s="150"/>
      <c r="E181" s="150"/>
      <c r="F181" s="111"/>
      <c r="G181" s="151"/>
      <c r="H181" s="150"/>
      <c r="I181" s="111"/>
      <c r="J181" s="151"/>
      <c r="K181" s="150"/>
      <c r="L181" s="149"/>
      <c r="M181" s="149"/>
      <c r="N181" s="149"/>
    </row>
    <row r="182">
      <c r="A182" s="149"/>
      <c r="B182" s="149"/>
      <c r="C182" s="150"/>
      <c r="D182" s="150"/>
      <c r="E182" s="150"/>
      <c r="F182" s="111"/>
      <c r="G182" s="151"/>
      <c r="H182" s="150"/>
      <c r="I182" s="111"/>
      <c r="J182" s="151"/>
      <c r="K182" s="150"/>
      <c r="L182" s="149"/>
      <c r="M182" s="149"/>
      <c r="N182" s="149"/>
    </row>
    <row r="183">
      <c r="A183" s="149"/>
      <c r="B183" s="149"/>
      <c r="C183" s="150"/>
      <c r="D183" s="150"/>
      <c r="E183" s="150"/>
      <c r="F183" s="111"/>
      <c r="G183" s="151"/>
      <c r="H183" s="150"/>
      <c r="I183" s="111"/>
      <c r="J183" s="151"/>
      <c r="K183" s="150"/>
      <c r="L183" s="149"/>
      <c r="M183" s="149"/>
      <c r="N183" s="149"/>
    </row>
    <row r="184">
      <c r="A184" s="149"/>
      <c r="B184" s="149"/>
      <c r="C184" s="150"/>
      <c r="D184" s="150"/>
      <c r="E184" s="150"/>
      <c r="F184" s="111"/>
      <c r="G184" s="151"/>
      <c r="H184" s="150"/>
      <c r="I184" s="111"/>
      <c r="J184" s="151"/>
      <c r="K184" s="150"/>
      <c r="L184" s="149"/>
      <c r="M184" s="149"/>
      <c r="N184" s="149"/>
    </row>
    <row r="185">
      <c r="A185" s="149"/>
      <c r="B185" s="149"/>
      <c r="C185" s="150"/>
      <c r="D185" s="150"/>
      <c r="E185" s="150"/>
      <c r="F185" s="111"/>
      <c r="G185" s="151"/>
      <c r="H185" s="150"/>
      <c r="I185" s="111"/>
      <c r="J185" s="151"/>
      <c r="K185" s="150"/>
      <c r="L185" s="149"/>
      <c r="M185" s="149"/>
      <c r="N185" s="149"/>
    </row>
    <row r="186">
      <c r="A186" s="149"/>
      <c r="B186" s="149"/>
      <c r="C186" s="150"/>
      <c r="D186" s="150"/>
      <c r="E186" s="150"/>
      <c r="F186" s="111"/>
      <c r="G186" s="151"/>
      <c r="H186" s="150"/>
      <c r="I186" s="111"/>
      <c r="J186" s="151"/>
      <c r="K186" s="150"/>
      <c r="L186" s="149"/>
      <c r="M186" s="149"/>
      <c r="N186" s="149"/>
    </row>
    <row r="187">
      <c r="A187" s="149"/>
      <c r="B187" s="149"/>
      <c r="C187" s="150"/>
      <c r="D187" s="150"/>
      <c r="E187" s="150"/>
      <c r="F187" s="111"/>
      <c r="G187" s="151"/>
      <c r="H187" s="150"/>
      <c r="I187" s="111"/>
      <c r="J187" s="151"/>
      <c r="K187" s="150"/>
      <c r="L187" s="149"/>
      <c r="M187" s="149"/>
      <c r="N187" s="149"/>
    </row>
    <row r="188">
      <c r="A188" s="149"/>
      <c r="B188" s="149"/>
      <c r="C188" s="150"/>
      <c r="D188" s="150"/>
      <c r="E188" s="150"/>
      <c r="F188" s="111"/>
      <c r="G188" s="151"/>
      <c r="H188" s="150"/>
      <c r="I188" s="111"/>
      <c r="J188" s="151"/>
      <c r="K188" s="150"/>
      <c r="L188" s="149"/>
      <c r="M188" s="149"/>
      <c r="N188" s="149"/>
    </row>
    <row r="189">
      <c r="A189" s="149"/>
      <c r="B189" s="149"/>
      <c r="C189" s="150"/>
      <c r="D189" s="150"/>
      <c r="E189" s="150"/>
      <c r="F189" s="111"/>
      <c r="G189" s="151"/>
      <c r="H189" s="150"/>
      <c r="I189" s="111"/>
      <c r="J189" s="151"/>
      <c r="K189" s="150"/>
      <c r="L189" s="149"/>
      <c r="M189" s="149"/>
      <c r="N189" s="149"/>
    </row>
    <row r="190">
      <c r="A190" s="149"/>
      <c r="B190" s="149"/>
      <c r="C190" s="150"/>
      <c r="D190" s="150"/>
      <c r="E190" s="150"/>
      <c r="F190" s="111"/>
      <c r="G190" s="151"/>
      <c r="H190" s="150"/>
      <c r="I190" s="111"/>
      <c r="J190" s="151"/>
      <c r="K190" s="150"/>
      <c r="L190" s="149"/>
      <c r="M190" s="149"/>
      <c r="N190" s="149"/>
    </row>
    <row r="191">
      <c r="A191" s="149"/>
      <c r="B191" s="149"/>
      <c r="C191" s="150"/>
      <c r="D191" s="150"/>
      <c r="E191" s="150"/>
      <c r="F191" s="111"/>
      <c r="G191" s="151"/>
      <c r="H191" s="150"/>
      <c r="I191" s="111"/>
      <c r="J191" s="151"/>
      <c r="K191" s="150"/>
      <c r="L191" s="149"/>
      <c r="M191" s="149"/>
      <c r="N191" s="149"/>
    </row>
    <row r="192">
      <c r="A192" s="149"/>
      <c r="B192" s="149"/>
      <c r="C192" s="150"/>
      <c r="D192" s="150"/>
      <c r="E192" s="150"/>
      <c r="F192" s="111"/>
      <c r="G192" s="151"/>
      <c r="H192" s="150"/>
      <c r="I192" s="111"/>
      <c r="J192" s="151"/>
      <c r="K192" s="150"/>
      <c r="L192" s="149"/>
      <c r="M192" s="149"/>
      <c r="N192" s="149"/>
    </row>
    <row r="193">
      <c r="A193" s="149"/>
      <c r="B193" s="149"/>
      <c r="C193" s="150"/>
      <c r="D193" s="150"/>
      <c r="E193" s="150"/>
      <c r="F193" s="111"/>
      <c r="G193" s="151"/>
      <c r="H193" s="150"/>
      <c r="I193" s="111"/>
      <c r="J193" s="151"/>
      <c r="K193" s="150"/>
      <c r="L193" s="149"/>
      <c r="M193" s="149"/>
      <c r="N193" s="149"/>
    </row>
    <row r="194">
      <c r="A194" s="149"/>
      <c r="B194" s="149"/>
      <c r="C194" s="150"/>
      <c r="D194" s="150"/>
      <c r="E194" s="150"/>
      <c r="F194" s="111"/>
      <c r="G194" s="151"/>
      <c r="H194" s="150"/>
      <c r="I194" s="111"/>
      <c r="J194" s="151"/>
      <c r="K194" s="150"/>
      <c r="L194" s="149"/>
      <c r="M194" s="149"/>
      <c r="N194" s="149"/>
    </row>
    <row r="195">
      <c r="A195" s="149"/>
      <c r="B195" s="149"/>
      <c r="C195" s="150"/>
      <c r="D195" s="150"/>
      <c r="E195" s="150"/>
      <c r="F195" s="111"/>
      <c r="G195" s="151"/>
      <c r="H195" s="150"/>
      <c r="I195" s="111"/>
      <c r="J195" s="151"/>
      <c r="K195" s="150"/>
      <c r="L195" s="149"/>
      <c r="M195" s="149"/>
      <c r="N195" s="149"/>
    </row>
    <row r="196">
      <c r="A196" s="149"/>
      <c r="B196" s="149"/>
      <c r="C196" s="150"/>
      <c r="D196" s="150"/>
      <c r="E196" s="150"/>
      <c r="F196" s="111"/>
      <c r="G196" s="151"/>
      <c r="H196" s="150"/>
      <c r="I196" s="111"/>
      <c r="J196" s="151"/>
      <c r="K196" s="150"/>
      <c r="L196" s="149"/>
      <c r="M196" s="149"/>
      <c r="N196" s="149"/>
    </row>
    <row r="197">
      <c r="A197" s="149"/>
      <c r="B197" s="149"/>
      <c r="C197" s="150"/>
      <c r="D197" s="150"/>
      <c r="E197" s="150"/>
      <c r="F197" s="111"/>
      <c r="G197" s="151"/>
      <c r="H197" s="150"/>
      <c r="I197" s="111"/>
      <c r="J197" s="151"/>
      <c r="K197" s="150"/>
      <c r="L197" s="149"/>
      <c r="M197" s="149"/>
      <c r="N197" s="149"/>
    </row>
    <row r="198">
      <c r="A198" s="149"/>
      <c r="B198" s="149"/>
      <c r="C198" s="150"/>
      <c r="D198" s="150"/>
      <c r="E198" s="150"/>
      <c r="F198" s="111"/>
      <c r="G198" s="151"/>
      <c r="H198" s="150"/>
      <c r="I198" s="111"/>
      <c r="J198" s="151"/>
      <c r="K198" s="150"/>
      <c r="L198" s="149"/>
      <c r="M198" s="149"/>
      <c r="N198" s="149"/>
    </row>
    <row r="199">
      <c r="A199" s="149"/>
      <c r="B199" s="149"/>
      <c r="C199" s="150"/>
      <c r="D199" s="150"/>
      <c r="E199" s="150"/>
      <c r="F199" s="111"/>
      <c r="G199" s="151"/>
      <c r="H199" s="150"/>
      <c r="I199" s="111"/>
      <c r="J199" s="151"/>
      <c r="K199" s="150"/>
      <c r="L199" s="149"/>
      <c r="M199" s="149"/>
      <c r="N199" s="149"/>
    </row>
    <row r="200">
      <c r="A200" s="149"/>
      <c r="B200" s="149"/>
      <c r="C200" s="150"/>
      <c r="D200" s="150"/>
      <c r="E200" s="150"/>
      <c r="F200" s="111"/>
      <c r="G200" s="151"/>
      <c r="H200" s="150"/>
      <c r="I200" s="111"/>
      <c r="J200" s="151"/>
      <c r="K200" s="150"/>
      <c r="L200" s="149"/>
      <c r="M200" s="149"/>
      <c r="N200" s="149"/>
    </row>
    <row r="201">
      <c r="A201" s="149"/>
      <c r="B201" s="149"/>
      <c r="C201" s="150"/>
      <c r="D201" s="150"/>
      <c r="E201" s="150"/>
      <c r="F201" s="111"/>
      <c r="G201" s="151"/>
      <c r="H201" s="150"/>
      <c r="I201" s="111"/>
      <c r="J201" s="151"/>
      <c r="K201" s="150"/>
      <c r="L201" s="149"/>
      <c r="M201" s="149"/>
      <c r="N201" s="149"/>
    </row>
    <row r="202">
      <c r="A202" s="149"/>
      <c r="B202" s="149"/>
      <c r="C202" s="150"/>
      <c r="D202" s="150"/>
      <c r="E202" s="150"/>
      <c r="F202" s="111"/>
      <c r="G202" s="151"/>
      <c r="H202" s="150"/>
      <c r="I202" s="111"/>
      <c r="J202" s="151"/>
      <c r="K202" s="150"/>
      <c r="L202" s="149"/>
      <c r="M202" s="149"/>
      <c r="N202" s="149"/>
    </row>
    <row r="203">
      <c r="A203" s="149"/>
      <c r="B203" s="149"/>
      <c r="C203" s="150"/>
      <c r="D203" s="150"/>
      <c r="E203" s="150"/>
      <c r="F203" s="111"/>
      <c r="G203" s="151"/>
      <c r="H203" s="150"/>
      <c r="I203" s="111"/>
      <c r="J203" s="151"/>
      <c r="K203" s="150"/>
      <c r="L203" s="149"/>
      <c r="M203" s="149"/>
      <c r="N203" s="149"/>
    </row>
    <row r="204">
      <c r="A204" s="149"/>
      <c r="B204" s="149"/>
      <c r="C204" s="150"/>
      <c r="D204" s="150"/>
      <c r="E204" s="150"/>
      <c r="F204" s="111"/>
      <c r="G204" s="151"/>
      <c r="H204" s="150"/>
      <c r="I204" s="111"/>
      <c r="J204" s="151"/>
      <c r="K204" s="150"/>
      <c r="L204" s="149"/>
      <c r="M204" s="149"/>
      <c r="N204" s="149"/>
    </row>
    <row r="205">
      <c r="A205" s="149"/>
      <c r="B205" s="149"/>
      <c r="C205" s="150"/>
      <c r="D205" s="150"/>
      <c r="E205" s="150"/>
      <c r="F205" s="111"/>
      <c r="G205" s="151"/>
      <c r="H205" s="150"/>
      <c r="I205" s="111"/>
      <c r="J205" s="151"/>
      <c r="K205" s="150"/>
      <c r="L205" s="149"/>
      <c r="M205" s="149"/>
      <c r="N205" s="149"/>
    </row>
    <row r="206">
      <c r="A206" s="149"/>
      <c r="B206" s="149"/>
      <c r="C206" s="150"/>
      <c r="D206" s="150"/>
      <c r="E206" s="150"/>
      <c r="F206" s="111"/>
      <c r="G206" s="151"/>
      <c r="H206" s="150"/>
      <c r="I206" s="111"/>
      <c r="J206" s="151"/>
      <c r="K206" s="150"/>
      <c r="L206" s="149"/>
      <c r="M206" s="149"/>
      <c r="N206" s="149"/>
    </row>
    <row r="207">
      <c r="A207" s="149"/>
      <c r="B207" s="149"/>
      <c r="C207" s="150"/>
      <c r="D207" s="150"/>
      <c r="E207" s="150"/>
      <c r="F207" s="111"/>
      <c r="G207" s="151"/>
      <c r="H207" s="150"/>
      <c r="I207" s="111"/>
      <c r="J207" s="151"/>
      <c r="K207" s="150"/>
      <c r="L207" s="149"/>
      <c r="M207" s="149"/>
      <c r="N207" s="149"/>
    </row>
    <row r="208">
      <c r="A208" s="149"/>
      <c r="B208" s="149"/>
      <c r="C208" s="150"/>
      <c r="D208" s="150"/>
      <c r="E208" s="150"/>
      <c r="F208" s="111"/>
      <c r="G208" s="151"/>
      <c r="H208" s="150"/>
      <c r="I208" s="111"/>
      <c r="J208" s="151"/>
      <c r="K208" s="150"/>
      <c r="L208" s="149"/>
      <c r="M208" s="149"/>
      <c r="N208" s="149"/>
    </row>
    <row r="209">
      <c r="A209" s="149"/>
      <c r="B209" s="149"/>
      <c r="C209" s="150"/>
      <c r="D209" s="150"/>
      <c r="E209" s="150"/>
      <c r="F209" s="111"/>
      <c r="G209" s="151"/>
      <c r="H209" s="150"/>
      <c r="I209" s="111"/>
      <c r="J209" s="151"/>
      <c r="K209" s="150"/>
      <c r="L209" s="149"/>
      <c r="M209" s="149"/>
      <c r="N209" s="149"/>
    </row>
    <row r="210">
      <c r="A210" s="149"/>
      <c r="B210" s="149"/>
      <c r="C210" s="150"/>
      <c r="D210" s="150"/>
      <c r="E210" s="150"/>
      <c r="F210" s="111"/>
      <c r="G210" s="151"/>
      <c r="H210" s="150"/>
      <c r="I210" s="111"/>
      <c r="J210" s="151"/>
      <c r="K210" s="150"/>
      <c r="L210" s="149"/>
      <c r="M210" s="149"/>
      <c r="N210" s="149"/>
    </row>
    <row r="211">
      <c r="A211" s="149"/>
      <c r="B211" s="149"/>
      <c r="C211" s="150"/>
      <c r="D211" s="150"/>
      <c r="E211" s="150"/>
      <c r="F211" s="111"/>
      <c r="G211" s="151"/>
      <c r="H211" s="150"/>
      <c r="I211" s="111"/>
      <c r="J211" s="151"/>
      <c r="K211" s="150"/>
      <c r="L211" s="149"/>
      <c r="M211" s="149"/>
      <c r="N211" s="149"/>
    </row>
    <row r="212">
      <c r="A212" s="149"/>
      <c r="B212" s="149"/>
      <c r="C212" s="150"/>
      <c r="D212" s="150"/>
      <c r="E212" s="150"/>
      <c r="F212" s="111"/>
      <c r="G212" s="151"/>
      <c r="H212" s="150"/>
      <c r="I212" s="111"/>
      <c r="J212" s="151"/>
      <c r="K212" s="150"/>
      <c r="L212" s="149"/>
      <c r="M212" s="149"/>
      <c r="N212" s="149"/>
    </row>
    <row r="213">
      <c r="A213" s="149"/>
      <c r="B213" s="149"/>
      <c r="C213" s="150"/>
      <c r="D213" s="150"/>
      <c r="E213" s="150"/>
      <c r="F213" s="111"/>
      <c r="G213" s="151"/>
      <c r="H213" s="150"/>
      <c r="I213" s="111"/>
      <c r="J213" s="151"/>
      <c r="K213" s="150"/>
      <c r="L213" s="149"/>
      <c r="M213" s="149"/>
      <c r="N213" s="149"/>
    </row>
    <row r="214">
      <c r="A214" s="149"/>
      <c r="B214" s="149"/>
      <c r="C214" s="150"/>
      <c r="D214" s="150"/>
      <c r="E214" s="150"/>
      <c r="F214" s="111"/>
      <c r="G214" s="151"/>
      <c r="H214" s="150"/>
      <c r="I214" s="111"/>
      <c r="J214" s="151"/>
      <c r="K214" s="150"/>
      <c r="L214" s="149"/>
      <c r="M214" s="149"/>
      <c r="N214" s="149"/>
    </row>
    <row r="215">
      <c r="A215" s="149"/>
      <c r="B215" s="149"/>
      <c r="C215" s="150"/>
      <c r="D215" s="150"/>
      <c r="E215" s="150"/>
      <c r="F215" s="111"/>
      <c r="G215" s="151"/>
      <c r="H215" s="150"/>
      <c r="I215" s="111"/>
      <c r="J215" s="151"/>
      <c r="K215" s="150"/>
      <c r="L215" s="149"/>
      <c r="M215" s="149"/>
      <c r="N215" s="149"/>
    </row>
    <row r="216">
      <c r="A216" s="149"/>
      <c r="B216" s="149"/>
      <c r="C216" s="150"/>
      <c r="D216" s="150"/>
      <c r="E216" s="150"/>
      <c r="F216" s="111"/>
      <c r="G216" s="151"/>
      <c r="H216" s="150"/>
      <c r="I216" s="111"/>
      <c r="J216" s="151"/>
      <c r="K216" s="150"/>
      <c r="L216" s="149"/>
      <c r="M216" s="149"/>
      <c r="N216" s="149"/>
    </row>
    <row r="217">
      <c r="A217" s="149"/>
      <c r="B217" s="149"/>
      <c r="C217" s="150"/>
      <c r="D217" s="150"/>
      <c r="E217" s="150"/>
      <c r="F217" s="111"/>
      <c r="G217" s="151"/>
      <c r="H217" s="150"/>
      <c r="I217" s="111"/>
      <c r="J217" s="151"/>
      <c r="K217" s="150"/>
      <c r="L217" s="149"/>
      <c r="M217" s="149"/>
      <c r="N217" s="149"/>
    </row>
    <row r="218">
      <c r="A218" s="149"/>
      <c r="B218" s="149"/>
      <c r="C218" s="150"/>
      <c r="D218" s="150"/>
      <c r="E218" s="150"/>
      <c r="F218" s="111"/>
      <c r="G218" s="151"/>
      <c r="H218" s="150"/>
      <c r="I218" s="111"/>
      <c r="J218" s="151"/>
      <c r="K218" s="150"/>
      <c r="L218" s="149"/>
      <c r="M218" s="149"/>
      <c r="N218" s="149"/>
    </row>
    <row r="219">
      <c r="A219" s="149"/>
      <c r="B219" s="149"/>
      <c r="C219" s="150"/>
      <c r="D219" s="150"/>
      <c r="E219" s="150"/>
      <c r="F219" s="111"/>
      <c r="G219" s="151"/>
      <c r="H219" s="150"/>
      <c r="I219" s="111"/>
      <c r="J219" s="151"/>
      <c r="K219" s="150"/>
      <c r="L219" s="149"/>
      <c r="M219" s="149"/>
      <c r="N219" s="149"/>
    </row>
    <row r="220">
      <c r="A220" s="149"/>
      <c r="B220" s="149"/>
      <c r="C220" s="150"/>
      <c r="D220" s="150"/>
      <c r="E220" s="150"/>
      <c r="F220" s="111"/>
      <c r="G220" s="151"/>
      <c r="H220" s="150"/>
      <c r="I220" s="111"/>
      <c r="J220" s="151"/>
      <c r="K220" s="150"/>
      <c r="L220" s="149"/>
      <c r="M220" s="149"/>
      <c r="N220" s="149"/>
    </row>
    <row r="221">
      <c r="A221" s="149"/>
      <c r="B221" s="149"/>
      <c r="C221" s="150"/>
      <c r="D221" s="150"/>
      <c r="E221" s="150"/>
      <c r="F221" s="111"/>
      <c r="G221" s="151"/>
      <c r="H221" s="150"/>
      <c r="I221" s="111"/>
      <c r="J221" s="151"/>
      <c r="K221" s="150"/>
      <c r="L221" s="149"/>
      <c r="M221" s="149"/>
      <c r="N221" s="149"/>
    </row>
    <row r="222">
      <c r="A222" s="149"/>
      <c r="B222" s="149"/>
      <c r="C222" s="150"/>
      <c r="D222" s="150"/>
      <c r="E222" s="150"/>
      <c r="F222" s="111"/>
      <c r="G222" s="151"/>
      <c r="H222" s="150"/>
      <c r="I222" s="111"/>
      <c r="J222" s="151"/>
      <c r="K222" s="150"/>
      <c r="L222" s="149"/>
      <c r="M222" s="149"/>
      <c r="N222" s="149"/>
    </row>
    <row r="223">
      <c r="A223" s="149"/>
      <c r="B223" s="149"/>
      <c r="C223" s="150"/>
      <c r="D223" s="150"/>
      <c r="E223" s="150"/>
      <c r="F223" s="111"/>
      <c r="G223" s="151"/>
      <c r="H223" s="150"/>
      <c r="I223" s="111"/>
      <c r="J223" s="151"/>
      <c r="K223" s="150"/>
      <c r="L223" s="149"/>
      <c r="M223" s="149"/>
      <c r="N223" s="149"/>
    </row>
    <row r="224">
      <c r="A224" s="149"/>
      <c r="B224" s="149"/>
      <c r="C224" s="150"/>
      <c r="D224" s="150"/>
      <c r="E224" s="150"/>
      <c r="F224" s="111"/>
      <c r="G224" s="151"/>
      <c r="H224" s="150"/>
      <c r="I224" s="111"/>
      <c r="J224" s="151"/>
      <c r="K224" s="150"/>
      <c r="L224" s="149"/>
      <c r="M224" s="149"/>
      <c r="N224" s="149"/>
    </row>
    <row r="225">
      <c r="A225" s="149"/>
      <c r="B225" s="149"/>
      <c r="C225" s="150"/>
      <c r="D225" s="150"/>
      <c r="E225" s="150"/>
      <c r="F225" s="111"/>
      <c r="G225" s="151"/>
      <c r="H225" s="150"/>
      <c r="I225" s="111"/>
      <c r="J225" s="151"/>
      <c r="K225" s="150"/>
      <c r="L225" s="149"/>
      <c r="M225" s="149"/>
      <c r="N225" s="149"/>
    </row>
    <row r="226">
      <c r="A226" s="149"/>
      <c r="B226" s="149"/>
      <c r="C226" s="150"/>
      <c r="D226" s="150"/>
      <c r="E226" s="150"/>
      <c r="F226" s="111"/>
      <c r="G226" s="151"/>
      <c r="H226" s="150"/>
      <c r="I226" s="111"/>
      <c r="J226" s="151"/>
      <c r="K226" s="150"/>
      <c r="L226" s="149"/>
      <c r="M226" s="149"/>
      <c r="N226" s="149"/>
    </row>
    <row r="227">
      <c r="A227" s="149"/>
      <c r="B227" s="149"/>
      <c r="C227" s="150"/>
      <c r="D227" s="150"/>
      <c r="E227" s="150"/>
      <c r="F227" s="111"/>
      <c r="G227" s="151"/>
      <c r="H227" s="150"/>
      <c r="I227" s="111"/>
      <c r="J227" s="151"/>
      <c r="K227" s="150"/>
      <c r="L227" s="149"/>
      <c r="M227" s="149"/>
      <c r="N227" s="149"/>
    </row>
    <row r="228">
      <c r="A228" s="149"/>
      <c r="B228" s="149"/>
      <c r="C228" s="150"/>
      <c r="D228" s="150"/>
      <c r="E228" s="150"/>
      <c r="F228" s="111"/>
      <c r="G228" s="151"/>
      <c r="H228" s="150"/>
      <c r="I228" s="111"/>
      <c r="J228" s="151"/>
      <c r="K228" s="150"/>
      <c r="L228" s="149"/>
      <c r="M228" s="149"/>
      <c r="N228" s="149"/>
    </row>
    <row r="229">
      <c r="A229" s="149"/>
      <c r="B229" s="149"/>
      <c r="C229" s="150"/>
      <c r="D229" s="150"/>
      <c r="E229" s="150"/>
      <c r="F229" s="111"/>
      <c r="G229" s="151"/>
      <c r="H229" s="150"/>
      <c r="I229" s="111"/>
      <c r="J229" s="151"/>
      <c r="K229" s="150"/>
      <c r="L229" s="149"/>
      <c r="M229" s="149"/>
      <c r="N229" s="149"/>
    </row>
    <row r="230">
      <c r="A230" s="149"/>
      <c r="B230" s="149"/>
      <c r="C230" s="150"/>
      <c r="D230" s="150"/>
      <c r="E230" s="150"/>
      <c r="F230" s="111"/>
      <c r="G230" s="151"/>
      <c r="H230" s="150"/>
      <c r="I230" s="111"/>
      <c r="J230" s="151"/>
      <c r="K230" s="150"/>
      <c r="L230" s="149"/>
      <c r="M230" s="149"/>
      <c r="N230" s="149"/>
    </row>
    <row r="231">
      <c r="A231" s="149"/>
      <c r="B231" s="149"/>
      <c r="C231" s="150"/>
      <c r="D231" s="150"/>
      <c r="E231" s="150"/>
      <c r="F231" s="111"/>
      <c r="G231" s="151"/>
      <c r="H231" s="150"/>
      <c r="I231" s="111"/>
      <c r="J231" s="151"/>
      <c r="K231" s="150"/>
      <c r="L231" s="149"/>
      <c r="M231" s="149"/>
      <c r="N231" s="149"/>
    </row>
    <row r="232">
      <c r="A232" s="149"/>
      <c r="B232" s="149"/>
      <c r="C232" s="150"/>
      <c r="D232" s="150"/>
      <c r="E232" s="150"/>
      <c r="F232" s="111"/>
      <c r="G232" s="151"/>
      <c r="H232" s="150"/>
      <c r="I232" s="111"/>
      <c r="J232" s="151"/>
      <c r="K232" s="150"/>
      <c r="L232" s="149"/>
      <c r="M232" s="149"/>
      <c r="N232" s="149"/>
    </row>
    <row r="233">
      <c r="A233" s="149"/>
      <c r="B233" s="149"/>
      <c r="C233" s="150"/>
      <c r="D233" s="150"/>
      <c r="E233" s="150"/>
      <c r="F233" s="111"/>
      <c r="G233" s="151"/>
      <c r="H233" s="150"/>
      <c r="I233" s="111"/>
      <c r="J233" s="151"/>
      <c r="K233" s="150"/>
      <c r="L233" s="149"/>
      <c r="M233" s="149"/>
      <c r="N233" s="149"/>
    </row>
    <row r="234">
      <c r="A234" s="149"/>
      <c r="B234" s="149"/>
      <c r="C234" s="150"/>
      <c r="D234" s="150"/>
      <c r="E234" s="150"/>
      <c r="F234" s="111"/>
      <c r="G234" s="151"/>
      <c r="H234" s="150"/>
      <c r="I234" s="111"/>
      <c r="J234" s="151"/>
      <c r="K234" s="150"/>
      <c r="L234" s="149"/>
      <c r="M234" s="149"/>
      <c r="N234" s="149"/>
    </row>
    <row r="235">
      <c r="A235" s="149"/>
      <c r="B235" s="149"/>
      <c r="C235" s="150"/>
      <c r="D235" s="150"/>
      <c r="E235" s="150"/>
      <c r="F235" s="111"/>
      <c r="G235" s="151"/>
      <c r="H235" s="150"/>
      <c r="I235" s="111"/>
      <c r="J235" s="151"/>
      <c r="K235" s="150"/>
      <c r="L235" s="149"/>
      <c r="M235" s="149"/>
      <c r="N235" s="149"/>
    </row>
    <row r="236">
      <c r="A236" s="149"/>
      <c r="B236" s="149"/>
      <c r="C236" s="150"/>
      <c r="D236" s="150"/>
      <c r="E236" s="150"/>
      <c r="F236" s="111"/>
      <c r="G236" s="151"/>
      <c r="H236" s="150"/>
      <c r="I236" s="111"/>
      <c r="J236" s="151"/>
      <c r="K236" s="150"/>
      <c r="L236" s="149"/>
      <c r="M236" s="149"/>
      <c r="N236" s="149"/>
    </row>
    <row r="237">
      <c r="A237" s="149"/>
      <c r="B237" s="149"/>
      <c r="C237" s="150"/>
      <c r="D237" s="150"/>
      <c r="E237" s="150"/>
      <c r="F237" s="111"/>
      <c r="G237" s="151"/>
      <c r="H237" s="150"/>
      <c r="I237" s="111"/>
      <c r="J237" s="151"/>
      <c r="K237" s="150"/>
      <c r="L237" s="149"/>
      <c r="M237" s="149"/>
      <c r="N237" s="149"/>
    </row>
    <row r="238">
      <c r="A238" s="149"/>
      <c r="B238" s="149"/>
      <c r="C238" s="150"/>
      <c r="D238" s="150"/>
      <c r="E238" s="150"/>
      <c r="F238" s="111"/>
      <c r="G238" s="151"/>
      <c r="H238" s="150"/>
      <c r="I238" s="111"/>
      <c r="J238" s="151"/>
      <c r="K238" s="150"/>
      <c r="L238" s="149"/>
      <c r="M238" s="149"/>
      <c r="N238" s="149"/>
    </row>
    <row r="239">
      <c r="A239" s="149"/>
      <c r="B239" s="149"/>
      <c r="C239" s="150"/>
      <c r="D239" s="150"/>
      <c r="E239" s="150"/>
      <c r="F239" s="111"/>
      <c r="G239" s="151"/>
      <c r="H239" s="150"/>
      <c r="I239" s="111"/>
      <c r="J239" s="151"/>
      <c r="K239" s="150"/>
      <c r="L239" s="149"/>
      <c r="M239" s="149"/>
      <c r="N239" s="149"/>
    </row>
    <row r="240">
      <c r="A240" s="149"/>
      <c r="B240" s="149"/>
      <c r="C240" s="150"/>
      <c r="D240" s="150"/>
      <c r="E240" s="150"/>
      <c r="F240" s="111"/>
      <c r="G240" s="151"/>
      <c r="H240" s="150"/>
      <c r="I240" s="111"/>
      <c r="J240" s="151"/>
      <c r="K240" s="150"/>
      <c r="L240" s="149"/>
      <c r="M240" s="149"/>
      <c r="N240" s="149"/>
    </row>
    <row r="241">
      <c r="A241" s="149"/>
      <c r="B241" s="149"/>
      <c r="C241" s="150"/>
      <c r="D241" s="150"/>
      <c r="E241" s="150"/>
      <c r="F241" s="111"/>
      <c r="G241" s="151"/>
      <c r="H241" s="150"/>
      <c r="I241" s="111"/>
      <c r="J241" s="151"/>
      <c r="K241" s="150"/>
      <c r="L241" s="149"/>
      <c r="M241" s="149"/>
      <c r="N241" s="149"/>
    </row>
    <row r="242">
      <c r="A242" s="149"/>
      <c r="B242" s="149"/>
      <c r="C242" s="150"/>
      <c r="D242" s="150"/>
      <c r="E242" s="150"/>
      <c r="F242" s="111"/>
      <c r="G242" s="151"/>
      <c r="H242" s="150"/>
      <c r="I242" s="111"/>
      <c r="J242" s="151"/>
      <c r="K242" s="150"/>
      <c r="L242" s="149"/>
      <c r="M242" s="149"/>
      <c r="N242" s="149"/>
    </row>
    <row r="243">
      <c r="A243" s="149"/>
      <c r="B243" s="149"/>
      <c r="C243" s="150"/>
      <c r="D243" s="150"/>
      <c r="E243" s="150"/>
      <c r="F243" s="111"/>
      <c r="G243" s="151"/>
      <c r="H243" s="150"/>
      <c r="I243" s="111"/>
      <c r="J243" s="151"/>
      <c r="K243" s="150"/>
      <c r="L243" s="149"/>
      <c r="M243" s="149"/>
      <c r="N243" s="149"/>
    </row>
    <row r="244">
      <c r="A244" s="149"/>
      <c r="B244" s="149"/>
      <c r="C244" s="150"/>
      <c r="D244" s="150"/>
      <c r="E244" s="150"/>
      <c r="F244" s="111"/>
      <c r="G244" s="151"/>
      <c r="H244" s="150"/>
      <c r="I244" s="111"/>
      <c r="J244" s="151"/>
      <c r="K244" s="150"/>
      <c r="L244" s="149"/>
      <c r="M244" s="149"/>
      <c r="N244" s="149"/>
    </row>
    <row r="245">
      <c r="A245" s="149"/>
      <c r="B245" s="149"/>
      <c r="C245" s="150"/>
      <c r="D245" s="150"/>
      <c r="E245" s="150"/>
      <c r="F245" s="111"/>
      <c r="G245" s="151"/>
      <c r="H245" s="150"/>
      <c r="I245" s="111"/>
      <c r="J245" s="151"/>
      <c r="K245" s="150"/>
      <c r="L245" s="149"/>
      <c r="M245" s="149"/>
      <c r="N245" s="149"/>
    </row>
    <row r="246">
      <c r="A246" s="149"/>
      <c r="B246" s="149"/>
      <c r="C246" s="150"/>
      <c r="D246" s="150"/>
      <c r="E246" s="150"/>
      <c r="F246" s="111"/>
      <c r="G246" s="151"/>
      <c r="H246" s="150"/>
      <c r="I246" s="111"/>
      <c r="J246" s="151"/>
      <c r="K246" s="150"/>
      <c r="L246" s="149"/>
      <c r="M246" s="149"/>
      <c r="N246" s="149"/>
    </row>
    <row r="247">
      <c r="A247" s="149"/>
      <c r="B247" s="149"/>
      <c r="C247" s="150"/>
      <c r="D247" s="150"/>
      <c r="E247" s="150"/>
      <c r="F247" s="111"/>
      <c r="G247" s="151"/>
      <c r="H247" s="150"/>
      <c r="I247" s="111"/>
      <c r="J247" s="151"/>
      <c r="K247" s="150"/>
      <c r="L247" s="149"/>
      <c r="M247" s="149"/>
      <c r="N247" s="149"/>
    </row>
    <row r="248">
      <c r="A248" s="149"/>
      <c r="B248" s="149"/>
      <c r="C248" s="150"/>
      <c r="D248" s="150"/>
      <c r="E248" s="150"/>
      <c r="F248" s="111"/>
      <c r="G248" s="151"/>
      <c r="H248" s="150"/>
      <c r="I248" s="111"/>
      <c r="J248" s="151"/>
      <c r="K248" s="150"/>
      <c r="L248" s="149"/>
      <c r="M248" s="149"/>
      <c r="N248" s="149"/>
    </row>
    <row r="249">
      <c r="A249" s="149"/>
      <c r="B249" s="149"/>
      <c r="C249" s="150"/>
      <c r="D249" s="150"/>
      <c r="E249" s="150"/>
      <c r="F249" s="111"/>
      <c r="G249" s="151"/>
      <c r="H249" s="150"/>
      <c r="I249" s="111"/>
      <c r="J249" s="151"/>
      <c r="K249" s="150"/>
      <c r="L249" s="149"/>
      <c r="M249" s="149"/>
      <c r="N249" s="149"/>
    </row>
    <row r="250">
      <c r="A250" s="149"/>
      <c r="B250" s="149"/>
      <c r="C250" s="150"/>
      <c r="D250" s="150"/>
      <c r="E250" s="150"/>
      <c r="F250" s="111"/>
      <c r="G250" s="151"/>
      <c r="H250" s="150"/>
      <c r="I250" s="111"/>
      <c r="J250" s="151"/>
      <c r="K250" s="150"/>
      <c r="L250" s="149"/>
      <c r="M250" s="149"/>
      <c r="N250" s="149"/>
    </row>
    <row r="251">
      <c r="A251" s="149"/>
      <c r="B251" s="149"/>
      <c r="C251" s="150"/>
      <c r="D251" s="150"/>
      <c r="E251" s="150"/>
      <c r="F251" s="111"/>
      <c r="G251" s="151"/>
      <c r="H251" s="150"/>
      <c r="I251" s="111"/>
      <c r="J251" s="151"/>
      <c r="K251" s="150"/>
      <c r="L251" s="149"/>
      <c r="M251" s="149"/>
      <c r="N251" s="149"/>
    </row>
    <row r="252">
      <c r="A252" s="149"/>
      <c r="B252" s="149"/>
      <c r="C252" s="150"/>
      <c r="D252" s="150"/>
      <c r="E252" s="150"/>
      <c r="F252" s="111"/>
      <c r="G252" s="151"/>
      <c r="H252" s="150"/>
      <c r="I252" s="111"/>
      <c r="J252" s="151"/>
      <c r="K252" s="150"/>
      <c r="L252" s="149"/>
      <c r="M252" s="149"/>
      <c r="N252" s="149"/>
    </row>
    <row r="253">
      <c r="A253" s="149"/>
      <c r="B253" s="149"/>
      <c r="C253" s="150"/>
      <c r="D253" s="150"/>
      <c r="E253" s="150"/>
      <c r="F253" s="111"/>
      <c r="G253" s="151"/>
      <c r="H253" s="150"/>
      <c r="I253" s="111"/>
      <c r="J253" s="151"/>
      <c r="K253" s="150"/>
      <c r="L253" s="149"/>
      <c r="M253" s="149"/>
      <c r="N253" s="149"/>
    </row>
    <row r="254">
      <c r="A254" s="149"/>
      <c r="B254" s="149"/>
      <c r="C254" s="150"/>
      <c r="D254" s="150"/>
      <c r="E254" s="150"/>
      <c r="F254" s="111"/>
      <c r="G254" s="151"/>
      <c r="H254" s="150"/>
      <c r="I254" s="111"/>
      <c r="J254" s="151"/>
      <c r="K254" s="150"/>
      <c r="L254" s="149"/>
      <c r="M254" s="149"/>
      <c r="N254" s="149"/>
    </row>
    <row r="255">
      <c r="A255" s="149"/>
      <c r="B255" s="149"/>
      <c r="C255" s="150"/>
      <c r="D255" s="150"/>
      <c r="E255" s="150"/>
      <c r="F255" s="111"/>
      <c r="G255" s="151"/>
      <c r="H255" s="150"/>
      <c r="I255" s="111"/>
      <c r="J255" s="151"/>
      <c r="K255" s="150"/>
      <c r="L255" s="149"/>
      <c r="M255" s="149"/>
      <c r="N255" s="149"/>
    </row>
    <row r="256">
      <c r="A256" s="149"/>
      <c r="B256" s="149"/>
      <c r="C256" s="150"/>
      <c r="D256" s="150"/>
      <c r="E256" s="150"/>
      <c r="F256" s="111"/>
      <c r="G256" s="151"/>
      <c r="H256" s="150"/>
      <c r="I256" s="111"/>
      <c r="J256" s="151"/>
      <c r="K256" s="150"/>
      <c r="L256" s="149"/>
      <c r="M256" s="149"/>
      <c r="N256" s="149"/>
    </row>
    <row r="257">
      <c r="A257" s="149"/>
      <c r="B257" s="149"/>
      <c r="C257" s="150"/>
      <c r="D257" s="150"/>
      <c r="E257" s="150"/>
      <c r="F257" s="111"/>
      <c r="G257" s="151"/>
      <c r="H257" s="150"/>
      <c r="I257" s="111"/>
      <c r="J257" s="151"/>
      <c r="K257" s="150"/>
      <c r="L257" s="149"/>
      <c r="M257" s="149"/>
      <c r="N257" s="149"/>
    </row>
    <row r="258">
      <c r="A258" s="149"/>
      <c r="B258" s="149"/>
      <c r="C258" s="150"/>
      <c r="D258" s="150"/>
      <c r="E258" s="150"/>
      <c r="F258" s="111"/>
      <c r="G258" s="151"/>
      <c r="H258" s="150"/>
      <c r="I258" s="111"/>
      <c r="J258" s="151"/>
      <c r="K258" s="150"/>
      <c r="L258" s="149"/>
      <c r="M258" s="149"/>
      <c r="N258" s="149"/>
    </row>
    <row r="259">
      <c r="A259" s="149"/>
      <c r="B259" s="149"/>
      <c r="C259" s="150"/>
      <c r="D259" s="150"/>
      <c r="E259" s="150"/>
      <c r="F259" s="111"/>
      <c r="G259" s="151"/>
      <c r="H259" s="150"/>
      <c r="I259" s="111"/>
      <c r="J259" s="151"/>
      <c r="K259" s="150"/>
      <c r="L259" s="149"/>
      <c r="M259" s="149"/>
      <c r="N259" s="149"/>
    </row>
    <row r="260">
      <c r="A260" s="149"/>
      <c r="B260" s="149"/>
      <c r="C260" s="150"/>
      <c r="D260" s="150"/>
      <c r="E260" s="150"/>
      <c r="F260" s="111"/>
      <c r="G260" s="151"/>
      <c r="H260" s="150"/>
      <c r="I260" s="111"/>
      <c r="J260" s="151"/>
      <c r="K260" s="150"/>
      <c r="L260" s="149"/>
      <c r="M260" s="149"/>
      <c r="N260" s="149"/>
    </row>
    <row r="261">
      <c r="A261" s="149"/>
      <c r="B261" s="149"/>
      <c r="C261" s="150"/>
      <c r="D261" s="150"/>
      <c r="E261" s="150"/>
      <c r="F261" s="111"/>
      <c r="G261" s="151"/>
      <c r="H261" s="150"/>
      <c r="I261" s="111"/>
      <c r="J261" s="151"/>
      <c r="K261" s="150"/>
      <c r="L261" s="149"/>
      <c r="M261" s="149"/>
      <c r="N261" s="149"/>
    </row>
    <row r="262">
      <c r="A262" s="149"/>
      <c r="B262" s="149"/>
      <c r="C262" s="150"/>
      <c r="D262" s="150"/>
      <c r="E262" s="150"/>
      <c r="F262" s="111"/>
      <c r="G262" s="151"/>
      <c r="H262" s="150"/>
      <c r="I262" s="111"/>
      <c r="J262" s="151"/>
      <c r="K262" s="150"/>
      <c r="L262" s="149"/>
      <c r="M262" s="149"/>
      <c r="N262" s="149"/>
    </row>
    <row r="263">
      <c r="A263" s="149"/>
      <c r="B263" s="149"/>
      <c r="C263" s="150"/>
      <c r="D263" s="150"/>
      <c r="E263" s="150"/>
      <c r="F263" s="111"/>
      <c r="G263" s="151"/>
      <c r="H263" s="150"/>
      <c r="I263" s="111"/>
      <c r="J263" s="151"/>
      <c r="K263" s="150"/>
      <c r="L263" s="149"/>
      <c r="M263" s="149"/>
      <c r="N263" s="149"/>
    </row>
    <row r="264">
      <c r="A264" s="149"/>
      <c r="B264" s="149"/>
      <c r="C264" s="150"/>
      <c r="D264" s="150"/>
      <c r="E264" s="150"/>
      <c r="F264" s="111"/>
      <c r="G264" s="151"/>
      <c r="H264" s="150"/>
      <c r="I264" s="111"/>
      <c r="J264" s="151"/>
      <c r="K264" s="150"/>
      <c r="L264" s="149"/>
      <c r="M264" s="149"/>
      <c r="N264" s="149"/>
    </row>
    <row r="265">
      <c r="A265" s="149"/>
      <c r="B265" s="149"/>
      <c r="C265" s="150"/>
      <c r="D265" s="150"/>
      <c r="E265" s="150"/>
      <c r="F265" s="111"/>
      <c r="G265" s="151"/>
      <c r="H265" s="150"/>
      <c r="I265" s="111"/>
      <c r="J265" s="151"/>
      <c r="K265" s="150"/>
      <c r="L265" s="149"/>
      <c r="M265" s="149"/>
      <c r="N265" s="149"/>
    </row>
    <row r="266">
      <c r="A266" s="149"/>
      <c r="B266" s="149"/>
      <c r="C266" s="150"/>
      <c r="D266" s="150"/>
      <c r="E266" s="150"/>
      <c r="F266" s="111"/>
      <c r="G266" s="151"/>
      <c r="H266" s="150"/>
      <c r="I266" s="111"/>
      <c r="J266" s="151"/>
      <c r="K266" s="150"/>
      <c r="L266" s="149"/>
      <c r="M266" s="149"/>
      <c r="N266" s="149"/>
    </row>
    <row r="267">
      <c r="A267" s="149"/>
      <c r="B267" s="149"/>
      <c r="C267" s="150"/>
      <c r="D267" s="150"/>
      <c r="E267" s="150"/>
      <c r="F267" s="111"/>
      <c r="G267" s="151"/>
      <c r="H267" s="150"/>
      <c r="I267" s="111"/>
      <c r="J267" s="151"/>
      <c r="K267" s="150"/>
      <c r="L267" s="149"/>
      <c r="M267" s="149"/>
      <c r="N267" s="149"/>
    </row>
    <row r="268">
      <c r="A268" s="149"/>
      <c r="B268" s="149"/>
      <c r="C268" s="150"/>
      <c r="D268" s="150"/>
      <c r="E268" s="150"/>
      <c r="F268" s="111"/>
      <c r="G268" s="151"/>
      <c r="H268" s="150"/>
      <c r="I268" s="111"/>
      <c r="J268" s="151"/>
      <c r="K268" s="150"/>
      <c r="L268" s="149"/>
      <c r="M268" s="149"/>
      <c r="N268" s="149"/>
    </row>
    <row r="269">
      <c r="A269" s="149"/>
      <c r="B269" s="149"/>
      <c r="C269" s="150"/>
      <c r="D269" s="150"/>
      <c r="E269" s="150"/>
      <c r="F269" s="111"/>
      <c r="G269" s="151"/>
      <c r="H269" s="150"/>
      <c r="I269" s="111"/>
      <c r="J269" s="151"/>
      <c r="K269" s="150"/>
      <c r="L269" s="149"/>
      <c r="M269" s="149"/>
      <c r="N269" s="149"/>
    </row>
    <row r="270">
      <c r="A270" s="149"/>
      <c r="B270" s="149"/>
      <c r="C270" s="150"/>
      <c r="D270" s="150"/>
      <c r="E270" s="150"/>
      <c r="F270" s="111"/>
      <c r="G270" s="151"/>
      <c r="H270" s="150"/>
      <c r="I270" s="111"/>
      <c r="J270" s="151"/>
      <c r="K270" s="150"/>
      <c r="L270" s="149"/>
      <c r="M270" s="149"/>
      <c r="N270" s="149"/>
    </row>
    <row r="271">
      <c r="A271" s="149"/>
      <c r="B271" s="149"/>
      <c r="C271" s="150"/>
      <c r="D271" s="150"/>
      <c r="E271" s="150"/>
      <c r="F271" s="111"/>
      <c r="G271" s="151"/>
      <c r="H271" s="150"/>
      <c r="I271" s="111"/>
      <c r="J271" s="151"/>
      <c r="K271" s="150"/>
      <c r="L271" s="149"/>
      <c r="M271" s="149"/>
      <c r="N271" s="149"/>
    </row>
    <row r="272">
      <c r="A272" s="149"/>
      <c r="B272" s="149"/>
      <c r="C272" s="150"/>
      <c r="D272" s="150"/>
      <c r="E272" s="150"/>
      <c r="F272" s="111"/>
      <c r="G272" s="151"/>
      <c r="H272" s="150"/>
      <c r="I272" s="111"/>
      <c r="J272" s="151"/>
      <c r="K272" s="150"/>
      <c r="L272" s="149"/>
      <c r="M272" s="149"/>
      <c r="N272" s="149"/>
    </row>
    <row r="273">
      <c r="A273" s="149"/>
      <c r="B273" s="149"/>
      <c r="C273" s="150"/>
      <c r="D273" s="150"/>
      <c r="E273" s="150"/>
      <c r="F273" s="111"/>
      <c r="G273" s="151"/>
      <c r="H273" s="150"/>
      <c r="I273" s="111"/>
      <c r="J273" s="151"/>
      <c r="K273" s="150"/>
      <c r="L273" s="149"/>
      <c r="M273" s="149"/>
      <c r="N273" s="149"/>
    </row>
    <row r="274">
      <c r="A274" s="149"/>
      <c r="B274" s="149"/>
      <c r="C274" s="150"/>
      <c r="D274" s="150"/>
      <c r="E274" s="150"/>
      <c r="F274" s="111"/>
      <c r="G274" s="151"/>
      <c r="H274" s="150"/>
      <c r="I274" s="111"/>
      <c r="J274" s="151"/>
      <c r="K274" s="150"/>
      <c r="L274" s="149"/>
      <c r="M274" s="149"/>
      <c r="N274" s="149"/>
    </row>
    <row r="275">
      <c r="A275" s="149"/>
      <c r="B275" s="149"/>
      <c r="C275" s="150"/>
      <c r="D275" s="150"/>
      <c r="E275" s="150"/>
      <c r="F275" s="111"/>
      <c r="G275" s="151"/>
      <c r="H275" s="150"/>
      <c r="I275" s="111"/>
      <c r="J275" s="151"/>
      <c r="K275" s="150"/>
      <c r="L275" s="149"/>
      <c r="M275" s="149"/>
      <c r="N275" s="149"/>
    </row>
    <row r="276">
      <c r="A276" s="149"/>
      <c r="B276" s="149"/>
      <c r="C276" s="150"/>
      <c r="D276" s="150"/>
      <c r="E276" s="150"/>
      <c r="F276" s="111"/>
      <c r="G276" s="151"/>
      <c r="H276" s="150"/>
      <c r="I276" s="111"/>
      <c r="J276" s="151"/>
      <c r="K276" s="150"/>
      <c r="L276" s="149"/>
      <c r="M276" s="149"/>
      <c r="N276" s="149"/>
    </row>
    <row r="277">
      <c r="A277" s="149"/>
      <c r="B277" s="149"/>
      <c r="C277" s="150"/>
      <c r="D277" s="150"/>
      <c r="E277" s="150"/>
      <c r="F277" s="111"/>
      <c r="G277" s="151"/>
      <c r="H277" s="150"/>
      <c r="I277" s="111"/>
      <c r="J277" s="151"/>
      <c r="K277" s="150"/>
      <c r="L277" s="149"/>
      <c r="M277" s="149"/>
      <c r="N277" s="149"/>
    </row>
    <row r="278">
      <c r="A278" s="149"/>
      <c r="B278" s="149"/>
      <c r="C278" s="150"/>
      <c r="D278" s="150"/>
      <c r="E278" s="150"/>
      <c r="F278" s="111"/>
      <c r="G278" s="151"/>
      <c r="H278" s="150"/>
      <c r="I278" s="111"/>
      <c r="J278" s="151"/>
      <c r="K278" s="150"/>
      <c r="L278" s="149"/>
      <c r="M278" s="149"/>
      <c r="N278" s="149"/>
    </row>
    <row r="279">
      <c r="A279" s="149"/>
      <c r="B279" s="149"/>
      <c r="C279" s="150"/>
      <c r="D279" s="150"/>
      <c r="E279" s="150"/>
      <c r="F279" s="111"/>
      <c r="G279" s="151"/>
      <c r="H279" s="150"/>
      <c r="I279" s="111"/>
      <c r="J279" s="151"/>
      <c r="K279" s="150"/>
      <c r="L279" s="149"/>
      <c r="M279" s="149"/>
      <c r="N279" s="149"/>
    </row>
    <row r="280">
      <c r="A280" s="149"/>
      <c r="B280" s="149"/>
      <c r="C280" s="150"/>
      <c r="D280" s="150"/>
      <c r="E280" s="150"/>
      <c r="F280" s="111"/>
      <c r="G280" s="151"/>
      <c r="H280" s="150"/>
      <c r="I280" s="111"/>
      <c r="J280" s="151"/>
      <c r="K280" s="150"/>
      <c r="L280" s="149"/>
      <c r="M280" s="149"/>
      <c r="N280" s="149"/>
    </row>
    <row r="281">
      <c r="A281" s="149"/>
      <c r="B281" s="149"/>
      <c r="C281" s="150"/>
      <c r="D281" s="150"/>
      <c r="E281" s="150"/>
      <c r="F281" s="111"/>
      <c r="G281" s="151"/>
      <c r="H281" s="150"/>
      <c r="I281" s="111"/>
      <c r="J281" s="151"/>
      <c r="K281" s="150"/>
      <c r="L281" s="149"/>
      <c r="M281" s="149"/>
      <c r="N281" s="149"/>
    </row>
    <row r="282">
      <c r="A282" s="149"/>
      <c r="B282" s="149"/>
      <c r="C282" s="150"/>
      <c r="D282" s="150"/>
      <c r="E282" s="150"/>
      <c r="F282" s="111"/>
      <c r="G282" s="151"/>
      <c r="H282" s="150"/>
      <c r="I282" s="111"/>
      <c r="J282" s="151"/>
      <c r="K282" s="150"/>
      <c r="L282" s="149"/>
      <c r="M282" s="149"/>
      <c r="N282" s="149"/>
    </row>
    <row r="283">
      <c r="A283" s="149"/>
      <c r="B283" s="149"/>
      <c r="C283" s="150"/>
      <c r="D283" s="150"/>
      <c r="E283" s="150"/>
      <c r="F283" s="111"/>
      <c r="G283" s="151"/>
      <c r="H283" s="150"/>
      <c r="I283" s="111"/>
      <c r="J283" s="151"/>
      <c r="K283" s="150"/>
      <c r="L283" s="149"/>
      <c r="M283" s="149"/>
      <c r="N283" s="149"/>
    </row>
    <row r="284">
      <c r="A284" s="149"/>
      <c r="B284" s="149"/>
      <c r="C284" s="150"/>
      <c r="D284" s="150"/>
      <c r="E284" s="150"/>
      <c r="F284" s="111"/>
      <c r="G284" s="151"/>
      <c r="H284" s="150"/>
      <c r="I284" s="111"/>
      <c r="J284" s="151"/>
      <c r="K284" s="150"/>
      <c r="L284" s="149"/>
      <c r="M284" s="149"/>
      <c r="N284" s="149"/>
    </row>
    <row r="285">
      <c r="A285" s="149"/>
      <c r="B285" s="149"/>
      <c r="C285" s="150"/>
      <c r="D285" s="150"/>
      <c r="E285" s="150"/>
      <c r="F285" s="111"/>
      <c r="G285" s="151"/>
      <c r="H285" s="150"/>
      <c r="I285" s="111"/>
      <c r="J285" s="151"/>
      <c r="K285" s="150"/>
      <c r="L285" s="149"/>
      <c r="M285" s="149"/>
      <c r="N285" s="149"/>
    </row>
    <row r="286">
      <c r="A286" s="149"/>
      <c r="B286" s="149"/>
      <c r="C286" s="150"/>
      <c r="D286" s="150"/>
      <c r="E286" s="150"/>
      <c r="F286" s="111"/>
      <c r="G286" s="151"/>
      <c r="H286" s="150"/>
      <c r="I286" s="111"/>
      <c r="J286" s="151"/>
      <c r="K286" s="150"/>
      <c r="L286" s="149"/>
      <c r="M286" s="149"/>
      <c r="N286" s="149"/>
    </row>
    <row r="287">
      <c r="A287" s="149"/>
      <c r="B287" s="149"/>
      <c r="C287" s="150"/>
      <c r="D287" s="150"/>
      <c r="E287" s="150"/>
      <c r="F287" s="111"/>
      <c r="G287" s="151"/>
      <c r="H287" s="150"/>
      <c r="I287" s="111"/>
      <c r="J287" s="151"/>
      <c r="K287" s="150"/>
      <c r="L287" s="149"/>
      <c r="M287" s="149"/>
      <c r="N287" s="149"/>
    </row>
    <row r="288">
      <c r="A288" s="149"/>
      <c r="B288" s="149"/>
      <c r="C288" s="150"/>
      <c r="D288" s="150"/>
      <c r="E288" s="150"/>
      <c r="F288" s="111"/>
      <c r="G288" s="151"/>
      <c r="H288" s="150"/>
      <c r="I288" s="111"/>
      <c r="J288" s="151"/>
      <c r="K288" s="150"/>
      <c r="L288" s="149"/>
      <c r="M288" s="149"/>
      <c r="N288" s="149"/>
    </row>
    <row r="289">
      <c r="A289" s="149"/>
      <c r="B289" s="149"/>
      <c r="C289" s="150"/>
      <c r="D289" s="150"/>
      <c r="E289" s="150"/>
      <c r="F289" s="111"/>
      <c r="G289" s="151"/>
      <c r="H289" s="150"/>
      <c r="I289" s="111"/>
      <c r="J289" s="151"/>
      <c r="K289" s="150"/>
      <c r="L289" s="149"/>
      <c r="M289" s="149"/>
      <c r="N289" s="149"/>
    </row>
    <row r="290">
      <c r="A290" s="149"/>
      <c r="B290" s="149"/>
      <c r="C290" s="150"/>
      <c r="D290" s="150"/>
      <c r="E290" s="150"/>
      <c r="F290" s="111"/>
      <c r="G290" s="151"/>
      <c r="H290" s="150"/>
      <c r="I290" s="111"/>
      <c r="J290" s="151"/>
      <c r="K290" s="150"/>
      <c r="L290" s="149"/>
      <c r="M290" s="149"/>
      <c r="N290" s="149"/>
    </row>
    <row r="291">
      <c r="A291" s="149"/>
      <c r="B291" s="149"/>
      <c r="C291" s="150"/>
      <c r="D291" s="150"/>
      <c r="E291" s="150"/>
      <c r="F291" s="111"/>
      <c r="G291" s="151"/>
      <c r="H291" s="150"/>
      <c r="I291" s="111"/>
      <c r="J291" s="151"/>
      <c r="K291" s="150"/>
      <c r="L291" s="149"/>
      <c r="M291" s="149"/>
      <c r="N291" s="149"/>
    </row>
    <row r="292">
      <c r="A292" s="149"/>
      <c r="B292" s="149"/>
      <c r="C292" s="150"/>
      <c r="D292" s="150"/>
      <c r="E292" s="150"/>
      <c r="F292" s="111"/>
      <c r="G292" s="151"/>
      <c r="H292" s="150"/>
      <c r="I292" s="111"/>
      <c r="J292" s="151"/>
      <c r="K292" s="150"/>
      <c r="L292" s="149"/>
      <c r="M292" s="149"/>
      <c r="N292" s="149"/>
    </row>
    <row r="293">
      <c r="A293" s="149"/>
      <c r="B293" s="149"/>
      <c r="C293" s="150"/>
      <c r="D293" s="150"/>
      <c r="E293" s="150"/>
      <c r="F293" s="111"/>
      <c r="G293" s="151"/>
      <c r="H293" s="150"/>
      <c r="I293" s="111"/>
      <c r="J293" s="151"/>
      <c r="K293" s="150"/>
      <c r="L293" s="149"/>
      <c r="M293" s="149"/>
      <c r="N293" s="149"/>
    </row>
    <row r="294">
      <c r="A294" s="149"/>
      <c r="B294" s="149"/>
      <c r="C294" s="150"/>
      <c r="D294" s="150"/>
      <c r="E294" s="150"/>
      <c r="F294" s="111"/>
      <c r="G294" s="151"/>
      <c r="H294" s="150"/>
      <c r="I294" s="111"/>
      <c r="J294" s="151"/>
      <c r="K294" s="150"/>
      <c r="L294" s="149"/>
      <c r="M294" s="149"/>
      <c r="N294" s="149"/>
    </row>
    <row r="295">
      <c r="A295" s="149"/>
      <c r="B295" s="149"/>
      <c r="C295" s="150"/>
      <c r="D295" s="150"/>
      <c r="E295" s="150"/>
      <c r="F295" s="111"/>
      <c r="G295" s="151"/>
      <c r="H295" s="150"/>
      <c r="I295" s="111"/>
      <c r="J295" s="151"/>
      <c r="K295" s="150"/>
      <c r="L295" s="149"/>
      <c r="M295" s="149"/>
      <c r="N295" s="149"/>
    </row>
    <row r="296">
      <c r="A296" s="149"/>
      <c r="B296" s="149"/>
      <c r="C296" s="150"/>
      <c r="D296" s="150"/>
      <c r="E296" s="150"/>
      <c r="F296" s="111"/>
      <c r="G296" s="151"/>
      <c r="H296" s="150"/>
      <c r="I296" s="111"/>
      <c r="J296" s="151"/>
      <c r="K296" s="150"/>
      <c r="L296" s="149"/>
      <c r="M296" s="149"/>
      <c r="N296" s="149"/>
    </row>
    <row r="297">
      <c r="A297" s="149"/>
      <c r="B297" s="149"/>
      <c r="C297" s="150"/>
      <c r="D297" s="150"/>
      <c r="E297" s="150"/>
      <c r="F297" s="111"/>
      <c r="G297" s="151"/>
      <c r="H297" s="150"/>
      <c r="I297" s="111"/>
      <c r="J297" s="151"/>
      <c r="K297" s="150"/>
      <c r="L297" s="149"/>
      <c r="M297" s="149"/>
      <c r="N297" s="149"/>
    </row>
    <row r="298">
      <c r="A298" s="149"/>
      <c r="B298" s="149"/>
      <c r="C298" s="150"/>
      <c r="D298" s="150"/>
      <c r="E298" s="150"/>
      <c r="F298" s="111"/>
      <c r="G298" s="151"/>
      <c r="H298" s="150"/>
      <c r="I298" s="111"/>
      <c r="J298" s="151"/>
      <c r="K298" s="150"/>
      <c r="L298" s="149"/>
      <c r="M298" s="149"/>
      <c r="N298" s="149"/>
    </row>
    <row r="299">
      <c r="A299" s="149"/>
      <c r="B299" s="149"/>
      <c r="C299" s="150"/>
      <c r="D299" s="150"/>
      <c r="E299" s="150"/>
      <c r="F299" s="111"/>
      <c r="G299" s="151"/>
      <c r="H299" s="150"/>
      <c r="I299" s="111"/>
      <c r="J299" s="151"/>
      <c r="K299" s="150"/>
      <c r="L299" s="149"/>
      <c r="M299" s="149"/>
      <c r="N299" s="149"/>
    </row>
    <row r="300">
      <c r="A300" s="149"/>
      <c r="B300" s="149"/>
      <c r="C300" s="150"/>
      <c r="D300" s="150"/>
      <c r="E300" s="150"/>
      <c r="F300" s="111"/>
      <c r="G300" s="151"/>
      <c r="H300" s="150"/>
      <c r="I300" s="111"/>
      <c r="J300" s="151"/>
      <c r="K300" s="150"/>
      <c r="L300" s="149"/>
      <c r="M300" s="149"/>
      <c r="N300" s="149"/>
    </row>
    <row r="301">
      <c r="A301" s="149"/>
      <c r="B301" s="149"/>
      <c r="C301" s="150"/>
      <c r="D301" s="150"/>
      <c r="E301" s="150"/>
      <c r="F301" s="111"/>
      <c r="G301" s="151"/>
      <c r="H301" s="150"/>
      <c r="I301" s="111"/>
      <c r="J301" s="151"/>
      <c r="K301" s="150"/>
      <c r="L301" s="149"/>
      <c r="M301" s="149"/>
      <c r="N301" s="149"/>
    </row>
    <row r="302">
      <c r="A302" s="149"/>
      <c r="B302" s="149"/>
      <c r="C302" s="150"/>
      <c r="D302" s="150"/>
      <c r="E302" s="150"/>
      <c r="F302" s="111"/>
      <c r="G302" s="151"/>
      <c r="H302" s="150"/>
      <c r="I302" s="111"/>
      <c r="J302" s="151"/>
      <c r="K302" s="150"/>
      <c r="L302" s="149"/>
      <c r="M302" s="149"/>
      <c r="N302" s="149"/>
    </row>
    <row r="303">
      <c r="A303" s="149"/>
      <c r="B303" s="149"/>
      <c r="C303" s="150"/>
      <c r="D303" s="150"/>
      <c r="E303" s="150"/>
      <c r="F303" s="111"/>
      <c r="G303" s="151"/>
      <c r="H303" s="150"/>
      <c r="I303" s="111"/>
      <c r="J303" s="151"/>
      <c r="K303" s="150"/>
      <c r="L303" s="149"/>
      <c r="M303" s="149"/>
      <c r="N303" s="149"/>
    </row>
    <row r="304">
      <c r="A304" s="149"/>
      <c r="B304" s="149"/>
      <c r="C304" s="150"/>
      <c r="D304" s="150"/>
      <c r="E304" s="150"/>
      <c r="F304" s="111"/>
      <c r="G304" s="151"/>
      <c r="H304" s="150"/>
      <c r="I304" s="111"/>
      <c r="J304" s="151"/>
      <c r="K304" s="150"/>
      <c r="L304" s="149"/>
      <c r="M304" s="149"/>
      <c r="N304" s="149"/>
    </row>
    <row r="305">
      <c r="A305" s="149"/>
      <c r="B305" s="149"/>
      <c r="C305" s="150"/>
      <c r="D305" s="150"/>
      <c r="E305" s="150"/>
      <c r="F305" s="111"/>
      <c r="G305" s="151"/>
      <c r="H305" s="150"/>
      <c r="I305" s="111"/>
      <c r="J305" s="151"/>
      <c r="K305" s="150"/>
      <c r="L305" s="149"/>
      <c r="M305" s="149"/>
      <c r="N305" s="149"/>
    </row>
    <row r="306">
      <c r="A306" s="149"/>
      <c r="B306" s="149"/>
      <c r="C306" s="150"/>
      <c r="D306" s="150"/>
      <c r="E306" s="150"/>
      <c r="F306" s="111"/>
      <c r="G306" s="151"/>
      <c r="H306" s="150"/>
      <c r="I306" s="111"/>
      <c r="J306" s="151"/>
      <c r="K306" s="150"/>
      <c r="L306" s="149"/>
      <c r="M306" s="149"/>
      <c r="N306" s="149"/>
    </row>
    <row r="307">
      <c r="A307" s="149"/>
      <c r="B307" s="149"/>
      <c r="C307" s="150"/>
      <c r="D307" s="150"/>
      <c r="E307" s="150"/>
      <c r="F307" s="111"/>
      <c r="G307" s="151"/>
      <c r="H307" s="150"/>
      <c r="I307" s="111"/>
      <c r="J307" s="151"/>
      <c r="K307" s="150"/>
      <c r="L307" s="149"/>
      <c r="M307" s="149"/>
      <c r="N307" s="149"/>
    </row>
    <row r="308">
      <c r="A308" s="149"/>
      <c r="B308" s="149"/>
      <c r="C308" s="150"/>
      <c r="D308" s="150"/>
      <c r="E308" s="150"/>
      <c r="F308" s="111"/>
      <c r="G308" s="151"/>
      <c r="H308" s="150"/>
      <c r="I308" s="111"/>
      <c r="J308" s="151"/>
      <c r="K308" s="150"/>
      <c r="L308" s="149"/>
      <c r="M308" s="149"/>
      <c r="N308" s="149"/>
    </row>
    <row r="309">
      <c r="A309" s="149"/>
      <c r="B309" s="149"/>
      <c r="C309" s="150"/>
      <c r="D309" s="150"/>
      <c r="E309" s="150"/>
      <c r="F309" s="111"/>
      <c r="G309" s="151"/>
      <c r="H309" s="150"/>
      <c r="I309" s="111"/>
      <c r="J309" s="151"/>
      <c r="K309" s="150"/>
      <c r="L309" s="149"/>
      <c r="M309" s="149"/>
      <c r="N309" s="149"/>
    </row>
    <row r="310">
      <c r="A310" s="149"/>
      <c r="B310" s="149"/>
      <c r="C310" s="150"/>
      <c r="D310" s="150"/>
      <c r="E310" s="150"/>
      <c r="F310" s="111"/>
      <c r="G310" s="151"/>
      <c r="H310" s="150"/>
      <c r="I310" s="111"/>
      <c r="J310" s="151"/>
      <c r="K310" s="150"/>
      <c r="L310" s="149"/>
      <c r="M310" s="149"/>
      <c r="N310" s="149"/>
    </row>
    <row r="311">
      <c r="A311" s="149"/>
      <c r="B311" s="149"/>
      <c r="C311" s="150"/>
      <c r="D311" s="150"/>
      <c r="E311" s="150"/>
      <c r="F311" s="111"/>
      <c r="G311" s="151"/>
      <c r="H311" s="150"/>
      <c r="I311" s="111"/>
      <c r="J311" s="151"/>
      <c r="K311" s="150"/>
      <c r="L311" s="149"/>
      <c r="M311" s="149"/>
      <c r="N311" s="149"/>
    </row>
    <row r="312">
      <c r="A312" s="149"/>
      <c r="B312" s="149"/>
      <c r="C312" s="150"/>
      <c r="D312" s="150"/>
      <c r="E312" s="150"/>
      <c r="F312" s="111"/>
      <c r="G312" s="151"/>
      <c r="H312" s="150"/>
      <c r="I312" s="111"/>
      <c r="J312" s="151"/>
      <c r="K312" s="150"/>
      <c r="L312" s="149"/>
      <c r="M312" s="149"/>
      <c r="N312" s="149"/>
    </row>
    <row r="313">
      <c r="A313" s="149"/>
      <c r="B313" s="149"/>
      <c r="C313" s="150"/>
      <c r="D313" s="150"/>
      <c r="E313" s="150"/>
      <c r="F313" s="111"/>
      <c r="G313" s="151"/>
      <c r="H313" s="150"/>
      <c r="I313" s="111"/>
      <c r="J313" s="151"/>
      <c r="K313" s="150"/>
      <c r="L313" s="149"/>
      <c r="M313" s="149"/>
      <c r="N313" s="149"/>
    </row>
    <row r="314">
      <c r="A314" s="149"/>
      <c r="B314" s="149"/>
      <c r="C314" s="150"/>
      <c r="D314" s="150"/>
      <c r="E314" s="150"/>
      <c r="F314" s="111"/>
      <c r="G314" s="151"/>
      <c r="H314" s="150"/>
      <c r="I314" s="111"/>
      <c r="J314" s="151"/>
      <c r="K314" s="150"/>
      <c r="L314" s="149"/>
      <c r="M314" s="149"/>
      <c r="N314" s="149"/>
    </row>
    <row r="315">
      <c r="A315" s="149"/>
      <c r="B315" s="149"/>
      <c r="C315" s="150"/>
      <c r="D315" s="150"/>
      <c r="E315" s="150"/>
      <c r="F315" s="111"/>
      <c r="G315" s="151"/>
      <c r="H315" s="150"/>
      <c r="I315" s="111"/>
      <c r="J315" s="151"/>
      <c r="K315" s="150"/>
      <c r="L315" s="149"/>
      <c r="M315" s="149"/>
      <c r="N315" s="149"/>
    </row>
    <row r="316">
      <c r="A316" s="149"/>
      <c r="B316" s="149"/>
      <c r="C316" s="150"/>
      <c r="D316" s="150"/>
      <c r="E316" s="150"/>
      <c r="F316" s="111"/>
      <c r="G316" s="151"/>
      <c r="H316" s="150"/>
      <c r="I316" s="111"/>
      <c r="J316" s="151"/>
      <c r="K316" s="150"/>
      <c r="L316" s="149"/>
      <c r="M316" s="149"/>
      <c r="N316" s="149"/>
    </row>
    <row r="317">
      <c r="A317" s="149"/>
      <c r="B317" s="149"/>
      <c r="C317" s="150"/>
      <c r="D317" s="150"/>
      <c r="E317" s="150"/>
      <c r="F317" s="111"/>
      <c r="G317" s="151"/>
      <c r="H317" s="150"/>
      <c r="I317" s="111"/>
      <c r="J317" s="151"/>
      <c r="K317" s="150"/>
      <c r="L317" s="149"/>
      <c r="M317" s="149"/>
      <c r="N317" s="149"/>
    </row>
    <row r="318">
      <c r="A318" s="149"/>
      <c r="B318" s="149"/>
      <c r="C318" s="150"/>
      <c r="D318" s="150"/>
      <c r="E318" s="150"/>
      <c r="F318" s="111"/>
      <c r="G318" s="151"/>
      <c r="H318" s="150"/>
      <c r="I318" s="111"/>
      <c r="J318" s="151"/>
      <c r="K318" s="150"/>
      <c r="L318" s="149"/>
      <c r="M318" s="149"/>
      <c r="N318" s="149"/>
    </row>
    <row r="319">
      <c r="A319" s="149"/>
      <c r="B319" s="149"/>
      <c r="C319" s="150"/>
      <c r="D319" s="150"/>
      <c r="E319" s="150"/>
      <c r="F319" s="111"/>
      <c r="G319" s="151"/>
      <c r="H319" s="150"/>
      <c r="I319" s="111"/>
      <c r="J319" s="151"/>
      <c r="K319" s="150"/>
      <c r="L319" s="149"/>
      <c r="M319" s="149"/>
      <c r="N319" s="149"/>
    </row>
    <row r="320">
      <c r="A320" s="149"/>
      <c r="B320" s="149"/>
      <c r="C320" s="150"/>
      <c r="D320" s="150"/>
      <c r="E320" s="150"/>
      <c r="F320" s="111"/>
      <c r="G320" s="151"/>
      <c r="H320" s="150"/>
      <c r="I320" s="111"/>
      <c r="J320" s="151"/>
      <c r="K320" s="150"/>
      <c r="L320" s="149"/>
      <c r="M320" s="149"/>
      <c r="N320" s="149"/>
    </row>
    <row r="321">
      <c r="A321" s="149"/>
      <c r="B321" s="149"/>
      <c r="C321" s="150"/>
      <c r="D321" s="150"/>
      <c r="E321" s="150"/>
      <c r="F321" s="111"/>
      <c r="G321" s="151"/>
      <c r="H321" s="150"/>
      <c r="I321" s="111"/>
      <c r="J321" s="151"/>
      <c r="K321" s="150"/>
      <c r="L321" s="149"/>
      <c r="M321" s="149"/>
      <c r="N321" s="149"/>
    </row>
    <row r="322">
      <c r="A322" s="149"/>
      <c r="B322" s="149"/>
      <c r="C322" s="150"/>
      <c r="D322" s="150"/>
      <c r="E322" s="150"/>
      <c r="F322" s="111"/>
      <c r="G322" s="151"/>
      <c r="H322" s="150"/>
      <c r="I322" s="111"/>
      <c r="J322" s="151"/>
      <c r="K322" s="150"/>
      <c r="L322" s="149"/>
      <c r="M322" s="149"/>
      <c r="N322" s="149"/>
    </row>
    <row r="323">
      <c r="A323" s="149"/>
      <c r="B323" s="149"/>
      <c r="C323" s="150"/>
      <c r="D323" s="150"/>
      <c r="E323" s="150"/>
      <c r="F323" s="111"/>
      <c r="G323" s="151"/>
      <c r="H323" s="150"/>
      <c r="I323" s="111"/>
      <c r="J323" s="151"/>
      <c r="K323" s="150"/>
      <c r="L323" s="149"/>
      <c r="M323" s="149"/>
      <c r="N323" s="149"/>
    </row>
    <row r="324">
      <c r="A324" s="149"/>
      <c r="B324" s="149"/>
      <c r="C324" s="150"/>
      <c r="D324" s="150"/>
      <c r="E324" s="150"/>
      <c r="F324" s="111"/>
      <c r="G324" s="151"/>
      <c r="H324" s="150"/>
      <c r="I324" s="111"/>
      <c r="J324" s="151"/>
      <c r="K324" s="150"/>
      <c r="L324" s="149"/>
      <c r="M324" s="149"/>
      <c r="N324" s="149"/>
    </row>
    <row r="325">
      <c r="A325" s="149"/>
      <c r="B325" s="149"/>
      <c r="C325" s="150"/>
      <c r="D325" s="150"/>
      <c r="E325" s="150"/>
      <c r="F325" s="111"/>
      <c r="G325" s="151"/>
      <c r="H325" s="150"/>
      <c r="I325" s="111"/>
      <c r="J325" s="151"/>
      <c r="K325" s="150"/>
      <c r="L325" s="149"/>
      <c r="M325" s="149"/>
      <c r="N325" s="149"/>
    </row>
    <row r="326">
      <c r="A326" s="149"/>
      <c r="B326" s="149"/>
      <c r="C326" s="150"/>
      <c r="D326" s="150"/>
      <c r="E326" s="150"/>
      <c r="F326" s="111"/>
      <c r="G326" s="151"/>
      <c r="H326" s="150"/>
      <c r="I326" s="111"/>
      <c r="J326" s="151"/>
      <c r="K326" s="150"/>
      <c r="L326" s="149"/>
      <c r="M326" s="149"/>
      <c r="N326" s="149"/>
    </row>
    <row r="327">
      <c r="A327" s="149"/>
      <c r="B327" s="149"/>
      <c r="C327" s="150"/>
      <c r="D327" s="150"/>
      <c r="E327" s="150"/>
      <c r="F327" s="111"/>
      <c r="G327" s="151"/>
      <c r="H327" s="150"/>
      <c r="I327" s="111"/>
      <c r="J327" s="151"/>
      <c r="K327" s="150"/>
      <c r="L327" s="149"/>
      <c r="M327" s="149"/>
      <c r="N327" s="149"/>
    </row>
    <row r="328">
      <c r="A328" s="149"/>
      <c r="B328" s="149"/>
      <c r="C328" s="150"/>
      <c r="D328" s="150"/>
      <c r="E328" s="150"/>
      <c r="F328" s="111"/>
      <c r="G328" s="151"/>
      <c r="H328" s="150"/>
      <c r="I328" s="111"/>
      <c r="J328" s="151"/>
      <c r="K328" s="150"/>
      <c r="L328" s="149"/>
      <c r="M328" s="149"/>
      <c r="N328" s="149"/>
    </row>
    <row r="329">
      <c r="A329" s="149"/>
      <c r="B329" s="149"/>
      <c r="C329" s="150"/>
      <c r="D329" s="150"/>
      <c r="E329" s="150"/>
      <c r="F329" s="111"/>
      <c r="G329" s="151"/>
      <c r="H329" s="150"/>
      <c r="I329" s="111"/>
      <c r="J329" s="151"/>
      <c r="K329" s="150"/>
      <c r="L329" s="149"/>
      <c r="M329" s="149"/>
      <c r="N329" s="149"/>
    </row>
    <row r="330">
      <c r="A330" s="149"/>
      <c r="B330" s="149"/>
      <c r="C330" s="150"/>
      <c r="D330" s="150"/>
      <c r="E330" s="150"/>
      <c r="F330" s="111"/>
      <c r="G330" s="151"/>
      <c r="H330" s="150"/>
      <c r="I330" s="111"/>
      <c r="J330" s="151"/>
      <c r="K330" s="150"/>
      <c r="L330" s="149"/>
      <c r="M330" s="149"/>
      <c r="N330" s="149"/>
    </row>
    <row r="331">
      <c r="A331" s="149"/>
      <c r="B331" s="149"/>
      <c r="C331" s="150"/>
      <c r="D331" s="150"/>
      <c r="E331" s="150"/>
      <c r="F331" s="111"/>
      <c r="G331" s="151"/>
      <c r="H331" s="150"/>
      <c r="I331" s="111"/>
      <c r="J331" s="151"/>
      <c r="K331" s="150"/>
      <c r="L331" s="149"/>
      <c r="M331" s="149"/>
      <c r="N331" s="149"/>
    </row>
    <row r="332">
      <c r="A332" s="149"/>
      <c r="B332" s="149"/>
      <c r="C332" s="150"/>
      <c r="D332" s="150"/>
      <c r="E332" s="150"/>
      <c r="F332" s="111"/>
      <c r="G332" s="151"/>
      <c r="H332" s="150"/>
      <c r="I332" s="111"/>
      <c r="J332" s="151"/>
      <c r="K332" s="150"/>
      <c r="L332" s="149"/>
      <c r="M332" s="149"/>
      <c r="N332" s="149"/>
    </row>
    <row r="333">
      <c r="A333" s="149"/>
      <c r="B333" s="149"/>
      <c r="C333" s="150"/>
      <c r="D333" s="150"/>
      <c r="E333" s="150"/>
      <c r="F333" s="111"/>
      <c r="G333" s="151"/>
      <c r="H333" s="150"/>
      <c r="I333" s="111"/>
      <c r="J333" s="151"/>
      <c r="K333" s="150"/>
      <c r="L333" s="149"/>
      <c r="M333" s="149"/>
      <c r="N333" s="149"/>
    </row>
    <row r="334">
      <c r="A334" s="149"/>
      <c r="B334" s="149"/>
      <c r="C334" s="150"/>
      <c r="D334" s="150"/>
      <c r="E334" s="150"/>
      <c r="F334" s="111"/>
      <c r="G334" s="151"/>
      <c r="H334" s="150"/>
      <c r="I334" s="111"/>
      <c r="J334" s="151"/>
      <c r="K334" s="150"/>
      <c r="L334" s="149"/>
      <c r="M334" s="149"/>
      <c r="N334" s="149"/>
    </row>
    <row r="335">
      <c r="A335" s="149"/>
      <c r="B335" s="149"/>
      <c r="C335" s="150"/>
      <c r="D335" s="150"/>
      <c r="E335" s="150"/>
      <c r="F335" s="111"/>
      <c r="G335" s="151"/>
      <c r="H335" s="150"/>
      <c r="I335" s="111"/>
      <c r="J335" s="151"/>
      <c r="K335" s="150"/>
      <c r="L335" s="149"/>
      <c r="M335" s="149"/>
      <c r="N335" s="149"/>
    </row>
    <row r="336">
      <c r="A336" s="149"/>
      <c r="B336" s="149"/>
      <c r="C336" s="150"/>
      <c r="D336" s="150"/>
      <c r="E336" s="150"/>
      <c r="F336" s="111"/>
      <c r="G336" s="151"/>
      <c r="H336" s="150"/>
      <c r="I336" s="111"/>
      <c r="J336" s="151"/>
      <c r="K336" s="150"/>
      <c r="L336" s="149"/>
      <c r="M336" s="149"/>
      <c r="N336" s="149"/>
    </row>
    <row r="337">
      <c r="A337" s="149"/>
      <c r="B337" s="149"/>
      <c r="C337" s="150"/>
      <c r="D337" s="150"/>
      <c r="E337" s="150"/>
      <c r="F337" s="111"/>
      <c r="G337" s="151"/>
      <c r="H337" s="150"/>
      <c r="I337" s="111"/>
      <c r="J337" s="151"/>
      <c r="K337" s="150"/>
      <c r="L337" s="149"/>
      <c r="M337" s="149"/>
      <c r="N337" s="149"/>
    </row>
    <row r="338">
      <c r="A338" s="149"/>
      <c r="B338" s="149"/>
      <c r="C338" s="150"/>
      <c r="D338" s="150"/>
      <c r="E338" s="150"/>
      <c r="F338" s="111"/>
      <c r="G338" s="151"/>
      <c r="H338" s="150"/>
      <c r="I338" s="111"/>
      <c r="J338" s="151"/>
      <c r="K338" s="150"/>
      <c r="L338" s="149"/>
      <c r="M338" s="149"/>
      <c r="N338" s="149"/>
    </row>
    <row r="339">
      <c r="A339" s="149"/>
      <c r="B339" s="149"/>
      <c r="C339" s="150"/>
      <c r="D339" s="150"/>
      <c r="E339" s="150"/>
      <c r="F339" s="111"/>
      <c r="G339" s="151"/>
      <c r="H339" s="150"/>
      <c r="I339" s="111"/>
      <c r="J339" s="151"/>
      <c r="K339" s="150"/>
      <c r="L339" s="149"/>
      <c r="M339" s="149"/>
      <c r="N339" s="149"/>
    </row>
    <row r="340">
      <c r="A340" s="149"/>
      <c r="B340" s="149"/>
      <c r="C340" s="150"/>
      <c r="D340" s="150"/>
      <c r="E340" s="150"/>
      <c r="F340" s="111"/>
      <c r="G340" s="151"/>
      <c r="H340" s="150"/>
      <c r="I340" s="111"/>
      <c r="J340" s="151"/>
      <c r="K340" s="150"/>
      <c r="L340" s="149"/>
      <c r="M340" s="149"/>
      <c r="N340" s="149"/>
    </row>
    <row r="341">
      <c r="A341" s="149"/>
      <c r="B341" s="149"/>
      <c r="C341" s="150"/>
      <c r="D341" s="150"/>
      <c r="E341" s="150"/>
      <c r="F341" s="111"/>
      <c r="G341" s="151"/>
      <c r="H341" s="150"/>
      <c r="I341" s="111"/>
      <c r="J341" s="151"/>
      <c r="K341" s="150"/>
      <c r="L341" s="149"/>
      <c r="M341" s="149"/>
      <c r="N341" s="149"/>
    </row>
    <row r="342">
      <c r="A342" s="149"/>
      <c r="B342" s="149"/>
      <c r="C342" s="150"/>
      <c r="D342" s="150"/>
      <c r="E342" s="150"/>
      <c r="F342" s="111"/>
      <c r="G342" s="151"/>
      <c r="H342" s="150"/>
      <c r="I342" s="111"/>
      <c r="J342" s="151"/>
      <c r="K342" s="150"/>
      <c r="L342" s="149"/>
      <c r="M342" s="149"/>
      <c r="N342" s="149"/>
    </row>
    <row r="343">
      <c r="A343" s="149"/>
      <c r="B343" s="149"/>
      <c r="C343" s="150"/>
      <c r="D343" s="150"/>
      <c r="E343" s="150"/>
      <c r="F343" s="111"/>
      <c r="G343" s="151"/>
      <c r="H343" s="150"/>
      <c r="I343" s="111"/>
      <c r="J343" s="151"/>
      <c r="K343" s="150"/>
      <c r="L343" s="149"/>
      <c r="M343" s="149"/>
      <c r="N343" s="149"/>
    </row>
    <row r="344">
      <c r="A344" s="149"/>
      <c r="B344" s="149"/>
      <c r="C344" s="150"/>
      <c r="D344" s="150"/>
      <c r="E344" s="150"/>
      <c r="F344" s="111"/>
      <c r="G344" s="151"/>
      <c r="H344" s="150"/>
      <c r="I344" s="111"/>
      <c r="J344" s="151"/>
      <c r="K344" s="150"/>
      <c r="L344" s="149"/>
      <c r="M344" s="149"/>
      <c r="N344" s="149"/>
    </row>
    <row r="345">
      <c r="A345" s="149"/>
      <c r="B345" s="149"/>
      <c r="C345" s="150"/>
      <c r="D345" s="150"/>
      <c r="E345" s="150"/>
      <c r="F345" s="111"/>
      <c r="G345" s="151"/>
      <c r="H345" s="150"/>
      <c r="I345" s="111"/>
      <c r="J345" s="151"/>
      <c r="K345" s="150"/>
      <c r="L345" s="149"/>
      <c r="M345" s="149"/>
      <c r="N345" s="149"/>
    </row>
    <row r="346">
      <c r="A346" s="149"/>
      <c r="B346" s="149"/>
      <c r="C346" s="150"/>
      <c r="D346" s="150"/>
      <c r="E346" s="150"/>
      <c r="F346" s="111"/>
      <c r="G346" s="151"/>
      <c r="H346" s="150"/>
      <c r="I346" s="111"/>
      <c r="J346" s="151"/>
      <c r="K346" s="150"/>
      <c r="L346" s="149"/>
      <c r="M346" s="149"/>
      <c r="N346" s="149"/>
    </row>
    <row r="347">
      <c r="A347" s="149"/>
      <c r="B347" s="149"/>
      <c r="C347" s="150"/>
      <c r="D347" s="150"/>
      <c r="E347" s="150"/>
      <c r="F347" s="111"/>
      <c r="G347" s="151"/>
      <c r="H347" s="150"/>
      <c r="I347" s="111"/>
      <c r="J347" s="151"/>
      <c r="K347" s="150"/>
      <c r="L347" s="149"/>
      <c r="M347" s="149"/>
      <c r="N347" s="149"/>
    </row>
    <row r="348">
      <c r="A348" s="149"/>
      <c r="B348" s="149"/>
      <c r="C348" s="150"/>
      <c r="D348" s="150"/>
      <c r="E348" s="150"/>
      <c r="F348" s="111"/>
      <c r="G348" s="151"/>
      <c r="H348" s="150"/>
      <c r="I348" s="111"/>
      <c r="J348" s="151"/>
      <c r="K348" s="150"/>
      <c r="L348" s="149"/>
      <c r="M348" s="149"/>
      <c r="N348" s="149"/>
    </row>
    <row r="349">
      <c r="A349" s="149"/>
      <c r="B349" s="149"/>
      <c r="C349" s="150"/>
      <c r="D349" s="150"/>
      <c r="E349" s="150"/>
      <c r="F349" s="111"/>
      <c r="G349" s="151"/>
      <c r="H349" s="150"/>
      <c r="I349" s="111"/>
      <c r="J349" s="151"/>
      <c r="K349" s="150"/>
      <c r="L349" s="149"/>
      <c r="M349" s="149"/>
      <c r="N349" s="149"/>
    </row>
    <row r="350">
      <c r="A350" s="149"/>
      <c r="B350" s="149"/>
      <c r="C350" s="150"/>
      <c r="D350" s="150"/>
      <c r="E350" s="150"/>
      <c r="F350" s="111"/>
      <c r="G350" s="151"/>
      <c r="H350" s="150"/>
      <c r="I350" s="111"/>
      <c r="J350" s="151"/>
      <c r="K350" s="150"/>
      <c r="L350" s="149"/>
      <c r="M350" s="149"/>
      <c r="N350" s="149"/>
    </row>
    <row r="351">
      <c r="A351" s="149"/>
      <c r="B351" s="149"/>
      <c r="C351" s="150"/>
      <c r="D351" s="150"/>
      <c r="E351" s="150"/>
      <c r="F351" s="111"/>
      <c r="G351" s="151"/>
      <c r="H351" s="150"/>
      <c r="I351" s="111"/>
      <c r="J351" s="151"/>
      <c r="K351" s="150"/>
      <c r="L351" s="149"/>
      <c r="M351" s="149"/>
      <c r="N351" s="149"/>
    </row>
    <row r="352">
      <c r="A352" s="149"/>
      <c r="B352" s="149"/>
      <c r="C352" s="150"/>
      <c r="D352" s="150"/>
      <c r="E352" s="150"/>
      <c r="F352" s="111"/>
      <c r="G352" s="151"/>
      <c r="H352" s="150"/>
      <c r="I352" s="111"/>
      <c r="J352" s="151"/>
      <c r="K352" s="150"/>
      <c r="L352" s="149"/>
      <c r="M352" s="149"/>
      <c r="N352" s="149"/>
    </row>
    <row r="353">
      <c r="A353" s="149"/>
      <c r="B353" s="149"/>
      <c r="C353" s="150"/>
      <c r="D353" s="150"/>
      <c r="E353" s="150"/>
      <c r="F353" s="111"/>
      <c r="G353" s="151"/>
      <c r="H353" s="150"/>
      <c r="I353" s="111"/>
      <c r="J353" s="151"/>
      <c r="K353" s="150"/>
      <c r="L353" s="149"/>
      <c r="M353" s="149"/>
      <c r="N353" s="149"/>
    </row>
    <row r="354">
      <c r="A354" s="149"/>
      <c r="B354" s="149"/>
      <c r="C354" s="150"/>
      <c r="D354" s="150"/>
      <c r="E354" s="150"/>
      <c r="F354" s="111"/>
      <c r="G354" s="151"/>
      <c r="H354" s="150"/>
      <c r="I354" s="111"/>
      <c r="J354" s="151"/>
      <c r="K354" s="150"/>
      <c r="L354" s="149"/>
      <c r="M354" s="149"/>
      <c r="N354" s="149"/>
    </row>
    <row r="355">
      <c r="A355" s="149"/>
      <c r="B355" s="149"/>
      <c r="C355" s="150"/>
      <c r="D355" s="150"/>
      <c r="E355" s="150"/>
      <c r="F355" s="111"/>
      <c r="G355" s="151"/>
      <c r="H355" s="150"/>
      <c r="I355" s="111"/>
      <c r="J355" s="151"/>
      <c r="K355" s="150"/>
      <c r="L355" s="149"/>
      <c r="M355" s="149"/>
      <c r="N355" s="149"/>
    </row>
    <row r="356">
      <c r="A356" s="149"/>
      <c r="B356" s="149"/>
      <c r="C356" s="150"/>
      <c r="D356" s="150"/>
      <c r="E356" s="150"/>
      <c r="F356" s="111"/>
      <c r="G356" s="151"/>
      <c r="H356" s="150"/>
      <c r="I356" s="111"/>
      <c r="J356" s="151"/>
      <c r="K356" s="150"/>
      <c r="L356" s="149"/>
      <c r="M356" s="149"/>
      <c r="N356" s="149"/>
    </row>
    <row r="357">
      <c r="A357" s="149"/>
      <c r="B357" s="149"/>
      <c r="C357" s="150"/>
      <c r="D357" s="150"/>
      <c r="E357" s="150"/>
      <c r="F357" s="111"/>
      <c r="G357" s="151"/>
      <c r="H357" s="150"/>
      <c r="I357" s="111"/>
      <c r="J357" s="151"/>
      <c r="K357" s="150"/>
      <c r="L357" s="149"/>
      <c r="M357" s="149"/>
      <c r="N357" s="149"/>
    </row>
    <row r="358">
      <c r="A358" s="149"/>
      <c r="B358" s="149"/>
      <c r="C358" s="150"/>
      <c r="D358" s="150"/>
      <c r="E358" s="150"/>
      <c r="F358" s="111"/>
      <c r="G358" s="151"/>
      <c r="H358" s="150"/>
      <c r="I358" s="111"/>
      <c r="J358" s="151"/>
      <c r="K358" s="150"/>
      <c r="L358" s="149"/>
      <c r="M358" s="149"/>
      <c r="N358" s="149"/>
    </row>
    <row r="359">
      <c r="A359" s="149"/>
      <c r="B359" s="149"/>
      <c r="C359" s="150"/>
      <c r="D359" s="150"/>
      <c r="E359" s="150"/>
      <c r="F359" s="111"/>
      <c r="G359" s="151"/>
      <c r="H359" s="150"/>
      <c r="I359" s="111"/>
      <c r="J359" s="151"/>
      <c r="K359" s="150"/>
      <c r="L359" s="149"/>
      <c r="M359" s="149"/>
      <c r="N359" s="149"/>
    </row>
    <row r="360">
      <c r="A360" s="149"/>
      <c r="B360" s="149"/>
      <c r="C360" s="150"/>
      <c r="D360" s="150"/>
      <c r="E360" s="150"/>
      <c r="F360" s="111"/>
      <c r="G360" s="151"/>
      <c r="H360" s="150"/>
      <c r="I360" s="111"/>
      <c r="J360" s="151"/>
      <c r="K360" s="150"/>
      <c r="L360" s="149"/>
      <c r="M360" s="149"/>
      <c r="N360" s="149"/>
    </row>
    <row r="361">
      <c r="A361" s="149"/>
      <c r="B361" s="149"/>
      <c r="C361" s="150"/>
      <c r="D361" s="150"/>
      <c r="E361" s="150"/>
      <c r="F361" s="111"/>
      <c r="G361" s="151"/>
      <c r="H361" s="150"/>
      <c r="I361" s="111"/>
      <c r="J361" s="151"/>
      <c r="K361" s="150"/>
      <c r="L361" s="149"/>
      <c r="M361" s="149"/>
      <c r="N361" s="149"/>
    </row>
    <row r="362">
      <c r="A362" s="149"/>
      <c r="B362" s="149"/>
      <c r="C362" s="150"/>
      <c r="D362" s="150"/>
      <c r="E362" s="150"/>
      <c r="F362" s="111"/>
      <c r="G362" s="151"/>
      <c r="H362" s="150"/>
      <c r="I362" s="111"/>
      <c r="J362" s="151"/>
      <c r="K362" s="150"/>
      <c r="L362" s="149"/>
      <c r="M362" s="149"/>
      <c r="N362" s="149"/>
    </row>
    <row r="363">
      <c r="A363" s="149"/>
      <c r="B363" s="149"/>
      <c r="C363" s="150"/>
      <c r="D363" s="150"/>
      <c r="E363" s="150"/>
      <c r="F363" s="111"/>
      <c r="G363" s="151"/>
      <c r="H363" s="150"/>
      <c r="I363" s="111"/>
      <c r="J363" s="151"/>
      <c r="K363" s="150"/>
      <c r="L363" s="149"/>
      <c r="M363" s="149"/>
      <c r="N363" s="149"/>
    </row>
    <row r="364">
      <c r="A364" s="149"/>
      <c r="B364" s="149"/>
      <c r="C364" s="150"/>
      <c r="D364" s="150"/>
      <c r="E364" s="150"/>
      <c r="F364" s="111"/>
      <c r="G364" s="151"/>
      <c r="H364" s="150"/>
      <c r="I364" s="111"/>
      <c r="J364" s="151"/>
      <c r="K364" s="150"/>
      <c r="L364" s="149"/>
      <c r="M364" s="149"/>
      <c r="N364" s="149"/>
    </row>
    <row r="365">
      <c r="A365" s="149"/>
      <c r="B365" s="149"/>
      <c r="C365" s="150"/>
      <c r="D365" s="150"/>
      <c r="E365" s="150"/>
      <c r="F365" s="111"/>
      <c r="G365" s="151"/>
      <c r="H365" s="150"/>
      <c r="I365" s="111"/>
      <c r="J365" s="151"/>
      <c r="K365" s="150"/>
      <c r="L365" s="149"/>
      <c r="M365" s="149"/>
      <c r="N365" s="149"/>
    </row>
    <row r="366">
      <c r="A366" s="149"/>
      <c r="B366" s="149"/>
      <c r="C366" s="150"/>
      <c r="D366" s="150"/>
      <c r="E366" s="150"/>
      <c r="F366" s="111"/>
      <c r="G366" s="151"/>
      <c r="H366" s="150"/>
      <c r="I366" s="111"/>
      <c r="J366" s="151"/>
      <c r="K366" s="150"/>
      <c r="L366" s="149"/>
      <c r="M366" s="149"/>
      <c r="N366" s="149"/>
    </row>
    <row r="367">
      <c r="A367" s="149"/>
      <c r="B367" s="149"/>
      <c r="C367" s="150"/>
      <c r="D367" s="150"/>
      <c r="E367" s="150"/>
      <c r="F367" s="111"/>
      <c r="G367" s="151"/>
      <c r="H367" s="150"/>
      <c r="I367" s="111"/>
      <c r="J367" s="151"/>
      <c r="K367" s="150"/>
      <c r="L367" s="149"/>
      <c r="M367" s="149"/>
      <c r="N367" s="149"/>
    </row>
    <row r="368">
      <c r="A368" s="149"/>
      <c r="B368" s="149"/>
      <c r="C368" s="150"/>
      <c r="D368" s="150"/>
      <c r="E368" s="150"/>
      <c r="F368" s="111"/>
      <c r="G368" s="151"/>
      <c r="H368" s="150"/>
      <c r="I368" s="111"/>
      <c r="J368" s="151"/>
      <c r="K368" s="150"/>
      <c r="L368" s="149"/>
      <c r="M368" s="149"/>
      <c r="N368" s="149"/>
    </row>
    <row r="369">
      <c r="A369" s="149"/>
      <c r="B369" s="149"/>
      <c r="C369" s="150"/>
      <c r="D369" s="150"/>
      <c r="E369" s="150"/>
      <c r="F369" s="111"/>
      <c r="G369" s="151"/>
      <c r="H369" s="150"/>
      <c r="I369" s="111"/>
      <c r="J369" s="151"/>
      <c r="K369" s="150"/>
      <c r="L369" s="149"/>
      <c r="M369" s="149"/>
      <c r="N369" s="149"/>
    </row>
    <row r="370">
      <c r="A370" s="149"/>
      <c r="B370" s="149"/>
      <c r="C370" s="150"/>
      <c r="D370" s="150"/>
      <c r="E370" s="150"/>
      <c r="F370" s="111"/>
      <c r="G370" s="151"/>
      <c r="H370" s="150"/>
      <c r="I370" s="111"/>
      <c r="J370" s="151"/>
      <c r="K370" s="150"/>
      <c r="L370" s="149"/>
      <c r="M370" s="149"/>
      <c r="N370" s="149"/>
    </row>
    <row r="371">
      <c r="A371" s="149"/>
      <c r="B371" s="149"/>
      <c r="C371" s="150"/>
      <c r="D371" s="150"/>
      <c r="E371" s="150"/>
      <c r="F371" s="111"/>
      <c r="G371" s="151"/>
      <c r="H371" s="150"/>
      <c r="I371" s="111"/>
      <c r="J371" s="151"/>
      <c r="K371" s="150"/>
      <c r="L371" s="149"/>
      <c r="M371" s="149"/>
      <c r="N371" s="149"/>
    </row>
    <row r="372">
      <c r="A372" s="149"/>
      <c r="B372" s="149"/>
      <c r="C372" s="150"/>
      <c r="D372" s="150"/>
      <c r="E372" s="150"/>
      <c r="F372" s="111"/>
      <c r="G372" s="151"/>
      <c r="H372" s="150"/>
      <c r="I372" s="111"/>
      <c r="J372" s="151"/>
      <c r="K372" s="150"/>
      <c r="L372" s="149"/>
      <c r="M372" s="149"/>
      <c r="N372" s="149"/>
    </row>
    <row r="373">
      <c r="A373" s="149"/>
      <c r="B373" s="149"/>
      <c r="C373" s="150"/>
      <c r="D373" s="150"/>
      <c r="E373" s="150"/>
      <c r="F373" s="111"/>
      <c r="G373" s="151"/>
      <c r="H373" s="150"/>
      <c r="I373" s="111"/>
      <c r="J373" s="151"/>
      <c r="K373" s="150"/>
      <c r="L373" s="149"/>
      <c r="M373" s="149"/>
      <c r="N373" s="149"/>
    </row>
    <row r="374">
      <c r="A374" s="149"/>
      <c r="B374" s="149"/>
      <c r="C374" s="150"/>
      <c r="D374" s="150"/>
      <c r="E374" s="150"/>
      <c r="F374" s="111"/>
      <c r="G374" s="151"/>
      <c r="H374" s="150"/>
      <c r="I374" s="111"/>
      <c r="J374" s="151"/>
      <c r="K374" s="150"/>
      <c r="L374" s="149"/>
      <c r="M374" s="149"/>
      <c r="N374" s="149"/>
    </row>
    <row r="375">
      <c r="A375" s="149"/>
      <c r="B375" s="149"/>
      <c r="C375" s="150"/>
      <c r="D375" s="150"/>
      <c r="E375" s="150"/>
      <c r="F375" s="111"/>
      <c r="G375" s="151"/>
      <c r="H375" s="150"/>
      <c r="I375" s="111"/>
      <c r="J375" s="151"/>
      <c r="K375" s="150"/>
      <c r="L375" s="149"/>
      <c r="M375" s="149"/>
      <c r="N375" s="149"/>
    </row>
    <row r="376">
      <c r="A376" s="149"/>
      <c r="B376" s="149"/>
      <c r="C376" s="150"/>
      <c r="D376" s="150"/>
      <c r="E376" s="150"/>
      <c r="F376" s="111"/>
      <c r="G376" s="151"/>
      <c r="H376" s="150"/>
      <c r="I376" s="111"/>
      <c r="J376" s="151"/>
      <c r="K376" s="150"/>
      <c r="L376" s="149"/>
      <c r="M376" s="149"/>
      <c r="N376" s="149"/>
    </row>
    <row r="377">
      <c r="A377" s="149"/>
      <c r="B377" s="149"/>
      <c r="C377" s="150"/>
      <c r="D377" s="150"/>
      <c r="E377" s="150"/>
      <c r="F377" s="111"/>
      <c r="G377" s="151"/>
      <c r="H377" s="150"/>
      <c r="I377" s="111"/>
      <c r="J377" s="151"/>
      <c r="K377" s="150"/>
      <c r="L377" s="149"/>
      <c r="M377" s="149"/>
      <c r="N377" s="149"/>
    </row>
    <row r="378">
      <c r="A378" s="149"/>
      <c r="B378" s="149"/>
      <c r="C378" s="150"/>
      <c r="D378" s="150"/>
      <c r="E378" s="150"/>
      <c r="F378" s="111"/>
      <c r="G378" s="151"/>
      <c r="H378" s="150"/>
      <c r="I378" s="111"/>
      <c r="J378" s="151"/>
      <c r="K378" s="150"/>
      <c r="L378" s="149"/>
      <c r="M378" s="149"/>
      <c r="N378" s="149"/>
    </row>
    <row r="379">
      <c r="A379" s="149"/>
      <c r="B379" s="149"/>
      <c r="C379" s="150"/>
      <c r="D379" s="150"/>
      <c r="E379" s="150"/>
      <c r="F379" s="111"/>
      <c r="G379" s="151"/>
      <c r="H379" s="150"/>
      <c r="I379" s="111"/>
      <c r="J379" s="151"/>
      <c r="K379" s="150"/>
      <c r="L379" s="149"/>
      <c r="M379" s="149"/>
      <c r="N379" s="149"/>
    </row>
    <row r="380">
      <c r="A380" s="149"/>
      <c r="B380" s="149"/>
      <c r="C380" s="150"/>
      <c r="D380" s="150"/>
      <c r="E380" s="150"/>
      <c r="F380" s="111"/>
      <c r="G380" s="151"/>
      <c r="H380" s="150"/>
      <c r="I380" s="111"/>
      <c r="J380" s="151"/>
      <c r="K380" s="150"/>
      <c r="L380" s="149"/>
      <c r="M380" s="149"/>
      <c r="N380" s="149"/>
    </row>
    <row r="381">
      <c r="A381" s="149"/>
      <c r="B381" s="149"/>
      <c r="C381" s="150"/>
      <c r="D381" s="150"/>
      <c r="E381" s="150"/>
      <c r="F381" s="111"/>
      <c r="G381" s="151"/>
      <c r="H381" s="150"/>
      <c r="I381" s="111"/>
      <c r="J381" s="151"/>
      <c r="K381" s="150"/>
      <c r="L381" s="149"/>
      <c r="M381" s="149"/>
      <c r="N381" s="149"/>
    </row>
    <row r="382">
      <c r="A382" s="149"/>
      <c r="B382" s="149"/>
      <c r="C382" s="150"/>
      <c r="D382" s="150"/>
      <c r="E382" s="150"/>
      <c r="F382" s="111"/>
      <c r="G382" s="151"/>
      <c r="H382" s="150"/>
      <c r="I382" s="111"/>
      <c r="J382" s="151"/>
      <c r="K382" s="150"/>
      <c r="L382" s="149"/>
      <c r="M382" s="149"/>
      <c r="N382" s="149"/>
    </row>
    <row r="383">
      <c r="A383" s="149"/>
      <c r="B383" s="149"/>
      <c r="C383" s="150"/>
      <c r="D383" s="150"/>
      <c r="E383" s="150"/>
      <c r="F383" s="111"/>
      <c r="G383" s="151"/>
      <c r="H383" s="150"/>
      <c r="I383" s="111"/>
      <c r="J383" s="151"/>
      <c r="K383" s="150"/>
      <c r="L383" s="149"/>
      <c r="M383" s="149"/>
      <c r="N383" s="149"/>
    </row>
    <row r="384">
      <c r="A384" s="149"/>
      <c r="B384" s="149"/>
      <c r="C384" s="150"/>
      <c r="D384" s="150"/>
      <c r="E384" s="150"/>
      <c r="F384" s="111"/>
      <c r="G384" s="151"/>
      <c r="H384" s="150"/>
      <c r="I384" s="111"/>
      <c r="J384" s="151"/>
      <c r="K384" s="150"/>
      <c r="L384" s="149"/>
      <c r="M384" s="149"/>
      <c r="N384" s="149"/>
    </row>
    <row r="385">
      <c r="A385" s="149"/>
      <c r="B385" s="149"/>
      <c r="C385" s="150"/>
      <c r="D385" s="150"/>
      <c r="E385" s="150"/>
      <c r="F385" s="111"/>
      <c r="G385" s="151"/>
      <c r="H385" s="150"/>
      <c r="I385" s="111"/>
      <c r="J385" s="151"/>
      <c r="K385" s="150"/>
      <c r="L385" s="149"/>
      <c r="M385" s="149"/>
      <c r="N385" s="149"/>
    </row>
    <row r="386">
      <c r="A386" s="149"/>
      <c r="B386" s="149"/>
      <c r="C386" s="150"/>
      <c r="D386" s="150"/>
      <c r="E386" s="150"/>
      <c r="F386" s="111"/>
      <c r="G386" s="151"/>
      <c r="H386" s="150"/>
      <c r="I386" s="111"/>
      <c r="J386" s="151"/>
      <c r="K386" s="150"/>
      <c r="L386" s="149"/>
      <c r="M386" s="149"/>
      <c r="N386" s="149"/>
    </row>
    <row r="387">
      <c r="A387" s="149"/>
      <c r="B387" s="149"/>
      <c r="C387" s="150"/>
      <c r="D387" s="150"/>
      <c r="E387" s="150"/>
      <c r="F387" s="111"/>
      <c r="G387" s="151"/>
      <c r="H387" s="150"/>
      <c r="I387" s="111"/>
      <c r="J387" s="151"/>
      <c r="K387" s="150"/>
      <c r="L387" s="149"/>
      <c r="M387" s="149"/>
      <c r="N387" s="149"/>
    </row>
    <row r="388">
      <c r="A388" s="149"/>
      <c r="B388" s="149"/>
      <c r="C388" s="150"/>
      <c r="D388" s="150"/>
      <c r="E388" s="150"/>
      <c r="F388" s="111"/>
      <c r="G388" s="151"/>
      <c r="H388" s="150"/>
      <c r="I388" s="111"/>
      <c r="J388" s="151"/>
      <c r="K388" s="150"/>
      <c r="L388" s="149"/>
      <c r="M388" s="149"/>
      <c r="N388" s="149"/>
    </row>
    <row r="389">
      <c r="A389" s="149"/>
      <c r="B389" s="149"/>
      <c r="C389" s="150"/>
      <c r="D389" s="150"/>
      <c r="E389" s="150"/>
      <c r="F389" s="111"/>
      <c r="G389" s="151"/>
      <c r="H389" s="150"/>
      <c r="I389" s="111"/>
      <c r="J389" s="151"/>
      <c r="K389" s="150"/>
      <c r="L389" s="149"/>
      <c r="M389" s="149"/>
      <c r="N389" s="149"/>
    </row>
    <row r="390">
      <c r="A390" s="149"/>
      <c r="B390" s="149"/>
      <c r="C390" s="150"/>
      <c r="D390" s="150"/>
      <c r="E390" s="150"/>
      <c r="F390" s="111"/>
      <c r="G390" s="151"/>
      <c r="H390" s="150"/>
      <c r="I390" s="111"/>
      <c r="J390" s="151"/>
      <c r="K390" s="150"/>
      <c r="L390" s="149"/>
      <c r="M390" s="149"/>
      <c r="N390" s="149"/>
    </row>
    <row r="391">
      <c r="A391" s="149"/>
      <c r="B391" s="149"/>
      <c r="C391" s="150"/>
      <c r="D391" s="150"/>
      <c r="E391" s="150"/>
      <c r="F391" s="111"/>
      <c r="G391" s="151"/>
      <c r="H391" s="150"/>
      <c r="I391" s="111"/>
      <c r="J391" s="151"/>
      <c r="K391" s="150"/>
      <c r="L391" s="149"/>
      <c r="M391" s="149"/>
      <c r="N391" s="149"/>
    </row>
    <row r="392">
      <c r="A392" s="149"/>
      <c r="B392" s="149"/>
      <c r="C392" s="150"/>
      <c r="D392" s="150"/>
      <c r="E392" s="150"/>
      <c r="F392" s="111"/>
      <c r="G392" s="151"/>
      <c r="H392" s="150"/>
      <c r="I392" s="111"/>
      <c r="J392" s="151"/>
      <c r="K392" s="150"/>
      <c r="L392" s="149"/>
      <c r="M392" s="149"/>
      <c r="N392" s="149"/>
    </row>
    <row r="393">
      <c r="A393" s="149"/>
      <c r="B393" s="149"/>
      <c r="C393" s="150"/>
      <c r="D393" s="150"/>
      <c r="E393" s="150"/>
      <c r="F393" s="111"/>
      <c r="G393" s="151"/>
      <c r="H393" s="150"/>
      <c r="I393" s="111"/>
      <c r="J393" s="151"/>
      <c r="K393" s="150"/>
      <c r="L393" s="149"/>
      <c r="M393" s="149"/>
      <c r="N393" s="149"/>
    </row>
    <row r="394">
      <c r="A394" s="149"/>
      <c r="B394" s="149"/>
      <c r="C394" s="150"/>
      <c r="D394" s="150"/>
      <c r="E394" s="150"/>
      <c r="F394" s="111"/>
      <c r="G394" s="151"/>
      <c r="H394" s="150"/>
      <c r="I394" s="111"/>
      <c r="J394" s="151"/>
      <c r="K394" s="150"/>
      <c r="L394" s="149"/>
      <c r="M394" s="149"/>
      <c r="N394" s="149"/>
    </row>
    <row r="395">
      <c r="A395" s="149"/>
      <c r="B395" s="149"/>
      <c r="C395" s="150"/>
      <c r="D395" s="150"/>
      <c r="E395" s="150"/>
      <c r="F395" s="111"/>
      <c r="G395" s="151"/>
      <c r="H395" s="150"/>
      <c r="I395" s="111"/>
      <c r="J395" s="151"/>
      <c r="K395" s="150"/>
      <c r="L395" s="149"/>
      <c r="M395" s="149"/>
      <c r="N395" s="149"/>
    </row>
    <row r="396">
      <c r="A396" s="149"/>
      <c r="B396" s="149"/>
      <c r="C396" s="150"/>
      <c r="D396" s="150"/>
      <c r="E396" s="150"/>
      <c r="F396" s="111"/>
      <c r="G396" s="151"/>
      <c r="H396" s="150"/>
      <c r="I396" s="111"/>
      <c r="J396" s="151"/>
      <c r="K396" s="150"/>
      <c r="L396" s="149"/>
      <c r="M396" s="149"/>
      <c r="N396" s="149"/>
    </row>
    <row r="397">
      <c r="A397" s="149"/>
      <c r="B397" s="149"/>
      <c r="C397" s="150"/>
      <c r="D397" s="150"/>
      <c r="E397" s="150"/>
      <c r="F397" s="111"/>
      <c r="G397" s="151"/>
      <c r="H397" s="150"/>
      <c r="I397" s="111"/>
      <c r="J397" s="151"/>
      <c r="K397" s="150"/>
      <c r="L397" s="149"/>
      <c r="M397" s="149"/>
      <c r="N397" s="149"/>
    </row>
    <row r="398">
      <c r="A398" s="149"/>
      <c r="B398" s="149"/>
      <c r="C398" s="150"/>
      <c r="D398" s="150"/>
      <c r="E398" s="150"/>
      <c r="F398" s="111"/>
      <c r="G398" s="151"/>
      <c r="H398" s="150"/>
      <c r="I398" s="111"/>
      <c r="J398" s="151"/>
      <c r="K398" s="150"/>
      <c r="L398" s="149"/>
      <c r="M398" s="149"/>
      <c r="N398" s="149"/>
    </row>
    <row r="399">
      <c r="A399" s="149"/>
      <c r="B399" s="149"/>
      <c r="C399" s="150"/>
      <c r="D399" s="150"/>
      <c r="E399" s="150"/>
      <c r="F399" s="111"/>
      <c r="G399" s="151"/>
      <c r="H399" s="150"/>
      <c r="I399" s="111"/>
      <c r="J399" s="151"/>
      <c r="K399" s="150"/>
      <c r="L399" s="149"/>
      <c r="M399" s="149"/>
      <c r="N399" s="149"/>
    </row>
    <row r="400">
      <c r="A400" s="149"/>
      <c r="B400" s="149"/>
      <c r="C400" s="150"/>
      <c r="D400" s="150"/>
      <c r="E400" s="150"/>
      <c r="F400" s="111"/>
      <c r="G400" s="151"/>
      <c r="H400" s="150"/>
      <c r="I400" s="111"/>
      <c r="J400" s="151"/>
      <c r="K400" s="150"/>
      <c r="L400" s="149"/>
      <c r="M400" s="149"/>
      <c r="N400" s="149"/>
    </row>
    <row r="401">
      <c r="A401" s="149"/>
      <c r="B401" s="149"/>
      <c r="C401" s="150"/>
      <c r="D401" s="150"/>
      <c r="E401" s="150"/>
      <c r="F401" s="111"/>
      <c r="G401" s="151"/>
      <c r="H401" s="150"/>
      <c r="I401" s="111"/>
      <c r="J401" s="151"/>
      <c r="K401" s="150"/>
      <c r="L401" s="149"/>
      <c r="M401" s="149"/>
      <c r="N401" s="149"/>
    </row>
    <row r="402">
      <c r="A402" s="149"/>
      <c r="B402" s="149"/>
      <c r="C402" s="150"/>
      <c r="D402" s="150"/>
      <c r="E402" s="150"/>
      <c r="F402" s="111"/>
      <c r="G402" s="151"/>
      <c r="H402" s="150"/>
      <c r="I402" s="111"/>
      <c r="J402" s="151"/>
      <c r="K402" s="150"/>
      <c r="L402" s="149"/>
      <c r="M402" s="149"/>
      <c r="N402" s="149"/>
    </row>
    <row r="403">
      <c r="A403" s="149"/>
      <c r="B403" s="149"/>
      <c r="C403" s="150"/>
      <c r="D403" s="150"/>
      <c r="E403" s="150"/>
      <c r="F403" s="111"/>
      <c r="G403" s="151"/>
      <c r="H403" s="150"/>
      <c r="I403" s="111"/>
      <c r="J403" s="151"/>
      <c r="K403" s="150"/>
      <c r="L403" s="149"/>
      <c r="M403" s="149"/>
      <c r="N403" s="149"/>
    </row>
    <row r="404">
      <c r="A404" s="149"/>
      <c r="B404" s="149"/>
      <c r="C404" s="150"/>
      <c r="D404" s="150"/>
      <c r="E404" s="150"/>
      <c r="F404" s="111"/>
      <c r="G404" s="151"/>
      <c r="H404" s="150"/>
      <c r="I404" s="111"/>
      <c r="J404" s="151"/>
      <c r="K404" s="150"/>
      <c r="L404" s="149"/>
      <c r="M404" s="149"/>
      <c r="N404" s="149"/>
    </row>
    <row r="405">
      <c r="A405" s="149"/>
      <c r="B405" s="149"/>
      <c r="C405" s="150"/>
      <c r="D405" s="150"/>
      <c r="E405" s="150"/>
      <c r="F405" s="111"/>
      <c r="G405" s="151"/>
      <c r="H405" s="150"/>
      <c r="I405" s="111"/>
      <c r="J405" s="151"/>
      <c r="K405" s="150"/>
      <c r="L405" s="149"/>
      <c r="M405" s="149"/>
      <c r="N405" s="149"/>
    </row>
    <row r="406">
      <c r="A406" s="149"/>
      <c r="B406" s="149"/>
      <c r="C406" s="150"/>
      <c r="D406" s="150"/>
      <c r="E406" s="150"/>
      <c r="F406" s="111"/>
      <c r="G406" s="151"/>
      <c r="H406" s="150"/>
      <c r="I406" s="111"/>
      <c r="J406" s="151"/>
      <c r="K406" s="150"/>
      <c r="L406" s="149"/>
      <c r="M406" s="149"/>
      <c r="N406" s="149"/>
    </row>
    <row r="407">
      <c r="A407" s="149"/>
      <c r="B407" s="149"/>
      <c r="C407" s="150"/>
      <c r="D407" s="150"/>
      <c r="E407" s="150"/>
      <c r="F407" s="111"/>
      <c r="G407" s="151"/>
      <c r="H407" s="150"/>
      <c r="I407" s="111"/>
      <c r="J407" s="151"/>
      <c r="K407" s="150"/>
      <c r="L407" s="149"/>
      <c r="M407" s="149"/>
      <c r="N407" s="149"/>
    </row>
    <row r="408">
      <c r="A408" s="149"/>
      <c r="B408" s="149"/>
      <c r="C408" s="150"/>
      <c r="D408" s="150"/>
      <c r="E408" s="150"/>
      <c r="F408" s="111"/>
      <c r="G408" s="151"/>
      <c r="H408" s="150"/>
      <c r="I408" s="111"/>
      <c r="J408" s="151"/>
      <c r="K408" s="150"/>
      <c r="L408" s="149"/>
      <c r="M408" s="149"/>
      <c r="N408" s="149"/>
    </row>
    <row r="409">
      <c r="A409" s="149"/>
      <c r="B409" s="149"/>
      <c r="C409" s="150"/>
      <c r="D409" s="150"/>
      <c r="E409" s="150"/>
      <c r="F409" s="111"/>
      <c r="G409" s="151"/>
      <c r="H409" s="150"/>
      <c r="I409" s="111"/>
      <c r="J409" s="151"/>
      <c r="K409" s="150"/>
      <c r="L409" s="149"/>
      <c r="M409" s="149"/>
      <c r="N409" s="149"/>
    </row>
    <row r="410">
      <c r="A410" s="149"/>
      <c r="B410" s="149"/>
      <c r="C410" s="150"/>
      <c r="D410" s="150"/>
      <c r="E410" s="150"/>
      <c r="F410" s="111"/>
      <c r="G410" s="151"/>
      <c r="H410" s="150"/>
      <c r="I410" s="111"/>
      <c r="J410" s="151"/>
      <c r="K410" s="150"/>
      <c r="L410" s="149"/>
      <c r="M410" s="149"/>
      <c r="N410" s="149"/>
    </row>
    <row r="411">
      <c r="A411" s="149"/>
      <c r="B411" s="149"/>
      <c r="C411" s="150"/>
      <c r="D411" s="150"/>
      <c r="E411" s="150"/>
      <c r="F411" s="111"/>
      <c r="G411" s="151"/>
      <c r="H411" s="150"/>
      <c r="I411" s="111"/>
      <c r="J411" s="151"/>
      <c r="K411" s="150"/>
      <c r="L411" s="149"/>
      <c r="M411" s="149"/>
      <c r="N411" s="149"/>
    </row>
    <row r="412">
      <c r="A412" s="149"/>
      <c r="B412" s="149"/>
      <c r="C412" s="150"/>
      <c r="D412" s="150"/>
      <c r="E412" s="150"/>
      <c r="F412" s="111"/>
      <c r="G412" s="151"/>
      <c r="H412" s="150"/>
      <c r="I412" s="111"/>
      <c r="J412" s="151"/>
      <c r="K412" s="150"/>
      <c r="L412" s="149"/>
      <c r="M412" s="149"/>
      <c r="N412" s="149"/>
    </row>
    <row r="413">
      <c r="A413" s="149"/>
      <c r="B413" s="149"/>
      <c r="C413" s="150"/>
      <c r="D413" s="150"/>
      <c r="E413" s="150"/>
      <c r="F413" s="111"/>
      <c r="G413" s="151"/>
      <c r="H413" s="150"/>
      <c r="I413" s="111"/>
      <c r="J413" s="151"/>
      <c r="K413" s="150"/>
      <c r="L413" s="149"/>
      <c r="M413" s="149"/>
      <c r="N413" s="149"/>
    </row>
    <row r="414">
      <c r="A414" s="149"/>
      <c r="B414" s="149"/>
      <c r="C414" s="150"/>
      <c r="D414" s="150"/>
      <c r="E414" s="150"/>
      <c r="F414" s="111"/>
      <c r="G414" s="151"/>
      <c r="H414" s="150"/>
      <c r="I414" s="111"/>
      <c r="J414" s="151"/>
      <c r="K414" s="150"/>
      <c r="L414" s="149"/>
      <c r="M414" s="149"/>
      <c r="N414" s="149"/>
    </row>
    <row r="415">
      <c r="A415" s="149"/>
      <c r="B415" s="149"/>
      <c r="C415" s="150"/>
      <c r="D415" s="150"/>
      <c r="E415" s="150"/>
      <c r="F415" s="111"/>
      <c r="G415" s="151"/>
      <c r="H415" s="150"/>
      <c r="I415" s="111"/>
      <c r="J415" s="151"/>
      <c r="K415" s="150"/>
      <c r="L415" s="149"/>
      <c r="M415" s="149"/>
      <c r="N415" s="149"/>
    </row>
    <row r="416">
      <c r="A416" s="149"/>
      <c r="B416" s="149"/>
      <c r="C416" s="150"/>
      <c r="D416" s="150"/>
      <c r="E416" s="150"/>
      <c r="F416" s="111"/>
      <c r="G416" s="151"/>
      <c r="H416" s="150"/>
      <c r="I416" s="111"/>
      <c r="J416" s="151"/>
      <c r="K416" s="150"/>
      <c r="L416" s="149"/>
      <c r="M416" s="149"/>
      <c r="N416" s="149"/>
    </row>
    <row r="417">
      <c r="A417" s="149"/>
      <c r="B417" s="149"/>
      <c r="C417" s="150"/>
      <c r="D417" s="150"/>
      <c r="E417" s="150"/>
      <c r="F417" s="111"/>
      <c r="G417" s="151"/>
      <c r="H417" s="150"/>
      <c r="I417" s="111"/>
      <c r="J417" s="151"/>
      <c r="K417" s="150"/>
      <c r="L417" s="149"/>
      <c r="M417" s="149"/>
      <c r="N417" s="149"/>
    </row>
    <row r="418">
      <c r="A418" s="149"/>
      <c r="B418" s="149"/>
      <c r="C418" s="150"/>
      <c r="D418" s="150"/>
      <c r="E418" s="150"/>
      <c r="F418" s="111"/>
      <c r="G418" s="151"/>
      <c r="H418" s="150"/>
      <c r="I418" s="111"/>
      <c r="J418" s="151"/>
      <c r="K418" s="150"/>
      <c r="L418" s="149"/>
      <c r="M418" s="149"/>
      <c r="N418" s="149"/>
    </row>
    <row r="419">
      <c r="A419" s="149"/>
      <c r="B419" s="149"/>
      <c r="C419" s="150"/>
      <c r="D419" s="150"/>
      <c r="E419" s="150"/>
      <c r="F419" s="111"/>
      <c r="G419" s="151"/>
      <c r="H419" s="150"/>
      <c r="I419" s="111"/>
      <c r="J419" s="151"/>
      <c r="K419" s="150"/>
      <c r="L419" s="149"/>
      <c r="M419" s="149"/>
      <c r="N419" s="149"/>
    </row>
    <row r="420">
      <c r="A420" s="149"/>
      <c r="B420" s="149"/>
      <c r="C420" s="150"/>
      <c r="D420" s="150"/>
      <c r="E420" s="150"/>
      <c r="F420" s="111"/>
      <c r="G420" s="151"/>
      <c r="H420" s="150"/>
      <c r="I420" s="111"/>
      <c r="J420" s="151"/>
      <c r="K420" s="150"/>
      <c r="L420" s="149"/>
      <c r="M420" s="149"/>
      <c r="N420" s="149"/>
    </row>
    <row r="421">
      <c r="A421" s="149"/>
      <c r="B421" s="149"/>
      <c r="C421" s="150"/>
      <c r="D421" s="150"/>
      <c r="E421" s="150"/>
      <c r="F421" s="111"/>
      <c r="G421" s="151"/>
      <c r="H421" s="150"/>
      <c r="I421" s="111"/>
      <c r="J421" s="151"/>
      <c r="K421" s="150"/>
      <c r="L421" s="149"/>
      <c r="M421" s="149"/>
      <c r="N421" s="149"/>
    </row>
    <row r="422">
      <c r="A422" s="149"/>
      <c r="B422" s="149"/>
      <c r="C422" s="150"/>
      <c r="D422" s="150"/>
      <c r="E422" s="150"/>
      <c r="F422" s="111"/>
      <c r="G422" s="151"/>
      <c r="H422" s="150"/>
      <c r="I422" s="111"/>
      <c r="J422" s="151"/>
      <c r="K422" s="150"/>
      <c r="L422" s="149"/>
      <c r="M422" s="149"/>
      <c r="N422" s="149"/>
    </row>
    <row r="423">
      <c r="A423" s="149"/>
      <c r="B423" s="149"/>
      <c r="C423" s="150"/>
      <c r="D423" s="150"/>
      <c r="E423" s="150"/>
      <c r="F423" s="111"/>
      <c r="G423" s="151"/>
      <c r="H423" s="150"/>
      <c r="I423" s="111"/>
      <c r="J423" s="151"/>
      <c r="K423" s="150"/>
      <c r="L423" s="149"/>
      <c r="M423" s="149"/>
      <c r="N423" s="149"/>
    </row>
    <row r="424">
      <c r="A424" s="149"/>
      <c r="B424" s="149"/>
      <c r="C424" s="150"/>
      <c r="D424" s="150"/>
      <c r="E424" s="150"/>
      <c r="F424" s="111"/>
      <c r="G424" s="151"/>
      <c r="H424" s="150"/>
      <c r="I424" s="111"/>
      <c r="J424" s="151"/>
      <c r="K424" s="150"/>
      <c r="L424" s="149"/>
      <c r="M424" s="149"/>
      <c r="N424" s="149"/>
    </row>
    <row r="425">
      <c r="A425" s="149"/>
      <c r="B425" s="149"/>
      <c r="C425" s="150"/>
      <c r="D425" s="150"/>
      <c r="E425" s="150"/>
      <c r="F425" s="111"/>
      <c r="G425" s="151"/>
      <c r="H425" s="150"/>
      <c r="I425" s="111"/>
      <c r="J425" s="151"/>
      <c r="K425" s="150"/>
      <c r="L425" s="149"/>
      <c r="M425" s="149"/>
      <c r="N425" s="149"/>
    </row>
    <row r="426">
      <c r="A426" s="149"/>
      <c r="B426" s="149"/>
      <c r="C426" s="150"/>
      <c r="D426" s="150"/>
      <c r="E426" s="150"/>
      <c r="F426" s="111"/>
      <c r="G426" s="151"/>
      <c r="H426" s="150"/>
      <c r="I426" s="111"/>
      <c r="J426" s="151"/>
      <c r="K426" s="150"/>
      <c r="L426" s="149"/>
      <c r="M426" s="149"/>
      <c r="N426" s="149"/>
    </row>
    <row r="427">
      <c r="A427" s="149"/>
      <c r="B427" s="149"/>
      <c r="C427" s="150"/>
      <c r="D427" s="150"/>
      <c r="E427" s="150"/>
      <c r="F427" s="111"/>
      <c r="G427" s="151"/>
      <c r="H427" s="150"/>
      <c r="I427" s="111"/>
      <c r="J427" s="151"/>
      <c r="K427" s="150"/>
      <c r="L427" s="149"/>
      <c r="M427" s="149"/>
      <c r="N427" s="149"/>
    </row>
    <row r="428">
      <c r="A428" s="149"/>
      <c r="B428" s="149"/>
      <c r="C428" s="150"/>
      <c r="D428" s="150"/>
      <c r="E428" s="150"/>
      <c r="F428" s="111"/>
      <c r="G428" s="151"/>
      <c r="H428" s="150"/>
      <c r="I428" s="111"/>
      <c r="J428" s="151"/>
      <c r="K428" s="150"/>
      <c r="L428" s="149"/>
      <c r="M428" s="149"/>
      <c r="N428" s="149"/>
    </row>
    <row r="429">
      <c r="A429" s="149"/>
      <c r="B429" s="149"/>
      <c r="C429" s="150"/>
      <c r="D429" s="150"/>
      <c r="E429" s="150"/>
      <c r="F429" s="111"/>
      <c r="G429" s="151"/>
      <c r="H429" s="150"/>
      <c r="I429" s="111"/>
      <c r="J429" s="151"/>
      <c r="K429" s="150"/>
      <c r="L429" s="149"/>
      <c r="M429" s="149"/>
      <c r="N429" s="149"/>
    </row>
    <row r="430">
      <c r="A430" s="149"/>
      <c r="B430" s="149"/>
      <c r="C430" s="150"/>
      <c r="D430" s="150"/>
      <c r="E430" s="150"/>
      <c r="F430" s="111"/>
      <c r="G430" s="151"/>
      <c r="H430" s="150"/>
      <c r="I430" s="111"/>
      <c r="J430" s="151"/>
      <c r="K430" s="150"/>
      <c r="L430" s="149"/>
      <c r="M430" s="149"/>
      <c r="N430" s="149"/>
    </row>
    <row r="431">
      <c r="A431" s="149"/>
      <c r="B431" s="149"/>
      <c r="C431" s="150"/>
      <c r="D431" s="150"/>
      <c r="E431" s="150"/>
      <c r="F431" s="111"/>
      <c r="G431" s="151"/>
      <c r="H431" s="150"/>
      <c r="I431" s="111"/>
      <c r="J431" s="151"/>
      <c r="K431" s="150"/>
      <c r="L431" s="149"/>
      <c r="M431" s="149"/>
      <c r="N431" s="149"/>
    </row>
    <row r="432">
      <c r="A432" s="149"/>
      <c r="B432" s="149"/>
      <c r="C432" s="150"/>
      <c r="D432" s="150"/>
      <c r="E432" s="150"/>
      <c r="F432" s="111"/>
      <c r="G432" s="151"/>
      <c r="H432" s="150"/>
      <c r="I432" s="111"/>
      <c r="J432" s="151"/>
      <c r="K432" s="150"/>
      <c r="L432" s="149"/>
      <c r="M432" s="149"/>
      <c r="N432" s="149"/>
    </row>
    <row r="433">
      <c r="A433" s="149"/>
      <c r="B433" s="149"/>
      <c r="C433" s="150"/>
      <c r="D433" s="150"/>
      <c r="E433" s="150"/>
      <c r="F433" s="111"/>
      <c r="G433" s="151"/>
      <c r="H433" s="150"/>
      <c r="I433" s="111"/>
      <c r="J433" s="151"/>
      <c r="K433" s="150"/>
      <c r="L433" s="149"/>
      <c r="M433" s="149"/>
      <c r="N433" s="149"/>
    </row>
    <row r="434">
      <c r="A434" s="149"/>
      <c r="B434" s="149"/>
      <c r="C434" s="150"/>
      <c r="D434" s="150"/>
      <c r="E434" s="150"/>
      <c r="F434" s="111"/>
      <c r="G434" s="151"/>
      <c r="H434" s="150"/>
      <c r="I434" s="111"/>
      <c r="J434" s="151"/>
      <c r="K434" s="150"/>
      <c r="L434" s="149"/>
      <c r="M434" s="149"/>
      <c r="N434" s="149"/>
    </row>
    <row r="435">
      <c r="A435" s="149"/>
      <c r="B435" s="149"/>
      <c r="C435" s="150"/>
      <c r="D435" s="150"/>
      <c r="E435" s="150"/>
      <c r="F435" s="111"/>
      <c r="G435" s="151"/>
      <c r="H435" s="150"/>
      <c r="I435" s="111"/>
      <c r="J435" s="151"/>
      <c r="K435" s="150"/>
      <c r="L435" s="149"/>
      <c r="M435" s="149"/>
      <c r="N435" s="149"/>
    </row>
    <row r="436">
      <c r="A436" s="149"/>
      <c r="B436" s="149"/>
      <c r="C436" s="150"/>
      <c r="D436" s="150"/>
      <c r="E436" s="150"/>
      <c r="F436" s="111"/>
      <c r="G436" s="151"/>
      <c r="H436" s="150"/>
      <c r="I436" s="111"/>
      <c r="J436" s="151"/>
      <c r="K436" s="150"/>
      <c r="L436" s="149"/>
      <c r="M436" s="149"/>
      <c r="N436" s="149"/>
    </row>
    <row r="437">
      <c r="A437" s="149"/>
      <c r="B437" s="149"/>
      <c r="C437" s="150"/>
      <c r="D437" s="150"/>
      <c r="E437" s="150"/>
      <c r="F437" s="111"/>
      <c r="G437" s="151"/>
      <c r="H437" s="150"/>
      <c r="I437" s="111"/>
      <c r="J437" s="151"/>
      <c r="K437" s="150"/>
      <c r="L437" s="149"/>
      <c r="M437" s="149"/>
      <c r="N437" s="149"/>
    </row>
    <row r="438">
      <c r="A438" s="149"/>
      <c r="B438" s="149"/>
      <c r="C438" s="150"/>
      <c r="D438" s="150"/>
      <c r="E438" s="150"/>
      <c r="F438" s="111"/>
      <c r="G438" s="151"/>
      <c r="H438" s="150"/>
      <c r="I438" s="111"/>
      <c r="J438" s="151"/>
      <c r="K438" s="150"/>
      <c r="L438" s="149"/>
      <c r="M438" s="149"/>
      <c r="N438" s="149"/>
    </row>
    <row r="439">
      <c r="A439" s="149"/>
      <c r="B439" s="149"/>
      <c r="C439" s="150"/>
      <c r="D439" s="150"/>
      <c r="E439" s="150"/>
      <c r="F439" s="111"/>
      <c r="G439" s="151"/>
      <c r="H439" s="150"/>
      <c r="I439" s="111"/>
      <c r="J439" s="151"/>
      <c r="K439" s="150"/>
      <c r="L439" s="149"/>
      <c r="M439" s="149"/>
      <c r="N439" s="149"/>
    </row>
    <row r="440">
      <c r="A440" s="149"/>
      <c r="B440" s="149"/>
      <c r="C440" s="150"/>
      <c r="D440" s="150"/>
      <c r="E440" s="150"/>
      <c r="F440" s="111"/>
      <c r="G440" s="151"/>
      <c r="H440" s="150"/>
      <c r="I440" s="111"/>
      <c r="J440" s="151"/>
      <c r="K440" s="150"/>
      <c r="L440" s="149"/>
      <c r="M440" s="149"/>
      <c r="N440" s="149"/>
    </row>
    <row r="441">
      <c r="A441" s="149"/>
      <c r="B441" s="149"/>
      <c r="C441" s="150"/>
      <c r="D441" s="150"/>
      <c r="E441" s="150"/>
      <c r="F441" s="111"/>
      <c r="G441" s="151"/>
      <c r="H441" s="150"/>
      <c r="I441" s="111"/>
      <c r="J441" s="151"/>
      <c r="K441" s="150"/>
      <c r="L441" s="149"/>
      <c r="M441" s="149"/>
      <c r="N441" s="149"/>
    </row>
    <row r="442">
      <c r="A442" s="149"/>
      <c r="B442" s="149"/>
      <c r="C442" s="150"/>
      <c r="D442" s="150"/>
      <c r="E442" s="150"/>
      <c r="F442" s="111"/>
      <c r="G442" s="151"/>
      <c r="H442" s="150"/>
      <c r="I442" s="111"/>
      <c r="J442" s="151"/>
      <c r="K442" s="150"/>
      <c r="L442" s="149"/>
      <c r="M442" s="149"/>
      <c r="N442" s="149"/>
    </row>
    <row r="443">
      <c r="A443" s="149"/>
      <c r="B443" s="149"/>
      <c r="C443" s="150"/>
      <c r="D443" s="150"/>
      <c r="E443" s="150"/>
      <c r="F443" s="111"/>
      <c r="G443" s="151"/>
      <c r="H443" s="150"/>
      <c r="I443" s="111"/>
      <c r="J443" s="151"/>
      <c r="K443" s="150"/>
      <c r="L443" s="149"/>
      <c r="M443" s="149"/>
      <c r="N443" s="149"/>
    </row>
    <row r="444">
      <c r="A444" s="149"/>
      <c r="B444" s="149"/>
      <c r="C444" s="150"/>
      <c r="D444" s="150"/>
      <c r="E444" s="150"/>
      <c r="F444" s="111"/>
      <c r="G444" s="151"/>
      <c r="H444" s="150"/>
      <c r="I444" s="111"/>
      <c r="J444" s="151"/>
      <c r="K444" s="150"/>
      <c r="L444" s="149"/>
      <c r="M444" s="149"/>
      <c r="N444" s="149"/>
    </row>
    <row r="445">
      <c r="A445" s="149"/>
      <c r="B445" s="149"/>
      <c r="C445" s="150"/>
      <c r="D445" s="150"/>
      <c r="E445" s="150"/>
      <c r="F445" s="111"/>
      <c r="G445" s="151"/>
      <c r="H445" s="150"/>
      <c r="I445" s="111"/>
      <c r="J445" s="151"/>
      <c r="K445" s="150"/>
      <c r="L445" s="149"/>
      <c r="M445" s="149"/>
      <c r="N445" s="149"/>
    </row>
    <row r="446">
      <c r="A446" s="149"/>
      <c r="B446" s="149"/>
      <c r="C446" s="150"/>
      <c r="D446" s="150"/>
      <c r="E446" s="150"/>
      <c r="F446" s="111"/>
      <c r="G446" s="151"/>
      <c r="H446" s="150"/>
      <c r="I446" s="111"/>
      <c r="J446" s="151"/>
      <c r="K446" s="150"/>
      <c r="L446" s="149"/>
      <c r="M446" s="149"/>
      <c r="N446" s="149"/>
    </row>
    <row r="447">
      <c r="A447" s="149"/>
      <c r="B447" s="149"/>
      <c r="C447" s="150"/>
      <c r="D447" s="150"/>
      <c r="E447" s="150"/>
      <c r="F447" s="111"/>
      <c r="G447" s="151"/>
      <c r="H447" s="150"/>
      <c r="I447" s="111"/>
      <c r="J447" s="151"/>
      <c r="K447" s="150"/>
      <c r="L447" s="149"/>
      <c r="M447" s="149"/>
      <c r="N447" s="149"/>
    </row>
    <row r="448">
      <c r="A448" s="149"/>
      <c r="B448" s="149"/>
      <c r="C448" s="150"/>
      <c r="D448" s="150"/>
      <c r="E448" s="150"/>
      <c r="F448" s="111"/>
      <c r="G448" s="151"/>
      <c r="H448" s="150"/>
      <c r="I448" s="111"/>
      <c r="J448" s="151"/>
      <c r="K448" s="150"/>
      <c r="L448" s="149"/>
      <c r="M448" s="149"/>
      <c r="N448" s="149"/>
    </row>
    <row r="449">
      <c r="A449" s="149"/>
      <c r="B449" s="149"/>
      <c r="C449" s="150"/>
      <c r="D449" s="150"/>
      <c r="E449" s="150"/>
      <c r="F449" s="111"/>
      <c r="G449" s="151"/>
      <c r="H449" s="150"/>
      <c r="I449" s="111"/>
      <c r="J449" s="151"/>
      <c r="K449" s="150"/>
      <c r="L449" s="149"/>
      <c r="M449" s="149"/>
      <c r="N449" s="149"/>
    </row>
    <row r="450">
      <c r="A450" s="149"/>
      <c r="B450" s="149"/>
      <c r="C450" s="150"/>
      <c r="D450" s="150"/>
      <c r="E450" s="150"/>
      <c r="F450" s="111"/>
      <c r="G450" s="151"/>
      <c r="H450" s="150"/>
      <c r="I450" s="111"/>
      <c r="J450" s="151"/>
      <c r="K450" s="150"/>
      <c r="L450" s="149"/>
      <c r="M450" s="149"/>
      <c r="N450" s="149"/>
    </row>
    <row r="451">
      <c r="A451" s="149"/>
      <c r="B451" s="149"/>
      <c r="C451" s="150"/>
      <c r="D451" s="150"/>
      <c r="E451" s="150"/>
      <c r="F451" s="111"/>
      <c r="G451" s="151"/>
      <c r="H451" s="150"/>
      <c r="I451" s="111"/>
      <c r="J451" s="151"/>
      <c r="K451" s="150"/>
      <c r="L451" s="149"/>
      <c r="M451" s="149"/>
      <c r="N451" s="149"/>
    </row>
    <row r="452">
      <c r="A452" s="149"/>
      <c r="B452" s="149"/>
      <c r="C452" s="150"/>
      <c r="D452" s="150"/>
      <c r="E452" s="150"/>
      <c r="F452" s="111"/>
      <c r="G452" s="151"/>
      <c r="H452" s="150"/>
      <c r="I452" s="111"/>
      <c r="J452" s="151"/>
      <c r="K452" s="150"/>
      <c r="L452" s="149"/>
      <c r="M452" s="149"/>
      <c r="N452" s="149"/>
    </row>
    <row r="453">
      <c r="A453" s="149"/>
      <c r="B453" s="149"/>
      <c r="C453" s="150"/>
      <c r="D453" s="150"/>
      <c r="E453" s="150"/>
      <c r="F453" s="111"/>
      <c r="G453" s="151"/>
      <c r="H453" s="150"/>
      <c r="I453" s="111"/>
      <c r="J453" s="151"/>
      <c r="K453" s="150"/>
      <c r="L453" s="149"/>
      <c r="M453" s="149"/>
      <c r="N453" s="149"/>
    </row>
    <row r="454">
      <c r="A454" s="149"/>
      <c r="B454" s="149"/>
      <c r="C454" s="150"/>
      <c r="D454" s="150"/>
      <c r="E454" s="150"/>
      <c r="F454" s="111"/>
      <c r="G454" s="151"/>
      <c r="H454" s="150"/>
      <c r="I454" s="111"/>
      <c r="J454" s="151"/>
      <c r="K454" s="150"/>
      <c r="L454" s="149"/>
      <c r="M454" s="149"/>
      <c r="N454" s="149"/>
    </row>
    <row r="455">
      <c r="A455" s="149"/>
      <c r="B455" s="149"/>
      <c r="C455" s="150"/>
      <c r="D455" s="150"/>
      <c r="E455" s="150"/>
      <c r="F455" s="111"/>
      <c r="G455" s="151"/>
      <c r="H455" s="150"/>
      <c r="I455" s="111"/>
      <c r="J455" s="151"/>
      <c r="K455" s="150"/>
      <c r="L455" s="149"/>
      <c r="M455" s="149"/>
      <c r="N455" s="149"/>
    </row>
    <row r="456">
      <c r="A456" s="149"/>
      <c r="B456" s="149"/>
      <c r="C456" s="150"/>
      <c r="D456" s="150"/>
      <c r="E456" s="150"/>
      <c r="F456" s="111"/>
      <c r="G456" s="151"/>
      <c r="H456" s="150"/>
      <c r="I456" s="111"/>
      <c r="J456" s="151"/>
      <c r="K456" s="150"/>
      <c r="L456" s="149"/>
      <c r="M456" s="149"/>
      <c r="N456" s="149"/>
    </row>
    <row r="457">
      <c r="A457" s="149"/>
      <c r="B457" s="149"/>
      <c r="C457" s="150"/>
      <c r="D457" s="150"/>
      <c r="E457" s="150"/>
      <c r="F457" s="111"/>
      <c r="G457" s="151"/>
      <c r="H457" s="150"/>
      <c r="I457" s="111"/>
      <c r="J457" s="151"/>
      <c r="K457" s="150"/>
      <c r="L457" s="149"/>
      <c r="M457" s="149"/>
      <c r="N457" s="149"/>
    </row>
    <row r="458">
      <c r="A458" s="149"/>
      <c r="B458" s="149"/>
      <c r="C458" s="150"/>
      <c r="D458" s="150"/>
      <c r="E458" s="150"/>
      <c r="F458" s="111"/>
      <c r="G458" s="151"/>
      <c r="H458" s="150"/>
      <c r="I458" s="111"/>
      <c r="J458" s="151"/>
      <c r="K458" s="150"/>
      <c r="L458" s="149"/>
      <c r="M458" s="149"/>
      <c r="N458" s="149"/>
    </row>
    <row r="459">
      <c r="A459" s="149"/>
      <c r="B459" s="149"/>
      <c r="C459" s="150"/>
      <c r="D459" s="150"/>
      <c r="E459" s="150"/>
      <c r="F459" s="111"/>
      <c r="G459" s="151"/>
      <c r="H459" s="150"/>
      <c r="I459" s="111"/>
      <c r="J459" s="151"/>
      <c r="K459" s="150"/>
      <c r="L459" s="149"/>
      <c r="M459" s="149"/>
      <c r="N459" s="149"/>
    </row>
    <row r="460">
      <c r="A460" s="149"/>
      <c r="B460" s="149"/>
      <c r="C460" s="150"/>
      <c r="D460" s="150"/>
      <c r="E460" s="150"/>
      <c r="F460" s="111"/>
      <c r="G460" s="151"/>
      <c r="H460" s="150"/>
      <c r="I460" s="111"/>
      <c r="J460" s="151"/>
      <c r="K460" s="150"/>
      <c r="L460" s="149"/>
      <c r="M460" s="149"/>
      <c r="N460" s="149"/>
    </row>
    <row r="461">
      <c r="A461" s="149"/>
      <c r="B461" s="149"/>
      <c r="C461" s="150"/>
      <c r="D461" s="150"/>
      <c r="E461" s="150"/>
      <c r="F461" s="111"/>
      <c r="G461" s="151"/>
      <c r="H461" s="150"/>
      <c r="I461" s="111"/>
      <c r="J461" s="151"/>
      <c r="K461" s="150"/>
      <c r="L461" s="149"/>
      <c r="M461" s="149"/>
      <c r="N461" s="149"/>
    </row>
    <row r="462">
      <c r="A462" s="149"/>
      <c r="B462" s="149"/>
      <c r="C462" s="150"/>
      <c r="D462" s="150"/>
      <c r="E462" s="150"/>
      <c r="F462" s="111"/>
      <c r="G462" s="151"/>
      <c r="H462" s="150"/>
      <c r="I462" s="111"/>
      <c r="J462" s="151"/>
      <c r="K462" s="150"/>
      <c r="L462" s="149"/>
      <c r="M462" s="149"/>
      <c r="N462" s="149"/>
    </row>
    <row r="463">
      <c r="A463" s="149"/>
      <c r="B463" s="149"/>
      <c r="C463" s="150"/>
      <c r="D463" s="150"/>
      <c r="E463" s="150"/>
      <c r="F463" s="111"/>
      <c r="G463" s="151"/>
      <c r="H463" s="150"/>
      <c r="I463" s="111"/>
      <c r="J463" s="151"/>
      <c r="K463" s="150"/>
      <c r="L463" s="149"/>
      <c r="M463" s="149"/>
      <c r="N463" s="149"/>
    </row>
    <row r="464">
      <c r="A464" s="149"/>
      <c r="B464" s="149"/>
      <c r="C464" s="150"/>
      <c r="D464" s="150"/>
      <c r="E464" s="150"/>
      <c r="F464" s="111"/>
      <c r="G464" s="151"/>
      <c r="H464" s="150"/>
      <c r="I464" s="111"/>
      <c r="J464" s="151"/>
      <c r="K464" s="150"/>
      <c r="L464" s="149"/>
      <c r="M464" s="149"/>
      <c r="N464" s="149"/>
    </row>
    <row r="465">
      <c r="A465" s="149"/>
      <c r="B465" s="149"/>
      <c r="C465" s="150"/>
      <c r="D465" s="150"/>
      <c r="E465" s="150"/>
      <c r="F465" s="111"/>
      <c r="G465" s="151"/>
      <c r="H465" s="150"/>
      <c r="I465" s="111"/>
      <c r="J465" s="151"/>
      <c r="K465" s="150"/>
      <c r="L465" s="149"/>
      <c r="M465" s="149"/>
      <c r="N465" s="149"/>
    </row>
    <row r="466">
      <c r="A466" s="149"/>
      <c r="B466" s="149"/>
      <c r="C466" s="150"/>
      <c r="D466" s="150"/>
      <c r="E466" s="150"/>
      <c r="F466" s="111"/>
      <c r="G466" s="151"/>
      <c r="H466" s="150"/>
      <c r="I466" s="111"/>
      <c r="J466" s="151"/>
      <c r="K466" s="150"/>
      <c r="L466" s="149"/>
      <c r="M466" s="149"/>
      <c r="N466" s="149"/>
    </row>
    <row r="467">
      <c r="A467" s="149"/>
      <c r="B467" s="149"/>
      <c r="C467" s="150"/>
      <c r="D467" s="150"/>
      <c r="E467" s="150"/>
      <c r="F467" s="111"/>
      <c r="G467" s="151"/>
      <c r="H467" s="150"/>
      <c r="I467" s="111"/>
      <c r="J467" s="151"/>
      <c r="K467" s="150"/>
      <c r="L467" s="149"/>
      <c r="M467" s="149"/>
      <c r="N467" s="149"/>
    </row>
    <row r="468">
      <c r="A468" s="149"/>
      <c r="B468" s="149"/>
      <c r="C468" s="150"/>
      <c r="D468" s="150"/>
      <c r="E468" s="150"/>
      <c r="F468" s="111"/>
      <c r="G468" s="151"/>
      <c r="H468" s="150"/>
      <c r="I468" s="111"/>
      <c r="J468" s="151"/>
      <c r="K468" s="150"/>
      <c r="L468" s="149"/>
      <c r="M468" s="149"/>
      <c r="N468" s="149"/>
    </row>
    <row r="469">
      <c r="A469" s="149"/>
      <c r="B469" s="149"/>
      <c r="C469" s="150"/>
      <c r="D469" s="150"/>
      <c r="E469" s="150"/>
      <c r="F469" s="111"/>
      <c r="G469" s="151"/>
      <c r="H469" s="150"/>
      <c r="I469" s="111"/>
      <c r="J469" s="151"/>
      <c r="K469" s="150"/>
      <c r="L469" s="149"/>
      <c r="M469" s="149"/>
      <c r="N469" s="149"/>
    </row>
    <row r="470">
      <c r="A470" s="149"/>
      <c r="B470" s="149"/>
      <c r="C470" s="150"/>
      <c r="D470" s="150"/>
      <c r="E470" s="150"/>
      <c r="F470" s="111"/>
      <c r="G470" s="151"/>
      <c r="H470" s="150"/>
      <c r="I470" s="111"/>
      <c r="J470" s="151"/>
      <c r="K470" s="150"/>
      <c r="L470" s="149"/>
      <c r="M470" s="149"/>
      <c r="N470" s="149"/>
    </row>
    <row r="471">
      <c r="A471" s="149"/>
      <c r="B471" s="149"/>
      <c r="C471" s="150"/>
      <c r="D471" s="150"/>
      <c r="E471" s="150"/>
      <c r="F471" s="111"/>
      <c r="G471" s="151"/>
      <c r="H471" s="150"/>
      <c r="I471" s="111"/>
      <c r="J471" s="151"/>
      <c r="K471" s="150"/>
      <c r="L471" s="149"/>
      <c r="M471" s="149"/>
      <c r="N471" s="149"/>
    </row>
    <row r="472">
      <c r="A472" s="149"/>
      <c r="B472" s="149"/>
      <c r="C472" s="150"/>
      <c r="D472" s="150"/>
      <c r="E472" s="150"/>
      <c r="F472" s="111"/>
      <c r="G472" s="151"/>
      <c r="H472" s="150"/>
      <c r="I472" s="111"/>
      <c r="J472" s="151"/>
      <c r="K472" s="150"/>
      <c r="L472" s="149"/>
      <c r="M472" s="149"/>
      <c r="N472" s="149"/>
    </row>
    <row r="473">
      <c r="A473" s="149"/>
      <c r="B473" s="149"/>
      <c r="C473" s="150"/>
      <c r="D473" s="150"/>
      <c r="E473" s="150"/>
      <c r="F473" s="111"/>
      <c r="G473" s="151"/>
      <c r="H473" s="150"/>
      <c r="I473" s="111"/>
      <c r="J473" s="151"/>
      <c r="K473" s="150"/>
      <c r="L473" s="149"/>
      <c r="M473" s="149"/>
      <c r="N473" s="149"/>
    </row>
    <row r="474">
      <c r="A474" s="149"/>
      <c r="B474" s="149"/>
      <c r="C474" s="150"/>
      <c r="D474" s="150"/>
      <c r="E474" s="150"/>
      <c r="F474" s="111"/>
      <c r="G474" s="151"/>
      <c r="H474" s="150"/>
      <c r="I474" s="111"/>
      <c r="J474" s="151"/>
      <c r="K474" s="150"/>
      <c r="L474" s="149"/>
      <c r="M474" s="149"/>
      <c r="N474" s="149"/>
    </row>
    <row r="475">
      <c r="A475" s="149"/>
      <c r="B475" s="149"/>
      <c r="C475" s="150"/>
      <c r="D475" s="150"/>
      <c r="E475" s="150"/>
      <c r="F475" s="111"/>
      <c r="G475" s="151"/>
      <c r="H475" s="150"/>
      <c r="I475" s="111"/>
      <c r="J475" s="151"/>
      <c r="K475" s="150"/>
      <c r="L475" s="149"/>
      <c r="M475" s="149"/>
      <c r="N475" s="149"/>
    </row>
    <row r="476">
      <c r="A476" s="149"/>
      <c r="B476" s="149"/>
      <c r="C476" s="150"/>
      <c r="D476" s="150"/>
      <c r="E476" s="150"/>
      <c r="F476" s="111"/>
      <c r="G476" s="151"/>
      <c r="H476" s="150"/>
      <c r="I476" s="111"/>
      <c r="J476" s="151"/>
      <c r="K476" s="150"/>
      <c r="L476" s="149"/>
      <c r="M476" s="149"/>
      <c r="N476" s="149"/>
    </row>
    <row r="477">
      <c r="A477" s="149"/>
      <c r="B477" s="149"/>
      <c r="C477" s="150"/>
      <c r="D477" s="150"/>
      <c r="E477" s="150"/>
      <c r="F477" s="111"/>
      <c r="G477" s="151"/>
      <c r="H477" s="150"/>
      <c r="I477" s="111"/>
      <c r="J477" s="151"/>
      <c r="K477" s="150"/>
      <c r="L477" s="149"/>
      <c r="M477" s="149"/>
      <c r="N477" s="149"/>
    </row>
    <row r="478">
      <c r="A478" s="149"/>
      <c r="B478" s="149"/>
      <c r="C478" s="150"/>
      <c r="D478" s="150"/>
      <c r="E478" s="150"/>
      <c r="F478" s="111"/>
      <c r="G478" s="151"/>
      <c r="H478" s="150"/>
      <c r="I478" s="111"/>
      <c r="J478" s="151"/>
      <c r="K478" s="150"/>
      <c r="L478" s="149"/>
      <c r="M478" s="149"/>
      <c r="N478" s="149"/>
    </row>
    <row r="479">
      <c r="A479" s="149"/>
      <c r="B479" s="149"/>
      <c r="C479" s="150"/>
      <c r="D479" s="150"/>
      <c r="E479" s="150"/>
      <c r="F479" s="111"/>
      <c r="G479" s="151"/>
      <c r="H479" s="150"/>
      <c r="I479" s="111"/>
      <c r="J479" s="151"/>
      <c r="K479" s="150"/>
      <c r="L479" s="149"/>
      <c r="M479" s="149"/>
      <c r="N479" s="149"/>
    </row>
    <row r="480">
      <c r="A480" s="149"/>
      <c r="B480" s="149"/>
      <c r="C480" s="150"/>
      <c r="D480" s="150"/>
      <c r="E480" s="150"/>
      <c r="F480" s="111"/>
      <c r="G480" s="151"/>
      <c r="H480" s="150"/>
      <c r="I480" s="111"/>
      <c r="J480" s="151"/>
      <c r="K480" s="150"/>
      <c r="L480" s="149"/>
      <c r="M480" s="149"/>
      <c r="N480" s="149"/>
    </row>
    <row r="481">
      <c r="A481" s="149"/>
      <c r="B481" s="149"/>
      <c r="C481" s="150"/>
      <c r="D481" s="150"/>
      <c r="E481" s="150"/>
      <c r="F481" s="111"/>
      <c r="G481" s="151"/>
      <c r="H481" s="150"/>
      <c r="I481" s="111"/>
      <c r="J481" s="151"/>
      <c r="K481" s="150"/>
      <c r="L481" s="149"/>
      <c r="M481" s="149"/>
      <c r="N481" s="149"/>
    </row>
    <row r="482">
      <c r="A482" s="149"/>
      <c r="B482" s="149"/>
      <c r="C482" s="150"/>
      <c r="D482" s="150"/>
      <c r="E482" s="150"/>
      <c r="F482" s="111"/>
      <c r="G482" s="151"/>
      <c r="H482" s="150"/>
      <c r="I482" s="111"/>
      <c r="J482" s="151"/>
      <c r="K482" s="150"/>
      <c r="L482" s="149"/>
      <c r="M482" s="149"/>
      <c r="N482" s="149"/>
    </row>
    <row r="483">
      <c r="A483" s="149"/>
      <c r="B483" s="149"/>
      <c r="C483" s="150"/>
      <c r="D483" s="150"/>
      <c r="E483" s="150"/>
      <c r="F483" s="111"/>
      <c r="G483" s="151"/>
      <c r="H483" s="150"/>
      <c r="I483" s="111"/>
      <c r="J483" s="151"/>
      <c r="K483" s="150"/>
      <c r="L483" s="149"/>
      <c r="M483" s="149"/>
      <c r="N483" s="149"/>
    </row>
    <row r="484">
      <c r="A484" s="149"/>
      <c r="B484" s="149"/>
      <c r="C484" s="150"/>
      <c r="D484" s="150"/>
      <c r="E484" s="150"/>
      <c r="F484" s="111"/>
      <c r="G484" s="151"/>
      <c r="H484" s="150"/>
      <c r="I484" s="111"/>
      <c r="J484" s="151"/>
      <c r="K484" s="150"/>
      <c r="L484" s="149"/>
      <c r="M484" s="149"/>
      <c r="N484" s="149"/>
    </row>
    <row r="485">
      <c r="A485" s="149"/>
      <c r="B485" s="149"/>
      <c r="C485" s="150"/>
      <c r="D485" s="150"/>
      <c r="E485" s="150"/>
      <c r="F485" s="111"/>
      <c r="G485" s="151"/>
      <c r="H485" s="150"/>
      <c r="I485" s="111"/>
      <c r="J485" s="151"/>
      <c r="K485" s="150"/>
      <c r="L485" s="149"/>
      <c r="M485" s="149"/>
      <c r="N485" s="149"/>
    </row>
    <row r="486">
      <c r="A486" s="149"/>
      <c r="B486" s="149"/>
      <c r="C486" s="150"/>
      <c r="D486" s="150"/>
      <c r="E486" s="150"/>
      <c r="F486" s="111"/>
      <c r="G486" s="151"/>
      <c r="H486" s="150"/>
      <c r="I486" s="111"/>
      <c r="J486" s="151"/>
      <c r="K486" s="150"/>
      <c r="L486" s="149"/>
      <c r="M486" s="149"/>
      <c r="N486" s="149"/>
    </row>
    <row r="487">
      <c r="A487" s="149"/>
      <c r="B487" s="149"/>
      <c r="C487" s="150"/>
      <c r="D487" s="150"/>
      <c r="E487" s="150"/>
      <c r="F487" s="111"/>
      <c r="G487" s="151"/>
      <c r="H487" s="150"/>
      <c r="I487" s="111"/>
      <c r="J487" s="151"/>
      <c r="K487" s="150"/>
      <c r="L487" s="149"/>
      <c r="M487" s="149"/>
      <c r="N487" s="149"/>
    </row>
    <row r="488">
      <c r="A488" s="149"/>
      <c r="B488" s="149"/>
      <c r="C488" s="150"/>
      <c r="D488" s="150"/>
      <c r="E488" s="150"/>
      <c r="F488" s="111"/>
      <c r="G488" s="151"/>
      <c r="H488" s="150"/>
      <c r="I488" s="111"/>
      <c r="J488" s="151"/>
      <c r="K488" s="150"/>
      <c r="L488" s="149"/>
      <c r="M488" s="149"/>
      <c r="N488" s="149"/>
    </row>
    <row r="489">
      <c r="A489" s="149"/>
      <c r="B489" s="149"/>
      <c r="C489" s="150"/>
      <c r="D489" s="150"/>
      <c r="E489" s="150"/>
      <c r="F489" s="111"/>
      <c r="G489" s="151"/>
      <c r="H489" s="150"/>
      <c r="I489" s="111"/>
      <c r="J489" s="151"/>
      <c r="K489" s="150"/>
      <c r="L489" s="149"/>
      <c r="M489" s="149"/>
      <c r="N489" s="149"/>
    </row>
    <row r="490">
      <c r="A490" s="149"/>
      <c r="B490" s="149"/>
      <c r="C490" s="150"/>
      <c r="D490" s="150"/>
      <c r="E490" s="150"/>
      <c r="F490" s="111"/>
      <c r="G490" s="151"/>
      <c r="H490" s="150"/>
      <c r="I490" s="111"/>
      <c r="J490" s="151"/>
      <c r="K490" s="150"/>
      <c r="L490" s="149"/>
      <c r="M490" s="149"/>
      <c r="N490" s="149"/>
    </row>
    <row r="491">
      <c r="A491" s="149"/>
      <c r="B491" s="149"/>
      <c r="C491" s="150"/>
      <c r="D491" s="150"/>
      <c r="E491" s="150"/>
      <c r="F491" s="111"/>
      <c r="G491" s="151"/>
      <c r="H491" s="150"/>
      <c r="I491" s="111"/>
      <c r="J491" s="151"/>
      <c r="K491" s="150"/>
      <c r="L491" s="149"/>
      <c r="M491" s="149"/>
      <c r="N491" s="149"/>
    </row>
    <row r="492">
      <c r="A492" s="149"/>
      <c r="B492" s="149"/>
      <c r="C492" s="150"/>
      <c r="D492" s="150"/>
      <c r="E492" s="150"/>
      <c r="F492" s="111"/>
      <c r="G492" s="151"/>
      <c r="H492" s="150"/>
      <c r="I492" s="111"/>
      <c r="J492" s="151"/>
      <c r="K492" s="150"/>
      <c r="L492" s="149"/>
      <c r="M492" s="149"/>
      <c r="N492" s="149"/>
    </row>
    <row r="493">
      <c r="A493" s="149"/>
      <c r="B493" s="149"/>
      <c r="C493" s="150"/>
      <c r="D493" s="150"/>
      <c r="E493" s="150"/>
      <c r="F493" s="111"/>
      <c r="G493" s="151"/>
      <c r="H493" s="150"/>
      <c r="I493" s="111"/>
      <c r="J493" s="151"/>
      <c r="K493" s="150"/>
      <c r="L493" s="149"/>
      <c r="M493" s="149"/>
      <c r="N493" s="149"/>
    </row>
    <row r="494">
      <c r="A494" s="149"/>
      <c r="B494" s="149"/>
      <c r="C494" s="150"/>
      <c r="D494" s="150"/>
      <c r="E494" s="150"/>
      <c r="F494" s="111"/>
      <c r="G494" s="151"/>
      <c r="H494" s="150"/>
      <c r="I494" s="111"/>
      <c r="J494" s="151"/>
      <c r="K494" s="150"/>
      <c r="L494" s="149"/>
      <c r="M494" s="149"/>
      <c r="N494" s="149"/>
    </row>
    <row r="495">
      <c r="A495" s="149"/>
      <c r="B495" s="149"/>
      <c r="C495" s="150"/>
      <c r="D495" s="150"/>
      <c r="E495" s="150"/>
      <c r="F495" s="111"/>
      <c r="G495" s="151"/>
      <c r="H495" s="150"/>
      <c r="I495" s="111"/>
      <c r="J495" s="151"/>
      <c r="K495" s="150"/>
      <c r="L495" s="149"/>
      <c r="M495" s="149"/>
      <c r="N495" s="149"/>
    </row>
    <row r="496">
      <c r="A496" s="149"/>
      <c r="B496" s="149"/>
      <c r="C496" s="150"/>
      <c r="D496" s="150"/>
      <c r="E496" s="150"/>
      <c r="F496" s="111"/>
      <c r="G496" s="151"/>
      <c r="H496" s="150"/>
      <c r="I496" s="111"/>
      <c r="J496" s="151"/>
      <c r="K496" s="150"/>
      <c r="L496" s="149"/>
      <c r="M496" s="149"/>
      <c r="N496" s="149"/>
    </row>
    <row r="497">
      <c r="A497" s="149"/>
      <c r="B497" s="149"/>
      <c r="C497" s="150"/>
      <c r="D497" s="150"/>
      <c r="E497" s="150"/>
      <c r="F497" s="111"/>
      <c r="G497" s="151"/>
      <c r="H497" s="150"/>
      <c r="I497" s="111"/>
      <c r="J497" s="151"/>
      <c r="K497" s="150"/>
      <c r="L497" s="149"/>
      <c r="M497" s="149"/>
      <c r="N497" s="149"/>
    </row>
    <row r="498">
      <c r="A498" s="149"/>
      <c r="B498" s="149"/>
      <c r="C498" s="150"/>
      <c r="D498" s="150"/>
      <c r="E498" s="150"/>
      <c r="F498" s="111"/>
      <c r="G498" s="151"/>
      <c r="H498" s="150"/>
      <c r="I498" s="111"/>
      <c r="J498" s="151"/>
      <c r="K498" s="150"/>
      <c r="L498" s="149"/>
      <c r="M498" s="149"/>
      <c r="N498" s="149"/>
    </row>
    <row r="499">
      <c r="A499" s="149"/>
      <c r="B499" s="149"/>
      <c r="C499" s="150"/>
      <c r="D499" s="150"/>
      <c r="E499" s="150"/>
      <c r="F499" s="111"/>
      <c r="G499" s="151"/>
      <c r="H499" s="150"/>
      <c r="I499" s="111"/>
      <c r="J499" s="151"/>
      <c r="K499" s="150"/>
      <c r="L499" s="149"/>
      <c r="M499" s="149"/>
      <c r="N499" s="149"/>
    </row>
    <row r="500">
      <c r="A500" s="149"/>
      <c r="B500" s="149"/>
      <c r="C500" s="150"/>
      <c r="D500" s="150"/>
      <c r="E500" s="150"/>
      <c r="F500" s="111"/>
      <c r="G500" s="151"/>
      <c r="H500" s="150"/>
      <c r="I500" s="111"/>
      <c r="J500" s="151"/>
      <c r="K500" s="150"/>
      <c r="L500" s="149"/>
      <c r="M500" s="149"/>
      <c r="N500" s="149"/>
    </row>
    <row r="501">
      <c r="A501" s="149"/>
      <c r="B501" s="149"/>
      <c r="C501" s="150"/>
      <c r="D501" s="150"/>
      <c r="E501" s="150"/>
      <c r="F501" s="111"/>
      <c r="G501" s="151"/>
      <c r="H501" s="150"/>
      <c r="I501" s="111"/>
      <c r="J501" s="151"/>
      <c r="K501" s="150"/>
      <c r="L501" s="149"/>
      <c r="M501" s="149"/>
      <c r="N501" s="149"/>
    </row>
    <row r="502">
      <c r="A502" s="149"/>
      <c r="B502" s="149"/>
      <c r="C502" s="150"/>
      <c r="D502" s="150"/>
      <c r="E502" s="150"/>
      <c r="F502" s="111"/>
      <c r="G502" s="151"/>
      <c r="H502" s="150"/>
      <c r="I502" s="111"/>
      <c r="J502" s="151"/>
      <c r="K502" s="150"/>
      <c r="L502" s="149"/>
      <c r="M502" s="149"/>
      <c r="N502" s="149"/>
    </row>
    <row r="503">
      <c r="A503" s="149"/>
      <c r="B503" s="149"/>
      <c r="C503" s="150"/>
      <c r="D503" s="150"/>
      <c r="E503" s="150"/>
      <c r="F503" s="111"/>
      <c r="G503" s="151"/>
      <c r="H503" s="150"/>
      <c r="I503" s="111"/>
      <c r="J503" s="151"/>
      <c r="K503" s="150"/>
      <c r="L503" s="149"/>
      <c r="M503" s="149"/>
      <c r="N503" s="149"/>
    </row>
    <row r="504">
      <c r="A504" s="149"/>
      <c r="B504" s="149"/>
      <c r="C504" s="150"/>
      <c r="D504" s="150"/>
      <c r="E504" s="150"/>
      <c r="F504" s="111"/>
      <c r="G504" s="151"/>
      <c r="H504" s="150"/>
      <c r="I504" s="111"/>
      <c r="J504" s="151"/>
      <c r="K504" s="150"/>
      <c r="L504" s="149"/>
      <c r="M504" s="149"/>
      <c r="N504" s="149"/>
    </row>
    <row r="505">
      <c r="A505" s="149"/>
      <c r="B505" s="149"/>
      <c r="C505" s="150"/>
      <c r="D505" s="150"/>
      <c r="E505" s="150"/>
      <c r="F505" s="111"/>
      <c r="G505" s="151"/>
      <c r="H505" s="150"/>
      <c r="I505" s="111"/>
      <c r="J505" s="151"/>
      <c r="K505" s="150"/>
      <c r="L505" s="149"/>
      <c r="M505" s="149"/>
      <c r="N505" s="149"/>
    </row>
    <row r="506">
      <c r="A506" s="149"/>
      <c r="B506" s="149"/>
      <c r="C506" s="150"/>
      <c r="D506" s="150"/>
      <c r="E506" s="150"/>
      <c r="F506" s="111"/>
      <c r="G506" s="151"/>
      <c r="H506" s="150"/>
      <c r="I506" s="111"/>
      <c r="J506" s="151"/>
      <c r="K506" s="150"/>
      <c r="L506" s="149"/>
      <c r="M506" s="149"/>
      <c r="N506" s="149"/>
    </row>
    <row r="507">
      <c r="A507" s="149"/>
      <c r="B507" s="149"/>
      <c r="C507" s="150"/>
      <c r="D507" s="150"/>
      <c r="E507" s="150"/>
      <c r="F507" s="111"/>
      <c r="G507" s="151"/>
      <c r="H507" s="150"/>
      <c r="I507" s="111"/>
      <c r="J507" s="151"/>
      <c r="K507" s="150"/>
      <c r="L507" s="149"/>
      <c r="M507" s="149"/>
      <c r="N507" s="149"/>
    </row>
    <row r="508">
      <c r="A508" s="149"/>
      <c r="B508" s="149"/>
      <c r="C508" s="150"/>
      <c r="D508" s="150"/>
      <c r="E508" s="150"/>
      <c r="F508" s="111"/>
      <c r="G508" s="151"/>
      <c r="H508" s="150"/>
      <c r="I508" s="111"/>
      <c r="J508" s="151"/>
      <c r="K508" s="150"/>
      <c r="L508" s="149"/>
      <c r="M508" s="149"/>
      <c r="N508" s="149"/>
    </row>
    <row r="509">
      <c r="A509" s="149"/>
      <c r="B509" s="149"/>
      <c r="C509" s="150"/>
      <c r="D509" s="150"/>
      <c r="E509" s="150"/>
      <c r="F509" s="111"/>
      <c r="G509" s="151"/>
      <c r="H509" s="150"/>
      <c r="I509" s="111"/>
      <c r="J509" s="151"/>
      <c r="K509" s="150"/>
      <c r="L509" s="149"/>
      <c r="M509" s="149"/>
      <c r="N509" s="149"/>
    </row>
    <row r="510">
      <c r="A510" s="149"/>
      <c r="B510" s="149"/>
      <c r="C510" s="150"/>
      <c r="D510" s="150"/>
      <c r="E510" s="150"/>
      <c r="F510" s="111"/>
      <c r="G510" s="151"/>
      <c r="H510" s="150"/>
      <c r="I510" s="111"/>
      <c r="J510" s="151"/>
      <c r="K510" s="150"/>
      <c r="L510" s="149"/>
      <c r="M510" s="149"/>
      <c r="N510" s="149"/>
    </row>
    <row r="511">
      <c r="A511" s="149"/>
      <c r="B511" s="149"/>
      <c r="C511" s="150"/>
      <c r="D511" s="150"/>
      <c r="E511" s="150"/>
      <c r="F511" s="111"/>
      <c r="G511" s="151"/>
      <c r="H511" s="150"/>
      <c r="I511" s="111"/>
      <c r="J511" s="151"/>
      <c r="K511" s="150"/>
      <c r="L511" s="149"/>
      <c r="M511" s="149"/>
      <c r="N511" s="149"/>
    </row>
    <row r="512">
      <c r="A512" s="149"/>
      <c r="B512" s="149"/>
      <c r="C512" s="150"/>
      <c r="D512" s="150"/>
      <c r="E512" s="150"/>
      <c r="F512" s="111"/>
      <c r="G512" s="151"/>
      <c r="H512" s="150"/>
      <c r="I512" s="111"/>
      <c r="J512" s="151"/>
      <c r="K512" s="150"/>
      <c r="L512" s="149"/>
      <c r="M512" s="149"/>
      <c r="N512" s="149"/>
    </row>
    <row r="513">
      <c r="A513" s="149"/>
      <c r="B513" s="149"/>
      <c r="C513" s="150"/>
      <c r="D513" s="150"/>
      <c r="E513" s="150"/>
      <c r="F513" s="111"/>
      <c r="G513" s="151"/>
      <c r="H513" s="150"/>
      <c r="I513" s="111"/>
      <c r="J513" s="151"/>
      <c r="K513" s="150"/>
      <c r="L513" s="149"/>
      <c r="M513" s="149"/>
      <c r="N513" s="149"/>
    </row>
    <row r="514">
      <c r="A514" s="149"/>
      <c r="B514" s="149"/>
      <c r="C514" s="150"/>
      <c r="D514" s="150"/>
      <c r="E514" s="150"/>
      <c r="F514" s="111"/>
      <c r="G514" s="151"/>
      <c r="H514" s="150"/>
      <c r="I514" s="111"/>
      <c r="J514" s="151"/>
      <c r="K514" s="150"/>
      <c r="L514" s="149"/>
      <c r="M514" s="149"/>
      <c r="N514" s="149"/>
    </row>
    <row r="515">
      <c r="A515" s="149"/>
      <c r="B515" s="149"/>
      <c r="C515" s="150"/>
      <c r="D515" s="150"/>
      <c r="E515" s="150"/>
      <c r="F515" s="111"/>
      <c r="G515" s="151"/>
      <c r="H515" s="150"/>
      <c r="I515" s="111"/>
      <c r="J515" s="151"/>
      <c r="K515" s="150"/>
      <c r="L515" s="149"/>
      <c r="M515" s="149"/>
      <c r="N515" s="149"/>
    </row>
    <row r="516">
      <c r="A516" s="149"/>
      <c r="B516" s="149"/>
      <c r="C516" s="150"/>
      <c r="D516" s="150"/>
      <c r="E516" s="150"/>
      <c r="F516" s="111"/>
      <c r="G516" s="151"/>
      <c r="H516" s="150"/>
      <c r="I516" s="111"/>
      <c r="J516" s="151"/>
      <c r="K516" s="150"/>
      <c r="L516" s="149"/>
      <c r="M516" s="149"/>
      <c r="N516" s="149"/>
    </row>
    <row r="517">
      <c r="A517" s="149"/>
      <c r="B517" s="149"/>
      <c r="C517" s="150"/>
      <c r="D517" s="150"/>
      <c r="E517" s="150"/>
      <c r="F517" s="111"/>
      <c r="G517" s="151"/>
      <c r="H517" s="150"/>
      <c r="I517" s="111"/>
      <c r="J517" s="151"/>
      <c r="K517" s="150"/>
      <c r="L517" s="149"/>
      <c r="M517" s="149"/>
      <c r="N517" s="149"/>
    </row>
    <row r="518">
      <c r="A518" s="149"/>
      <c r="B518" s="149"/>
      <c r="C518" s="150"/>
      <c r="D518" s="150"/>
      <c r="E518" s="150"/>
      <c r="F518" s="111"/>
      <c r="G518" s="151"/>
      <c r="H518" s="150"/>
      <c r="I518" s="111"/>
      <c r="J518" s="151"/>
      <c r="K518" s="150"/>
      <c r="L518" s="149"/>
      <c r="M518" s="149"/>
      <c r="N518" s="149"/>
    </row>
    <row r="519">
      <c r="A519" s="149"/>
      <c r="B519" s="149"/>
      <c r="C519" s="150"/>
      <c r="D519" s="150"/>
      <c r="E519" s="150"/>
      <c r="F519" s="111"/>
      <c r="G519" s="151"/>
      <c r="H519" s="150"/>
      <c r="I519" s="111"/>
      <c r="J519" s="151"/>
      <c r="K519" s="150"/>
      <c r="L519" s="149"/>
      <c r="M519" s="149"/>
      <c r="N519" s="149"/>
    </row>
    <row r="520">
      <c r="A520" s="149"/>
      <c r="B520" s="149"/>
      <c r="C520" s="150"/>
      <c r="D520" s="150"/>
      <c r="E520" s="150"/>
      <c r="F520" s="111"/>
      <c r="G520" s="151"/>
      <c r="H520" s="150"/>
      <c r="I520" s="111"/>
      <c r="J520" s="151"/>
      <c r="K520" s="150"/>
      <c r="L520" s="149"/>
      <c r="M520" s="149"/>
      <c r="N520" s="149"/>
    </row>
    <row r="521">
      <c r="A521" s="149"/>
      <c r="B521" s="149"/>
      <c r="C521" s="150"/>
      <c r="D521" s="150"/>
      <c r="E521" s="150"/>
      <c r="F521" s="111"/>
      <c r="G521" s="151"/>
      <c r="H521" s="150"/>
      <c r="I521" s="111"/>
      <c r="J521" s="151"/>
      <c r="K521" s="150"/>
      <c r="L521" s="149"/>
      <c r="M521" s="149"/>
      <c r="N521" s="149"/>
    </row>
    <row r="522">
      <c r="A522" s="149"/>
      <c r="B522" s="149"/>
      <c r="C522" s="150"/>
      <c r="D522" s="150"/>
      <c r="E522" s="150"/>
      <c r="F522" s="111"/>
      <c r="G522" s="151"/>
      <c r="H522" s="150"/>
      <c r="I522" s="111"/>
      <c r="J522" s="151"/>
      <c r="K522" s="150"/>
      <c r="L522" s="149"/>
      <c r="M522" s="149"/>
      <c r="N522" s="149"/>
    </row>
    <row r="523">
      <c r="A523" s="149"/>
      <c r="B523" s="149"/>
      <c r="C523" s="150"/>
      <c r="D523" s="150"/>
      <c r="E523" s="150"/>
      <c r="F523" s="111"/>
      <c r="G523" s="151"/>
      <c r="H523" s="150"/>
      <c r="I523" s="111"/>
      <c r="J523" s="151"/>
      <c r="K523" s="150"/>
      <c r="L523" s="149"/>
      <c r="M523" s="149"/>
      <c r="N523" s="149"/>
    </row>
    <row r="524">
      <c r="A524" s="149"/>
      <c r="B524" s="149"/>
      <c r="C524" s="150"/>
      <c r="D524" s="150"/>
      <c r="E524" s="150"/>
      <c r="F524" s="111"/>
      <c r="G524" s="151"/>
      <c r="H524" s="150"/>
      <c r="I524" s="111"/>
      <c r="J524" s="151"/>
      <c r="K524" s="150"/>
      <c r="L524" s="149"/>
      <c r="M524" s="149"/>
      <c r="N524" s="149"/>
    </row>
    <row r="525">
      <c r="A525" s="149"/>
      <c r="B525" s="149"/>
      <c r="C525" s="150"/>
      <c r="D525" s="150"/>
      <c r="E525" s="150"/>
      <c r="F525" s="111"/>
      <c r="G525" s="151"/>
      <c r="H525" s="150"/>
      <c r="I525" s="111"/>
      <c r="J525" s="151"/>
      <c r="K525" s="150"/>
      <c r="L525" s="149"/>
      <c r="M525" s="149"/>
      <c r="N525" s="149"/>
    </row>
    <row r="526">
      <c r="A526" s="149"/>
      <c r="B526" s="149"/>
      <c r="C526" s="150"/>
      <c r="D526" s="150"/>
      <c r="E526" s="150"/>
      <c r="F526" s="111"/>
      <c r="G526" s="151"/>
      <c r="H526" s="150"/>
      <c r="I526" s="111"/>
      <c r="J526" s="151"/>
      <c r="K526" s="150"/>
      <c r="L526" s="149"/>
      <c r="M526" s="149"/>
      <c r="N526" s="149"/>
    </row>
    <row r="527">
      <c r="A527" s="149"/>
      <c r="B527" s="149"/>
      <c r="C527" s="150"/>
      <c r="D527" s="150"/>
      <c r="E527" s="150"/>
      <c r="F527" s="111"/>
      <c r="G527" s="151"/>
      <c r="H527" s="150"/>
      <c r="I527" s="111"/>
      <c r="J527" s="151"/>
      <c r="K527" s="150"/>
      <c r="L527" s="149"/>
      <c r="M527" s="149"/>
      <c r="N527" s="149"/>
    </row>
    <row r="528">
      <c r="A528" s="149"/>
      <c r="B528" s="149"/>
      <c r="C528" s="150"/>
      <c r="D528" s="150"/>
      <c r="E528" s="150"/>
      <c r="F528" s="111"/>
      <c r="G528" s="151"/>
      <c r="H528" s="150"/>
      <c r="I528" s="111"/>
      <c r="J528" s="151"/>
      <c r="K528" s="150"/>
      <c r="L528" s="149"/>
      <c r="M528" s="149"/>
      <c r="N528" s="149"/>
    </row>
    <row r="529">
      <c r="A529" s="149"/>
      <c r="B529" s="149"/>
      <c r="C529" s="150"/>
      <c r="D529" s="150"/>
      <c r="E529" s="150"/>
      <c r="F529" s="111"/>
      <c r="G529" s="151"/>
      <c r="H529" s="150"/>
      <c r="I529" s="111"/>
      <c r="J529" s="151"/>
      <c r="K529" s="150"/>
      <c r="L529" s="149"/>
      <c r="M529" s="149"/>
      <c r="N529" s="149"/>
    </row>
    <row r="530">
      <c r="A530" s="149"/>
      <c r="B530" s="149"/>
      <c r="C530" s="150"/>
      <c r="D530" s="150"/>
      <c r="E530" s="150"/>
      <c r="F530" s="111"/>
      <c r="G530" s="151"/>
      <c r="H530" s="150"/>
      <c r="I530" s="111"/>
      <c r="J530" s="151"/>
      <c r="K530" s="150"/>
      <c r="L530" s="149"/>
      <c r="M530" s="149"/>
      <c r="N530" s="149"/>
    </row>
    <row r="531">
      <c r="A531" s="149"/>
      <c r="B531" s="149"/>
      <c r="C531" s="150"/>
      <c r="D531" s="150"/>
      <c r="E531" s="150"/>
      <c r="F531" s="111"/>
      <c r="G531" s="151"/>
      <c r="H531" s="150"/>
      <c r="I531" s="111"/>
      <c r="J531" s="151"/>
      <c r="K531" s="150"/>
      <c r="L531" s="149"/>
      <c r="M531" s="149"/>
      <c r="N531" s="149"/>
    </row>
    <row r="532">
      <c r="A532" s="149"/>
      <c r="B532" s="149"/>
      <c r="C532" s="150"/>
      <c r="D532" s="150"/>
      <c r="E532" s="150"/>
      <c r="F532" s="111"/>
      <c r="G532" s="151"/>
      <c r="H532" s="150"/>
      <c r="I532" s="111"/>
      <c r="J532" s="151"/>
      <c r="K532" s="150"/>
      <c r="L532" s="149"/>
      <c r="M532" s="149"/>
      <c r="N532" s="149"/>
    </row>
    <row r="533">
      <c r="A533" s="149"/>
      <c r="B533" s="149"/>
      <c r="C533" s="150"/>
      <c r="D533" s="150"/>
      <c r="E533" s="150"/>
      <c r="F533" s="111"/>
      <c r="G533" s="151"/>
      <c r="H533" s="150"/>
      <c r="I533" s="111"/>
      <c r="J533" s="151"/>
      <c r="K533" s="150"/>
      <c r="L533" s="149"/>
      <c r="M533" s="149"/>
      <c r="N533" s="149"/>
    </row>
    <row r="534">
      <c r="A534" s="149"/>
      <c r="B534" s="149"/>
      <c r="C534" s="150"/>
      <c r="D534" s="150"/>
      <c r="E534" s="150"/>
      <c r="F534" s="111"/>
      <c r="G534" s="151"/>
      <c r="H534" s="150"/>
      <c r="I534" s="111"/>
      <c r="J534" s="151"/>
      <c r="K534" s="150"/>
      <c r="L534" s="149"/>
      <c r="M534" s="149"/>
      <c r="N534" s="149"/>
    </row>
    <row r="535">
      <c r="A535" s="149"/>
      <c r="B535" s="149"/>
      <c r="C535" s="150"/>
      <c r="D535" s="150"/>
      <c r="E535" s="150"/>
      <c r="F535" s="111"/>
      <c r="G535" s="151"/>
      <c r="H535" s="150"/>
      <c r="I535" s="111"/>
      <c r="J535" s="151"/>
      <c r="K535" s="150"/>
      <c r="L535" s="149"/>
      <c r="M535" s="149"/>
      <c r="N535" s="149"/>
    </row>
    <row r="536">
      <c r="A536" s="149"/>
      <c r="B536" s="149"/>
      <c r="C536" s="150"/>
      <c r="D536" s="150"/>
      <c r="E536" s="150"/>
      <c r="F536" s="111"/>
      <c r="G536" s="151"/>
      <c r="H536" s="150"/>
      <c r="I536" s="111"/>
      <c r="J536" s="151"/>
      <c r="K536" s="150"/>
      <c r="L536" s="149"/>
      <c r="M536" s="149"/>
      <c r="N536" s="149"/>
    </row>
    <row r="537">
      <c r="A537" s="149"/>
      <c r="B537" s="149"/>
      <c r="C537" s="150"/>
      <c r="D537" s="150"/>
      <c r="E537" s="150"/>
      <c r="F537" s="111"/>
      <c r="G537" s="151"/>
      <c r="H537" s="150"/>
      <c r="I537" s="111"/>
      <c r="J537" s="151"/>
      <c r="K537" s="150"/>
      <c r="L537" s="149"/>
      <c r="M537" s="149"/>
      <c r="N537" s="149"/>
    </row>
    <row r="538">
      <c r="A538" s="149"/>
      <c r="B538" s="149"/>
      <c r="C538" s="150"/>
      <c r="D538" s="150"/>
      <c r="E538" s="150"/>
      <c r="F538" s="111"/>
      <c r="G538" s="151"/>
      <c r="H538" s="150"/>
      <c r="I538" s="111"/>
      <c r="J538" s="151"/>
      <c r="K538" s="150"/>
      <c r="L538" s="149"/>
      <c r="M538" s="149"/>
      <c r="N538" s="149"/>
    </row>
    <row r="539">
      <c r="A539" s="149"/>
      <c r="B539" s="149"/>
      <c r="C539" s="150"/>
      <c r="D539" s="150"/>
      <c r="E539" s="150"/>
      <c r="F539" s="111"/>
      <c r="G539" s="151"/>
      <c r="H539" s="150"/>
      <c r="I539" s="111"/>
      <c r="J539" s="151"/>
      <c r="K539" s="150"/>
      <c r="L539" s="149"/>
      <c r="M539" s="149"/>
      <c r="N539" s="149"/>
    </row>
    <row r="540">
      <c r="A540" s="149"/>
      <c r="B540" s="149"/>
      <c r="C540" s="150"/>
      <c r="D540" s="150"/>
      <c r="E540" s="150"/>
      <c r="F540" s="111"/>
      <c r="G540" s="151"/>
      <c r="H540" s="150"/>
      <c r="I540" s="111"/>
      <c r="J540" s="151"/>
      <c r="K540" s="150"/>
      <c r="L540" s="149"/>
      <c r="M540" s="149"/>
      <c r="N540" s="149"/>
    </row>
    <row r="541">
      <c r="A541" s="149"/>
      <c r="B541" s="149"/>
      <c r="C541" s="150"/>
      <c r="D541" s="150"/>
      <c r="E541" s="150"/>
      <c r="F541" s="111"/>
      <c r="G541" s="151"/>
      <c r="H541" s="150"/>
      <c r="I541" s="111"/>
      <c r="J541" s="151"/>
      <c r="K541" s="150"/>
      <c r="L541" s="149"/>
      <c r="M541" s="149"/>
      <c r="N541" s="149"/>
    </row>
    <row r="542">
      <c r="A542" s="149"/>
      <c r="B542" s="149"/>
      <c r="C542" s="150"/>
      <c r="D542" s="150"/>
      <c r="E542" s="150"/>
      <c r="F542" s="111"/>
      <c r="G542" s="151"/>
      <c r="H542" s="150"/>
      <c r="I542" s="111"/>
      <c r="J542" s="151"/>
      <c r="K542" s="150"/>
      <c r="L542" s="149"/>
      <c r="M542" s="149"/>
      <c r="N542" s="149"/>
    </row>
    <row r="543">
      <c r="A543" s="149"/>
      <c r="B543" s="149"/>
      <c r="C543" s="150"/>
      <c r="D543" s="150"/>
      <c r="E543" s="150"/>
      <c r="F543" s="111"/>
      <c r="G543" s="151"/>
      <c r="H543" s="150"/>
      <c r="I543" s="111"/>
      <c r="J543" s="151"/>
      <c r="K543" s="150"/>
      <c r="L543" s="149"/>
      <c r="M543" s="149"/>
      <c r="N543" s="149"/>
    </row>
    <row r="544">
      <c r="A544" s="149"/>
      <c r="B544" s="149"/>
      <c r="C544" s="150"/>
      <c r="D544" s="150"/>
      <c r="E544" s="150"/>
      <c r="F544" s="111"/>
      <c r="G544" s="151"/>
      <c r="H544" s="150"/>
      <c r="I544" s="111"/>
      <c r="J544" s="151"/>
      <c r="K544" s="150"/>
      <c r="L544" s="149"/>
      <c r="M544" s="149"/>
      <c r="N544" s="149"/>
    </row>
    <row r="545">
      <c r="A545" s="149"/>
      <c r="B545" s="149"/>
      <c r="C545" s="150"/>
      <c r="D545" s="150"/>
      <c r="E545" s="150"/>
      <c r="F545" s="111"/>
      <c r="G545" s="151"/>
      <c r="H545" s="150"/>
      <c r="I545" s="111"/>
      <c r="J545" s="151"/>
      <c r="K545" s="150"/>
      <c r="L545" s="149"/>
      <c r="M545" s="149"/>
      <c r="N545" s="149"/>
    </row>
    <row r="546">
      <c r="A546" s="149"/>
      <c r="B546" s="149"/>
      <c r="C546" s="150"/>
      <c r="D546" s="150"/>
      <c r="E546" s="150"/>
      <c r="F546" s="111"/>
      <c r="G546" s="151"/>
      <c r="H546" s="150"/>
      <c r="I546" s="111"/>
      <c r="J546" s="151"/>
      <c r="K546" s="150"/>
      <c r="L546" s="149"/>
      <c r="M546" s="149"/>
      <c r="N546" s="149"/>
    </row>
    <row r="547">
      <c r="A547" s="149"/>
      <c r="B547" s="149"/>
      <c r="C547" s="150"/>
      <c r="D547" s="150"/>
      <c r="E547" s="150"/>
      <c r="F547" s="111"/>
      <c r="G547" s="151"/>
      <c r="H547" s="150"/>
      <c r="I547" s="111"/>
      <c r="J547" s="151"/>
      <c r="K547" s="150"/>
      <c r="L547" s="149"/>
      <c r="M547" s="149"/>
      <c r="N547" s="149"/>
    </row>
    <row r="548">
      <c r="A548" s="149"/>
      <c r="B548" s="149"/>
      <c r="C548" s="150"/>
      <c r="D548" s="150"/>
      <c r="E548" s="150"/>
      <c r="F548" s="111"/>
      <c r="G548" s="151"/>
      <c r="H548" s="150"/>
      <c r="I548" s="111"/>
      <c r="J548" s="151"/>
      <c r="K548" s="150"/>
      <c r="L548" s="149"/>
      <c r="M548" s="149"/>
      <c r="N548" s="149"/>
    </row>
    <row r="549">
      <c r="A549" s="149"/>
      <c r="B549" s="149"/>
      <c r="C549" s="150"/>
      <c r="D549" s="150"/>
      <c r="E549" s="150"/>
      <c r="F549" s="111"/>
      <c r="G549" s="151"/>
      <c r="H549" s="150"/>
      <c r="I549" s="111"/>
      <c r="J549" s="151"/>
      <c r="K549" s="150"/>
      <c r="L549" s="149"/>
      <c r="M549" s="149"/>
      <c r="N549" s="149"/>
    </row>
    <row r="550">
      <c r="A550" s="149"/>
      <c r="B550" s="149"/>
      <c r="C550" s="150"/>
      <c r="D550" s="150"/>
      <c r="E550" s="150"/>
      <c r="F550" s="111"/>
      <c r="G550" s="151"/>
      <c r="H550" s="150"/>
      <c r="I550" s="111"/>
      <c r="J550" s="151"/>
      <c r="K550" s="150"/>
      <c r="L550" s="149"/>
      <c r="M550" s="149"/>
      <c r="N550" s="149"/>
    </row>
    <row r="551">
      <c r="A551" s="149"/>
      <c r="B551" s="149"/>
      <c r="C551" s="150"/>
      <c r="D551" s="150"/>
      <c r="E551" s="150"/>
      <c r="F551" s="111"/>
      <c r="G551" s="151"/>
      <c r="H551" s="150"/>
      <c r="I551" s="111"/>
      <c r="J551" s="151"/>
      <c r="K551" s="150"/>
      <c r="L551" s="149"/>
      <c r="M551" s="149"/>
      <c r="N551" s="149"/>
    </row>
    <row r="552">
      <c r="A552" s="149"/>
      <c r="B552" s="149"/>
      <c r="C552" s="150"/>
      <c r="D552" s="150"/>
      <c r="E552" s="150"/>
      <c r="F552" s="111"/>
      <c r="G552" s="151"/>
      <c r="H552" s="150"/>
      <c r="I552" s="111"/>
      <c r="J552" s="151"/>
      <c r="K552" s="150"/>
      <c r="L552" s="149"/>
      <c r="M552" s="149"/>
      <c r="N552" s="149"/>
    </row>
    <row r="553">
      <c r="A553" s="149"/>
      <c r="B553" s="149"/>
      <c r="C553" s="150"/>
      <c r="D553" s="150"/>
      <c r="E553" s="150"/>
      <c r="F553" s="111"/>
      <c r="G553" s="151"/>
      <c r="H553" s="150"/>
      <c r="I553" s="111"/>
      <c r="J553" s="151"/>
      <c r="K553" s="150"/>
      <c r="L553" s="149"/>
      <c r="M553" s="149"/>
      <c r="N553" s="149"/>
    </row>
    <row r="554">
      <c r="A554" s="149"/>
      <c r="B554" s="149"/>
      <c r="C554" s="150"/>
      <c r="D554" s="150"/>
      <c r="E554" s="150"/>
      <c r="F554" s="111"/>
      <c r="G554" s="151"/>
      <c r="H554" s="150"/>
      <c r="I554" s="111"/>
      <c r="J554" s="151"/>
      <c r="K554" s="150"/>
      <c r="L554" s="149"/>
      <c r="M554" s="149"/>
      <c r="N554" s="149"/>
    </row>
    <row r="555">
      <c r="A555" s="149"/>
      <c r="B555" s="149"/>
      <c r="C555" s="150"/>
      <c r="D555" s="150"/>
      <c r="E555" s="150"/>
      <c r="F555" s="111"/>
      <c r="G555" s="151"/>
      <c r="H555" s="150"/>
      <c r="I555" s="111"/>
      <c r="J555" s="151"/>
      <c r="K555" s="150"/>
      <c r="L555" s="149"/>
      <c r="M555" s="149"/>
      <c r="N555" s="149"/>
    </row>
    <row r="556">
      <c r="A556" s="149"/>
      <c r="B556" s="149"/>
      <c r="C556" s="150"/>
      <c r="D556" s="150"/>
      <c r="E556" s="150"/>
      <c r="F556" s="111"/>
      <c r="G556" s="151"/>
      <c r="H556" s="150"/>
      <c r="I556" s="111"/>
      <c r="J556" s="151"/>
      <c r="K556" s="150"/>
      <c r="L556" s="149"/>
      <c r="M556" s="149"/>
      <c r="N556" s="149"/>
    </row>
    <row r="557">
      <c r="A557" s="149"/>
      <c r="B557" s="149"/>
      <c r="C557" s="150"/>
      <c r="D557" s="150"/>
      <c r="E557" s="150"/>
      <c r="F557" s="111"/>
      <c r="G557" s="151"/>
      <c r="H557" s="150"/>
      <c r="I557" s="111"/>
      <c r="J557" s="151"/>
      <c r="K557" s="150"/>
      <c r="L557" s="149"/>
      <c r="M557" s="149"/>
      <c r="N557" s="149"/>
    </row>
    <row r="558">
      <c r="A558" s="149"/>
      <c r="B558" s="149"/>
      <c r="C558" s="150"/>
      <c r="D558" s="150"/>
      <c r="E558" s="150"/>
      <c r="F558" s="111"/>
      <c r="G558" s="151"/>
      <c r="H558" s="150"/>
      <c r="I558" s="111"/>
      <c r="J558" s="151"/>
      <c r="K558" s="150"/>
      <c r="L558" s="149"/>
      <c r="M558" s="149"/>
      <c r="N558" s="149"/>
    </row>
    <row r="559">
      <c r="A559" s="149"/>
      <c r="B559" s="149"/>
      <c r="C559" s="150"/>
      <c r="D559" s="150"/>
      <c r="E559" s="150"/>
      <c r="F559" s="111"/>
      <c r="G559" s="151"/>
      <c r="H559" s="150"/>
      <c r="I559" s="111"/>
      <c r="J559" s="151"/>
      <c r="K559" s="150"/>
      <c r="L559" s="149"/>
      <c r="M559" s="149"/>
      <c r="N559" s="149"/>
    </row>
    <row r="560">
      <c r="A560" s="149"/>
      <c r="B560" s="149"/>
      <c r="C560" s="150"/>
      <c r="D560" s="150"/>
      <c r="E560" s="150"/>
      <c r="F560" s="111"/>
      <c r="G560" s="151"/>
      <c r="H560" s="150"/>
      <c r="I560" s="111"/>
      <c r="J560" s="151"/>
      <c r="K560" s="150"/>
      <c r="L560" s="149"/>
      <c r="M560" s="149"/>
      <c r="N560" s="149"/>
    </row>
    <row r="561">
      <c r="A561" s="149"/>
      <c r="B561" s="149"/>
      <c r="C561" s="150"/>
      <c r="D561" s="150"/>
      <c r="E561" s="150"/>
      <c r="F561" s="111"/>
      <c r="G561" s="151"/>
      <c r="H561" s="150"/>
      <c r="I561" s="111"/>
      <c r="J561" s="151"/>
      <c r="K561" s="150"/>
      <c r="L561" s="149"/>
      <c r="M561" s="149"/>
      <c r="N561" s="149"/>
    </row>
    <row r="562">
      <c r="A562" s="149"/>
      <c r="B562" s="149"/>
      <c r="C562" s="150"/>
      <c r="D562" s="150"/>
      <c r="E562" s="150"/>
      <c r="F562" s="111"/>
      <c r="G562" s="151"/>
      <c r="H562" s="150"/>
      <c r="I562" s="111"/>
      <c r="J562" s="151"/>
      <c r="K562" s="150"/>
      <c r="L562" s="149"/>
      <c r="M562" s="149"/>
      <c r="N562" s="149"/>
    </row>
    <row r="563">
      <c r="A563" s="149"/>
      <c r="B563" s="149"/>
      <c r="C563" s="150"/>
      <c r="D563" s="150"/>
      <c r="E563" s="150"/>
      <c r="F563" s="111"/>
      <c r="G563" s="151"/>
      <c r="H563" s="150"/>
      <c r="I563" s="111"/>
      <c r="J563" s="151"/>
      <c r="K563" s="150"/>
      <c r="L563" s="149"/>
      <c r="M563" s="149"/>
      <c r="N563" s="149"/>
    </row>
    <row r="564">
      <c r="A564" s="149"/>
      <c r="B564" s="149"/>
      <c r="C564" s="150"/>
      <c r="D564" s="150"/>
      <c r="E564" s="150"/>
      <c r="F564" s="111"/>
      <c r="G564" s="151"/>
      <c r="H564" s="150"/>
      <c r="I564" s="111"/>
      <c r="J564" s="151"/>
      <c r="K564" s="150"/>
      <c r="L564" s="149"/>
      <c r="M564" s="149"/>
      <c r="N564" s="149"/>
    </row>
    <row r="565">
      <c r="A565" s="149"/>
      <c r="B565" s="149"/>
      <c r="C565" s="150"/>
      <c r="D565" s="150"/>
      <c r="E565" s="150"/>
      <c r="F565" s="111"/>
      <c r="G565" s="151"/>
      <c r="H565" s="150"/>
      <c r="I565" s="111"/>
      <c r="J565" s="151"/>
      <c r="K565" s="150"/>
      <c r="L565" s="149"/>
      <c r="M565" s="149"/>
      <c r="N565" s="149"/>
    </row>
    <row r="566">
      <c r="A566" s="149"/>
      <c r="B566" s="149"/>
      <c r="C566" s="150"/>
      <c r="D566" s="150"/>
      <c r="E566" s="150"/>
      <c r="F566" s="111"/>
      <c r="G566" s="151"/>
      <c r="H566" s="150"/>
      <c r="I566" s="111"/>
      <c r="J566" s="151"/>
      <c r="K566" s="150"/>
      <c r="L566" s="149"/>
      <c r="M566" s="149"/>
      <c r="N566" s="149"/>
    </row>
    <row r="567">
      <c r="A567" s="149"/>
      <c r="B567" s="149"/>
      <c r="C567" s="150"/>
      <c r="D567" s="150"/>
      <c r="E567" s="150"/>
      <c r="F567" s="111"/>
      <c r="G567" s="151"/>
      <c r="H567" s="150"/>
      <c r="I567" s="111"/>
      <c r="J567" s="151"/>
      <c r="K567" s="150"/>
      <c r="L567" s="149"/>
      <c r="M567" s="149"/>
      <c r="N567" s="149"/>
    </row>
    <row r="568">
      <c r="A568" s="149"/>
      <c r="B568" s="149"/>
      <c r="C568" s="150"/>
      <c r="D568" s="150"/>
      <c r="E568" s="150"/>
      <c r="F568" s="111"/>
      <c r="G568" s="151"/>
      <c r="H568" s="150"/>
      <c r="I568" s="111"/>
      <c r="J568" s="151"/>
      <c r="K568" s="150"/>
      <c r="L568" s="149"/>
      <c r="M568" s="149"/>
      <c r="N568" s="149"/>
    </row>
    <row r="569">
      <c r="A569" s="149"/>
      <c r="B569" s="149"/>
      <c r="C569" s="150"/>
      <c r="D569" s="150"/>
      <c r="E569" s="150"/>
      <c r="F569" s="111"/>
      <c r="G569" s="151"/>
      <c r="H569" s="150"/>
      <c r="I569" s="111"/>
      <c r="J569" s="151"/>
      <c r="K569" s="150"/>
      <c r="L569" s="149"/>
      <c r="M569" s="149"/>
      <c r="N569" s="149"/>
    </row>
    <row r="570">
      <c r="A570" s="149"/>
      <c r="B570" s="149"/>
      <c r="C570" s="150"/>
      <c r="D570" s="150"/>
      <c r="E570" s="150"/>
      <c r="F570" s="111"/>
      <c r="G570" s="151"/>
      <c r="H570" s="150"/>
      <c r="I570" s="111"/>
      <c r="J570" s="151"/>
      <c r="K570" s="150"/>
      <c r="L570" s="149"/>
      <c r="M570" s="149"/>
      <c r="N570" s="149"/>
    </row>
    <row r="571">
      <c r="A571" s="149"/>
      <c r="B571" s="149"/>
      <c r="C571" s="150"/>
      <c r="D571" s="150"/>
      <c r="E571" s="150"/>
      <c r="F571" s="111"/>
      <c r="G571" s="151"/>
      <c r="H571" s="150"/>
      <c r="I571" s="111"/>
      <c r="J571" s="151"/>
      <c r="K571" s="150"/>
      <c r="L571" s="149"/>
      <c r="M571" s="149"/>
      <c r="N571" s="149"/>
    </row>
    <row r="572">
      <c r="A572" s="149"/>
      <c r="B572" s="149"/>
      <c r="C572" s="150"/>
      <c r="D572" s="150"/>
      <c r="E572" s="150"/>
      <c r="F572" s="111"/>
      <c r="G572" s="151"/>
      <c r="H572" s="150"/>
      <c r="I572" s="111"/>
      <c r="J572" s="151"/>
      <c r="K572" s="150"/>
      <c r="L572" s="149"/>
      <c r="M572" s="149"/>
      <c r="N572" s="149"/>
    </row>
    <row r="573">
      <c r="A573" s="149"/>
      <c r="B573" s="149"/>
      <c r="C573" s="150"/>
      <c r="D573" s="150"/>
      <c r="E573" s="150"/>
      <c r="F573" s="111"/>
      <c r="G573" s="151"/>
      <c r="H573" s="150"/>
      <c r="I573" s="111"/>
      <c r="J573" s="151"/>
      <c r="K573" s="150"/>
      <c r="L573" s="149"/>
      <c r="M573" s="149"/>
      <c r="N573" s="149"/>
    </row>
    <row r="574">
      <c r="A574" s="149"/>
      <c r="B574" s="149"/>
      <c r="C574" s="150"/>
      <c r="D574" s="150"/>
      <c r="E574" s="150"/>
      <c r="F574" s="111"/>
      <c r="G574" s="151"/>
      <c r="H574" s="150"/>
      <c r="I574" s="111"/>
      <c r="J574" s="151"/>
      <c r="K574" s="150"/>
      <c r="L574" s="149"/>
      <c r="M574" s="149"/>
      <c r="N574" s="149"/>
    </row>
    <row r="575">
      <c r="A575" s="149"/>
      <c r="B575" s="149"/>
      <c r="C575" s="150"/>
      <c r="D575" s="150"/>
      <c r="E575" s="150"/>
      <c r="F575" s="111"/>
      <c r="G575" s="151"/>
      <c r="H575" s="150"/>
      <c r="I575" s="111"/>
      <c r="J575" s="151"/>
      <c r="K575" s="150"/>
      <c r="L575" s="149"/>
      <c r="M575" s="149"/>
      <c r="N575" s="149"/>
    </row>
    <row r="576">
      <c r="A576" s="149"/>
      <c r="B576" s="149"/>
      <c r="C576" s="150"/>
      <c r="D576" s="150"/>
      <c r="E576" s="150"/>
      <c r="F576" s="111"/>
      <c r="G576" s="151"/>
      <c r="H576" s="150"/>
      <c r="I576" s="111"/>
      <c r="J576" s="151"/>
      <c r="K576" s="150"/>
      <c r="L576" s="149"/>
      <c r="M576" s="149"/>
      <c r="N576" s="149"/>
    </row>
    <row r="577">
      <c r="A577" s="149"/>
      <c r="B577" s="149"/>
      <c r="C577" s="150"/>
      <c r="D577" s="150"/>
      <c r="E577" s="150"/>
      <c r="F577" s="111"/>
      <c r="G577" s="151"/>
      <c r="H577" s="150"/>
      <c r="I577" s="111"/>
      <c r="J577" s="151"/>
      <c r="K577" s="150"/>
      <c r="L577" s="149"/>
      <c r="M577" s="149"/>
      <c r="N577" s="149"/>
    </row>
    <row r="578">
      <c r="A578" s="149"/>
      <c r="B578" s="149"/>
      <c r="C578" s="150"/>
      <c r="D578" s="150"/>
      <c r="E578" s="150"/>
      <c r="F578" s="111"/>
      <c r="G578" s="151"/>
      <c r="H578" s="150"/>
      <c r="I578" s="111"/>
      <c r="J578" s="151"/>
      <c r="K578" s="150"/>
      <c r="L578" s="149"/>
      <c r="M578" s="149"/>
      <c r="N578" s="149"/>
    </row>
    <row r="579">
      <c r="A579" s="149"/>
      <c r="B579" s="149"/>
      <c r="C579" s="150"/>
      <c r="D579" s="150"/>
      <c r="E579" s="150"/>
      <c r="F579" s="111"/>
      <c r="G579" s="151"/>
      <c r="H579" s="150"/>
      <c r="I579" s="111"/>
      <c r="J579" s="151"/>
      <c r="K579" s="150"/>
      <c r="L579" s="149"/>
      <c r="M579" s="149"/>
      <c r="N579" s="149"/>
    </row>
    <row r="580">
      <c r="A580" s="149"/>
      <c r="B580" s="149"/>
      <c r="C580" s="150"/>
      <c r="D580" s="150"/>
      <c r="E580" s="150"/>
      <c r="F580" s="111"/>
      <c r="G580" s="151"/>
      <c r="H580" s="150"/>
      <c r="I580" s="111"/>
      <c r="J580" s="151"/>
      <c r="K580" s="150"/>
      <c r="L580" s="149"/>
      <c r="M580" s="149"/>
      <c r="N580" s="149"/>
    </row>
    <row r="581">
      <c r="A581" s="149"/>
      <c r="B581" s="149"/>
      <c r="C581" s="150"/>
      <c r="D581" s="150"/>
      <c r="E581" s="150"/>
      <c r="F581" s="111"/>
      <c r="G581" s="151"/>
      <c r="H581" s="150"/>
      <c r="I581" s="111"/>
      <c r="J581" s="151"/>
      <c r="K581" s="150"/>
      <c r="L581" s="149"/>
      <c r="M581" s="149"/>
      <c r="N581" s="149"/>
    </row>
    <row r="582">
      <c r="A582" s="149"/>
      <c r="B582" s="149"/>
      <c r="C582" s="150"/>
      <c r="D582" s="150"/>
      <c r="E582" s="150"/>
      <c r="F582" s="111"/>
      <c r="G582" s="151"/>
      <c r="H582" s="150"/>
      <c r="I582" s="111"/>
      <c r="J582" s="151"/>
      <c r="K582" s="150"/>
      <c r="L582" s="149"/>
      <c r="M582" s="149"/>
      <c r="N582" s="149"/>
    </row>
    <row r="583">
      <c r="A583" s="149"/>
      <c r="B583" s="149"/>
      <c r="C583" s="150"/>
      <c r="D583" s="150"/>
      <c r="E583" s="150"/>
      <c r="F583" s="111"/>
      <c r="G583" s="151"/>
      <c r="H583" s="150"/>
      <c r="I583" s="111"/>
      <c r="J583" s="151"/>
      <c r="K583" s="150"/>
      <c r="L583" s="149"/>
      <c r="M583" s="149"/>
      <c r="N583" s="149"/>
    </row>
    <row r="584">
      <c r="A584" s="149"/>
      <c r="B584" s="149"/>
      <c r="C584" s="150"/>
      <c r="D584" s="150"/>
      <c r="E584" s="150"/>
      <c r="F584" s="111"/>
      <c r="G584" s="151"/>
      <c r="H584" s="150"/>
      <c r="I584" s="111"/>
      <c r="J584" s="151"/>
      <c r="K584" s="150"/>
      <c r="L584" s="149"/>
      <c r="M584" s="149"/>
      <c r="N584" s="149"/>
    </row>
    <row r="585">
      <c r="A585" s="149"/>
      <c r="B585" s="149"/>
      <c r="C585" s="150"/>
      <c r="D585" s="150"/>
      <c r="E585" s="150"/>
      <c r="F585" s="111"/>
      <c r="G585" s="151"/>
      <c r="H585" s="150"/>
      <c r="I585" s="111"/>
      <c r="J585" s="151"/>
      <c r="K585" s="150"/>
      <c r="L585" s="149"/>
      <c r="M585" s="149"/>
      <c r="N585" s="149"/>
    </row>
    <row r="586">
      <c r="A586" s="149"/>
      <c r="B586" s="149"/>
      <c r="C586" s="150"/>
      <c r="D586" s="150"/>
      <c r="E586" s="150"/>
      <c r="F586" s="111"/>
      <c r="G586" s="151"/>
      <c r="H586" s="150"/>
      <c r="I586" s="111"/>
      <c r="J586" s="151"/>
      <c r="K586" s="150"/>
      <c r="L586" s="149"/>
      <c r="M586" s="149"/>
      <c r="N586" s="149"/>
    </row>
    <row r="587">
      <c r="A587" s="149"/>
      <c r="B587" s="149"/>
      <c r="C587" s="150"/>
      <c r="D587" s="150"/>
      <c r="E587" s="150"/>
      <c r="F587" s="111"/>
      <c r="G587" s="151"/>
      <c r="H587" s="150"/>
      <c r="I587" s="111"/>
      <c r="J587" s="151"/>
      <c r="K587" s="150"/>
      <c r="L587" s="149"/>
      <c r="M587" s="149"/>
      <c r="N587" s="149"/>
    </row>
    <row r="588">
      <c r="A588" s="149"/>
      <c r="B588" s="149"/>
      <c r="C588" s="150"/>
      <c r="D588" s="150"/>
      <c r="E588" s="150"/>
      <c r="F588" s="111"/>
      <c r="G588" s="151"/>
      <c r="H588" s="150"/>
      <c r="I588" s="111"/>
      <c r="J588" s="151"/>
      <c r="K588" s="150"/>
      <c r="L588" s="149"/>
      <c r="M588" s="149"/>
      <c r="N588" s="149"/>
    </row>
    <row r="589">
      <c r="A589" s="149"/>
      <c r="B589" s="149"/>
      <c r="C589" s="150"/>
      <c r="D589" s="150"/>
      <c r="E589" s="150"/>
      <c r="F589" s="111"/>
      <c r="G589" s="151"/>
      <c r="H589" s="150"/>
      <c r="I589" s="111"/>
      <c r="J589" s="151"/>
      <c r="K589" s="150"/>
      <c r="L589" s="149"/>
      <c r="M589" s="149"/>
      <c r="N589" s="149"/>
    </row>
    <row r="590">
      <c r="A590" s="149"/>
      <c r="B590" s="149"/>
      <c r="C590" s="150"/>
      <c r="D590" s="150"/>
      <c r="E590" s="150"/>
      <c r="F590" s="111"/>
      <c r="G590" s="151"/>
      <c r="H590" s="150"/>
      <c r="I590" s="111"/>
      <c r="J590" s="151"/>
      <c r="K590" s="150"/>
      <c r="L590" s="149"/>
      <c r="M590" s="149"/>
      <c r="N590" s="149"/>
    </row>
    <row r="591">
      <c r="A591" s="149"/>
      <c r="B591" s="149"/>
      <c r="C591" s="150"/>
      <c r="D591" s="150"/>
      <c r="E591" s="150"/>
      <c r="F591" s="111"/>
      <c r="G591" s="151"/>
      <c r="H591" s="150"/>
      <c r="I591" s="111"/>
      <c r="J591" s="151"/>
      <c r="K591" s="150"/>
      <c r="L591" s="149"/>
      <c r="M591" s="149"/>
      <c r="N591" s="149"/>
    </row>
    <row r="592">
      <c r="A592" s="149"/>
      <c r="B592" s="149"/>
      <c r="C592" s="150"/>
      <c r="D592" s="150"/>
      <c r="E592" s="150"/>
      <c r="F592" s="111"/>
      <c r="G592" s="151"/>
      <c r="H592" s="150"/>
      <c r="I592" s="111"/>
      <c r="J592" s="151"/>
      <c r="K592" s="150"/>
      <c r="L592" s="149"/>
      <c r="M592" s="149"/>
      <c r="N592" s="149"/>
    </row>
    <row r="593">
      <c r="A593" s="149"/>
      <c r="B593" s="149"/>
      <c r="C593" s="150"/>
      <c r="D593" s="150"/>
      <c r="E593" s="150"/>
      <c r="F593" s="111"/>
      <c r="G593" s="151"/>
      <c r="H593" s="150"/>
      <c r="I593" s="111"/>
      <c r="J593" s="151"/>
      <c r="K593" s="150"/>
      <c r="L593" s="149"/>
      <c r="M593" s="149"/>
      <c r="N593" s="149"/>
    </row>
    <row r="594">
      <c r="A594" s="149"/>
      <c r="B594" s="149"/>
      <c r="C594" s="150"/>
      <c r="D594" s="150"/>
      <c r="E594" s="150"/>
      <c r="F594" s="111"/>
      <c r="G594" s="151"/>
      <c r="H594" s="150"/>
      <c r="I594" s="111"/>
      <c r="J594" s="151"/>
      <c r="K594" s="150"/>
      <c r="L594" s="149"/>
      <c r="M594" s="149"/>
      <c r="N594" s="149"/>
    </row>
    <row r="595">
      <c r="A595" s="149"/>
      <c r="B595" s="149"/>
      <c r="C595" s="150"/>
      <c r="D595" s="150"/>
      <c r="E595" s="150"/>
      <c r="F595" s="111"/>
      <c r="G595" s="151"/>
      <c r="H595" s="150"/>
      <c r="I595" s="111"/>
      <c r="J595" s="151"/>
      <c r="K595" s="150"/>
      <c r="L595" s="149"/>
      <c r="M595" s="149"/>
      <c r="N595" s="149"/>
    </row>
    <row r="596">
      <c r="A596" s="149"/>
      <c r="B596" s="149"/>
      <c r="C596" s="150"/>
      <c r="D596" s="150"/>
      <c r="E596" s="150"/>
      <c r="F596" s="111"/>
      <c r="G596" s="151"/>
      <c r="H596" s="150"/>
      <c r="I596" s="111"/>
      <c r="J596" s="151"/>
      <c r="K596" s="150"/>
      <c r="L596" s="149"/>
      <c r="M596" s="149"/>
      <c r="N596" s="149"/>
    </row>
    <row r="597">
      <c r="A597" s="149"/>
      <c r="B597" s="149"/>
      <c r="C597" s="150"/>
      <c r="D597" s="150"/>
      <c r="E597" s="150"/>
      <c r="F597" s="111"/>
      <c r="G597" s="151"/>
      <c r="H597" s="150"/>
      <c r="I597" s="111"/>
      <c r="J597" s="151"/>
      <c r="K597" s="150"/>
      <c r="L597" s="149"/>
      <c r="M597" s="149"/>
      <c r="N597" s="149"/>
    </row>
    <row r="598">
      <c r="A598" s="149"/>
      <c r="B598" s="149"/>
      <c r="C598" s="150"/>
      <c r="D598" s="150"/>
      <c r="E598" s="150"/>
      <c r="F598" s="111"/>
      <c r="G598" s="151"/>
      <c r="H598" s="150"/>
      <c r="I598" s="111"/>
      <c r="J598" s="151"/>
      <c r="K598" s="150"/>
      <c r="L598" s="149"/>
      <c r="M598" s="149"/>
      <c r="N598" s="149"/>
    </row>
    <row r="599">
      <c r="A599" s="149"/>
      <c r="B599" s="149"/>
      <c r="C599" s="150"/>
      <c r="D599" s="150"/>
      <c r="E599" s="150"/>
      <c r="F599" s="111"/>
      <c r="G599" s="151"/>
      <c r="H599" s="150"/>
      <c r="I599" s="111"/>
      <c r="J599" s="151"/>
      <c r="K599" s="150"/>
      <c r="L599" s="149"/>
      <c r="M599" s="149"/>
      <c r="N599" s="149"/>
    </row>
    <row r="600">
      <c r="A600" s="149"/>
      <c r="B600" s="149"/>
      <c r="C600" s="150"/>
      <c r="D600" s="150"/>
      <c r="E600" s="150"/>
      <c r="F600" s="111"/>
      <c r="G600" s="151"/>
      <c r="H600" s="150"/>
      <c r="I600" s="111"/>
      <c r="J600" s="151"/>
      <c r="K600" s="150"/>
      <c r="L600" s="149"/>
      <c r="M600" s="149"/>
      <c r="N600" s="149"/>
    </row>
    <row r="601">
      <c r="A601" s="149"/>
      <c r="B601" s="149"/>
      <c r="C601" s="150"/>
      <c r="D601" s="150"/>
      <c r="E601" s="150"/>
      <c r="F601" s="111"/>
      <c r="G601" s="151"/>
      <c r="H601" s="150"/>
      <c r="I601" s="111"/>
      <c r="J601" s="151"/>
      <c r="K601" s="150"/>
      <c r="L601" s="149"/>
      <c r="M601" s="149"/>
      <c r="N601" s="149"/>
    </row>
    <row r="602">
      <c r="A602" s="149"/>
      <c r="B602" s="149"/>
      <c r="C602" s="150"/>
      <c r="D602" s="150"/>
      <c r="E602" s="150"/>
      <c r="F602" s="111"/>
      <c r="G602" s="151"/>
      <c r="H602" s="150"/>
      <c r="I602" s="111"/>
      <c r="J602" s="151"/>
      <c r="K602" s="150"/>
      <c r="L602" s="149"/>
      <c r="M602" s="149"/>
      <c r="N602" s="149"/>
    </row>
    <row r="603">
      <c r="A603" s="149"/>
      <c r="B603" s="149"/>
      <c r="C603" s="150"/>
      <c r="D603" s="150"/>
      <c r="E603" s="150"/>
      <c r="F603" s="111"/>
      <c r="G603" s="151"/>
      <c r="H603" s="150"/>
      <c r="I603" s="111"/>
      <c r="J603" s="151"/>
      <c r="K603" s="150"/>
      <c r="L603" s="149"/>
      <c r="M603" s="149"/>
      <c r="N603" s="149"/>
    </row>
    <row r="604">
      <c r="A604" s="149"/>
      <c r="B604" s="149"/>
      <c r="C604" s="150"/>
      <c r="D604" s="150"/>
      <c r="E604" s="150"/>
      <c r="F604" s="111"/>
      <c r="G604" s="151"/>
      <c r="H604" s="150"/>
      <c r="I604" s="111"/>
      <c r="J604" s="151"/>
      <c r="K604" s="150"/>
      <c r="L604" s="149"/>
      <c r="M604" s="149"/>
      <c r="N604" s="149"/>
    </row>
    <row r="605">
      <c r="A605" s="149"/>
      <c r="B605" s="149"/>
      <c r="C605" s="150"/>
      <c r="D605" s="150"/>
      <c r="E605" s="150"/>
      <c r="F605" s="111"/>
      <c r="G605" s="151"/>
      <c r="H605" s="150"/>
      <c r="I605" s="111"/>
      <c r="J605" s="151"/>
      <c r="K605" s="150"/>
      <c r="L605" s="149"/>
      <c r="M605" s="149"/>
      <c r="N605" s="149"/>
    </row>
    <row r="606">
      <c r="A606" s="149"/>
      <c r="B606" s="149"/>
      <c r="C606" s="150"/>
      <c r="D606" s="150"/>
      <c r="E606" s="150"/>
      <c r="F606" s="111"/>
      <c r="G606" s="151"/>
      <c r="H606" s="150"/>
      <c r="I606" s="111"/>
      <c r="J606" s="151"/>
      <c r="K606" s="150"/>
      <c r="L606" s="149"/>
      <c r="M606" s="149"/>
      <c r="N606" s="149"/>
    </row>
    <row r="607">
      <c r="A607" s="149"/>
      <c r="B607" s="149"/>
      <c r="C607" s="150"/>
      <c r="D607" s="150"/>
      <c r="E607" s="150"/>
      <c r="F607" s="111"/>
      <c r="G607" s="151"/>
      <c r="H607" s="150"/>
      <c r="I607" s="111"/>
      <c r="J607" s="151"/>
      <c r="K607" s="150"/>
      <c r="L607" s="149"/>
      <c r="M607" s="149"/>
      <c r="N607" s="149"/>
    </row>
    <row r="608">
      <c r="A608" s="149"/>
      <c r="B608" s="149"/>
      <c r="C608" s="150"/>
      <c r="D608" s="150"/>
      <c r="E608" s="150"/>
      <c r="F608" s="111"/>
      <c r="G608" s="151"/>
      <c r="H608" s="150"/>
      <c r="I608" s="111"/>
      <c r="J608" s="151"/>
      <c r="K608" s="150"/>
      <c r="L608" s="149"/>
      <c r="M608" s="149"/>
      <c r="N608" s="149"/>
    </row>
    <row r="609">
      <c r="A609" s="149"/>
      <c r="B609" s="149"/>
      <c r="C609" s="150"/>
      <c r="D609" s="150"/>
      <c r="E609" s="150"/>
      <c r="F609" s="111"/>
      <c r="G609" s="151"/>
      <c r="H609" s="150"/>
      <c r="I609" s="111"/>
      <c r="J609" s="151"/>
      <c r="K609" s="150"/>
      <c r="L609" s="149"/>
      <c r="M609" s="149"/>
      <c r="N609" s="149"/>
    </row>
    <row r="610">
      <c r="A610" s="149"/>
      <c r="B610" s="149"/>
      <c r="C610" s="150"/>
      <c r="D610" s="150"/>
      <c r="E610" s="150"/>
      <c r="F610" s="111"/>
      <c r="G610" s="151"/>
      <c r="H610" s="150"/>
      <c r="I610" s="111"/>
      <c r="J610" s="151"/>
      <c r="K610" s="150"/>
      <c r="L610" s="149"/>
      <c r="M610" s="149"/>
      <c r="N610" s="149"/>
    </row>
    <row r="611">
      <c r="A611" s="149"/>
      <c r="B611" s="149"/>
      <c r="C611" s="150"/>
      <c r="D611" s="150"/>
      <c r="E611" s="150"/>
      <c r="F611" s="111"/>
      <c r="G611" s="151"/>
      <c r="H611" s="150"/>
      <c r="I611" s="111"/>
      <c r="J611" s="151"/>
      <c r="K611" s="150"/>
      <c r="L611" s="149"/>
      <c r="M611" s="149"/>
      <c r="N611" s="149"/>
    </row>
    <row r="612">
      <c r="A612" s="149"/>
      <c r="B612" s="149"/>
      <c r="C612" s="150"/>
      <c r="D612" s="150"/>
      <c r="E612" s="150"/>
      <c r="F612" s="111"/>
      <c r="G612" s="151"/>
      <c r="H612" s="150"/>
      <c r="I612" s="111"/>
      <c r="J612" s="151"/>
      <c r="K612" s="150"/>
      <c r="L612" s="149"/>
      <c r="M612" s="149"/>
      <c r="N612" s="149"/>
    </row>
    <row r="613">
      <c r="A613" s="149"/>
      <c r="B613" s="149"/>
      <c r="C613" s="150"/>
      <c r="D613" s="150"/>
      <c r="E613" s="150"/>
      <c r="F613" s="111"/>
      <c r="G613" s="151"/>
      <c r="H613" s="150"/>
      <c r="I613" s="111"/>
      <c r="J613" s="151"/>
      <c r="K613" s="150"/>
      <c r="L613" s="149"/>
      <c r="M613" s="149"/>
      <c r="N613" s="149"/>
    </row>
    <row r="614">
      <c r="A614" s="149"/>
      <c r="B614" s="149"/>
      <c r="C614" s="150"/>
      <c r="D614" s="150"/>
      <c r="E614" s="150"/>
      <c r="F614" s="111"/>
      <c r="G614" s="151"/>
      <c r="H614" s="150"/>
      <c r="I614" s="111"/>
      <c r="J614" s="151"/>
      <c r="K614" s="150"/>
      <c r="L614" s="149"/>
      <c r="M614" s="149"/>
      <c r="N614" s="149"/>
    </row>
    <row r="615">
      <c r="A615" s="149"/>
      <c r="B615" s="149"/>
      <c r="C615" s="150"/>
      <c r="D615" s="150"/>
      <c r="E615" s="150"/>
      <c r="F615" s="111"/>
      <c r="G615" s="151"/>
      <c r="H615" s="150"/>
      <c r="I615" s="111"/>
      <c r="J615" s="151"/>
      <c r="K615" s="150"/>
      <c r="L615" s="149"/>
      <c r="M615" s="149"/>
      <c r="N615" s="149"/>
    </row>
    <row r="616">
      <c r="A616" s="149"/>
      <c r="B616" s="149"/>
      <c r="C616" s="150"/>
      <c r="D616" s="150"/>
      <c r="E616" s="150"/>
      <c r="F616" s="111"/>
      <c r="G616" s="151"/>
      <c r="H616" s="150"/>
      <c r="I616" s="111"/>
      <c r="J616" s="151"/>
      <c r="K616" s="150"/>
      <c r="L616" s="149"/>
      <c r="M616" s="149"/>
      <c r="N616" s="149"/>
    </row>
    <row r="617">
      <c r="A617" s="149"/>
      <c r="B617" s="149"/>
      <c r="C617" s="150"/>
      <c r="D617" s="150"/>
      <c r="E617" s="150"/>
      <c r="F617" s="111"/>
      <c r="G617" s="151"/>
      <c r="H617" s="150"/>
      <c r="I617" s="111"/>
      <c r="J617" s="151"/>
      <c r="K617" s="150"/>
      <c r="L617" s="149"/>
      <c r="M617" s="149"/>
      <c r="N617" s="149"/>
    </row>
    <row r="618">
      <c r="A618" s="149"/>
      <c r="B618" s="149"/>
      <c r="C618" s="150"/>
      <c r="D618" s="150"/>
      <c r="E618" s="150"/>
      <c r="F618" s="111"/>
      <c r="G618" s="151"/>
      <c r="H618" s="150"/>
      <c r="I618" s="111"/>
      <c r="J618" s="151"/>
      <c r="K618" s="150"/>
      <c r="L618" s="149"/>
      <c r="M618" s="149"/>
      <c r="N618" s="149"/>
    </row>
    <row r="619">
      <c r="A619" s="149"/>
      <c r="B619" s="149"/>
      <c r="C619" s="150"/>
      <c r="D619" s="150"/>
      <c r="E619" s="150"/>
      <c r="F619" s="111"/>
      <c r="G619" s="151"/>
      <c r="H619" s="150"/>
      <c r="I619" s="111"/>
      <c r="J619" s="151"/>
      <c r="K619" s="150"/>
      <c r="L619" s="149"/>
      <c r="M619" s="149"/>
      <c r="N619" s="149"/>
    </row>
    <row r="620">
      <c r="A620" s="149"/>
      <c r="B620" s="149"/>
      <c r="C620" s="150"/>
      <c r="D620" s="150"/>
      <c r="E620" s="150"/>
      <c r="F620" s="111"/>
      <c r="G620" s="151"/>
      <c r="H620" s="150"/>
      <c r="I620" s="111"/>
      <c r="J620" s="151"/>
      <c r="K620" s="150"/>
      <c r="L620" s="149"/>
      <c r="M620" s="149"/>
      <c r="N620" s="149"/>
    </row>
    <row r="621">
      <c r="A621" s="149"/>
      <c r="B621" s="149"/>
      <c r="C621" s="150"/>
      <c r="D621" s="150"/>
      <c r="E621" s="150"/>
      <c r="F621" s="111"/>
      <c r="G621" s="151"/>
      <c r="H621" s="150"/>
      <c r="I621" s="111"/>
      <c r="J621" s="151"/>
      <c r="K621" s="150"/>
      <c r="L621" s="149"/>
      <c r="M621" s="149"/>
      <c r="N621" s="149"/>
    </row>
    <row r="622">
      <c r="A622" s="149"/>
      <c r="B622" s="149"/>
      <c r="C622" s="150"/>
      <c r="D622" s="150"/>
      <c r="E622" s="150"/>
      <c r="F622" s="111"/>
      <c r="G622" s="151"/>
      <c r="H622" s="150"/>
      <c r="I622" s="111"/>
      <c r="J622" s="151"/>
      <c r="K622" s="150"/>
      <c r="L622" s="149"/>
      <c r="M622" s="149"/>
      <c r="N622" s="149"/>
    </row>
    <row r="623">
      <c r="A623" s="149"/>
      <c r="B623" s="149"/>
      <c r="C623" s="150"/>
      <c r="D623" s="150"/>
      <c r="E623" s="150"/>
      <c r="F623" s="111"/>
      <c r="G623" s="151"/>
      <c r="H623" s="150"/>
      <c r="I623" s="111"/>
      <c r="J623" s="151"/>
      <c r="K623" s="150"/>
      <c r="L623" s="149"/>
      <c r="M623" s="149"/>
      <c r="N623" s="149"/>
    </row>
    <row r="624">
      <c r="A624" s="149"/>
      <c r="B624" s="149"/>
      <c r="C624" s="150"/>
      <c r="D624" s="150"/>
      <c r="E624" s="150"/>
      <c r="F624" s="111"/>
      <c r="G624" s="151"/>
      <c r="H624" s="150"/>
      <c r="I624" s="111"/>
      <c r="J624" s="151"/>
      <c r="K624" s="150"/>
      <c r="L624" s="149"/>
      <c r="M624" s="149"/>
      <c r="N624" s="149"/>
    </row>
    <row r="625">
      <c r="A625" s="149"/>
      <c r="B625" s="149"/>
      <c r="C625" s="150"/>
      <c r="D625" s="150"/>
      <c r="E625" s="150"/>
      <c r="F625" s="111"/>
      <c r="G625" s="151"/>
      <c r="H625" s="150"/>
      <c r="I625" s="111"/>
      <c r="J625" s="151"/>
      <c r="K625" s="150"/>
      <c r="L625" s="149"/>
      <c r="M625" s="149"/>
      <c r="N625" s="149"/>
    </row>
    <row r="626">
      <c r="A626" s="149"/>
      <c r="B626" s="149"/>
      <c r="C626" s="150"/>
      <c r="D626" s="150"/>
      <c r="E626" s="150"/>
      <c r="F626" s="111"/>
      <c r="G626" s="151"/>
      <c r="H626" s="150"/>
      <c r="I626" s="111"/>
      <c r="J626" s="151"/>
      <c r="K626" s="150"/>
      <c r="L626" s="149"/>
      <c r="M626" s="149"/>
      <c r="N626" s="149"/>
    </row>
    <row r="627">
      <c r="A627" s="149"/>
      <c r="B627" s="149"/>
      <c r="C627" s="150"/>
      <c r="D627" s="150"/>
      <c r="E627" s="150"/>
      <c r="F627" s="111"/>
      <c r="G627" s="151"/>
      <c r="H627" s="150"/>
      <c r="I627" s="111"/>
      <c r="J627" s="151"/>
      <c r="K627" s="150"/>
      <c r="L627" s="149"/>
      <c r="M627" s="149"/>
      <c r="N627" s="149"/>
    </row>
    <row r="628">
      <c r="A628" s="149"/>
      <c r="B628" s="149"/>
      <c r="C628" s="150"/>
      <c r="D628" s="150"/>
      <c r="E628" s="150"/>
      <c r="F628" s="111"/>
      <c r="G628" s="151"/>
      <c r="H628" s="150"/>
      <c r="I628" s="111"/>
      <c r="J628" s="151"/>
      <c r="K628" s="150"/>
      <c r="L628" s="149"/>
      <c r="M628" s="149"/>
      <c r="N628" s="149"/>
    </row>
    <row r="629">
      <c r="A629" s="149"/>
      <c r="B629" s="149"/>
      <c r="C629" s="150"/>
      <c r="D629" s="150"/>
      <c r="E629" s="150"/>
      <c r="F629" s="111"/>
      <c r="G629" s="151"/>
      <c r="H629" s="150"/>
      <c r="I629" s="111"/>
      <c r="J629" s="151"/>
      <c r="K629" s="150"/>
      <c r="L629" s="149"/>
      <c r="M629" s="149"/>
      <c r="N629" s="149"/>
    </row>
    <row r="630">
      <c r="A630" s="149"/>
      <c r="B630" s="149"/>
      <c r="C630" s="150"/>
      <c r="D630" s="150"/>
      <c r="E630" s="150"/>
      <c r="F630" s="111"/>
      <c r="G630" s="151"/>
      <c r="H630" s="150"/>
      <c r="I630" s="111"/>
      <c r="J630" s="151"/>
      <c r="K630" s="150"/>
      <c r="L630" s="149"/>
      <c r="M630" s="149"/>
      <c r="N630" s="149"/>
    </row>
    <row r="631">
      <c r="A631" s="149"/>
      <c r="B631" s="149"/>
      <c r="C631" s="150"/>
      <c r="D631" s="150"/>
      <c r="E631" s="150"/>
      <c r="F631" s="111"/>
      <c r="G631" s="151"/>
      <c r="H631" s="150"/>
      <c r="I631" s="111"/>
      <c r="J631" s="151"/>
      <c r="K631" s="150"/>
      <c r="L631" s="149"/>
      <c r="M631" s="149"/>
      <c r="N631" s="149"/>
    </row>
    <row r="632">
      <c r="A632" s="149"/>
      <c r="B632" s="149"/>
      <c r="C632" s="150"/>
      <c r="D632" s="150"/>
      <c r="E632" s="150"/>
      <c r="F632" s="111"/>
      <c r="G632" s="151"/>
      <c r="H632" s="150"/>
      <c r="I632" s="111"/>
      <c r="J632" s="151"/>
      <c r="K632" s="150"/>
      <c r="L632" s="149"/>
      <c r="M632" s="149"/>
      <c r="N632" s="149"/>
    </row>
    <row r="633">
      <c r="A633" s="149"/>
      <c r="B633" s="149"/>
      <c r="C633" s="150"/>
      <c r="D633" s="150"/>
      <c r="E633" s="150"/>
      <c r="F633" s="111"/>
      <c r="G633" s="151"/>
      <c r="H633" s="150"/>
      <c r="I633" s="111"/>
      <c r="J633" s="151"/>
      <c r="K633" s="150"/>
      <c r="L633" s="149"/>
      <c r="M633" s="149"/>
      <c r="N633" s="149"/>
    </row>
    <row r="634">
      <c r="A634" s="149"/>
      <c r="B634" s="149"/>
      <c r="C634" s="150"/>
      <c r="D634" s="150"/>
      <c r="E634" s="150"/>
      <c r="F634" s="111"/>
      <c r="G634" s="151"/>
      <c r="H634" s="150"/>
      <c r="I634" s="111"/>
      <c r="J634" s="151"/>
      <c r="K634" s="150"/>
      <c r="L634" s="149"/>
      <c r="M634" s="149"/>
      <c r="N634" s="149"/>
    </row>
    <row r="635">
      <c r="A635" s="149"/>
      <c r="B635" s="149"/>
      <c r="C635" s="150"/>
      <c r="D635" s="150"/>
      <c r="E635" s="150"/>
      <c r="F635" s="111"/>
      <c r="G635" s="151"/>
      <c r="H635" s="150"/>
      <c r="I635" s="111"/>
      <c r="J635" s="151"/>
      <c r="K635" s="150"/>
      <c r="L635" s="149"/>
      <c r="M635" s="149"/>
      <c r="N635" s="149"/>
    </row>
    <row r="636">
      <c r="A636" s="149"/>
      <c r="B636" s="149"/>
      <c r="C636" s="150"/>
      <c r="D636" s="150"/>
      <c r="E636" s="150"/>
      <c r="F636" s="111"/>
      <c r="G636" s="151"/>
      <c r="H636" s="150"/>
      <c r="I636" s="111"/>
      <c r="J636" s="151"/>
      <c r="K636" s="150"/>
      <c r="L636" s="149"/>
      <c r="M636" s="149"/>
      <c r="N636" s="149"/>
    </row>
    <row r="637">
      <c r="A637" s="149"/>
      <c r="B637" s="149"/>
      <c r="C637" s="150"/>
      <c r="D637" s="150"/>
      <c r="E637" s="150"/>
      <c r="F637" s="111"/>
      <c r="G637" s="151"/>
      <c r="H637" s="150"/>
      <c r="I637" s="111"/>
      <c r="J637" s="151"/>
      <c r="K637" s="150"/>
      <c r="L637" s="149"/>
      <c r="M637" s="149"/>
      <c r="N637" s="149"/>
    </row>
    <row r="638">
      <c r="A638" s="149"/>
      <c r="B638" s="149"/>
      <c r="C638" s="150"/>
      <c r="D638" s="150"/>
      <c r="E638" s="150"/>
      <c r="F638" s="111"/>
      <c r="G638" s="151"/>
      <c r="H638" s="150"/>
      <c r="I638" s="111"/>
      <c r="J638" s="151"/>
      <c r="K638" s="150"/>
      <c r="L638" s="149"/>
      <c r="M638" s="149"/>
      <c r="N638" s="149"/>
    </row>
    <row r="639">
      <c r="A639" s="149"/>
      <c r="B639" s="149"/>
      <c r="C639" s="150"/>
      <c r="D639" s="150"/>
      <c r="E639" s="150"/>
      <c r="F639" s="111"/>
      <c r="G639" s="151"/>
      <c r="H639" s="150"/>
      <c r="I639" s="111"/>
      <c r="J639" s="151"/>
      <c r="K639" s="150"/>
      <c r="L639" s="149"/>
      <c r="M639" s="149"/>
      <c r="N639" s="149"/>
    </row>
    <row r="640">
      <c r="A640" s="149"/>
      <c r="B640" s="149"/>
      <c r="C640" s="150"/>
      <c r="D640" s="150"/>
      <c r="E640" s="150"/>
      <c r="F640" s="111"/>
      <c r="G640" s="151"/>
      <c r="H640" s="150"/>
      <c r="I640" s="111"/>
      <c r="J640" s="151"/>
      <c r="K640" s="150"/>
      <c r="L640" s="149"/>
      <c r="M640" s="149"/>
      <c r="N640" s="149"/>
    </row>
    <row r="641">
      <c r="A641" s="149"/>
      <c r="B641" s="149"/>
      <c r="C641" s="150"/>
      <c r="D641" s="150"/>
      <c r="E641" s="150"/>
      <c r="F641" s="111"/>
      <c r="G641" s="151"/>
      <c r="H641" s="150"/>
      <c r="I641" s="111"/>
      <c r="J641" s="151"/>
      <c r="K641" s="150"/>
      <c r="L641" s="149"/>
      <c r="M641" s="149"/>
      <c r="N641" s="149"/>
    </row>
    <row r="642">
      <c r="A642" s="149"/>
      <c r="B642" s="149"/>
      <c r="C642" s="150"/>
      <c r="D642" s="150"/>
      <c r="E642" s="150"/>
      <c r="F642" s="111"/>
      <c r="G642" s="151"/>
      <c r="H642" s="150"/>
      <c r="I642" s="111"/>
      <c r="J642" s="151"/>
      <c r="K642" s="150"/>
      <c r="L642" s="149"/>
      <c r="M642" s="149"/>
      <c r="N642" s="149"/>
    </row>
    <row r="643">
      <c r="A643" s="149"/>
      <c r="B643" s="149"/>
      <c r="C643" s="150"/>
      <c r="D643" s="150"/>
      <c r="E643" s="150"/>
      <c r="F643" s="111"/>
      <c r="G643" s="151"/>
      <c r="H643" s="150"/>
      <c r="I643" s="111"/>
      <c r="J643" s="151"/>
      <c r="K643" s="150"/>
      <c r="L643" s="149"/>
      <c r="M643" s="149"/>
      <c r="N643" s="149"/>
    </row>
    <row r="644">
      <c r="A644" s="149"/>
      <c r="B644" s="149"/>
      <c r="C644" s="150"/>
      <c r="D644" s="150"/>
      <c r="E644" s="150"/>
      <c r="F644" s="111"/>
      <c r="G644" s="151"/>
      <c r="H644" s="150"/>
      <c r="I644" s="111"/>
      <c r="J644" s="151"/>
      <c r="K644" s="150"/>
      <c r="L644" s="149"/>
      <c r="M644" s="149"/>
      <c r="N644" s="149"/>
    </row>
    <row r="645">
      <c r="A645" s="149"/>
      <c r="B645" s="149"/>
      <c r="C645" s="150"/>
      <c r="D645" s="150"/>
      <c r="E645" s="150"/>
      <c r="F645" s="111"/>
      <c r="G645" s="151"/>
      <c r="H645" s="150"/>
      <c r="I645" s="111"/>
      <c r="J645" s="151"/>
      <c r="K645" s="150"/>
      <c r="L645" s="149"/>
      <c r="M645" s="149"/>
      <c r="N645" s="149"/>
    </row>
    <row r="646">
      <c r="A646" s="149"/>
      <c r="B646" s="149"/>
      <c r="C646" s="150"/>
      <c r="D646" s="150"/>
      <c r="E646" s="150"/>
      <c r="F646" s="111"/>
      <c r="G646" s="151"/>
      <c r="H646" s="150"/>
      <c r="I646" s="111"/>
      <c r="J646" s="151"/>
      <c r="K646" s="150"/>
      <c r="L646" s="149"/>
      <c r="M646" s="149"/>
      <c r="N646" s="149"/>
    </row>
    <row r="647">
      <c r="A647" s="149"/>
      <c r="B647" s="149"/>
      <c r="C647" s="150"/>
      <c r="D647" s="150"/>
      <c r="E647" s="150"/>
      <c r="F647" s="111"/>
      <c r="G647" s="151"/>
      <c r="H647" s="150"/>
      <c r="I647" s="111"/>
      <c r="J647" s="151"/>
      <c r="K647" s="150"/>
      <c r="L647" s="149"/>
      <c r="M647" s="149"/>
      <c r="N647" s="149"/>
    </row>
    <row r="648">
      <c r="A648" s="149"/>
      <c r="B648" s="149"/>
      <c r="C648" s="150"/>
      <c r="D648" s="150"/>
      <c r="E648" s="150"/>
      <c r="F648" s="111"/>
      <c r="G648" s="151"/>
      <c r="H648" s="150"/>
      <c r="I648" s="111"/>
      <c r="J648" s="151"/>
      <c r="K648" s="150"/>
      <c r="L648" s="149"/>
      <c r="M648" s="149"/>
      <c r="N648" s="149"/>
    </row>
    <row r="649">
      <c r="A649" s="149"/>
      <c r="B649" s="149"/>
      <c r="C649" s="150"/>
      <c r="D649" s="150"/>
      <c r="E649" s="150"/>
      <c r="F649" s="111"/>
      <c r="G649" s="151"/>
      <c r="H649" s="150"/>
      <c r="I649" s="111"/>
      <c r="J649" s="151"/>
      <c r="K649" s="150"/>
      <c r="L649" s="149"/>
      <c r="M649" s="149"/>
      <c r="N649" s="149"/>
    </row>
    <row r="650">
      <c r="A650" s="149"/>
      <c r="B650" s="149"/>
      <c r="C650" s="150"/>
      <c r="D650" s="150"/>
      <c r="E650" s="150"/>
      <c r="F650" s="111"/>
      <c r="G650" s="151"/>
      <c r="H650" s="150"/>
      <c r="I650" s="111"/>
      <c r="J650" s="151"/>
      <c r="K650" s="150"/>
      <c r="L650" s="149"/>
      <c r="M650" s="149"/>
      <c r="N650" s="149"/>
    </row>
    <row r="651">
      <c r="A651" s="149"/>
      <c r="B651" s="149"/>
      <c r="C651" s="150"/>
      <c r="D651" s="150"/>
      <c r="E651" s="150"/>
      <c r="F651" s="111"/>
      <c r="G651" s="151"/>
      <c r="H651" s="150"/>
      <c r="I651" s="111"/>
      <c r="J651" s="151"/>
      <c r="K651" s="150"/>
      <c r="L651" s="149"/>
      <c r="M651" s="149"/>
      <c r="N651" s="149"/>
    </row>
    <row r="652">
      <c r="A652" s="149"/>
      <c r="B652" s="149"/>
      <c r="C652" s="150"/>
      <c r="D652" s="150"/>
      <c r="E652" s="150"/>
      <c r="F652" s="111"/>
      <c r="G652" s="151"/>
      <c r="H652" s="150"/>
      <c r="I652" s="111"/>
      <c r="J652" s="151"/>
      <c r="K652" s="150"/>
      <c r="L652" s="149"/>
      <c r="M652" s="149"/>
      <c r="N652" s="149"/>
    </row>
  </sheetData>
  <mergeCells count="4">
    <mergeCell ref="M2:N2"/>
    <mergeCell ref="G4:H5"/>
    <mergeCell ref="J4:K5"/>
    <mergeCell ref="M4:N5"/>
  </mergeCells>
  <conditionalFormatting sqref="B2:D2">
    <cfRule type="expression" dxfId="66" priority="1">
      <formula>IF(D2="Correct",TRUE)</formula>
    </cfRule>
  </conditionalFormatting>
  <conditionalFormatting sqref="B3:D3">
    <cfRule type="expression" dxfId="66" priority="2">
      <formula>IF(D3="Correct",TRUE)</formula>
    </cfRule>
  </conditionalFormatting>
  <conditionalFormatting sqref="B4:D4">
    <cfRule type="expression" dxfId="66" priority="3">
      <formula>IF(D4="Correct",TRUE)</formula>
    </cfRule>
  </conditionalFormatting>
  <conditionalFormatting sqref="C2">
    <cfRule type="expression" dxfId="66" priority="4">
      <formula>IF(D2="Correct",TRUE)</formula>
    </cfRule>
  </conditionalFormatting>
  <conditionalFormatting sqref="C3">
    <cfRule type="expression" dxfId="66" priority="5">
      <formula>IF(D3="Correct",TRUE)</formula>
    </cfRule>
  </conditionalFormatting>
  <conditionalFormatting sqref="C4">
    <cfRule type="expression" dxfId="66" priority="6">
      <formula>IF(D4="Correct",TRUE)</formula>
    </cfRule>
  </conditionalFormatting>
  <conditionalFormatting sqref="D2">
    <cfRule type="cellIs" dxfId="66" priority="7" operator="equal">
      <formula>"Correct"</formula>
    </cfRule>
  </conditionalFormatting>
  <conditionalFormatting sqref="D2">
    <cfRule type="cellIs" dxfId="69" priority="8" operator="equal">
      <formula>"Difficult"</formula>
    </cfRule>
  </conditionalFormatting>
  <conditionalFormatting sqref="D3">
    <cfRule type="cellIs" dxfId="69" priority="9" operator="equal">
      <formula>"Difficult"</formula>
    </cfRule>
  </conditionalFormatting>
  <conditionalFormatting sqref="D3">
    <cfRule type="cellIs" dxfId="66" priority="10" operator="equal">
      <formula>"Correct"</formula>
    </cfRule>
  </conditionalFormatting>
  <conditionalFormatting sqref="D4">
    <cfRule type="cellIs" dxfId="66" priority="11" operator="equal">
      <formula>"Correct"</formula>
    </cfRule>
  </conditionalFormatting>
  <conditionalFormatting sqref="D4">
    <cfRule type="cellIs" dxfId="69" priority="12" operator="equal">
      <formula>"Diffic"</formula>
    </cfRule>
  </conditionalFormatting>
  <conditionalFormatting sqref="H7:H652">
    <cfRule type="colorScale" priority="13">
      <colorScale>
        <cfvo type="min"/>
        <cfvo type="max"/>
        <color rgb="FFFFFFFF"/>
        <color rgb="FF57BB8A"/>
      </colorScale>
    </cfRule>
  </conditionalFormatting>
  <conditionalFormatting sqref="C7:E652">
    <cfRule type="colorScale" priority="14">
      <colorScale>
        <cfvo type="min"/>
        <cfvo type="max"/>
        <color rgb="FFFFFFFF"/>
        <color rgb="FF57BB8A"/>
      </colorScale>
    </cfRule>
  </conditionalFormatting>
  <conditionalFormatting sqref="N7:N652">
    <cfRule type="colorScale" priority="15">
      <colorScale>
        <cfvo type="min"/>
        <cfvo type="max"/>
        <color rgb="FFFFFFFF"/>
        <color rgb="FF57BB8A"/>
      </colorScale>
    </cfRule>
  </conditionalFormatting>
  <hyperlinks>
    <hyperlink r:id="rId1" ref="L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133.5"/>
    <col customWidth="1" min="3" max="3" width="39.5"/>
  </cols>
  <sheetData>
    <row r="1">
      <c r="A1" s="152"/>
      <c r="B1" s="153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</row>
    <row r="2">
      <c r="A2" s="154"/>
      <c r="B2" s="155" t="s">
        <v>173</v>
      </c>
      <c r="C2" s="156"/>
      <c r="D2" s="156"/>
      <c r="E2" s="156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>
      <c r="A3" s="60" t="b">
        <v>1</v>
      </c>
      <c r="B3" s="157" t="s">
        <v>174</v>
      </c>
      <c r="C3" s="158" t="s">
        <v>175</v>
      </c>
      <c r="D3" s="159"/>
      <c r="E3" s="159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60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>
      <c r="A4" s="161" t="b">
        <v>1</v>
      </c>
      <c r="B4" s="157" t="s">
        <v>176</v>
      </c>
      <c r="C4" s="158" t="s">
        <v>177</v>
      </c>
      <c r="D4" s="159"/>
      <c r="E4" s="159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60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>
      <c r="A5" s="60" t="b">
        <v>1</v>
      </c>
      <c r="B5" s="157" t="s">
        <v>178</v>
      </c>
      <c r="C5" s="158"/>
      <c r="D5" s="159"/>
      <c r="E5" s="159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60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>
      <c r="A6" s="60" t="b">
        <v>1</v>
      </c>
      <c r="B6" s="157" t="s">
        <v>179</v>
      </c>
      <c r="C6" s="158"/>
      <c r="D6" s="159"/>
      <c r="E6" s="159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60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>
      <c r="A7" s="60" t="b">
        <v>1</v>
      </c>
      <c r="B7" s="157" t="s">
        <v>180</v>
      </c>
      <c r="C7" s="158"/>
      <c r="D7" s="159"/>
      <c r="E7" s="159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60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>
      <c r="A8" s="60" t="b">
        <v>1</v>
      </c>
      <c r="B8" s="157" t="s">
        <v>181</v>
      </c>
      <c r="C8" s="158"/>
      <c r="D8" s="159"/>
      <c r="E8" s="159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60"/>
      <c r="Q8" s="152"/>
      <c r="R8" s="152"/>
      <c r="S8" s="152"/>
      <c r="T8" s="152"/>
      <c r="U8" s="152"/>
      <c r="V8" s="152"/>
      <c r="W8" s="152"/>
      <c r="X8" s="152"/>
      <c r="Y8" s="152"/>
      <c r="Z8" s="152"/>
    </row>
    <row r="9">
      <c r="A9" s="60" t="b">
        <v>1</v>
      </c>
      <c r="B9" s="157" t="s">
        <v>182</v>
      </c>
      <c r="C9" s="158"/>
      <c r="D9" s="159"/>
      <c r="E9" s="159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60"/>
      <c r="Q9" s="152"/>
      <c r="R9" s="152"/>
      <c r="S9" s="152"/>
      <c r="T9" s="152"/>
      <c r="U9" s="152"/>
      <c r="V9" s="152"/>
      <c r="W9" s="152"/>
      <c r="X9" s="152"/>
      <c r="Y9" s="152"/>
      <c r="Z9" s="152"/>
    </row>
    <row r="10">
      <c r="A10" s="60" t="b">
        <v>1</v>
      </c>
      <c r="B10" s="157" t="s">
        <v>183</v>
      </c>
      <c r="C10" s="158"/>
      <c r="D10" s="159"/>
      <c r="E10" s="159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60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>
      <c r="A11" s="60" t="b">
        <v>1</v>
      </c>
      <c r="B11" s="157" t="s">
        <v>184</v>
      </c>
      <c r="C11" s="158"/>
      <c r="D11" s="159"/>
      <c r="E11" s="159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60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>
      <c r="A12" s="60" t="b">
        <v>1</v>
      </c>
      <c r="B12" s="157" t="s">
        <v>185</v>
      </c>
      <c r="C12" s="158"/>
      <c r="D12" s="159"/>
      <c r="E12" s="159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60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>
      <c r="A13" s="60" t="b">
        <v>1</v>
      </c>
      <c r="B13" s="157" t="s">
        <v>186</v>
      </c>
      <c r="C13" s="158"/>
      <c r="D13" s="159"/>
      <c r="E13" s="159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60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>
      <c r="A14" s="60" t="b">
        <v>1</v>
      </c>
      <c r="B14" s="157" t="s">
        <v>187</v>
      </c>
      <c r="C14" s="158"/>
      <c r="D14" s="159"/>
      <c r="E14" s="159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60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>
      <c r="A15" s="60" t="b">
        <v>1</v>
      </c>
      <c r="B15" s="157" t="s">
        <v>188</v>
      </c>
      <c r="C15" s="158"/>
      <c r="D15" s="159"/>
      <c r="E15" s="159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60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>
      <c r="A16" s="60" t="b">
        <v>1</v>
      </c>
      <c r="B16" s="157" t="s">
        <v>189</v>
      </c>
      <c r="C16" s="158"/>
      <c r="D16" s="159"/>
      <c r="E16" s="159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60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>
      <c r="A17" s="60" t="b">
        <v>1</v>
      </c>
      <c r="B17" s="157" t="s">
        <v>190</v>
      </c>
      <c r="C17" s="158" t="s">
        <v>191</v>
      </c>
      <c r="D17" s="159"/>
      <c r="E17" s="159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60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>
      <c r="A18" s="162" t="b">
        <v>1</v>
      </c>
      <c r="B18" s="163" t="s">
        <v>192</v>
      </c>
      <c r="C18" s="164"/>
      <c r="D18" s="165"/>
      <c r="E18" s="165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60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 hidden="1">
      <c r="A19" s="152"/>
      <c r="B19" s="157"/>
      <c r="C19" s="158"/>
      <c r="D19" s="159"/>
      <c r="E19" s="159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60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 hidden="1">
      <c r="A20" s="152"/>
      <c r="B20" s="166"/>
      <c r="C20" s="165"/>
      <c r="D20" s="165"/>
      <c r="E20" s="165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60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>
      <c r="A21" s="152"/>
      <c r="B21" s="153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60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>
      <c r="A22" s="152"/>
      <c r="B22" s="167" t="s">
        <v>193</v>
      </c>
      <c r="C22" s="168" t="s">
        <v>175</v>
      </c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60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>
      <c r="A23" s="152"/>
      <c r="B23" s="167" t="s">
        <v>194</v>
      </c>
      <c r="C23" s="168" t="s">
        <v>195</v>
      </c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60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>
      <c r="A24" s="152"/>
      <c r="B24" s="167" t="s">
        <v>196</v>
      </c>
      <c r="C24" s="168" t="s">
        <v>158</v>
      </c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60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>
      <c r="A25" s="152"/>
      <c r="B25" s="153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60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>
      <c r="A26" s="152"/>
      <c r="B26" s="153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60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>
      <c r="A27" s="152"/>
      <c r="B27" s="153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60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>
      <c r="A28" s="152"/>
      <c r="B28" s="153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60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>
      <c r="A29" s="152"/>
      <c r="B29" s="153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60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>
      <c r="A30" s="152"/>
      <c r="B30" s="153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60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>
      <c r="A31" s="152"/>
      <c r="B31" s="153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60"/>
      <c r="Q31" s="152"/>
      <c r="R31" s="152"/>
      <c r="S31" s="152"/>
      <c r="T31" s="152"/>
      <c r="U31" s="152"/>
      <c r="V31" s="152"/>
      <c r="W31" s="152"/>
      <c r="X31" s="152"/>
      <c r="Y31" s="152"/>
      <c r="Z31" s="152"/>
    </row>
    <row r="32">
      <c r="A32" s="152"/>
      <c r="B32" s="153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60"/>
      <c r="Q32" s="152"/>
      <c r="R32" s="152"/>
      <c r="S32" s="152"/>
      <c r="T32" s="152"/>
      <c r="U32" s="152"/>
      <c r="V32" s="152"/>
      <c r="W32" s="152"/>
      <c r="X32" s="152"/>
      <c r="Y32" s="152"/>
      <c r="Z32" s="152"/>
    </row>
    <row r="33">
      <c r="A33" s="152"/>
      <c r="B33" s="153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60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>
      <c r="A34" s="152"/>
      <c r="B34" s="153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60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>
      <c r="A35" s="152"/>
      <c r="B35" s="153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60"/>
      <c r="Q35" s="152"/>
      <c r="R35" s="152"/>
      <c r="S35" s="152"/>
      <c r="T35" s="152"/>
      <c r="U35" s="152"/>
      <c r="V35" s="152"/>
      <c r="W35" s="152"/>
      <c r="X35" s="152"/>
      <c r="Y35" s="152"/>
      <c r="Z35" s="152"/>
    </row>
    <row r="36">
      <c r="A36" s="152"/>
      <c r="B36" s="153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60"/>
      <c r="Q36" s="152"/>
      <c r="R36" s="152"/>
      <c r="S36" s="152"/>
      <c r="T36" s="152"/>
      <c r="U36" s="152"/>
      <c r="V36" s="152"/>
      <c r="W36" s="152"/>
      <c r="X36" s="152"/>
      <c r="Y36" s="152"/>
      <c r="Z36" s="152"/>
    </row>
    <row r="37">
      <c r="A37" s="152"/>
      <c r="B37" s="153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60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>
      <c r="A38" s="152"/>
      <c r="B38" s="153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60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>
      <c r="A39" s="152"/>
      <c r="B39" s="153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60"/>
      <c r="Q39" s="152"/>
      <c r="R39" s="152"/>
      <c r="S39" s="152"/>
      <c r="T39" s="152"/>
      <c r="U39" s="152"/>
      <c r="V39" s="152"/>
      <c r="W39" s="152"/>
      <c r="X39" s="152"/>
      <c r="Y39" s="152"/>
      <c r="Z39" s="152"/>
    </row>
    <row r="40">
      <c r="A40" s="152"/>
      <c r="B40" s="153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60"/>
      <c r="Q40" s="152"/>
      <c r="R40" s="152"/>
      <c r="S40" s="152"/>
      <c r="T40" s="152"/>
      <c r="U40" s="152"/>
      <c r="V40" s="152"/>
      <c r="W40" s="152"/>
      <c r="X40" s="152"/>
      <c r="Y40" s="152"/>
      <c r="Z40" s="152"/>
    </row>
    <row r="41">
      <c r="A41" s="152"/>
      <c r="B41" s="153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60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>
      <c r="A42" s="152"/>
      <c r="B42" s="153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60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>
      <c r="A43" s="152"/>
      <c r="B43" s="153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60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>
      <c r="A44" s="152"/>
      <c r="B44" s="153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60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>
      <c r="A45" s="152"/>
      <c r="B45" s="153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60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>
      <c r="A46" s="152"/>
      <c r="B46" s="153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60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>
      <c r="A47" s="152"/>
      <c r="B47" s="153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60"/>
      <c r="Q47" s="152"/>
      <c r="R47" s="152"/>
      <c r="S47" s="152"/>
      <c r="T47" s="152"/>
      <c r="U47" s="152"/>
      <c r="V47" s="152"/>
      <c r="W47" s="152"/>
      <c r="X47" s="152"/>
      <c r="Y47" s="152"/>
      <c r="Z47" s="152"/>
    </row>
    <row r="48">
      <c r="A48" s="152"/>
      <c r="B48" s="153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60"/>
      <c r="Q48" s="152"/>
      <c r="R48" s="152"/>
      <c r="S48" s="152"/>
      <c r="T48" s="152"/>
      <c r="U48" s="152"/>
      <c r="V48" s="152"/>
      <c r="W48" s="152"/>
      <c r="X48" s="152"/>
      <c r="Y48" s="152"/>
      <c r="Z48" s="152"/>
    </row>
    <row r="49">
      <c r="A49" s="152"/>
      <c r="B49" s="153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60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>
      <c r="A50" s="152"/>
      <c r="B50" s="153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60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>
      <c r="A51" s="152"/>
      <c r="B51" s="153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60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>
      <c r="A52" s="152"/>
      <c r="B52" s="153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60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>
      <c r="A53" s="152"/>
      <c r="B53" s="153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60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>
      <c r="A54" s="152"/>
      <c r="B54" s="153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60"/>
      <c r="Q54" s="152"/>
      <c r="R54" s="152"/>
      <c r="S54" s="152"/>
      <c r="T54" s="152"/>
      <c r="U54" s="152"/>
      <c r="V54" s="152"/>
      <c r="W54" s="152"/>
      <c r="X54" s="152"/>
      <c r="Y54" s="152"/>
      <c r="Z54" s="152"/>
    </row>
    <row r="55">
      <c r="A55" s="152"/>
      <c r="B55" s="153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60"/>
      <c r="Q55" s="152"/>
      <c r="R55" s="152"/>
      <c r="S55" s="152"/>
      <c r="T55" s="152"/>
      <c r="U55" s="152"/>
      <c r="V55" s="152"/>
      <c r="W55" s="152"/>
      <c r="X55" s="152"/>
      <c r="Y55" s="152"/>
      <c r="Z55" s="152"/>
    </row>
    <row r="56">
      <c r="A56" s="152"/>
      <c r="B56" s="153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60"/>
      <c r="Q56" s="152"/>
      <c r="R56" s="152"/>
      <c r="S56" s="152"/>
      <c r="T56" s="152"/>
      <c r="U56" s="152"/>
      <c r="V56" s="152"/>
      <c r="W56" s="152"/>
      <c r="X56" s="152"/>
      <c r="Y56" s="152"/>
      <c r="Z56" s="152"/>
    </row>
    <row r="57">
      <c r="A57" s="152"/>
      <c r="B57" s="153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60"/>
      <c r="Q57" s="152"/>
      <c r="R57" s="152"/>
      <c r="S57" s="152"/>
      <c r="T57" s="152"/>
      <c r="U57" s="152"/>
      <c r="V57" s="152"/>
      <c r="W57" s="152"/>
      <c r="X57" s="152"/>
      <c r="Y57" s="152"/>
      <c r="Z57" s="152"/>
    </row>
    <row r="58">
      <c r="A58" s="152"/>
      <c r="B58" s="153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60"/>
      <c r="Q58" s="152"/>
      <c r="R58" s="152"/>
      <c r="S58" s="152"/>
      <c r="T58" s="152"/>
      <c r="U58" s="152"/>
      <c r="V58" s="152"/>
      <c r="W58" s="152"/>
      <c r="X58" s="152"/>
      <c r="Y58" s="152"/>
      <c r="Z58" s="152"/>
    </row>
    <row r="59">
      <c r="A59" s="152"/>
      <c r="B59" s="153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60"/>
      <c r="Q59" s="152"/>
      <c r="R59" s="152"/>
      <c r="S59" s="152"/>
      <c r="T59" s="152"/>
      <c r="U59" s="152"/>
      <c r="V59" s="152"/>
      <c r="W59" s="152"/>
      <c r="X59" s="152"/>
      <c r="Y59" s="152"/>
      <c r="Z59" s="152"/>
    </row>
    <row r="60">
      <c r="A60" s="152"/>
      <c r="B60" s="153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60"/>
      <c r="Q60" s="152"/>
      <c r="R60" s="152"/>
      <c r="S60" s="152"/>
      <c r="T60" s="152"/>
      <c r="U60" s="152"/>
      <c r="V60" s="152"/>
      <c r="W60" s="152"/>
      <c r="X60" s="152"/>
      <c r="Y60" s="152"/>
      <c r="Z60" s="152"/>
    </row>
    <row r="61">
      <c r="A61" s="152"/>
      <c r="B61" s="153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60"/>
      <c r="Q61" s="152"/>
      <c r="R61" s="152"/>
      <c r="S61" s="152"/>
      <c r="T61" s="152"/>
      <c r="U61" s="152"/>
      <c r="V61" s="152"/>
      <c r="W61" s="152"/>
      <c r="X61" s="152"/>
      <c r="Y61" s="152"/>
      <c r="Z61" s="152"/>
    </row>
    <row r="62">
      <c r="A62" s="152"/>
      <c r="B62" s="153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60"/>
      <c r="Q62" s="152"/>
      <c r="R62" s="152"/>
      <c r="S62" s="152"/>
      <c r="T62" s="152"/>
      <c r="U62" s="152"/>
      <c r="V62" s="152"/>
      <c r="W62" s="152"/>
      <c r="X62" s="152"/>
      <c r="Y62" s="152"/>
      <c r="Z62" s="152"/>
    </row>
    <row r="63">
      <c r="A63" s="152"/>
      <c r="B63" s="153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60"/>
      <c r="Q63" s="152"/>
      <c r="R63" s="152"/>
      <c r="S63" s="152"/>
      <c r="T63" s="152"/>
      <c r="U63" s="152"/>
      <c r="V63" s="152"/>
      <c r="W63" s="152"/>
      <c r="X63" s="152"/>
      <c r="Y63" s="152"/>
      <c r="Z63" s="152"/>
    </row>
    <row r="64">
      <c r="A64" s="152"/>
      <c r="B64" s="153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60"/>
      <c r="Q64" s="152"/>
      <c r="R64" s="152"/>
      <c r="S64" s="152"/>
      <c r="T64" s="152"/>
      <c r="U64" s="152"/>
      <c r="V64" s="152"/>
      <c r="W64" s="152"/>
      <c r="X64" s="152"/>
      <c r="Y64" s="152"/>
      <c r="Z64" s="152"/>
    </row>
    <row r="65">
      <c r="A65" s="152"/>
      <c r="B65" s="153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60"/>
      <c r="Q65" s="152"/>
      <c r="R65" s="152"/>
      <c r="S65" s="152"/>
      <c r="T65" s="152"/>
      <c r="U65" s="152"/>
      <c r="V65" s="152"/>
      <c r="W65" s="152"/>
      <c r="X65" s="152"/>
      <c r="Y65" s="152"/>
      <c r="Z65" s="152"/>
    </row>
    <row r="66">
      <c r="A66" s="152"/>
      <c r="B66" s="153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60"/>
      <c r="Q66" s="152"/>
      <c r="R66" s="152"/>
      <c r="S66" s="152"/>
      <c r="T66" s="152"/>
      <c r="U66" s="152"/>
      <c r="V66" s="152"/>
      <c r="W66" s="152"/>
      <c r="X66" s="152"/>
      <c r="Y66" s="152"/>
      <c r="Z66" s="152"/>
    </row>
    <row r="67">
      <c r="A67" s="152"/>
      <c r="B67" s="153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60"/>
      <c r="Q67" s="152"/>
      <c r="R67" s="152"/>
      <c r="S67" s="152"/>
      <c r="T67" s="152"/>
      <c r="U67" s="152"/>
      <c r="V67" s="152"/>
      <c r="W67" s="152"/>
      <c r="X67" s="152"/>
      <c r="Y67" s="152"/>
      <c r="Z67" s="152"/>
    </row>
    <row r="68">
      <c r="A68" s="152"/>
      <c r="B68" s="153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60"/>
      <c r="Q68" s="152"/>
      <c r="R68" s="152"/>
      <c r="S68" s="152"/>
      <c r="T68" s="152"/>
      <c r="U68" s="152"/>
      <c r="V68" s="152"/>
      <c r="W68" s="152"/>
      <c r="X68" s="152"/>
      <c r="Y68" s="152"/>
      <c r="Z68" s="152"/>
    </row>
    <row r="69">
      <c r="A69" s="152"/>
      <c r="B69" s="153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60"/>
      <c r="Q69" s="152"/>
      <c r="R69" s="152"/>
      <c r="S69" s="152"/>
      <c r="T69" s="152"/>
      <c r="U69" s="152"/>
      <c r="V69" s="152"/>
      <c r="W69" s="152"/>
      <c r="X69" s="152"/>
      <c r="Y69" s="152"/>
      <c r="Z69" s="152"/>
    </row>
    <row r="70">
      <c r="A70" s="152"/>
      <c r="B70" s="153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60"/>
      <c r="Q70" s="152"/>
      <c r="R70" s="152"/>
      <c r="S70" s="152"/>
      <c r="T70" s="152"/>
      <c r="U70" s="152"/>
      <c r="V70" s="152"/>
      <c r="W70" s="152"/>
      <c r="X70" s="152"/>
      <c r="Y70" s="152"/>
      <c r="Z70" s="152"/>
    </row>
    <row r="71">
      <c r="A71" s="152"/>
      <c r="B71" s="153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60"/>
      <c r="Q71" s="152"/>
      <c r="R71" s="152"/>
      <c r="S71" s="152"/>
      <c r="T71" s="152"/>
      <c r="U71" s="152"/>
      <c r="V71" s="152"/>
      <c r="W71" s="152"/>
      <c r="X71" s="152"/>
      <c r="Y71" s="152"/>
      <c r="Z71" s="152"/>
    </row>
    <row r="72">
      <c r="A72" s="152"/>
      <c r="B72" s="153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60"/>
      <c r="Q72" s="152"/>
      <c r="R72" s="152"/>
      <c r="S72" s="152"/>
      <c r="T72" s="152"/>
      <c r="U72" s="152"/>
      <c r="V72" s="152"/>
      <c r="W72" s="152"/>
      <c r="X72" s="152"/>
      <c r="Y72" s="152"/>
      <c r="Z72" s="152"/>
    </row>
    <row r="73">
      <c r="A73" s="152"/>
      <c r="B73" s="153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60"/>
      <c r="Q73" s="152"/>
      <c r="R73" s="152"/>
      <c r="S73" s="152"/>
      <c r="T73" s="152"/>
      <c r="U73" s="152"/>
      <c r="V73" s="152"/>
      <c r="W73" s="152"/>
      <c r="X73" s="152"/>
      <c r="Y73" s="152"/>
      <c r="Z73" s="152"/>
    </row>
    <row r="74">
      <c r="A74" s="152"/>
      <c r="B74" s="153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60"/>
      <c r="Q74" s="152"/>
      <c r="R74" s="152"/>
      <c r="S74" s="152"/>
      <c r="T74" s="152"/>
      <c r="U74" s="152"/>
      <c r="V74" s="152"/>
      <c r="W74" s="152"/>
      <c r="X74" s="152"/>
      <c r="Y74" s="152"/>
      <c r="Z74" s="152"/>
    </row>
    <row r="75">
      <c r="A75" s="152"/>
      <c r="B75" s="153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60"/>
      <c r="Q75" s="152"/>
      <c r="R75" s="152"/>
      <c r="S75" s="152"/>
      <c r="T75" s="152"/>
      <c r="U75" s="152"/>
      <c r="V75" s="152"/>
      <c r="W75" s="152"/>
      <c r="X75" s="152"/>
      <c r="Y75" s="152"/>
      <c r="Z75" s="152"/>
    </row>
    <row r="76">
      <c r="A76" s="152"/>
      <c r="B76" s="153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60"/>
      <c r="Q76" s="152"/>
      <c r="R76" s="152"/>
      <c r="S76" s="152"/>
      <c r="T76" s="152"/>
      <c r="U76" s="152"/>
      <c r="V76" s="152"/>
      <c r="W76" s="152"/>
      <c r="X76" s="152"/>
      <c r="Y76" s="152"/>
      <c r="Z76" s="152"/>
    </row>
    <row r="77">
      <c r="A77" s="152"/>
      <c r="B77" s="153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60"/>
      <c r="Q77" s="152"/>
      <c r="R77" s="152"/>
      <c r="S77" s="152"/>
      <c r="T77" s="152"/>
      <c r="U77" s="152"/>
      <c r="V77" s="152"/>
      <c r="W77" s="152"/>
      <c r="X77" s="152"/>
      <c r="Y77" s="152"/>
      <c r="Z77" s="152"/>
    </row>
    <row r="78">
      <c r="A78" s="152"/>
      <c r="B78" s="153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60"/>
      <c r="Q78" s="152"/>
      <c r="R78" s="152"/>
      <c r="S78" s="152"/>
      <c r="T78" s="152"/>
      <c r="U78" s="152"/>
      <c r="V78" s="152"/>
      <c r="W78" s="152"/>
      <c r="X78" s="152"/>
      <c r="Y78" s="152"/>
      <c r="Z78" s="152"/>
    </row>
    <row r="79">
      <c r="A79" s="152"/>
      <c r="B79" s="153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60"/>
      <c r="Q79" s="152"/>
      <c r="R79" s="152"/>
      <c r="S79" s="152"/>
      <c r="T79" s="152"/>
      <c r="U79" s="152"/>
      <c r="V79" s="152"/>
      <c r="W79" s="152"/>
      <c r="X79" s="152"/>
      <c r="Y79" s="152"/>
      <c r="Z79" s="152"/>
    </row>
    <row r="80">
      <c r="A80" s="152"/>
      <c r="B80" s="153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60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>
      <c r="A81" s="152"/>
      <c r="B81" s="153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60"/>
      <c r="Q81" s="152"/>
      <c r="R81" s="152"/>
      <c r="S81" s="152"/>
      <c r="T81" s="152"/>
      <c r="U81" s="152"/>
      <c r="V81" s="152"/>
      <c r="W81" s="152"/>
      <c r="X81" s="152"/>
      <c r="Y81" s="152"/>
      <c r="Z81" s="152"/>
    </row>
    <row r="82">
      <c r="A82" s="152"/>
      <c r="B82" s="153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60"/>
      <c r="Q82" s="152"/>
      <c r="R82" s="152"/>
      <c r="S82" s="152"/>
      <c r="T82" s="152"/>
      <c r="U82" s="152"/>
      <c r="V82" s="152"/>
      <c r="W82" s="152"/>
      <c r="X82" s="152"/>
      <c r="Y82" s="152"/>
      <c r="Z82" s="152"/>
    </row>
    <row r="83">
      <c r="A83" s="152"/>
      <c r="B83" s="153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60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>
      <c r="A84" s="152"/>
      <c r="B84" s="153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60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>
      <c r="A85" s="152"/>
      <c r="B85" s="153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</row>
    <row r="86">
      <c r="A86" s="152"/>
      <c r="B86" s="153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</row>
    <row r="87">
      <c r="A87" s="152"/>
      <c r="B87" s="153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>
      <c r="A88" s="152"/>
      <c r="B88" s="153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>
      <c r="A89" s="152"/>
      <c r="B89" s="153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</row>
    <row r="90">
      <c r="A90" s="152"/>
      <c r="B90" s="153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</row>
    <row r="91">
      <c r="A91" s="152"/>
      <c r="B91" s="153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>
      <c r="A92" s="152"/>
      <c r="B92" s="153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>
      <c r="A93" s="152"/>
      <c r="B93" s="153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>
      <c r="A94" s="152"/>
      <c r="B94" s="153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>
      <c r="A95" s="152"/>
      <c r="B95" s="153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>
      <c r="A96" s="152"/>
      <c r="B96" s="153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>
      <c r="A97" s="152"/>
      <c r="B97" s="153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</row>
    <row r="98">
      <c r="A98" s="152"/>
      <c r="B98" s="153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</row>
    <row r="99">
      <c r="A99" s="152"/>
      <c r="B99" s="153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>
      <c r="A100" s="152"/>
      <c r="B100" s="153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>
      <c r="A101" s="152"/>
      <c r="B101" s="153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>
      <c r="A102" s="152"/>
      <c r="B102" s="153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>
      <c r="A103" s="152"/>
      <c r="B103" s="153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>
      <c r="A104" s="152"/>
      <c r="B104" s="153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>
      <c r="A105" s="152"/>
      <c r="B105" s="153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>
      <c r="A106" s="152"/>
      <c r="B106" s="153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>
      <c r="A107" s="152"/>
      <c r="B107" s="153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</row>
    <row r="108">
      <c r="A108" s="152"/>
      <c r="B108" s="153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>
      <c r="A109" s="152"/>
      <c r="B109" s="153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>
      <c r="A110" s="152"/>
      <c r="B110" s="153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>
      <c r="A111" s="152"/>
      <c r="B111" s="153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>
      <c r="A112" s="152"/>
      <c r="B112" s="153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>
      <c r="A113" s="152"/>
      <c r="B113" s="153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>
      <c r="A114" s="152"/>
      <c r="B114" s="153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>
      <c r="A115" s="152"/>
      <c r="B115" s="153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>
      <c r="A116" s="152"/>
      <c r="B116" s="153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>
      <c r="A117" s="152"/>
      <c r="B117" s="153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>
      <c r="A118" s="152"/>
      <c r="B118" s="153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>
      <c r="A119" s="152"/>
      <c r="B119" s="153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>
      <c r="A120" s="152"/>
      <c r="B120" s="153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>
      <c r="A121" s="152"/>
      <c r="B121" s="153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>
      <c r="A122" s="152"/>
      <c r="B122" s="153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>
      <c r="A123" s="152"/>
      <c r="B123" s="153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>
      <c r="A124" s="152"/>
      <c r="B124" s="153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>
      <c r="A125" s="152"/>
      <c r="B125" s="153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>
      <c r="A126" s="152"/>
      <c r="B126" s="153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>
      <c r="A127" s="152"/>
      <c r="B127" s="153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>
      <c r="A128" s="152"/>
      <c r="B128" s="153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</row>
    <row r="129">
      <c r="A129" s="152"/>
      <c r="B129" s="153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</row>
    <row r="130">
      <c r="A130" s="152"/>
      <c r="B130" s="153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>
      <c r="A131" s="152"/>
      <c r="B131" s="153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>
      <c r="A132" s="152"/>
      <c r="B132" s="153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>
      <c r="A133" s="152"/>
      <c r="B133" s="153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</row>
    <row r="134">
      <c r="A134" s="152"/>
      <c r="B134" s="153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</row>
    <row r="135">
      <c r="A135" s="152"/>
      <c r="B135" s="153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>
      <c r="A136" s="152"/>
      <c r="B136" s="153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>
      <c r="A137" s="152"/>
      <c r="B137" s="153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</row>
    <row r="138">
      <c r="A138" s="152"/>
      <c r="B138" s="153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</row>
    <row r="139">
      <c r="A139" s="152"/>
      <c r="B139" s="153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>
      <c r="A140" s="152"/>
      <c r="B140" s="153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</row>
    <row r="141">
      <c r="A141" s="152"/>
      <c r="B141" s="153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</row>
    <row r="142">
      <c r="A142" s="152"/>
      <c r="B142" s="153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>
      <c r="A143" s="152"/>
      <c r="B143" s="153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</row>
    <row r="144">
      <c r="A144" s="152"/>
      <c r="B144" s="153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</row>
    <row r="145">
      <c r="A145" s="152"/>
      <c r="B145" s="153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>
      <c r="A146" s="152"/>
      <c r="B146" s="153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>
      <c r="A147" s="152"/>
      <c r="B147" s="153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>
      <c r="A148" s="152"/>
      <c r="B148" s="153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>
      <c r="A149" s="152"/>
      <c r="B149" s="153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>
      <c r="A150" s="152"/>
      <c r="B150" s="153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</row>
    <row r="151">
      <c r="A151" s="152"/>
      <c r="B151" s="153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</row>
    <row r="152">
      <c r="A152" s="152"/>
      <c r="B152" s="153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>
      <c r="A153" s="152"/>
      <c r="B153" s="153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</row>
    <row r="154">
      <c r="A154" s="152"/>
      <c r="B154" s="153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>
      <c r="A155" s="152"/>
      <c r="B155" s="153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>
      <c r="A156" s="152"/>
      <c r="B156" s="153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>
      <c r="A157" s="152"/>
      <c r="B157" s="153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>
      <c r="A158" s="152"/>
      <c r="B158" s="153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>
      <c r="A159" s="152"/>
      <c r="B159" s="153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>
      <c r="A160" s="152"/>
      <c r="B160" s="153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>
      <c r="A161" s="152"/>
      <c r="B161" s="153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>
      <c r="A162" s="152"/>
      <c r="B162" s="153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</row>
    <row r="163">
      <c r="A163" s="152"/>
      <c r="B163" s="153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</row>
    <row r="164">
      <c r="A164" s="152"/>
      <c r="B164" s="153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>
      <c r="A165" s="152"/>
      <c r="B165" s="153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>
      <c r="A166" s="152"/>
      <c r="B166" s="153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>
      <c r="A167" s="152"/>
      <c r="B167" s="153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>
      <c r="A168" s="152"/>
      <c r="B168" s="153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>
      <c r="A169" s="152"/>
      <c r="B169" s="153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>
      <c r="A170" s="152"/>
      <c r="B170" s="153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>
      <c r="A171" s="152"/>
      <c r="B171" s="153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>
      <c r="A172" s="152"/>
      <c r="B172" s="153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>
      <c r="A173" s="152"/>
      <c r="B173" s="153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>
      <c r="A174" s="152"/>
      <c r="B174" s="153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>
      <c r="A175" s="152"/>
      <c r="B175" s="153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</row>
    <row r="176">
      <c r="A176" s="152"/>
      <c r="B176" s="153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</row>
    <row r="177">
      <c r="A177" s="152"/>
      <c r="B177" s="153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>
      <c r="A178" s="152"/>
      <c r="B178" s="153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>
      <c r="A179" s="152"/>
      <c r="B179" s="153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>
      <c r="A180" s="152"/>
      <c r="B180" s="153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>
      <c r="A181" s="152"/>
      <c r="B181" s="153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>
      <c r="A182" s="152"/>
      <c r="B182" s="153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>
      <c r="A183" s="152"/>
      <c r="B183" s="153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</row>
    <row r="184">
      <c r="A184" s="152"/>
      <c r="B184" s="153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>
      <c r="A185" s="152"/>
      <c r="B185" s="153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>
      <c r="A186" s="152"/>
      <c r="B186" s="153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>
      <c r="A187" s="152"/>
      <c r="B187" s="153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>
      <c r="A188" s="152"/>
      <c r="B188" s="153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>
      <c r="A189" s="152"/>
      <c r="B189" s="153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>
      <c r="A190" s="152"/>
      <c r="B190" s="153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>
      <c r="A191" s="152"/>
      <c r="B191" s="153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</row>
    <row r="192">
      <c r="A192" s="152"/>
      <c r="B192" s="153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>
      <c r="A193" s="152"/>
      <c r="B193" s="153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</row>
    <row r="194">
      <c r="A194" s="152"/>
      <c r="B194" s="153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>
      <c r="A195" s="152"/>
      <c r="B195" s="153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</row>
    <row r="196">
      <c r="A196" s="152"/>
      <c r="B196" s="153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>
      <c r="A197" s="152"/>
      <c r="B197" s="153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>
      <c r="A198" s="152"/>
      <c r="B198" s="153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>
      <c r="A199" s="152"/>
      <c r="B199" s="153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>
      <c r="A200" s="152"/>
      <c r="B200" s="153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>
      <c r="A201" s="152"/>
      <c r="B201" s="153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>
      <c r="A202" s="152"/>
      <c r="B202" s="153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>
      <c r="A203" s="152"/>
      <c r="B203" s="153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>
      <c r="A204" s="152"/>
      <c r="B204" s="153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</row>
    <row r="205">
      <c r="A205" s="152"/>
      <c r="B205" s="153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</row>
    <row r="206">
      <c r="A206" s="152"/>
      <c r="B206" s="153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>
      <c r="A207" s="152"/>
      <c r="B207" s="153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>
      <c r="A208" s="152"/>
      <c r="B208" s="153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>
      <c r="A209" s="152"/>
      <c r="B209" s="153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>
      <c r="A210" s="152"/>
      <c r="B210" s="153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</row>
    <row r="211">
      <c r="A211" s="152"/>
      <c r="B211" s="153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</row>
    <row r="212">
      <c r="A212" s="152"/>
      <c r="B212" s="153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>
      <c r="A213" s="152"/>
      <c r="B213" s="153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>
      <c r="A214" s="152"/>
      <c r="B214" s="153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>
      <c r="A215" s="152"/>
      <c r="B215" s="153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>
      <c r="A216" s="152"/>
      <c r="B216" s="153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>
      <c r="A217" s="152"/>
      <c r="B217" s="153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>
      <c r="A218" s="152"/>
      <c r="B218" s="153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>
      <c r="A219" s="152"/>
      <c r="B219" s="153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</row>
    <row r="220">
      <c r="A220" s="152"/>
      <c r="B220" s="153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>
      <c r="A221" s="152"/>
      <c r="B221" s="153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>
      <c r="A222" s="152"/>
      <c r="B222" s="153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</row>
    <row r="223">
      <c r="A223" s="152"/>
      <c r="B223" s="153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>
      <c r="A224" s="152"/>
      <c r="B224" s="153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>
      <c r="A225" s="152"/>
      <c r="B225" s="153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>
      <c r="A226" s="152"/>
      <c r="B226" s="153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>
      <c r="A227" s="152"/>
      <c r="B227" s="153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>
      <c r="A228" s="152"/>
      <c r="B228" s="153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>
      <c r="A229" s="152"/>
      <c r="B229" s="153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</row>
    <row r="230">
      <c r="A230" s="152"/>
      <c r="B230" s="153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</row>
    <row r="231">
      <c r="A231" s="152"/>
      <c r="B231" s="153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>
      <c r="A232" s="152"/>
      <c r="B232" s="153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>
      <c r="A233" s="152"/>
      <c r="B233" s="153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>
      <c r="A234" s="152"/>
      <c r="B234" s="153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</row>
    <row r="235">
      <c r="A235" s="152"/>
      <c r="B235" s="153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</row>
    <row r="236">
      <c r="A236" s="152"/>
      <c r="B236" s="153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>
      <c r="A237" s="152"/>
      <c r="B237" s="153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>
      <c r="A238" s="152"/>
      <c r="B238" s="153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>
      <c r="A239" s="152"/>
      <c r="B239" s="153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>
      <c r="A240" s="152"/>
      <c r="B240" s="153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>
      <c r="A241" s="152"/>
      <c r="B241" s="153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>
      <c r="A242" s="152"/>
      <c r="B242" s="153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>
      <c r="A243" s="152"/>
      <c r="B243" s="153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</row>
    <row r="244">
      <c r="A244" s="152"/>
      <c r="B244" s="153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>
      <c r="A245" s="152"/>
      <c r="B245" s="153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>
      <c r="A246" s="152"/>
      <c r="B246" s="153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>
      <c r="A247" s="152"/>
      <c r="B247" s="153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>
      <c r="A248" s="152"/>
      <c r="B248" s="153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</row>
    <row r="249">
      <c r="A249" s="152"/>
      <c r="B249" s="153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>
      <c r="A250" s="152"/>
      <c r="B250" s="153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>
      <c r="A251" s="152"/>
      <c r="B251" s="153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>
      <c r="A252" s="152"/>
      <c r="B252" s="153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>
      <c r="A253" s="152"/>
      <c r="B253" s="153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>
      <c r="A254" s="152"/>
      <c r="B254" s="153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>
      <c r="A255" s="152"/>
      <c r="B255" s="153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>
      <c r="A256" s="152"/>
      <c r="B256" s="153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>
      <c r="A257" s="152"/>
      <c r="B257" s="153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>
      <c r="A258" s="152"/>
      <c r="B258" s="153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>
      <c r="A259" s="152"/>
      <c r="B259" s="153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>
      <c r="A260" s="152"/>
      <c r="B260" s="153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>
      <c r="A261" s="152"/>
      <c r="B261" s="153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>
      <c r="A262" s="152"/>
      <c r="B262" s="153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>
      <c r="A263" s="152"/>
      <c r="B263" s="153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>
      <c r="A264" s="152"/>
      <c r="B264" s="153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>
      <c r="A265" s="152"/>
      <c r="B265" s="153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>
      <c r="A266" s="152"/>
      <c r="B266" s="153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>
      <c r="A267" s="152"/>
      <c r="B267" s="153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>
      <c r="A268" s="152"/>
      <c r="B268" s="153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>
      <c r="A269" s="152"/>
      <c r="B269" s="153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>
      <c r="A270" s="152"/>
      <c r="B270" s="153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>
      <c r="A271" s="152"/>
      <c r="B271" s="153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>
      <c r="A272" s="152"/>
      <c r="B272" s="153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>
      <c r="A273" s="152"/>
      <c r="B273" s="153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>
      <c r="A274" s="152"/>
      <c r="B274" s="153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>
      <c r="A275" s="152"/>
      <c r="B275" s="153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>
      <c r="A276" s="152"/>
      <c r="B276" s="153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>
      <c r="A277" s="152"/>
      <c r="B277" s="153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>
      <c r="A278" s="152"/>
      <c r="B278" s="153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</row>
    <row r="279">
      <c r="A279" s="152"/>
      <c r="B279" s="153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</row>
    <row r="280">
      <c r="A280" s="152"/>
      <c r="B280" s="153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</row>
    <row r="281">
      <c r="A281" s="152"/>
      <c r="B281" s="153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</row>
    <row r="282">
      <c r="A282" s="152"/>
      <c r="B282" s="153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</row>
    <row r="283">
      <c r="A283" s="152"/>
      <c r="B283" s="153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</row>
    <row r="284">
      <c r="A284" s="152"/>
      <c r="B284" s="153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</row>
    <row r="285">
      <c r="A285" s="152"/>
      <c r="B285" s="153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</row>
    <row r="286">
      <c r="A286" s="152"/>
      <c r="B286" s="153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</row>
    <row r="287">
      <c r="A287" s="152"/>
      <c r="B287" s="153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</row>
    <row r="288">
      <c r="A288" s="152"/>
      <c r="B288" s="153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</row>
    <row r="289">
      <c r="A289" s="152"/>
      <c r="B289" s="153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</row>
    <row r="290">
      <c r="A290" s="152"/>
      <c r="B290" s="153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</row>
    <row r="291">
      <c r="A291" s="152"/>
      <c r="B291" s="153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</row>
    <row r="292">
      <c r="A292" s="152"/>
      <c r="B292" s="153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</row>
    <row r="293">
      <c r="A293" s="152"/>
      <c r="B293" s="153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</row>
    <row r="294">
      <c r="A294" s="152"/>
      <c r="B294" s="153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</row>
    <row r="295">
      <c r="A295" s="152"/>
      <c r="B295" s="153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</row>
    <row r="296">
      <c r="A296" s="152"/>
      <c r="B296" s="153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</row>
    <row r="297">
      <c r="A297" s="152"/>
      <c r="B297" s="153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</row>
    <row r="298">
      <c r="A298" s="152"/>
      <c r="B298" s="153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</row>
    <row r="299">
      <c r="A299" s="152"/>
      <c r="B299" s="153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</row>
    <row r="300">
      <c r="A300" s="152"/>
      <c r="B300" s="153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</row>
    <row r="301">
      <c r="A301" s="152"/>
      <c r="B301" s="153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</row>
    <row r="302">
      <c r="A302" s="152"/>
      <c r="B302" s="153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</row>
    <row r="303">
      <c r="A303" s="152"/>
      <c r="B303" s="153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</row>
    <row r="304">
      <c r="A304" s="152"/>
      <c r="B304" s="153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</row>
    <row r="305">
      <c r="A305" s="152"/>
      <c r="B305" s="153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</row>
    <row r="306">
      <c r="A306" s="152"/>
      <c r="B306" s="153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</row>
    <row r="307">
      <c r="A307" s="152"/>
      <c r="B307" s="153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</row>
    <row r="308">
      <c r="A308" s="152"/>
      <c r="B308" s="153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</row>
    <row r="309">
      <c r="A309" s="152"/>
      <c r="B309" s="153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</row>
    <row r="310">
      <c r="A310" s="152"/>
      <c r="B310" s="153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</row>
    <row r="311">
      <c r="A311" s="152"/>
      <c r="B311" s="153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</row>
    <row r="312">
      <c r="A312" s="152"/>
      <c r="B312" s="153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</row>
    <row r="313">
      <c r="A313" s="152"/>
      <c r="B313" s="153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</row>
    <row r="314">
      <c r="A314" s="152"/>
      <c r="B314" s="153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</row>
    <row r="315">
      <c r="A315" s="152"/>
      <c r="B315" s="153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</row>
    <row r="316">
      <c r="A316" s="152"/>
      <c r="B316" s="153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</row>
    <row r="317">
      <c r="A317" s="152"/>
      <c r="B317" s="153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</row>
    <row r="318">
      <c r="A318" s="152"/>
      <c r="B318" s="153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</row>
    <row r="319">
      <c r="A319" s="152"/>
      <c r="B319" s="153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</row>
    <row r="320">
      <c r="A320" s="152"/>
      <c r="B320" s="153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</row>
    <row r="321">
      <c r="A321" s="152"/>
      <c r="B321" s="153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</row>
    <row r="322">
      <c r="A322" s="152"/>
      <c r="B322" s="153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</row>
    <row r="323">
      <c r="A323" s="152"/>
      <c r="B323" s="153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</row>
    <row r="324">
      <c r="A324" s="152"/>
      <c r="B324" s="153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</row>
    <row r="325">
      <c r="A325" s="152"/>
      <c r="B325" s="153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</row>
    <row r="326">
      <c r="A326" s="152"/>
      <c r="B326" s="153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</row>
    <row r="327">
      <c r="A327" s="152"/>
      <c r="B327" s="153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</row>
    <row r="328">
      <c r="A328" s="152"/>
      <c r="B328" s="153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</row>
    <row r="329">
      <c r="A329" s="152"/>
      <c r="B329" s="153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</row>
    <row r="330">
      <c r="A330" s="152"/>
      <c r="B330" s="153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</row>
    <row r="331">
      <c r="A331" s="152"/>
      <c r="B331" s="153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</row>
    <row r="332">
      <c r="A332" s="152"/>
      <c r="B332" s="153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</row>
    <row r="333">
      <c r="A333" s="152"/>
      <c r="B333" s="153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</row>
    <row r="334">
      <c r="A334" s="152"/>
      <c r="B334" s="153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</row>
    <row r="335">
      <c r="A335" s="152"/>
      <c r="B335" s="153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</row>
    <row r="336">
      <c r="A336" s="152"/>
      <c r="B336" s="153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</row>
    <row r="337">
      <c r="A337" s="152"/>
      <c r="B337" s="153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</row>
    <row r="338">
      <c r="A338" s="152"/>
      <c r="B338" s="153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</row>
    <row r="339">
      <c r="A339" s="152"/>
      <c r="B339" s="153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</row>
    <row r="340">
      <c r="A340" s="152"/>
      <c r="B340" s="153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</row>
    <row r="341">
      <c r="A341" s="152"/>
      <c r="B341" s="153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</row>
    <row r="342">
      <c r="A342" s="152"/>
      <c r="B342" s="153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</row>
    <row r="343">
      <c r="A343" s="152"/>
      <c r="B343" s="153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</row>
    <row r="344">
      <c r="A344" s="152"/>
      <c r="B344" s="153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</row>
    <row r="345">
      <c r="A345" s="152"/>
      <c r="B345" s="153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</row>
    <row r="346">
      <c r="A346" s="152"/>
      <c r="B346" s="153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</row>
    <row r="347">
      <c r="A347" s="152"/>
      <c r="B347" s="153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</row>
    <row r="348">
      <c r="A348" s="152"/>
      <c r="B348" s="153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</row>
    <row r="349">
      <c r="A349" s="152"/>
      <c r="B349" s="153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</row>
    <row r="350">
      <c r="A350" s="152"/>
      <c r="B350" s="153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</row>
    <row r="351">
      <c r="A351" s="152"/>
      <c r="B351" s="153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</row>
    <row r="352">
      <c r="A352" s="152"/>
      <c r="B352" s="153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</row>
    <row r="353">
      <c r="A353" s="152"/>
      <c r="B353" s="153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</row>
    <row r="354">
      <c r="A354" s="152"/>
      <c r="B354" s="153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</row>
    <row r="355">
      <c r="A355" s="152"/>
      <c r="B355" s="153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</row>
    <row r="356">
      <c r="A356" s="152"/>
      <c r="B356" s="153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</row>
    <row r="357">
      <c r="A357" s="152"/>
      <c r="B357" s="153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</row>
    <row r="358">
      <c r="A358" s="152"/>
      <c r="B358" s="153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</row>
    <row r="359">
      <c r="A359" s="152"/>
      <c r="B359" s="153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</row>
    <row r="360">
      <c r="A360" s="152"/>
      <c r="B360" s="153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</row>
    <row r="361">
      <c r="A361" s="152"/>
      <c r="B361" s="153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</row>
    <row r="362">
      <c r="A362" s="152"/>
      <c r="B362" s="153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</row>
    <row r="363">
      <c r="A363" s="152"/>
      <c r="B363" s="153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</row>
    <row r="364">
      <c r="A364" s="152"/>
      <c r="B364" s="153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</row>
    <row r="365">
      <c r="A365" s="152"/>
      <c r="B365" s="153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</row>
    <row r="366">
      <c r="A366" s="152"/>
      <c r="B366" s="153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</row>
    <row r="367">
      <c r="A367" s="152"/>
      <c r="B367" s="153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</row>
    <row r="368">
      <c r="A368" s="152"/>
      <c r="B368" s="153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</row>
    <row r="369">
      <c r="A369" s="152"/>
      <c r="B369" s="153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</row>
    <row r="370">
      <c r="A370" s="152"/>
      <c r="B370" s="153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</row>
    <row r="371">
      <c r="A371" s="152"/>
      <c r="B371" s="153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</row>
    <row r="372">
      <c r="A372" s="152"/>
      <c r="B372" s="153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</row>
    <row r="373">
      <c r="A373" s="152"/>
      <c r="B373" s="153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</row>
    <row r="374">
      <c r="A374" s="152"/>
      <c r="B374" s="153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</row>
    <row r="375">
      <c r="A375" s="152"/>
      <c r="B375" s="153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</row>
    <row r="376">
      <c r="A376" s="152"/>
      <c r="B376" s="153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</row>
    <row r="377">
      <c r="A377" s="152"/>
      <c r="B377" s="153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</row>
    <row r="378">
      <c r="A378" s="152"/>
      <c r="B378" s="153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</row>
    <row r="379">
      <c r="A379" s="152"/>
      <c r="B379" s="153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</row>
    <row r="380">
      <c r="A380" s="152"/>
      <c r="B380" s="153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</row>
    <row r="381">
      <c r="A381" s="152"/>
      <c r="B381" s="153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</row>
    <row r="382">
      <c r="A382" s="152"/>
      <c r="B382" s="153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</row>
    <row r="383">
      <c r="A383" s="152"/>
      <c r="B383" s="153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</row>
    <row r="384">
      <c r="A384" s="152"/>
      <c r="B384" s="153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</row>
    <row r="385">
      <c r="A385" s="152"/>
      <c r="B385" s="153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</row>
    <row r="386">
      <c r="A386" s="152"/>
      <c r="B386" s="153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</row>
    <row r="387">
      <c r="A387" s="152"/>
      <c r="B387" s="153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</row>
    <row r="388">
      <c r="A388" s="152"/>
      <c r="B388" s="153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</row>
    <row r="389">
      <c r="A389" s="152"/>
      <c r="B389" s="153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</row>
    <row r="390">
      <c r="A390" s="152"/>
      <c r="B390" s="153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</row>
    <row r="391">
      <c r="A391" s="152"/>
      <c r="B391" s="153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</row>
    <row r="392">
      <c r="A392" s="152"/>
      <c r="B392" s="153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</row>
    <row r="393">
      <c r="A393" s="152"/>
      <c r="B393" s="153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</row>
    <row r="394">
      <c r="A394" s="152"/>
      <c r="B394" s="153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</row>
    <row r="395">
      <c r="A395" s="152"/>
      <c r="B395" s="153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</row>
    <row r="396">
      <c r="A396" s="152"/>
      <c r="B396" s="153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</row>
    <row r="397">
      <c r="A397" s="152"/>
      <c r="B397" s="153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</row>
    <row r="398">
      <c r="A398" s="152"/>
      <c r="B398" s="153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</row>
    <row r="399">
      <c r="A399" s="152"/>
      <c r="B399" s="153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</row>
    <row r="400">
      <c r="A400" s="152"/>
      <c r="B400" s="153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</row>
    <row r="401">
      <c r="A401" s="152"/>
      <c r="B401" s="153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</row>
    <row r="402">
      <c r="A402" s="152"/>
      <c r="B402" s="153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</row>
    <row r="403">
      <c r="A403" s="152"/>
      <c r="B403" s="153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</row>
    <row r="404">
      <c r="A404" s="152"/>
      <c r="B404" s="153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</row>
    <row r="405">
      <c r="A405" s="152"/>
      <c r="B405" s="153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</row>
    <row r="406">
      <c r="A406" s="152"/>
      <c r="B406" s="153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</row>
    <row r="407">
      <c r="A407" s="152"/>
      <c r="B407" s="153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</row>
    <row r="408">
      <c r="A408" s="152"/>
      <c r="B408" s="153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</row>
    <row r="409">
      <c r="A409" s="152"/>
      <c r="B409" s="153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</row>
    <row r="410">
      <c r="A410" s="152"/>
      <c r="B410" s="153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</row>
    <row r="411">
      <c r="A411" s="152"/>
      <c r="B411" s="153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</row>
    <row r="412">
      <c r="A412" s="152"/>
      <c r="B412" s="153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</row>
    <row r="413">
      <c r="A413" s="152"/>
      <c r="B413" s="153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</row>
    <row r="414">
      <c r="A414" s="152"/>
      <c r="B414" s="153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</row>
    <row r="415">
      <c r="A415" s="152"/>
      <c r="B415" s="153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</row>
    <row r="416">
      <c r="A416" s="152"/>
      <c r="B416" s="153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</row>
    <row r="417">
      <c r="A417" s="152"/>
      <c r="B417" s="153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</row>
    <row r="418">
      <c r="A418" s="152"/>
      <c r="B418" s="153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</row>
    <row r="419">
      <c r="A419" s="152"/>
      <c r="B419" s="153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</row>
    <row r="420">
      <c r="A420" s="152"/>
      <c r="B420" s="153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</row>
    <row r="421">
      <c r="A421" s="152"/>
      <c r="B421" s="153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</row>
    <row r="422">
      <c r="A422" s="152"/>
      <c r="B422" s="153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</row>
    <row r="423">
      <c r="A423" s="152"/>
      <c r="B423" s="153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</row>
    <row r="424">
      <c r="A424" s="152"/>
      <c r="B424" s="153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</row>
    <row r="425">
      <c r="A425" s="152"/>
      <c r="B425" s="153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</row>
    <row r="426">
      <c r="A426" s="152"/>
      <c r="B426" s="153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</row>
    <row r="427">
      <c r="A427" s="152"/>
      <c r="B427" s="153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</row>
    <row r="428">
      <c r="A428" s="152"/>
      <c r="B428" s="153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</row>
    <row r="429">
      <c r="A429" s="152"/>
      <c r="B429" s="153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</row>
    <row r="430">
      <c r="A430" s="152"/>
      <c r="B430" s="153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</row>
    <row r="431">
      <c r="A431" s="152"/>
      <c r="B431" s="153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</row>
    <row r="432">
      <c r="A432" s="152"/>
      <c r="B432" s="153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</row>
    <row r="433">
      <c r="A433" s="152"/>
      <c r="B433" s="153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</row>
    <row r="434">
      <c r="A434" s="152"/>
      <c r="B434" s="153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</row>
    <row r="435">
      <c r="A435" s="152"/>
      <c r="B435" s="153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</row>
    <row r="436">
      <c r="A436" s="152"/>
      <c r="B436" s="153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</row>
    <row r="437">
      <c r="A437" s="152"/>
      <c r="B437" s="153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</row>
    <row r="438">
      <c r="A438" s="152"/>
      <c r="B438" s="153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</row>
    <row r="439">
      <c r="A439" s="152"/>
      <c r="B439" s="153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</row>
    <row r="440">
      <c r="A440" s="152"/>
      <c r="B440" s="153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</row>
    <row r="441">
      <c r="A441" s="152"/>
      <c r="B441" s="153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</row>
    <row r="442">
      <c r="A442" s="152"/>
      <c r="B442" s="153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</row>
    <row r="443">
      <c r="A443" s="152"/>
      <c r="B443" s="153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</row>
    <row r="444">
      <c r="A444" s="152"/>
      <c r="B444" s="153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</row>
    <row r="445">
      <c r="A445" s="152"/>
      <c r="B445" s="153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</row>
    <row r="446">
      <c r="A446" s="152"/>
      <c r="B446" s="153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</row>
    <row r="447">
      <c r="A447" s="152"/>
      <c r="B447" s="153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</row>
    <row r="448">
      <c r="A448" s="152"/>
      <c r="B448" s="153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</row>
    <row r="449">
      <c r="A449" s="152"/>
      <c r="B449" s="153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</row>
    <row r="450">
      <c r="A450" s="152"/>
      <c r="B450" s="153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</row>
    <row r="451">
      <c r="A451" s="152"/>
      <c r="B451" s="153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</row>
    <row r="452">
      <c r="A452" s="152"/>
      <c r="B452" s="153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</row>
    <row r="453">
      <c r="A453" s="152"/>
      <c r="B453" s="153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</row>
    <row r="454">
      <c r="A454" s="152"/>
      <c r="B454" s="153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</row>
    <row r="455">
      <c r="A455" s="152"/>
      <c r="B455" s="153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</row>
    <row r="456">
      <c r="A456" s="152"/>
      <c r="B456" s="153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</row>
    <row r="457">
      <c r="A457" s="152"/>
      <c r="B457" s="153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</row>
    <row r="458">
      <c r="A458" s="152"/>
      <c r="B458" s="153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</row>
    <row r="459">
      <c r="A459" s="152"/>
      <c r="B459" s="153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</row>
    <row r="460">
      <c r="A460" s="152"/>
      <c r="B460" s="153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</row>
    <row r="461">
      <c r="A461" s="152"/>
      <c r="B461" s="153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</row>
    <row r="462">
      <c r="A462" s="152"/>
      <c r="B462" s="153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</row>
    <row r="463">
      <c r="A463" s="152"/>
      <c r="B463" s="153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</row>
    <row r="464">
      <c r="A464" s="152"/>
      <c r="B464" s="153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</row>
    <row r="465">
      <c r="A465" s="152"/>
      <c r="B465" s="153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</row>
    <row r="466">
      <c r="A466" s="152"/>
      <c r="B466" s="153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</row>
    <row r="467">
      <c r="A467" s="152"/>
      <c r="B467" s="153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</row>
    <row r="468">
      <c r="A468" s="152"/>
      <c r="B468" s="153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</row>
    <row r="469">
      <c r="A469" s="152"/>
      <c r="B469" s="153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</row>
    <row r="470">
      <c r="A470" s="152"/>
      <c r="B470" s="153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</row>
    <row r="471">
      <c r="A471" s="152"/>
      <c r="B471" s="153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</row>
    <row r="472">
      <c r="A472" s="152"/>
      <c r="B472" s="153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</row>
    <row r="473">
      <c r="A473" s="152"/>
      <c r="B473" s="153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</row>
    <row r="474">
      <c r="A474" s="152"/>
      <c r="B474" s="153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</row>
    <row r="475">
      <c r="A475" s="152"/>
      <c r="B475" s="153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</row>
    <row r="476">
      <c r="A476" s="152"/>
      <c r="B476" s="153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</row>
    <row r="477">
      <c r="A477" s="152"/>
      <c r="B477" s="153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</row>
    <row r="478">
      <c r="A478" s="152"/>
      <c r="B478" s="153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</row>
    <row r="479">
      <c r="A479" s="152"/>
      <c r="B479" s="153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</row>
    <row r="480">
      <c r="A480" s="152"/>
      <c r="B480" s="153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</row>
    <row r="481">
      <c r="A481" s="152"/>
      <c r="B481" s="153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</row>
    <row r="482">
      <c r="A482" s="152"/>
      <c r="B482" s="153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</row>
    <row r="483">
      <c r="A483" s="152"/>
      <c r="B483" s="153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</row>
    <row r="484">
      <c r="A484" s="152"/>
      <c r="B484" s="153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</row>
    <row r="485">
      <c r="A485" s="152"/>
      <c r="B485" s="153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</row>
    <row r="486">
      <c r="A486" s="152"/>
      <c r="B486" s="153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</row>
    <row r="487">
      <c r="A487" s="152"/>
      <c r="B487" s="153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</row>
    <row r="488">
      <c r="A488" s="152"/>
      <c r="B488" s="153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</row>
    <row r="489">
      <c r="A489" s="152"/>
      <c r="B489" s="153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</row>
    <row r="490">
      <c r="A490" s="152"/>
      <c r="B490" s="153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</row>
    <row r="491">
      <c r="A491" s="152"/>
      <c r="B491" s="153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</row>
    <row r="492">
      <c r="A492" s="152"/>
      <c r="B492" s="153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</row>
    <row r="493">
      <c r="A493" s="152"/>
      <c r="B493" s="153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</row>
    <row r="494">
      <c r="A494" s="152"/>
      <c r="B494" s="153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</row>
    <row r="495">
      <c r="A495" s="152"/>
      <c r="B495" s="153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>
      <c r="A496" s="152"/>
      <c r="B496" s="153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>
      <c r="A497" s="152"/>
      <c r="B497" s="153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</row>
    <row r="498">
      <c r="A498" s="152"/>
      <c r="B498" s="153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</row>
    <row r="499">
      <c r="A499" s="152"/>
      <c r="B499" s="153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</row>
    <row r="500">
      <c r="A500" s="152"/>
      <c r="B500" s="153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</row>
    <row r="501">
      <c r="A501" s="152"/>
      <c r="B501" s="153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</row>
    <row r="502">
      <c r="A502" s="152"/>
      <c r="B502" s="153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</row>
    <row r="503">
      <c r="A503" s="152"/>
      <c r="B503" s="153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</row>
    <row r="504">
      <c r="A504" s="152"/>
      <c r="B504" s="153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</row>
    <row r="505">
      <c r="A505" s="152"/>
      <c r="B505" s="153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</row>
    <row r="506">
      <c r="A506" s="152"/>
      <c r="B506" s="153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</row>
    <row r="507">
      <c r="A507" s="152"/>
      <c r="B507" s="153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</row>
    <row r="508">
      <c r="A508" s="152"/>
      <c r="B508" s="153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</row>
    <row r="509">
      <c r="A509" s="152"/>
      <c r="B509" s="153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</row>
    <row r="510">
      <c r="A510" s="152"/>
      <c r="B510" s="153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</row>
    <row r="511">
      <c r="A511" s="152"/>
      <c r="B511" s="153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</row>
    <row r="512">
      <c r="A512" s="152"/>
      <c r="B512" s="153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</row>
    <row r="513">
      <c r="A513" s="152"/>
      <c r="B513" s="153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</row>
    <row r="514">
      <c r="A514" s="152"/>
      <c r="B514" s="153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</row>
    <row r="515">
      <c r="A515" s="152"/>
      <c r="B515" s="153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</row>
    <row r="516">
      <c r="A516" s="152"/>
      <c r="B516" s="153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</row>
    <row r="517">
      <c r="A517" s="152"/>
      <c r="B517" s="153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</row>
    <row r="518">
      <c r="A518" s="152"/>
      <c r="B518" s="153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</row>
    <row r="519">
      <c r="A519" s="152"/>
      <c r="B519" s="153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</row>
    <row r="520">
      <c r="A520" s="152"/>
      <c r="B520" s="153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</row>
    <row r="521">
      <c r="A521" s="152"/>
      <c r="B521" s="153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</row>
    <row r="522">
      <c r="A522" s="152"/>
      <c r="B522" s="153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</row>
    <row r="523">
      <c r="A523" s="152"/>
      <c r="B523" s="153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</row>
    <row r="524">
      <c r="A524" s="152"/>
      <c r="B524" s="153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</row>
    <row r="525">
      <c r="A525" s="152"/>
      <c r="B525" s="153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</row>
    <row r="526">
      <c r="A526" s="152"/>
      <c r="B526" s="153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</row>
    <row r="527">
      <c r="A527" s="152"/>
      <c r="B527" s="153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</row>
    <row r="528">
      <c r="A528" s="152"/>
      <c r="B528" s="153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</row>
    <row r="529">
      <c r="A529" s="152"/>
      <c r="B529" s="153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</row>
    <row r="530">
      <c r="A530" s="152"/>
      <c r="B530" s="153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</row>
    <row r="531">
      <c r="A531" s="152"/>
      <c r="B531" s="153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</row>
    <row r="532">
      <c r="A532" s="152"/>
      <c r="B532" s="153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</row>
    <row r="533">
      <c r="A533" s="152"/>
      <c r="B533" s="153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</row>
    <row r="534">
      <c r="A534" s="152"/>
      <c r="B534" s="153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</row>
    <row r="535">
      <c r="A535" s="152"/>
      <c r="B535" s="153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</row>
    <row r="536">
      <c r="A536" s="152"/>
      <c r="B536" s="153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</row>
    <row r="537">
      <c r="A537" s="152"/>
      <c r="B537" s="153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</row>
    <row r="538">
      <c r="A538" s="152"/>
      <c r="B538" s="153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</row>
    <row r="539">
      <c r="A539" s="152"/>
      <c r="B539" s="153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</row>
    <row r="540">
      <c r="A540" s="152"/>
      <c r="B540" s="153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</row>
    <row r="541">
      <c r="A541" s="152"/>
      <c r="B541" s="153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</row>
    <row r="542">
      <c r="A542" s="152"/>
      <c r="B542" s="153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</row>
    <row r="543">
      <c r="A543" s="152"/>
      <c r="B543" s="153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</row>
    <row r="544">
      <c r="A544" s="152"/>
      <c r="B544" s="153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</row>
    <row r="545">
      <c r="A545" s="152"/>
      <c r="B545" s="153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</row>
    <row r="546">
      <c r="A546" s="152"/>
      <c r="B546" s="153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</row>
    <row r="547">
      <c r="A547" s="152"/>
      <c r="B547" s="153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</row>
    <row r="548">
      <c r="A548" s="152"/>
      <c r="B548" s="153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</row>
    <row r="549">
      <c r="A549" s="152"/>
      <c r="B549" s="153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</row>
    <row r="550">
      <c r="A550" s="152"/>
      <c r="B550" s="153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</row>
    <row r="551">
      <c r="A551" s="152"/>
      <c r="B551" s="153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</row>
    <row r="552">
      <c r="A552" s="152"/>
      <c r="B552" s="153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</row>
    <row r="553">
      <c r="A553" s="152"/>
      <c r="B553" s="153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</row>
    <row r="554">
      <c r="A554" s="152"/>
      <c r="B554" s="153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</row>
    <row r="555">
      <c r="A555" s="152"/>
      <c r="B555" s="153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</row>
    <row r="556">
      <c r="A556" s="152"/>
      <c r="B556" s="153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</row>
    <row r="557">
      <c r="A557" s="152"/>
      <c r="B557" s="153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</row>
    <row r="558">
      <c r="A558" s="152"/>
      <c r="B558" s="153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</row>
    <row r="559">
      <c r="A559" s="152"/>
      <c r="B559" s="153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</row>
    <row r="560">
      <c r="A560" s="152"/>
      <c r="B560" s="153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</row>
    <row r="561">
      <c r="A561" s="152"/>
      <c r="B561" s="153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</row>
    <row r="562">
      <c r="A562" s="152"/>
      <c r="B562" s="153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</row>
    <row r="563">
      <c r="A563" s="152"/>
      <c r="B563" s="153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</row>
    <row r="564">
      <c r="A564" s="152"/>
      <c r="B564" s="153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</row>
    <row r="565">
      <c r="A565" s="152"/>
      <c r="B565" s="153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</row>
    <row r="566">
      <c r="A566" s="152"/>
      <c r="B566" s="153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</row>
    <row r="567">
      <c r="A567" s="152"/>
      <c r="B567" s="153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</row>
    <row r="568">
      <c r="A568" s="152"/>
      <c r="B568" s="153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</row>
    <row r="569">
      <c r="A569" s="152"/>
      <c r="B569" s="153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</row>
    <row r="570">
      <c r="A570" s="152"/>
      <c r="B570" s="153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</row>
    <row r="571">
      <c r="A571" s="152"/>
      <c r="B571" s="153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</row>
    <row r="572">
      <c r="A572" s="152"/>
      <c r="B572" s="153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</row>
    <row r="573">
      <c r="A573" s="152"/>
      <c r="B573" s="153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</row>
    <row r="574">
      <c r="A574" s="152"/>
      <c r="B574" s="153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</row>
    <row r="575">
      <c r="A575" s="152"/>
      <c r="B575" s="153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</row>
    <row r="576">
      <c r="A576" s="152"/>
      <c r="B576" s="153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</row>
    <row r="577">
      <c r="A577" s="152"/>
      <c r="B577" s="153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</row>
    <row r="578">
      <c r="A578" s="152"/>
      <c r="B578" s="153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</row>
    <row r="579">
      <c r="A579" s="152"/>
      <c r="B579" s="153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</row>
    <row r="580">
      <c r="A580" s="152"/>
      <c r="B580" s="153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</row>
    <row r="581">
      <c r="A581" s="152"/>
      <c r="B581" s="153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</row>
    <row r="582">
      <c r="A582" s="152"/>
      <c r="B582" s="153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</row>
    <row r="583">
      <c r="A583" s="152"/>
      <c r="B583" s="153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</row>
    <row r="584">
      <c r="A584" s="152"/>
      <c r="B584" s="153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</row>
    <row r="585">
      <c r="A585" s="152"/>
      <c r="B585" s="153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</row>
    <row r="586">
      <c r="A586" s="152"/>
      <c r="B586" s="153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</row>
    <row r="587">
      <c r="A587" s="152"/>
      <c r="B587" s="153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</row>
    <row r="588">
      <c r="A588" s="152"/>
      <c r="B588" s="153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</row>
    <row r="589">
      <c r="A589" s="152"/>
      <c r="B589" s="153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</row>
    <row r="590">
      <c r="A590" s="152"/>
      <c r="B590" s="153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</row>
    <row r="591">
      <c r="A591" s="152"/>
      <c r="B591" s="153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</row>
    <row r="592">
      <c r="A592" s="152"/>
      <c r="B592" s="153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</row>
    <row r="593">
      <c r="A593" s="152"/>
      <c r="B593" s="153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</row>
    <row r="594">
      <c r="A594" s="152"/>
      <c r="B594" s="153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</row>
    <row r="595">
      <c r="A595" s="152"/>
      <c r="B595" s="153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</row>
    <row r="596">
      <c r="A596" s="152"/>
      <c r="B596" s="153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</row>
    <row r="597">
      <c r="A597" s="152"/>
      <c r="B597" s="153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</row>
    <row r="598">
      <c r="A598" s="152"/>
      <c r="B598" s="153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</row>
    <row r="599">
      <c r="A599" s="152"/>
      <c r="B599" s="153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</row>
    <row r="600">
      <c r="A600" s="152"/>
      <c r="B600" s="153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</row>
    <row r="601">
      <c r="A601" s="152"/>
      <c r="B601" s="153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</row>
    <row r="602">
      <c r="A602" s="152"/>
      <c r="B602" s="153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</row>
    <row r="603">
      <c r="A603" s="152"/>
      <c r="B603" s="153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</row>
    <row r="604">
      <c r="A604" s="152"/>
      <c r="B604" s="153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</row>
    <row r="605">
      <c r="A605" s="152"/>
      <c r="B605" s="153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</row>
    <row r="606">
      <c r="A606" s="152"/>
      <c r="B606" s="153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</row>
    <row r="607">
      <c r="A607" s="152"/>
      <c r="B607" s="153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</row>
    <row r="608">
      <c r="A608" s="152"/>
      <c r="B608" s="153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</row>
    <row r="609">
      <c r="A609" s="152"/>
      <c r="B609" s="153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</row>
    <row r="610">
      <c r="A610" s="152"/>
      <c r="B610" s="153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</row>
    <row r="611">
      <c r="A611" s="152"/>
      <c r="B611" s="153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</row>
    <row r="612">
      <c r="A612" s="152"/>
      <c r="B612" s="153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</row>
    <row r="613">
      <c r="A613" s="152"/>
      <c r="B613" s="153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</row>
    <row r="614">
      <c r="A614" s="152"/>
      <c r="B614" s="153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</row>
    <row r="615">
      <c r="A615" s="152"/>
      <c r="B615" s="153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</row>
    <row r="616">
      <c r="A616" s="152"/>
      <c r="B616" s="153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</row>
    <row r="617">
      <c r="A617" s="152"/>
      <c r="B617" s="153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</row>
    <row r="618">
      <c r="A618" s="152"/>
      <c r="B618" s="153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</row>
    <row r="619">
      <c r="A619" s="152"/>
      <c r="B619" s="153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</row>
    <row r="620">
      <c r="A620" s="152"/>
      <c r="B620" s="153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</row>
    <row r="621">
      <c r="A621" s="152"/>
      <c r="B621" s="153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</row>
    <row r="622">
      <c r="A622" s="152"/>
      <c r="B622" s="153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</row>
    <row r="623">
      <c r="A623" s="152"/>
      <c r="B623" s="153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</row>
    <row r="624">
      <c r="A624" s="152"/>
      <c r="B624" s="153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</row>
    <row r="625">
      <c r="A625" s="152"/>
      <c r="B625" s="153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</row>
    <row r="626">
      <c r="A626" s="152"/>
      <c r="B626" s="153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</row>
    <row r="627">
      <c r="A627" s="152"/>
      <c r="B627" s="153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</row>
    <row r="628">
      <c r="A628" s="152"/>
      <c r="B628" s="153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</row>
    <row r="629">
      <c r="A629" s="152"/>
      <c r="B629" s="153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</row>
    <row r="630">
      <c r="A630" s="152"/>
      <c r="B630" s="153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</row>
    <row r="631">
      <c r="A631" s="152"/>
      <c r="B631" s="153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</row>
    <row r="632">
      <c r="A632" s="152"/>
      <c r="B632" s="153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</row>
    <row r="633">
      <c r="A633" s="152"/>
      <c r="B633" s="153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</row>
    <row r="634">
      <c r="A634" s="152"/>
      <c r="B634" s="153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</row>
    <row r="635">
      <c r="A635" s="152"/>
      <c r="B635" s="153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</row>
    <row r="636">
      <c r="A636" s="152"/>
      <c r="B636" s="153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</row>
    <row r="637">
      <c r="A637" s="152"/>
      <c r="B637" s="153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</row>
    <row r="638">
      <c r="A638" s="152"/>
      <c r="B638" s="153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</row>
    <row r="639">
      <c r="A639" s="152"/>
      <c r="B639" s="153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</row>
    <row r="640">
      <c r="A640" s="152"/>
      <c r="B640" s="153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</row>
    <row r="641">
      <c r="A641" s="152"/>
      <c r="B641" s="153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</row>
    <row r="642">
      <c r="A642" s="152"/>
      <c r="B642" s="153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</row>
    <row r="643">
      <c r="A643" s="152"/>
      <c r="B643" s="153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</row>
    <row r="644">
      <c r="A644" s="152"/>
      <c r="B644" s="153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</row>
    <row r="645">
      <c r="A645" s="152"/>
      <c r="B645" s="153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</row>
    <row r="646">
      <c r="A646" s="152"/>
      <c r="B646" s="153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</row>
    <row r="647">
      <c r="A647" s="152"/>
      <c r="B647" s="153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</row>
    <row r="648">
      <c r="A648" s="152"/>
      <c r="B648" s="153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</row>
    <row r="649">
      <c r="A649" s="152"/>
      <c r="B649" s="153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</row>
    <row r="650">
      <c r="A650" s="152"/>
      <c r="B650" s="153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</row>
    <row r="651">
      <c r="A651" s="152"/>
      <c r="B651" s="153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</row>
    <row r="652">
      <c r="A652" s="152"/>
      <c r="B652" s="153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</row>
    <row r="653">
      <c r="A653" s="152"/>
      <c r="B653" s="153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</row>
    <row r="654">
      <c r="A654" s="152"/>
      <c r="B654" s="153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</row>
    <row r="655">
      <c r="A655" s="152"/>
      <c r="B655" s="153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</row>
    <row r="656">
      <c r="A656" s="152"/>
      <c r="B656" s="153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</row>
    <row r="657">
      <c r="A657" s="152"/>
      <c r="B657" s="153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</row>
    <row r="658">
      <c r="A658" s="152"/>
      <c r="B658" s="153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</row>
    <row r="659">
      <c r="A659" s="152"/>
      <c r="B659" s="153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</row>
    <row r="660">
      <c r="A660" s="152"/>
      <c r="B660" s="153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</row>
    <row r="661">
      <c r="A661" s="152"/>
      <c r="B661" s="153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</row>
    <row r="662">
      <c r="A662" s="152"/>
      <c r="B662" s="153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</row>
    <row r="663">
      <c r="A663" s="152"/>
      <c r="B663" s="153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</row>
    <row r="664">
      <c r="A664" s="152"/>
      <c r="B664" s="153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</row>
    <row r="665">
      <c r="A665" s="152"/>
      <c r="B665" s="153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</row>
    <row r="666">
      <c r="A666" s="152"/>
      <c r="B666" s="153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</row>
    <row r="667">
      <c r="A667" s="152"/>
      <c r="B667" s="153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</row>
    <row r="668">
      <c r="A668" s="152"/>
      <c r="B668" s="153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</row>
    <row r="669">
      <c r="A669" s="152"/>
      <c r="B669" s="153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</row>
    <row r="670">
      <c r="A670" s="152"/>
      <c r="B670" s="153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</row>
    <row r="671">
      <c r="A671" s="152"/>
      <c r="B671" s="153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</row>
    <row r="672">
      <c r="A672" s="152"/>
      <c r="B672" s="153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</row>
    <row r="673">
      <c r="A673" s="152"/>
      <c r="B673" s="153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</row>
    <row r="674">
      <c r="A674" s="152"/>
      <c r="B674" s="153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</row>
    <row r="675">
      <c r="A675" s="152"/>
      <c r="B675" s="153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</row>
    <row r="676">
      <c r="A676" s="152"/>
      <c r="B676" s="153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</row>
    <row r="677">
      <c r="A677" s="152"/>
      <c r="B677" s="153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</row>
    <row r="678">
      <c r="A678" s="152"/>
      <c r="B678" s="153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</row>
    <row r="679">
      <c r="A679" s="152"/>
      <c r="B679" s="153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</row>
    <row r="680">
      <c r="A680" s="152"/>
      <c r="B680" s="153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</row>
    <row r="681">
      <c r="A681" s="152"/>
      <c r="B681" s="153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</row>
    <row r="682">
      <c r="A682" s="152"/>
      <c r="B682" s="153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</row>
    <row r="683">
      <c r="A683" s="152"/>
      <c r="B683" s="153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</row>
    <row r="684">
      <c r="A684" s="152"/>
      <c r="B684" s="153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</row>
    <row r="685">
      <c r="A685" s="152"/>
      <c r="B685" s="153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</row>
    <row r="686">
      <c r="A686" s="152"/>
      <c r="B686" s="153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</row>
    <row r="687">
      <c r="A687" s="152"/>
      <c r="B687" s="153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</row>
    <row r="688">
      <c r="A688" s="152"/>
      <c r="B688" s="153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</row>
    <row r="689">
      <c r="A689" s="152"/>
      <c r="B689" s="153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</row>
    <row r="690">
      <c r="A690" s="152"/>
      <c r="B690" s="153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</row>
    <row r="691">
      <c r="A691" s="152"/>
      <c r="B691" s="153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</row>
    <row r="692">
      <c r="A692" s="152"/>
      <c r="B692" s="153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</row>
    <row r="693">
      <c r="A693" s="152"/>
      <c r="B693" s="153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</row>
    <row r="694">
      <c r="A694" s="152"/>
      <c r="B694" s="153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</row>
    <row r="695">
      <c r="A695" s="152"/>
      <c r="B695" s="153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</row>
    <row r="696">
      <c r="A696" s="152"/>
      <c r="B696" s="153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</row>
    <row r="697">
      <c r="A697" s="152"/>
      <c r="B697" s="153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</row>
    <row r="698">
      <c r="A698" s="152"/>
      <c r="B698" s="153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</row>
    <row r="699">
      <c r="A699" s="152"/>
      <c r="B699" s="153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</row>
    <row r="700">
      <c r="A700" s="152"/>
      <c r="B700" s="153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</row>
    <row r="701">
      <c r="A701" s="152"/>
      <c r="B701" s="153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</row>
    <row r="702">
      <c r="A702" s="152"/>
      <c r="B702" s="153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</row>
    <row r="703">
      <c r="A703" s="152"/>
      <c r="B703" s="153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</row>
    <row r="704">
      <c r="A704" s="152"/>
      <c r="B704" s="153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</row>
    <row r="705">
      <c r="A705" s="152"/>
      <c r="B705" s="153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</row>
    <row r="706">
      <c r="A706" s="152"/>
      <c r="B706" s="153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</row>
    <row r="707">
      <c r="A707" s="152"/>
      <c r="B707" s="153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</row>
    <row r="708">
      <c r="A708" s="152"/>
      <c r="B708" s="153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</row>
    <row r="709">
      <c r="A709" s="152"/>
      <c r="B709" s="153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</row>
    <row r="710">
      <c r="A710" s="152"/>
      <c r="B710" s="153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</row>
    <row r="711">
      <c r="A711" s="152"/>
      <c r="B711" s="153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</row>
    <row r="712">
      <c r="A712" s="152"/>
      <c r="B712" s="153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</row>
    <row r="713">
      <c r="A713" s="152"/>
      <c r="B713" s="153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</row>
    <row r="714">
      <c r="A714" s="152"/>
      <c r="B714" s="153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</row>
    <row r="715">
      <c r="A715" s="152"/>
      <c r="B715" s="153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</row>
    <row r="716">
      <c r="A716" s="152"/>
      <c r="B716" s="153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</row>
    <row r="717">
      <c r="A717" s="152"/>
      <c r="B717" s="153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</row>
    <row r="718">
      <c r="A718" s="152"/>
      <c r="B718" s="153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</row>
    <row r="719">
      <c r="A719" s="152"/>
      <c r="B719" s="153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</row>
    <row r="720">
      <c r="A720" s="152"/>
      <c r="B720" s="153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</row>
    <row r="721">
      <c r="A721" s="152"/>
      <c r="B721" s="153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</row>
    <row r="722">
      <c r="A722" s="152"/>
      <c r="B722" s="153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</row>
    <row r="723">
      <c r="A723" s="152"/>
      <c r="B723" s="153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</row>
    <row r="724">
      <c r="A724" s="152"/>
      <c r="B724" s="153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</row>
    <row r="725">
      <c r="A725" s="152"/>
      <c r="B725" s="153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</row>
    <row r="726">
      <c r="A726" s="152"/>
      <c r="B726" s="153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</row>
    <row r="727">
      <c r="A727" s="152"/>
      <c r="B727" s="153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</row>
    <row r="728">
      <c r="A728" s="152"/>
      <c r="B728" s="153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</row>
    <row r="729">
      <c r="A729" s="152"/>
      <c r="B729" s="153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</row>
    <row r="730">
      <c r="A730" s="152"/>
      <c r="B730" s="153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</row>
    <row r="731">
      <c r="A731" s="152"/>
      <c r="B731" s="153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</row>
    <row r="732">
      <c r="A732" s="152"/>
      <c r="B732" s="153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</row>
    <row r="733">
      <c r="A733" s="152"/>
      <c r="B733" s="153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</row>
    <row r="734">
      <c r="A734" s="152"/>
      <c r="B734" s="153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</row>
    <row r="735">
      <c r="A735" s="152"/>
      <c r="B735" s="153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</row>
    <row r="736">
      <c r="A736" s="152"/>
      <c r="B736" s="153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</row>
    <row r="737">
      <c r="A737" s="152"/>
      <c r="B737" s="153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</row>
    <row r="738">
      <c r="A738" s="152"/>
      <c r="B738" s="153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</row>
    <row r="739">
      <c r="A739" s="152"/>
      <c r="B739" s="153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</row>
    <row r="740">
      <c r="A740" s="152"/>
      <c r="B740" s="153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</row>
    <row r="741">
      <c r="A741" s="152"/>
      <c r="B741" s="153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</row>
    <row r="742">
      <c r="A742" s="152"/>
      <c r="B742" s="153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</row>
    <row r="743">
      <c r="A743" s="152"/>
      <c r="B743" s="153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</row>
    <row r="744">
      <c r="A744" s="152"/>
      <c r="B744" s="153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</row>
    <row r="745">
      <c r="A745" s="152"/>
      <c r="B745" s="153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</row>
    <row r="746">
      <c r="A746" s="152"/>
      <c r="B746" s="153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</row>
    <row r="747">
      <c r="A747" s="152"/>
      <c r="B747" s="153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</row>
    <row r="748">
      <c r="A748" s="152"/>
      <c r="B748" s="153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</row>
    <row r="749">
      <c r="A749" s="152"/>
      <c r="B749" s="153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</row>
    <row r="750">
      <c r="A750" s="152"/>
      <c r="B750" s="153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</row>
    <row r="751">
      <c r="A751" s="152"/>
      <c r="B751" s="153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</row>
    <row r="752">
      <c r="A752" s="152"/>
      <c r="B752" s="153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</row>
    <row r="753">
      <c r="A753" s="152"/>
      <c r="B753" s="153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</row>
    <row r="754">
      <c r="A754" s="152"/>
      <c r="B754" s="153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</row>
    <row r="755">
      <c r="A755" s="152"/>
      <c r="B755" s="153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</row>
    <row r="756">
      <c r="A756" s="152"/>
      <c r="B756" s="153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</row>
    <row r="757">
      <c r="A757" s="152"/>
      <c r="B757" s="153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</row>
    <row r="758">
      <c r="A758" s="152"/>
      <c r="B758" s="153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</row>
    <row r="759">
      <c r="A759" s="152"/>
      <c r="B759" s="153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</row>
    <row r="760">
      <c r="A760" s="152"/>
      <c r="B760" s="153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</row>
    <row r="761">
      <c r="A761" s="152"/>
      <c r="B761" s="153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</row>
    <row r="762">
      <c r="A762" s="152"/>
      <c r="B762" s="153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</row>
    <row r="763">
      <c r="A763" s="152"/>
      <c r="B763" s="153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</row>
    <row r="764">
      <c r="A764" s="152"/>
      <c r="B764" s="153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</row>
    <row r="765">
      <c r="A765" s="152"/>
      <c r="B765" s="153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</row>
    <row r="766">
      <c r="A766" s="152"/>
      <c r="B766" s="153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>
      <c r="A767" s="152"/>
      <c r="B767" s="153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</row>
    <row r="768">
      <c r="A768" s="152"/>
      <c r="B768" s="153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>
      <c r="A769" s="152"/>
      <c r="B769" s="153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</row>
    <row r="770">
      <c r="A770" s="152"/>
      <c r="B770" s="153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</row>
    <row r="771">
      <c r="A771" s="152"/>
      <c r="B771" s="153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</row>
    <row r="772">
      <c r="A772" s="152"/>
      <c r="B772" s="153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</row>
    <row r="773">
      <c r="A773" s="152"/>
      <c r="B773" s="153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</row>
    <row r="774">
      <c r="A774" s="152"/>
      <c r="B774" s="153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</row>
    <row r="775">
      <c r="A775" s="152"/>
      <c r="B775" s="153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</row>
    <row r="776">
      <c r="A776" s="152"/>
      <c r="B776" s="153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</row>
    <row r="777">
      <c r="A777" s="152"/>
      <c r="B777" s="153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</row>
    <row r="778">
      <c r="A778" s="152"/>
      <c r="B778" s="153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</row>
    <row r="779">
      <c r="A779" s="152"/>
      <c r="B779" s="153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</row>
    <row r="780">
      <c r="A780" s="152"/>
      <c r="B780" s="153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</row>
    <row r="781">
      <c r="A781" s="152"/>
      <c r="B781" s="153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</row>
    <row r="782">
      <c r="A782" s="152"/>
      <c r="B782" s="153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</row>
    <row r="783">
      <c r="A783" s="152"/>
      <c r="B783" s="153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</row>
    <row r="784">
      <c r="A784" s="152"/>
      <c r="B784" s="153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</row>
    <row r="785">
      <c r="A785" s="152"/>
      <c r="B785" s="153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>
      <c r="A786" s="152"/>
      <c r="B786" s="153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>
      <c r="A787" s="152"/>
      <c r="B787" s="153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>
      <c r="A788" s="152"/>
      <c r="B788" s="153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>
      <c r="A789" s="152"/>
      <c r="B789" s="153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>
      <c r="A790" s="152"/>
      <c r="B790" s="153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>
      <c r="A791" s="152"/>
      <c r="B791" s="153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>
      <c r="A792" s="152"/>
      <c r="B792" s="153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>
      <c r="A793" s="152"/>
      <c r="B793" s="153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>
      <c r="A794" s="152"/>
      <c r="B794" s="153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>
      <c r="A795" s="152"/>
      <c r="B795" s="153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>
      <c r="A796" s="152"/>
      <c r="B796" s="153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>
      <c r="A797" s="152"/>
      <c r="B797" s="153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>
      <c r="A798" s="152"/>
      <c r="B798" s="153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>
      <c r="A799" s="152"/>
      <c r="B799" s="153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>
      <c r="A800" s="152"/>
      <c r="B800" s="153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>
      <c r="A801" s="152"/>
      <c r="B801" s="153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>
      <c r="A802" s="152"/>
      <c r="B802" s="153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>
      <c r="A803" s="152"/>
      <c r="B803" s="153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>
      <c r="A804" s="152"/>
      <c r="B804" s="153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>
      <c r="A805" s="152"/>
      <c r="B805" s="153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>
      <c r="A806" s="152"/>
      <c r="B806" s="153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>
      <c r="A807" s="152"/>
      <c r="B807" s="153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</row>
    <row r="808">
      <c r="A808" s="152"/>
      <c r="B808" s="153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</row>
    <row r="809">
      <c r="A809" s="152"/>
      <c r="B809" s="153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</row>
    <row r="810">
      <c r="A810" s="152"/>
      <c r="B810" s="153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</row>
    <row r="811">
      <c r="A811" s="152"/>
      <c r="B811" s="153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</row>
    <row r="812">
      <c r="A812" s="152"/>
      <c r="B812" s="153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</row>
    <row r="813">
      <c r="A813" s="152"/>
      <c r="B813" s="153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</row>
    <row r="814">
      <c r="A814" s="152"/>
      <c r="B814" s="153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</row>
    <row r="815">
      <c r="A815" s="152"/>
      <c r="B815" s="153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</row>
    <row r="816">
      <c r="A816" s="152"/>
      <c r="B816" s="153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</row>
    <row r="817">
      <c r="A817" s="152"/>
      <c r="B817" s="153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</row>
    <row r="818">
      <c r="A818" s="152"/>
      <c r="B818" s="153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</row>
    <row r="819">
      <c r="A819" s="152"/>
      <c r="B819" s="153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</row>
    <row r="820">
      <c r="A820" s="152"/>
      <c r="B820" s="153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</row>
    <row r="821">
      <c r="A821" s="152"/>
      <c r="B821" s="153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</row>
    <row r="822">
      <c r="A822" s="152"/>
      <c r="B822" s="153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</row>
    <row r="823">
      <c r="A823" s="152"/>
      <c r="B823" s="153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</row>
    <row r="824">
      <c r="A824" s="152"/>
      <c r="B824" s="153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</row>
    <row r="825">
      <c r="A825" s="152"/>
      <c r="B825" s="153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</row>
    <row r="826">
      <c r="A826" s="152"/>
      <c r="B826" s="153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</row>
    <row r="827">
      <c r="A827" s="152"/>
      <c r="B827" s="153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</row>
    <row r="828">
      <c r="A828" s="152"/>
      <c r="B828" s="153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</row>
    <row r="829">
      <c r="A829" s="152"/>
      <c r="B829" s="153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</row>
    <row r="830">
      <c r="A830" s="152"/>
      <c r="B830" s="153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</row>
    <row r="831">
      <c r="A831" s="152"/>
      <c r="B831" s="153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</row>
    <row r="832">
      <c r="A832" s="152"/>
      <c r="B832" s="153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</row>
    <row r="833">
      <c r="A833" s="152"/>
      <c r="B833" s="153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</row>
    <row r="834">
      <c r="A834" s="152"/>
      <c r="B834" s="153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</row>
    <row r="835">
      <c r="A835" s="152"/>
      <c r="B835" s="153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</row>
    <row r="836">
      <c r="A836" s="152"/>
      <c r="B836" s="153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</row>
    <row r="837">
      <c r="A837" s="152"/>
      <c r="B837" s="153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</row>
    <row r="838">
      <c r="A838" s="152"/>
      <c r="B838" s="153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</row>
    <row r="839">
      <c r="A839" s="152"/>
      <c r="B839" s="153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</row>
    <row r="840">
      <c r="A840" s="152"/>
      <c r="B840" s="153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</row>
    <row r="841">
      <c r="A841" s="152"/>
      <c r="B841" s="153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</row>
    <row r="842">
      <c r="A842" s="152"/>
      <c r="B842" s="153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</row>
    <row r="843">
      <c r="A843" s="152"/>
      <c r="B843" s="153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</row>
    <row r="844">
      <c r="A844" s="152"/>
      <c r="B844" s="153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</row>
    <row r="845">
      <c r="A845" s="152"/>
      <c r="B845" s="153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</row>
    <row r="846">
      <c r="A846" s="152"/>
      <c r="B846" s="153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</row>
    <row r="847">
      <c r="A847" s="152"/>
      <c r="B847" s="153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</row>
    <row r="848">
      <c r="A848" s="152"/>
      <c r="B848" s="153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</row>
    <row r="849">
      <c r="A849" s="152"/>
      <c r="B849" s="153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</row>
    <row r="850">
      <c r="A850" s="152"/>
      <c r="B850" s="153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</row>
    <row r="851">
      <c r="A851" s="152"/>
      <c r="B851" s="153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</row>
    <row r="852">
      <c r="A852" s="152"/>
      <c r="B852" s="153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</row>
    <row r="853">
      <c r="A853" s="152"/>
      <c r="B853" s="153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</row>
    <row r="854">
      <c r="A854" s="152"/>
      <c r="B854" s="153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</row>
    <row r="855">
      <c r="A855" s="152"/>
      <c r="B855" s="153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</row>
    <row r="856">
      <c r="A856" s="152"/>
      <c r="B856" s="153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</row>
    <row r="857">
      <c r="A857" s="152"/>
      <c r="B857" s="153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</row>
    <row r="858">
      <c r="A858" s="152"/>
      <c r="B858" s="153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</row>
    <row r="859">
      <c r="A859" s="152"/>
      <c r="B859" s="153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</row>
    <row r="860">
      <c r="A860" s="152"/>
      <c r="B860" s="153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</row>
    <row r="861">
      <c r="A861" s="152"/>
      <c r="B861" s="153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</row>
    <row r="862">
      <c r="A862" s="152"/>
      <c r="B862" s="153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</row>
    <row r="863">
      <c r="A863" s="152"/>
      <c r="B863" s="153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</row>
    <row r="864">
      <c r="A864" s="152"/>
      <c r="B864" s="153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</row>
    <row r="865">
      <c r="A865" s="152"/>
      <c r="B865" s="153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</row>
    <row r="866">
      <c r="A866" s="152"/>
      <c r="B866" s="153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</row>
    <row r="867">
      <c r="A867" s="152"/>
      <c r="B867" s="153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</row>
    <row r="868">
      <c r="A868" s="152"/>
      <c r="B868" s="153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</row>
    <row r="869">
      <c r="A869" s="152"/>
      <c r="B869" s="153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</row>
    <row r="870">
      <c r="A870" s="152"/>
      <c r="B870" s="153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</row>
    <row r="871">
      <c r="A871" s="152"/>
      <c r="B871" s="153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</row>
    <row r="872">
      <c r="A872" s="152"/>
      <c r="B872" s="153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</row>
    <row r="873">
      <c r="A873" s="152"/>
      <c r="B873" s="153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</row>
    <row r="874">
      <c r="A874" s="152"/>
      <c r="B874" s="153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</row>
    <row r="875">
      <c r="A875" s="152"/>
      <c r="B875" s="153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</row>
    <row r="876">
      <c r="A876" s="152"/>
      <c r="B876" s="153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</row>
    <row r="877">
      <c r="A877" s="152"/>
      <c r="B877" s="153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</row>
    <row r="878">
      <c r="A878" s="152"/>
      <c r="B878" s="153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</row>
    <row r="879">
      <c r="A879" s="152"/>
      <c r="B879" s="153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</row>
    <row r="880">
      <c r="A880" s="152"/>
      <c r="B880" s="153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</row>
    <row r="881">
      <c r="A881" s="152"/>
      <c r="B881" s="153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</row>
    <row r="882">
      <c r="A882" s="152"/>
      <c r="B882" s="153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</row>
    <row r="883">
      <c r="A883" s="152"/>
      <c r="B883" s="153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</row>
    <row r="884">
      <c r="A884" s="152"/>
      <c r="B884" s="153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</row>
    <row r="885">
      <c r="A885" s="152"/>
      <c r="B885" s="153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</row>
    <row r="886">
      <c r="A886" s="152"/>
      <c r="B886" s="153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</row>
    <row r="887">
      <c r="A887" s="152"/>
      <c r="B887" s="153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</row>
    <row r="888">
      <c r="A888" s="152"/>
      <c r="B888" s="153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</row>
    <row r="889">
      <c r="A889" s="152"/>
      <c r="B889" s="153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</row>
    <row r="890">
      <c r="A890" s="152"/>
      <c r="B890" s="153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</row>
    <row r="891">
      <c r="A891" s="152"/>
      <c r="B891" s="153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</row>
    <row r="892">
      <c r="A892" s="152"/>
      <c r="B892" s="153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</row>
    <row r="893">
      <c r="A893" s="152"/>
      <c r="B893" s="153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</row>
    <row r="894">
      <c r="A894" s="152"/>
      <c r="B894" s="153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</row>
    <row r="895">
      <c r="A895" s="152"/>
      <c r="B895" s="153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</row>
    <row r="896">
      <c r="A896" s="152"/>
      <c r="B896" s="153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</row>
    <row r="897">
      <c r="A897" s="152"/>
      <c r="B897" s="153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</row>
    <row r="898">
      <c r="A898" s="152"/>
      <c r="B898" s="153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</row>
    <row r="899">
      <c r="A899" s="152"/>
      <c r="B899" s="153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</row>
    <row r="900">
      <c r="A900" s="152"/>
      <c r="B900" s="153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</row>
    <row r="901">
      <c r="A901" s="152"/>
      <c r="B901" s="153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</row>
    <row r="902">
      <c r="A902" s="152"/>
      <c r="B902" s="153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</row>
    <row r="903">
      <c r="A903" s="152"/>
      <c r="B903" s="153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</row>
    <row r="904">
      <c r="A904" s="152"/>
      <c r="B904" s="153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</row>
    <row r="905">
      <c r="A905" s="152"/>
      <c r="B905" s="153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</row>
    <row r="906">
      <c r="A906" s="152"/>
      <c r="B906" s="153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</row>
    <row r="907">
      <c r="A907" s="152"/>
      <c r="B907" s="153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</row>
    <row r="908">
      <c r="A908" s="152"/>
      <c r="B908" s="153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</row>
    <row r="909">
      <c r="A909" s="152"/>
      <c r="B909" s="153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</row>
    <row r="910">
      <c r="A910" s="152"/>
      <c r="B910" s="153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</row>
    <row r="911">
      <c r="A911" s="152"/>
      <c r="B911" s="153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</row>
    <row r="912">
      <c r="A912" s="152"/>
      <c r="B912" s="153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</row>
    <row r="913">
      <c r="A913" s="152"/>
      <c r="B913" s="153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</row>
    <row r="914">
      <c r="A914" s="152"/>
      <c r="B914" s="153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</row>
    <row r="915">
      <c r="A915" s="152"/>
      <c r="B915" s="153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</row>
    <row r="916">
      <c r="A916" s="152"/>
      <c r="B916" s="153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</row>
    <row r="917">
      <c r="A917" s="152"/>
      <c r="B917" s="153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</row>
    <row r="918">
      <c r="A918" s="152"/>
      <c r="B918" s="153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</row>
    <row r="919">
      <c r="A919" s="152"/>
      <c r="B919" s="153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</row>
    <row r="920">
      <c r="A920" s="152"/>
      <c r="B920" s="153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</row>
    <row r="921">
      <c r="A921" s="152"/>
      <c r="B921" s="153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</row>
    <row r="922">
      <c r="A922" s="152"/>
      <c r="B922" s="153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</row>
    <row r="923">
      <c r="A923" s="152"/>
      <c r="B923" s="153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</row>
    <row r="924">
      <c r="A924" s="152"/>
      <c r="B924" s="153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</row>
    <row r="925">
      <c r="A925" s="152"/>
      <c r="B925" s="153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</row>
    <row r="926">
      <c r="A926" s="152"/>
      <c r="B926" s="153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</row>
    <row r="927">
      <c r="A927" s="152"/>
      <c r="B927" s="153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</row>
    <row r="928">
      <c r="A928" s="152"/>
      <c r="B928" s="153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</row>
    <row r="929">
      <c r="A929" s="152"/>
      <c r="B929" s="153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</row>
    <row r="930">
      <c r="A930" s="152"/>
      <c r="B930" s="153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</row>
    <row r="931">
      <c r="A931" s="152"/>
      <c r="B931" s="153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</row>
    <row r="932">
      <c r="A932" s="152"/>
      <c r="B932" s="153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</row>
    <row r="933">
      <c r="A933" s="152"/>
      <c r="B933" s="153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</row>
    <row r="934">
      <c r="A934" s="152"/>
      <c r="B934" s="153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</row>
    <row r="935">
      <c r="A935" s="152"/>
      <c r="B935" s="153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</row>
    <row r="936">
      <c r="A936" s="152"/>
      <c r="B936" s="153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</row>
    <row r="937">
      <c r="A937" s="152"/>
      <c r="B937" s="153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</row>
    <row r="938">
      <c r="A938" s="152"/>
      <c r="B938" s="153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</row>
    <row r="939">
      <c r="A939" s="152"/>
      <c r="B939" s="153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</row>
    <row r="940">
      <c r="A940" s="152"/>
      <c r="B940" s="153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</row>
    <row r="941">
      <c r="A941" s="152"/>
      <c r="B941" s="153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</row>
    <row r="942">
      <c r="A942" s="152"/>
      <c r="B942" s="153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</row>
    <row r="943">
      <c r="A943" s="152"/>
      <c r="B943" s="153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</row>
    <row r="944">
      <c r="A944" s="152"/>
      <c r="B944" s="153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</row>
    <row r="945">
      <c r="A945" s="152"/>
      <c r="B945" s="153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</row>
    <row r="946">
      <c r="A946" s="152"/>
      <c r="B946" s="153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</row>
    <row r="947">
      <c r="A947" s="152"/>
      <c r="B947" s="153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</row>
    <row r="948">
      <c r="A948" s="152"/>
      <c r="B948" s="153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</row>
    <row r="949">
      <c r="A949" s="152"/>
      <c r="B949" s="153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</row>
    <row r="950">
      <c r="A950" s="152"/>
      <c r="B950" s="153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</row>
    <row r="951">
      <c r="A951" s="152"/>
      <c r="B951" s="153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</row>
    <row r="952">
      <c r="A952" s="152"/>
      <c r="B952" s="153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</row>
    <row r="953">
      <c r="A953" s="152"/>
      <c r="B953" s="153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</row>
    <row r="954">
      <c r="A954" s="152"/>
      <c r="B954" s="153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</row>
    <row r="955">
      <c r="A955" s="152"/>
      <c r="B955" s="153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</row>
    <row r="956">
      <c r="A956" s="152"/>
      <c r="B956" s="153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</row>
    <row r="957">
      <c r="A957" s="152"/>
      <c r="B957" s="153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</row>
    <row r="958">
      <c r="A958" s="152"/>
      <c r="B958" s="153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</row>
    <row r="959">
      <c r="A959" s="152"/>
      <c r="B959" s="153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</row>
    <row r="960">
      <c r="A960" s="152"/>
      <c r="B960" s="153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</row>
    <row r="961">
      <c r="A961" s="152"/>
      <c r="B961" s="153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</row>
    <row r="962">
      <c r="A962" s="152"/>
      <c r="B962" s="153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</row>
    <row r="963">
      <c r="A963" s="152"/>
      <c r="B963" s="153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</row>
    <row r="964">
      <c r="A964" s="152"/>
      <c r="B964" s="153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</row>
    <row r="965">
      <c r="A965" s="152"/>
      <c r="B965" s="153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</row>
    <row r="966">
      <c r="A966" s="152"/>
      <c r="B966" s="153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</row>
    <row r="967">
      <c r="A967" s="152"/>
      <c r="B967" s="153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</row>
    <row r="968">
      <c r="A968" s="152"/>
      <c r="B968" s="153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</row>
    <row r="969">
      <c r="A969" s="152"/>
      <c r="B969" s="153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</row>
    <row r="970">
      <c r="A970" s="152"/>
      <c r="B970" s="153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</row>
    <row r="971">
      <c r="A971" s="152"/>
      <c r="B971" s="153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</row>
    <row r="972">
      <c r="A972" s="152"/>
      <c r="B972" s="153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</row>
    <row r="973">
      <c r="A973" s="152"/>
      <c r="B973" s="153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</row>
    <row r="974">
      <c r="A974" s="152"/>
      <c r="B974" s="153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</row>
    <row r="975">
      <c r="A975" s="152"/>
      <c r="B975" s="153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</row>
    <row r="976">
      <c r="A976" s="152"/>
      <c r="B976" s="153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</row>
    <row r="977">
      <c r="A977" s="152"/>
      <c r="B977" s="153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</row>
    <row r="978">
      <c r="A978" s="152"/>
      <c r="B978" s="153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</row>
    <row r="979">
      <c r="A979" s="152"/>
      <c r="B979" s="153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</row>
    <row r="980">
      <c r="A980" s="152"/>
      <c r="B980" s="153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</row>
    <row r="981">
      <c r="A981" s="152"/>
      <c r="B981" s="153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</row>
    <row r="982">
      <c r="A982" s="152"/>
      <c r="B982" s="153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</row>
    <row r="983">
      <c r="A983" s="152"/>
      <c r="B983" s="153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</row>
    <row r="984">
      <c r="A984" s="152"/>
      <c r="B984" s="153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</row>
    <row r="985">
      <c r="A985" s="152"/>
      <c r="B985" s="153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</row>
    <row r="986">
      <c r="A986" s="152"/>
      <c r="B986" s="153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</row>
    <row r="987">
      <c r="A987" s="152"/>
      <c r="B987" s="153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  <c r="Z987" s="152"/>
    </row>
    <row r="988">
      <c r="A988" s="152"/>
      <c r="B988" s="153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  <c r="Z988" s="152"/>
    </row>
    <row r="989">
      <c r="A989" s="152"/>
      <c r="B989" s="153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  <c r="Z989" s="152"/>
    </row>
    <row r="990">
      <c r="A990" s="152"/>
      <c r="B990" s="153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  <c r="Z990" s="152"/>
    </row>
    <row r="991">
      <c r="A991" s="152"/>
      <c r="B991" s="153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  <c r="Z991" s="152"/>
    </row>
    <row r="992">
      <c r="A992" s="152"/>
      <c r="B992" s="153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  <c r="Z992" s="152"/>
    </row>
    <row r="993">
      <c r="A993" s="152"/>
      <c r="B993" s="153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  <c r="Z993" s="152"/>
    </row>
    <row r="994">
      <c r="A994" s="152"/>
      <c r="B994" s="153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  <c r="Z994" s="152"/>
    </row>
    <row r="995">
      <c r="A995" s="152"/>
      <c r="B995" s="153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  <c r="Z995" s="152"/>
    </row>
    <row r="996">
      <c r="A996" s="152"/>
      <c r="B996" s="153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  <c r="Z996" s="152"/>
    </row>
    <row r="997">
      <c r="A997" s="152"/>
      <c r="B997" s="153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  <c r="Z997" s="152"/>
    </row>
    <row r="998">
      <c r="A998" s="152"/>
      <c r="B998" s="153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  <c r="Z998" s="152"/>
    </row>
    <row r="999">
      <c r="A999" s="152"/>
      <c r="B999" s="153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  <c r="Z999" s="152"/>
    </row>
    <row r="1000">
      <c r="A1000" s="152"/>
      <c r="B1000" s="153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  <c r="Z1000" s="152"/>
    </row>
    <row r="1001">
      <c r="A1001" s="152"/>
      <c r="B1001" s="153"/>
      <c r="C1001" s="152"/>
      <c r="D1001" s="152"/>
      <c r="E1001" s="152"/>
      <c r="F1001" s="152"/>
      <c r="G1001" s="152"/>
      <c r="H1001" s="152"/>
      <c r="I1001" s="152"/>
      <c r="J1001" s="152"/>
      <c r="K1001" s="152"/>
      <c r="L1001" s="152"/>
      <c r="M1001" s="152"/>
      <c r="N1001" s="152"/>
      <c r="O1001" s="152"/>
      <c r="P1001" s="152"/>
      <c r="Q1001" s="152"/>
      <c r="R1001" s="152"/>
      <c r="S1001" s="152"/>
      <c r="T1001" s="152"/>
      <c r="U1001" s="152"/>
      <c r="V1001" s="152"/>
      <c r="W1001" s="152"/>
      <c r="X1001" s="152"/>
      <c r="Y1001" s="152"/>
      <c r="Z1001" s="152"/>
    </row>
    <row r="1002">
      <c r="A1002" s="152"/>
      <c r="B1002" s="153"/>
      <c r="C1002" s="152"/>
      <c r="D1002" s="152"/>
      <c r="E1002" s="152"/>
      <c r="F1002" s="152"/>
      <c r="G1002" s="152"/>
      <c r="H1002" s="152"/>
      <c r="I1002" s="152"/>
      <c r="J1002" s="152"/>
      <c r="K1002" s="152"/>
      <c r="L1002" s="152"/>
      <c r="M1002" s="152"/>
      <c r="N1002" s="152"/>
      <c r="O1002" s="152"/>
      <c r="P1002" s="152"/>
      <c r="Q1002" s="152"/>
      <c r="R1002" s="152"/>
      <c r="S1002" s="152"/>
      <c r="T1002" s="152"/>
      <c r="U1002" s="152"/>
      <c r="V1002" s="152"/>
      <c r="W1002" s="152"/>
      <c r="X1002" s="152"/>
      <c r="Y1002" s="152"/>
      <c r="Z1002" s="152"/>
    </row>
    <row r="1003">
      <c r="A1003" s="152"/>
      <c r="B1003" s="153"/>
      <c r="C1003" s="152"/>
      <c r="D1003" s="152"/>
      <c r="E1003" s="152"/>
      <c r="F1003" s="152"/>
      <c r="G1003" s="152"/>
      <c r="H1003" s="152"/>
      <c r="I1003" s="152"/>
      <c r="J1003" s="152"/>
      <c r="K1003" s="152"/>
      <c r="L1003" s="152"/>
      <c r="M1003" s="152"/>
      <c r="N1003" s="152"/>
      <c r="O1003" s="152"/>
      <c r="P1003" s="152"/>
      <c r="Q1003" s="152"/>
      <c r="R1003" s="152"/>
      <c r="S1003" s="152"/>
      <c r="T1003" s="152"/>
      <c r="U1003" s="152"/>
      <c r="V1003" s="152"/>
      <c r="W1003" s="152"/>
      <c r="X1003" s="152"/>
      <c r="Y1003" s="152"/>
      <c r="Z1003" s="152"/>
    </row>
    <row r="1004">
      <c r="A1004" s="152"/>
      <c r="B1004" s="153"/>
      <c r="C1004" s="152"/>
      <c r="D1004" s="152"/>
      <c r="E1004" s="152"/>
      <c r="F1004" s="152"/>
      <c r="G1004" s="152"/>
      <c r="H1004" s="152"/>
      <c r="I1004" s="152"/>
      <c r="J1004" s="152"/>
      <c r="K1004" s="152"/>
      <c r="L1004" s="152"/>
      <c r="M1004" s="152"/>
      <c r="N1004" s="152"/>
      <c r="O1004" s="152"/>
      <c r="P1004" s="152"/>
      <c r="Q1004" s="152"/>
      <c r="R1004" s="152"/>
      <c r="S1004" s="152"/>
      <c r="T1004" s="152"/>
      <c r="U1004" s="152"/>
      <c r="V1004" s="152"/>
      <c r="W1004" s="152"/>
      <c r="X1004" s="152"/>
      <c r="Y1004" s="152"/>
      <c r="Z1004" s="152"/>
    </row>
    <row r="1005">
      <c r="A1005" s="152"/>
      <c r="B1005" s="153"/>
      <c r="C1005" s="152"/>
      <c r="D1005" s="152"/>
      <c r="E1005" s="152"/>
      <c r="F1005" s="152"/>
      <c r="G1005" s="152"/>
      <c r="H1005" s="152"/>
      <c r="I1005" s="152"/>
      <c r="J1005" s="152"/>
      <c r="K1005" s="152"/>
      <c r="L1005" s="152"/>
      <c r="M1005" s="152"/>
      <c r="N1005" s="152"/>
      <c r="O1005" s="152"/>
      <c r="P1005" s="152"/>
      <c r="Q1005" s="152"/>
      <c r="R1005" s="152"/>
      <c r="S1005" s="152"/>
      <c r="T1005" s="152"/>
      <c r="U1005" s="152"/>
      <c r="V1005" s="152"/>
      <c r="W1005" s="152"/>
      <c r="X1005" s="152"/>
      <c r="Y1005" s="152"/>
      <c r="Z1005" s="152"/>
    </row>
    <row r="1006">
      <c r="A1006" s="152"/>
      <c r="B1006" s="153"/>
      <c r="C1006" s="152"/>
      <c r="D1006" s="152"/>
      <c r="E1006" s="152"/>
      <c r="F1006" s="152"/>
      <c r="G1006" s="152"/>
      <c r="H1006" s="152"/>
      <c r="I1006" s="152"/>
      <c r="J1006" s="152"/>
      <c r="K1006" s="152"/>
      <c r="L1006" s="152"/>
      <c r="M1006" s="152"/>
      <c r="N1006" s="152"/>
      <c r="O1006" s="152"/>
      <c r="P1006" s="152"/>
      <c r="Q1006" s="152"/>
      <c r="R1006" s="152"/>
      <c r="S1006" s="152"/>
      <c r="T1006" s="152"/>
      <c r="U1006" s="152"/>
      <c r="V1006" s="152"/>
      <c r="W1006" s="152"/>
      <c r="X1006" s="152"/>
      <c r="Y1006" s="152"/>
      <c r="Z1006" s="152"/>
    </row>
    <row r="1007">
      <c r="A1007" s="152"/>
      <c r="B1007" s="153"/>
      <c r="C1007" s="152"/>
      <c r="D1007" s="152"/>
      <c r="E1007" s="152"/>
      <c r="F1007" s="152"/>
      <c r="G1007" s="152"/>
      <c r="H1007" s="152"/>
      <c r="I1007" s="152"/>
      <c r="J1007" s="152"/>
      <c r="K1007" s="152"/>
      <c r="L1007" s="152"/>
      <c r="M1007" s="152"/>
      <c r="N1007" s="152"/>
      <c r="O1007" s="152"/>
      <c r="P1007" s="152"/>
      <c r="Q1007" s="152"/>
      <c r="R1007" s="152"/>
      <c r="S1007" s="152"/>
      <c r="T1007" s="152"/>
      <c r="U1007" s="152"/>
      <c r="V1007" s="152"/>
      <c r="W1007" s="152"/>
      <c r="X1007" s="152"/>
      <c r="Y1007" s="152"/>
      <c r="Z1007" s="152"/>
    </row>
    <row r="1008">
      <c r="A1008" s="152"/>
      <c r="B1008" s="153"/>
      <c r="C1008" s="152"/>
      <c r="D1008" s="152"/>
      <c r="E1008" s="152"/>
      <c r="F1008" s="152"/>
      <c r="G1008" s="152"/>
      <c r="H1008" s="152"/>
      <c r="I1008" s="152"/>
      <c r="J1008" s="152"/>
      <c r="K1008" s="152"/>
      <c r="L1008" s="152"/>
      <c r="M1008" s="152"/>
      <c r="N1008" s="152"/>
      <c r="O1008" s="152"/>
      <c r="P1008" s="152"/>
      <c r="Q1008" s="152"/>
      <c r="R1008" s="152"/>
      <c r="S1008" s="152"/>
      <c r="T1008" s="152"/>
      <c r="U1008" s="152"/>
      <c r="V1008" s="152"/>
      <c r="W1008" s="152"/>
      <c r="X1008" s="152"/>
      <c r="Y1008" s="152"/>
      <c r="Z1008" s="152"/>
    </row>
    <row r="1009">
      <c r="A1009" s="152"/>
      <c r="B1009" s="153"/>
      <c r="C1009" s="152"/>
      <c r="D1009" s="152"/>
      <c r="E1009" s="152"/>
      <c r="F1009" s="152"/>
      <c r="G1009" s="152"/>
      <c r="H1009" s="152"/>
      <c r="I1009" s="152"/>
      <c r="J1009" s="152"/>
      <c r="K1009" s="152"/>
      <c r="L1009" s="152"/>
      <c r="M1009" s="152"/>
      <c r="N1009" s="152"/>
      <c r="O1009" s="152"/>
      <c r="P1009" s="152"/>
      <c r="Q1009" s="152"/>
      <c r="R1009" s="152"/>
      <c r="S1009" s="152"/>
      <c r="T1009" s="152"/>
      <c r="U1009" s="152"/>
      <c r="V1009" s="152"/>
      <c r="W1009" s="152"/>
      <c r="X1009" s="152"/>
      <c r="Y1009" s="152"/>
      <c r="Z1009" s="152"/>
    </row>
    <row r="1010">
      <c r="A1010" s="152"/>
      <c r="B1010" s="153"/>
      <c r="C1010" s="152"/>
      <c r="D1010" s="152"/>
      <c r="E1010" s="152"/>
      <c r="F1010" s="152"/>
      <c r="G1010" s="152"/>
      <c r="H1010" s="152"/>
      <c r="I1010" s="152"/>
      <c r="J1010" s="152"/>
      <c r="K1010" s="152"/>
      <c r="L1010" s="152"/>
      <c r="M1010" s="152"/>
      <c r="N1010" s="152"/>
      <c r="O1010" s="152"/>
      <c r="P1010" s="152"/>
      <c r="Q1010" s="152"/>
      <c r="R1010" s="152"/>
      <c r="S1010" s="152"/>
      <c r="T1010" s="152"/>
      <c r="U1010" s="152"/>
      <c r="V1010" s="152"/>
      <c r="W1010" s="152"/>
      <c r="X1010" s="152"/>
      <c r="Y1010" s="152"/>
      <c r="Z1010" s="152"/>
    </row>
    <row r="1011">
      <c r="A1011" s="152"/>
      <c r="B1011" s="153"/>
      <c r="C1011" s="152"/>
      <c r="D1011" s="152"/>
      <c r="E1011" s="152"/>
      <c r="F1011" s="152"/>
      <c r="G1011" s="152"/>
      <c r="H1011" s="152"/>
      <c r="I1011" s="152"/>
      <c r="J1011" s="152"/>
      <c r="K1011" s="152"/>
      <c r="L1011" s="152"/>
      <c r="M1011" s="152"/>
      <c r="N1011" s="152"/>
      <c r="O1011" s="152"/>
      <c r="P1011" s="152"/>
      <c r="Q1011" s="152"/>
      <c r="R1011" s="152"/>
      <c r="S1011" s="152"/>
      <c r="T1011" s="152"/>
      <c r="U1011" s="152"/>
      <c r="V1011" s="152"/>
      <c r="W1011" s="152"/>
      <c r="X1011" s="152"/>
      <c r="Y1011" s="152"/>
      <c r="Z1011" s="152"/>
    </row>
    <row r="1012">
      <c r="A1012" s="152"/>
      <c r="B1012" s="153"/>
      <c r="C1012" s="152"/>
      <c r="D1012" s="152"/>
      <c r="E1012" s="152"/>
      <c r="F1012" s="152"/>
      <c r="G1012" s="152"/>
      <c r="H1012" s="152"/>
      <c r="I1012" s="152"/>
      <c r="J1012" s="152"/>
      <c r="K1012" s="152"/>
      <c r="L1012" s="152"/>
      <c r="M1012" s="152"/>
      <c r="N1012" s="152"/>
      <c r="O1012" s="152"/>
      <c r="P1012" s="152"/>
      <c r="Q1012" s="152"/>
      <c r="R1012" s="152"/>
      <c r="S1012" s="152"/>
      <c r="T1012" s="152"/>
      <c r="U1012" s="152"/>
      <c r="V1012" s="152"/>
      <c r="W1012" s="152"/>
      <c r="X1012" s="152"/>
      <c r="Y1012" s="152"/>
      <c r="Z1012" s="152"/>
    </row>
    <row r="1013">
      <c r="A1013" s="152"/>
      <c r="B1013" s="153"/>
      <c r="C1013" s="152"/>
      <c r="D1013" s="152"/>
      <c r="E1013" s="152"/>
      <c r="F1013" s="152"/>
      <c r="G1013" s="152"/>
      <c r="H1013" s="152"/>
      <c r="I1013" s="152"/>
      <c r="J1013" s="152"/>
      <c r="K1013" s="152"/>
      <c r="L1013" s="152"/>
      <c r="M1013" s="152"/>
      <c r="N1013" s="152"/>
      <c r="O1013" s="152"/>
      <c r="P1013" s="152"/>
      <c r="Q1013" s="152"/>
      <c r="R1013" s="152"/>
      <c r="S1013" s="152"/>
      <c r="T1013" s="152"/>
      <c r="U1013" s="152"/>
      <c r="V1013" s="152"/>
      <c r="W1013" s="152"/>
      <c r="X1013" s="152"/>
      <c r="Y1013" s="152"/>
      <c r="Z1013" s="152"/>
    </row>
    <row r="1014">
      <c r="A1014" s="152"/>
      <c r="B1014" s="153"/>
      <c r="C1014" s="152"/>
      <c r="D1014" s="152"/>
      <c r="E1014" s="152"/>
      <c r="F1014" s="152"/>
      <c r="G1014" s="152"/>
      <c r="H1014" s="152"/>
      <c r="I1014" s="152"/>
      <c r="J1014" s="152"/>
      <c r="K1014" s="152"/>
      <c r="L1014" s="152"/>
      <c r="M1014" s="152"/>
      <c r="N1014" s="152"/>
      <c r="O1014" s="152"/>
      <c r="P1014" s="152"/>
      <c r="Q1014" s="152"/>
      <c r="R1014" s="152"/>
      <c r="S1014" s="152"/>
      <c r="T1014" s="152"/>
      <c r="U1014" s="152"/>
      <c r="V1014" s="152"/>
      <c r="W1014" s="152"/>
      <c r="X1014" s="152"/>
      <c r="Y1014" s="152"/>
      <c r="Z1014" s="152"/>
    </row>
    <row r="1015">
      <c r="A1015" s="152"/>
      <c r="B1015" s="153"/>
      <c r="C1015" s="152"/>
      <c r="D1015" s="152"/>
      <c r="E1015" s="152"/>
      <c r="F1015" s="152"/>
      <c r="G1015" s="152"/>
      <c r="H1015" s="152"/>
      <c r="I1015" s="152"/>
      <c r="J1015" s="152"/>
      <c r="K1015" s="152"/>
      <c r="L1015" s="152"/>
      <c r="M1015" s="152"/>
      <c r="N1015" s="152"/>
      <c r="O1015" s="152"/>
      <c r="P1015" s="152"/>
      <c r="Q1015" s="152"/>
      <c r="R1015" s="152"/>
      <c r="S1015" s="152"/>
      <c r="T1015" s="152"/>
      <c r="U1015" s="152"/>
      <c r="V1015" s="152"/>
      <c r="W1015" s="152"/>
      <c r="X1015" s="152"/>
      <c r="Y1015" s="152"/>
      <c r="Z1015" s="152"/>
    </row>
    <row r="1016">
      <c r="A1016" s="152"/>
      <c r="B1016" s="153"/>
      <c r="C1016" s="152"/>
      <c r="D1016" s="152"/>
      <c r="E1016" s="152"/>
      <c r="F1016" s="152"/>
      <c r="G1016" s="152"/>
      <c r="H1016" s="152"/>
      <c r="I1016" s="152"/>
      <c r="J1016" s="152"/>
      <c r="K1016" s="152"/>
      <c r="L1016" s="152"/>
      <c r="M1016" s="152"/>
      <c r="N1016" s="152"/>
      <c r="O1016" s="152"/>
      <c r="P1016" s="152"/>
      <c r="Q1016" s="152"/>
      <c r="R1016" s="152"/>
      <c r="S1016" s="152"/>
      <c r="T1016" s="152"/>
      <c r="U1016" s="152"/>
      <c r="V1016" s="152"/>
      <c r="W1016" s="152"/>
      <c r="X1016" s="152"/>
      <c r="Y1016" s="152"/>
      <c r="Z1016" s="152"/>
    </row>
    <row r="1017">
      <c r="A1017" s="152"/>
      <c r="B1017" s="153"/>
      <c r="C1017" s="152"/>
      <c r="D1017" s="152"/>
      <c r="E1017" s="152"/>
      <c r="F1017" s="152"/>
      <c r="G1017" s="152"/>
      <c r="H1017" s="152"/>
      <c r="I1017" s="152"/>
      <c r="J1017" s="152"/>
      <c r="K1017" s="152"/>
      <c r="L1017" s="152"/>
      <c r="M1017" s="152"/>
      <c r="N1017" s="152"/>
      <c r="O1017" s="152"/>
      <c r="P1017" s="152"/>
      <c r="Q1017" s="152"/>
      <c r="R1017" s="152"/>
      <c r="S1017" s="152"/>
      <c r="T1017" s="152"/>
      <c r="U1017" s="152"/>
      <c r="V1017" s="152"/>
      <c r="W1017" s="152"/>
      <c r="X1017" s="152"/>
      <c r="Y1017" s="152"/>
      <c r="Z1017" s="152"/>
    </row>
    <row r="1018">
      <c r="A1018" s="152"/>
      <c r="B1018" s="153"/>
      <c r="C1018" s="152"/>
      <c r="D1018" s="152"/>
      <c r="E1018" s="152"/>
      <c r="F1018" s="152"/>
      <c r="G1018" s="152"/>
      <c r="H1018" s="152"/>
      <c r="I1018" s="152"/>
      <c r="J1018" s="152"/>
      <c r="K1018" s="152"/>
      <c r="L1018" s="152"/>
      <c r="M1018" s="152"/>
      <c r="N1018" s="152"/>
      <c r="O1018" s="152"/>
      <c r="P1018" s="152"/>
      <c r="Q1018" s="152"/>
      <c r="R1018" s="152"/>
      <c r="S1018" s="152"/>
      <c r="T1018" s="152"/>
      <c r="U1018" s="152"/>
      <c r="V1018" s="152"/>
      <c r="W1018" s="152"/>
      <c r="X1018" s="152"/>
      <c r="Y1018" s="152"/>
      <c r="Z1018" s="152"/>
    </row>
    <row r="1019">
      <c r="A1019" s="152"/>
      <c r="B1019" s="153"/>
      <c r="C1019" s="152"/>
      <c r="D1019" s="152"/>
      <c r="E1019" s="152"/>
      <c r="F1019" s="152"/>
      <c r="G1019" s="152"/>
      <c r="H1019" s="152"/>
      <c r="I1019" s="152"/>
      <c r="J1019" s="152"/>
      <c r="K1019" s="152"/>
      <c r="L1019" s="152"/>
      <c r="M1019" s="152"/>
      <c r="N1019" s="152"/>
      <c r="O1019" s="152"/>
      <c r="P1019" s="152"/>
      <c r="Q1019" s="152"/>
      <c r="R1019" s="152"/>
      <c r="S1019" s="152"/>
      <c r="T1019" s="152"/>
      <c r="U1019" s="152"/>
      <c r="V1019" s="152"/>
      <c r="W1019" s="152"/>
      <c r="X1019" s="152"/>
      <c r="Y1019" s="152"/>
      <c r="Z1019" s="152"/>
    </row>
    <row r="1020">
      <c r="A1020" s="152"/>
      <c r="B1020" s="153"/>
      <c r="C1020" s="152"/>
      <c r="D1020" s="152"/>
      <c r="E1020" s="152"/>
      <c r="F1020" s="152"/>
      <c r="G1020" s="152"/>
      <c r="H1020" s="152"/>
      <c r="I1020" s="152"/>
      <c r="J1020" s="152"/>
      <c r="K1020" s="152"/>
      <c r="L1020" s="152"/>
      <c r="M1020" s="152"/>
      <c r="N1020" s="152"/>
      <c r="O1020" s="152"/>
      <c r="P1020" s="152"/>
      <c r="Q1020" s="152"/>
      <c r="R1020" s="152"/>
      <c r="S1020" s="152"/>
      <c r="T1020" s="152"/>
      <c r="U1020" s="152"/>
      <c r="V1020" s="152"/>
      <c r="W1020" s="152"/>
      <c r="X1020" s="152"/>
      <c r="Y1020" s="152"/>
      <c r="Z1020" s="152"/>
    </row>
    <row r="1021">
      <c r="A1021" s="152"/>
      <c r="B1021" s="153"/>
      <c r="C1021" s="152"/>
      <c r="D1021" s="152"/>
      <c r="E1021" s="152"/>
      <c r="F1021" s="152"/>
      <c r="G1021" s="152"/>
      <c r="H1021" s="152"/>
      <c r="I1021" s="152"/>
      <c r="J1021" s="152"/>
      <c r="K1021" s="152"/>
      <c r="L1021" s="152"/>
      <c r="M1021" s="152"/>
      <c r="N1021" s="152"/>
      <c r="O1021" s="152"/>
      <c r="P1021" s="152"/>
      <c r="Q1021" s="152"/>
      <c r="R1021" s="152"/>
      <c r="S1021" s="152"/>
      <c r="T1021" s="152"/>
      <c r="U1021" s="152"/>
      <c r="V1021" s="152"/>
      <c r="W1021" s="152"/>
      <c r="X1021" s="152"/>
      <c r="Y1021" s="152"/>
      <c r="Z1021" s="152"/>
    </row>
    <row r="1022">
      <c r="A1022" s="152"/>
      <c r="B1022" s="153"/>
      <c r="C1022" s="152"/>
      <c r="D1022" s="152"/>
      <c r="E1022" s="152"/>
      <c r="F1022" s="152"/>
      <c r="G1022" s="152"/>
      <c r="H1022" s="152"/>
      <c r="I1022" s="152"/>
      <c r="J1022" s="152"/>
      <c r="K1022" s="152"/>
      <c r="L1022" s="152"/>
      <c r="M1022" s="152"/>
      <c r="N1022" s="152"/>
      <c r="O1022" s="152"/>
      <c r="P1022" s="152"/>
      <c r="Q1022" s="152"/>
      <c r="R1022" s="152"/>
      <c r="S1022" s="152"/>
      <c r="T1022" s="152"/>
      <c r="U1022" s="152"/>
      <c r="V1022" s="152"/>
      <c r="W1022" s="152"/>
      <c r="X1022" s="152"/>
      <c r="Y1022" s="152"/>
      <c r="Z1022" s="152"/>
    </row>
    <row r="1023">
      <c r="A1023" s="152"/>
      <c r="B1023" s="153"/>
      <c r="C1023" s="152"/>
      <c r="D1023" s="152"/>
      <c r="E1023" s="152"/>
      <c r="F1023" s="152"/>
      <c r="G1023" s="152"/>
      <c r="H1023" s="152"/>
      <c r="I1023" s="152"/>
      <c r="J1023" s="152"/>
      <c r="K1023" s="152"/>
      <c r="L1023" s="152"/>
      <c r="M1023" s="152"/>
      <c r="N1023" s="152"/>
      <c r="O1023" s="152"/>
      <c r="P1023" s="152"/>
      <c r="Q1023" s="152"/>
      <c r="R1023" s="152"/>
      <c r="S1023" s="152"/>
      <c r="T1023" s="152"/>
      <c r="U1023" s="152"/>
      <c r="V1023" s="152"/>
      <c r="W1023" s="152"/>
      <c r="X1023" s="152"/>
      <c r="Y1023" s="152"/>
      <c r="Z1023" s="152"/>
    </row>
    <row r="1024">
      <c r="A1024" s="152"/>
      <c r="B1024" s="153"/>
      <c r="C1024" s="152"/>
      <c r="D1024" s="152"/>
      <c r="E1024" s="152"/>
      <c r="F1024" s="152"/>
      <c r="G1024" s="152"/>
      <c r="H1024" s="152"/>
      <c r="I1024" s="152"/>
      <c r="J1024" s="152"/>
      <c r="K1024" s="152"/>
      <c r="L1024" s="152"/>
      <c r="M1024" s="152"/>
      <c r="N1024" s="152"/>
      <c r="O1024" s="152"/>
      <c r="P1024" s="152"/>
      <c r="Q1024" s="152"/>
      <c r="R1024" s="152"/>
      <c r="S1024" s="152"/>
      <c r="T1024" s="152"/>
      <c r="U1024" s="152"/>
      <c r="V1024" s="152"/>
      <c r="W1024" s="152"/>
      <c r="X1024" s="152"/>
      <c r="Y1024" s="152"/>
      <c r="Z1024" s="152"/>
    </row>
    <row r="1025">
      <c r="A1025" s="152"/>
      <c r="B1025" s="153"/>
      <c r="C1025" s="152"/>
      <c r="D1025" s="152"/>
      <c r="E1025" s="152"/>
      <c r="F1025" s="152"/>
      <c r="G1025" s="152"/>
      <c r="H1025" s="152"/>
      <c r="I1025" s="152"/>
      <c r="J1025" s="152"/>
      <c r="K1025" s="152"/>
      <c r="L1025" s="152"/>
      <c r="M1025" s="152"/>
      <c r="N1025" s="152"/>
      <c r="O1025" s="152"/>
      <c r="P1025" s="152"/>
      <c r="Q1025" s="152"/>
      <c r="R1025" s="152"/>
      <c r="S1025" s="152"/>
      <c r="T1025" s="152"/>
      <c r="U1025" s="152"/>
      <c r="V1025" s="152"/>
      <c r="W1025" s="152"/>
      <c r="X1025" s="152"/>
      <c r="Y1025" s="152"/>
      <c r="Z1025" s="152"/>
    </row>
    <row r="1026">
      <c r="A1026" s="152"/>
      <c r="B1026" s="153"/>
      <c r="C1026" s="152"/>
      <c r="D1026" s="152"/>
      <c r="E1026" s="152"/>
      <c r="F1026" s="152"/>
      <c r="G1026" s="152"/>
      <c r="H1026" s="152"/>
      <c r="I1026" s="152"/>
      <c r="J1026" s="152"/>
      <c r="K1026" s="152"/>
      <c r="L1026" s="152"/>
      <c r="M1026" s="152"/>
      <c r="N1026" s="152"/>
      <c r="O1026" s="152"/>
      <c r="P1026" s="152"/>
      <c r="Q1026" s="152"/>
      <c r="R1026" s="152"/>
      <c r="S1026" s="152"/>
      <c r="T1026" s="152"/>
      <c r="U1026" s="152"/>
      <c r="V1026" s="152"/>
      <c r="W1026" s="152"/>
      <c r="X1026" s="152"/>
      <c r="Y1026" s="152"/>
      <c r="Z1026" s="152"/>
    </row>
    <row r="1027">
      <c r="A1027" s="152"/>
      <c r="B1027" s="153"/>
      <c r="C1027" s="152"/>
      <c r="D1027" s="152"/>
      <c r="E1027" s="152"/>
      <c r="F1027" s="152"/>
      <c r="G1027" s="152"/>
      <c r="H1027" s="152"/>
      <c r="I1027" s="152"/>
      <c r="J1027" s="152"/>
      <c r="K1027" s="152"/>
      <c r="L1027" s="152"/>
      <c r="M1027" s="152"/>
      <c r="N1027" s="152"/>
      <c r="O1027" s="152"/>
      <c r="P1027" s="152"/>
      <c r="Q1027" s="152"/>
      <c r="R1027" s="152"/>
      <c r="S1027" s="152"/>
      <c r="T1027" s="152"/>
      <c r="U1027" s="152"/>
      <c r="V1027" s="152"/>
      <c r="W1027" s="152"/>
      <c r="X1027" s="152"/>
      <c r="Y1027" s="152"/>
      <c r="Z1027" s="152"/>
    </row>
    <row r="1028">
      <c r="A1028" s="152"/>
      <c r="B1028" s="153"/>
      <c r="C1028" s="152"/>
      <c r="D1028" s="152"/>
      <c r="E1028" s="152"/>
      <c r="F1028" s="152"/>
      <c r="G1028" s="152"/>
      <c r="H1028" s="152"/>
      <c r="I1028" s="152"/>
      <c r="J1028" s="152"/>
      <c r="K1028" s="152"/>
      <c r="L1028" s="152"/>
      <c r="M1028" s="152"/>
      <c r="N1028" s="152"/>
      <c r="O1028" s="152"/>
      <c r="P1028" s="152"/>
      <c r="Q1028" s="152"/>
      <c r="R1028" s="152"/>
      <c r="S1028" s="152"/>
      <c r="T1028" s="152"/>
      <c r="U1028" s="152"/>
      <c r="V1028" s="152"/>
      <c r="W1028" s="152"/>
      <c r="X1028" s="152"/>
      <c r="Y1028" s="152"/>
      <c r="Z1028" s="152"/>
    </row>
    <row r="1029">
      <c r="A1029" s="152"/>
      <c r="B1029" s="153"/>
      <c r="C1029" s="152"/>
      <c r="D1029" s="152"/>
      <c r="E1029" s="152"/>
      <c r="F1029" s="152"/>
      <c r="G1029" s="152"/>
      <c r="H1029" s="152"/>
      <c r="I1029" s="152"/>
      <c r="J1029" s="152"/>
      <c r="K1029" s="152"/>
      <c r="L1029" s="152"/>
      <c r="M1029" s="152"/>
      <c r="N1029" s="152"/>
      <c r="O1029" s="152"/>
      <c r="P1029" s="152"/>
      <c r="Q1029" s="152"/>
      <c r="R1029" s="152"/>
      <c r="S1029" s="152"/>
      <c r="T1029" s="152"/>
      <c r="U1029" s="152"/>
      <c r="V1029" s="152"/>
      <c r="W1029" s="152"/>
      <c r="X1029" s="152"/>
      <c r="Y1029" s="152"/>
      <c r="Z1029" s="152"/>
    </row>
    <row r="1030">
      <c r="A1030" s="152"/>
      <c r="B1030" s="153"/>
      <c r="C1030" s="152"/>
      <c r="D1030" s="152"/>
      <c r="E1030" s="152"/>
      <c r="F1030" s="152"/>
      <c r="G1030" s="152"/>
      <c r="H1030" s="152"/>
      <c r="I1030" s="152"/>
      <c r="J1030" s="152"/>
      <c r="K1030" s="152"/>
      <c r="L1030" s="152"/>
      <c r="M1030" s="152"/>
      <c r="N1030" s="152"/>
      <c r="O1030" s="152"/>
      <c r="P1030" s="152"/>
      <c r="Q1030" s="152"/>
      <c r="R1030" s="152"/>
      <c r="S1030" s="152"/>
      <c r="T1030" s="152"/>
      <c r="U1030" s="152"/>
      <c r="V1030" s="152"/>
      <c r="W1030" s="152"/>
      <c r="X1030" s="152"/>
      <c r="Y1030" s="152"/>
      <c r="Z1030" s="152"/>
    </row>
    <row r="1031">
      <c r="A1031" s="152"/>
      <c r="B1031" s="153"/>
      <c r="C1031" s="152"/>
      <c r="D1031" s="152"/>
      <c r="E1031" s="152"/>
      <c r="F1031" s="152"/>
      <c r="G1031" s="152"/>
      <c r="H1031" s="152"/>
      <c r="I1031" s="152"/>
      <c r="J1031" s="152"/>
      <c r="K1031" s="152"/>
      <c r="L1031" s="152"/>
      <c r="M1031" s="152"/>
      <c r="N1031" s="152"/>
      <c r="O1031" s="152"/>
      <c r="P1031" s="152"/>
      <c r="Q1031" s="152"/>
      <c r="R1031" s="152"/>
      <c r="S1031" s="152"/>
      <c r="T1031" s="152"/>
      <c r="U1031" s="152"/>
      <c r="V1031" s="152"/>
      <c r="W1031" s="152"/>
      <c r="X1031" s="152"/>
      <c r="Y1031" s="152"/>
      <c r="Z1031" s="152"/>
    </row>
    <row r="1032">
      <c r="A1032" s="152"/>
      <c r="B1032" s="153"/>
      <c r="C1032" s="152"/>
      <c r="D1032" s="152"/>
      <c r="E1032" s="152"/>
      <c r="F1032" s="152"/>
      <c r="G1032" s="152"/>
      <c r="H1032" s="152"/>
      <c r="I1032" s="152"/>
      <c r="J1032" s="152"/>
      <c r="K1032" s="152"/>
      <c r="L1032" s="152"/>
      <c r="M1032" s="152"/>
      <c r="N1032" s="152"/>
      <c r="O1032" s="152"/>
      <c r="P1032" s="152"/>
      <c r="Q1032" s="152"/>
      <c r="R1032" s="152"/>
      <c r="S1032" s="152"/>
      <c r="T1032" s="152"/>
      <c r="U1032" s="152"/>
      <c r="V1032" s="152"/>
      <c r="W1032" s="152"/>
      <c r="X1032" s="152"/>
      <c r="Y1032" s="152"/>
      <c r="Z1032" s="152"/>
    </row>
    <row r="1033">
      <c r="A1033" s="152"/>
      <c r="B1033" s="153"/>
      <c r="C1033" s="152"/>
      <c r="D1033" s="152"/>
      <c r="E1033" s="152"/>
      <c r="F1033" s="152"/>
      <c r="G1033" s="152"/>
      <c r="H1033" s="152"/>
      <c r="I1033" s="152"/>
      <c r="J1033" s="152"/>
      <c r="K1033" s="152"/>
      <c r="L1033" s="152"/>
      <c r="M1033" s="152"/>
      <c r="N1033" s="152"/>
      <c r="O1033" s="152"/>
      <c r="P1033" s="152"/>
      <c r="Q1033" s="152"/>
      <c r="R1033" s="152"/>
      <c r="S1033" s="152"/>
      <c r="T1033" s="152"/>
      <c r="U1033" s="152"/>
      <c r="V1033" s="152"/>
      <c r="W1033" s="152"/>
      <c r="X1033" s="152"/>
      <c r="Y1033" s="152"/>
      <c r="Z1033" s="152"/>
    </row>
    <row r="1034">
      <c r="A1034" s="152"/>
      <c r="B1034" s="153"/>
      <c r="C1034" s="152"/>
      <c r="D1034" s="152"/>
      <c r="E1034" s="152"/>
      <c r="F1034" s="152"/>
      <c r="G1034" s="152"/>
      <c r="H1034" s="152"/>
      <c r="I1034" s="152"/>
      <c r="J1034" s="152"/>
      <c r="K1034" s="152"/>
      <c r="L1034" s="152"/>
      <c r="M1034" s="152"/>
      <c r="N1034" s="152"/>
      <c r="O1034" s="152"/>
      <c r="P1034" s="152"/>
      <c r="Q1034" s="152"/>
      <c r="R1034" s="152"/>
      <c r="S1034" s="152"/>
      <c r="T1034" s="152"/>
      <c r="U1034" s="152"/>
      <c r="V1034" s="152"/>
      <c r="W1034" s="152"/>
      <c r="X1034" s="152"/>
      <c r="Y1034" s="152"/>
      <c r="Z1034" s="152"/>
    </row>
    <row r="1035">
      <c r="A1035" s="152"/>
      <c r="B1035" s="153"/>
      <c r="C1035" s="152"/>
      <c r="D1035" s="152"/>
      <c r="E1035" s="152"/>
      <c r="F1035" s="152"/>
      <c r="G1035" s="152"/>
      <c r="H1035" s="152"/>
      <c r="I1035" s="152"/>
      <c r="J1035" s="152"/>
      <c r="K1035" s="152"/>
      <c r="L1035" s="152"/>
      <c r="M1035" s="152"/>
      <c r="N1035" s="152"/>
      <c r="O1035" s="152"/>
      <c r="P1035" s="152"/>
      <c r="Q1035" s="152"/>
      <c r="R1035" s="152"/>
      <c r="S1035" s="152"/>
      <c r="T1035" s="152"/>
      <c r="U1035" s="152"/>
      <c r="V1035" s="152"/>
      <c r="W1035" s="152"/>
      <c r="X1035" s="152"/>
      <c r="Y1035" s="152"/>
      <c r="Z1035" s="152"/>
    </row>
    <row r="1036">
      <c r="A1036" s="152"/>
      <c r="B1036" s="153"/>
      <c r="C1036" s="152"/>
      <c r="D1036" s="152"/>
      <c r="E1036" s="152"/>
      <c r="F1036" s="152"/>
      <c r="G1036" s="152"/>
      <c r="H1036" s="152"/>
      <c r="I1036" s="152"/>
      <c r="J1036" s="152"/>
      <c r="K1036" s="152"/>
      <c r="L1036" s="152"/>
      <c r="M1036" s="152"/>
      <c r="N1036" s="152"/>
      <c r="O1036" s="152"/>
      <c r="P1036" s="152"/>
      <c r="Q1036" s="152"/>
      <c r="R1036" s="152"/>
      <c r="S1036" s="152"/>
      <c r="T1036" s="152"/>
      <c r="U1036" s="152"/>
      <c r="V1036" s="152"/>
      <c r="W1036" s="152"/>
      <c r="X1036" s="152"/>
      <c r="Y1036" s="152"/>
      <c r="Z1036" s="152"/>
    </row>
    <row r="1037">
      <c r="A1037" s="152"/>
      <c r="B1037" s="153"/>
      <c r="C1037" s="152"/>
      <c r="D1037" s="152"/>
      <c r="E1037" s="152"/>
      <c r="F1037" s="152"/>
      <c r="G1037" s="152"/>
      <c r="H1037" s="152"/>
      <c r="I1037" s="152"/>
      <c r="J1037" s="152"/>
      <c r="K1037" s="152"/>
      <c r="L1037" s="152"/>
      <c r="M1037" s="152"/>
      <c r="N1037" s="152"/>
      <c r="O1037" s="152"/>
      <c r="P1037" s="152"/>
      <c r="Q1037" s="152"/>
      <c r="R1037" s="152"/>
      <c r="S1037" s="152"/>
      <c r="T1037" s="152"/>
      <c r="U1037" s="152"/>
      <c r="V1037" s="152"/>
      <c r="W1037" s="152"/>
      <c r="X1037" s="152"/>
      <c r="Y1037" s="152"/>
      <c r="Z1037" s="152"/>
    </row>
    <row r="1038">
      <c r="A1038" s="152"/>
      <c r="B1038" s="153"/>
      <c r="C1038" s="152"/>
      <c r="D1038" s="152"/>
      <c r="E1038" s="152"/>
      <c r="F1038" s="152"/>
      <c r="G1038" s="152"/>
      <c r="H1038" s="152"/>
      <c r="I1038" s="152"/>
      <c r="J1038" s="152"/>
      <c r="K1038" s="152"/>
      <c r="L1038" s="152"/>
      <c r="M1038" s="152"/>
      <c r="N1038" s="152"/>
      <c r="O1038" s="152"/>
      <c r="P1038" s="152"/>
      <c r="Q1038" s="152"/>
      <c r="R1038" s="152"/>
      <c r="S1038" s="152"/>
      <c r="T1038" s="152"/>
      <c r="U1038" s="152"/>
      <c r="V1038" s="152"/>
      <c r="W1038" s="152"/>
      <c r="X1038" s="152"/>
      <c r="Y1038" s="152"/>
      <c r="Z1038" s="152"/>
    </row>
    <row r="1039">
      <c r="A1039" s="152"/>
      <c r="B1039" s="153"/>
      <c r="C1039" s="152"/>
      <c r="D1039" s="152"/>
      <c r="E1039" s="152"/>
      <c r="F1039" s="152"/>
      <c r="G1039" s="152"/>
      <c r="H1039" s="152"/>
      <c r="I1039" s="152"/>
      <c r="J1039" s="152"/>
      <c r="K1039" s="152"/>
      <c r="L1039" s="152"/>
      <c r="M1039" s="152"/>
      <c r="N1039" s="152"/>
      <c r="O1039" s="152"/>
      <c r="P1039" s="152"/>
      <c r="Q1039" s="152"/>
      <c r="R1039" s="152"/>
      <c r="S1039" s="152"/>
      <c r="T1039" s="152"/>
      <c r="U1039" s="152"/>
      <c r="V1039" s="152"/>
      <c r="W1039" s="152"/>
      <c r="X1039" s="152"/>
      <c r="Y1039" s="152"/>
      <c r="Z1039" s="152"/>
    </row>
    <row r="1040">
      <c r="A1040" s="152"/>
      <c r="B1040" s="153"/>
      <c r="C1040" s="152"/>
      <c r="D1040" s="152"/>
      <c r="E1040" s="152"/>
      <c r="F1040" s="152"/>
      <c r="G1040" s="152"/>
      <c r="H1040" s="152"/>
      <c r="I1040" s="152"/>
      <c r="J1040" s="152"/>
      <c r="K1040" s="152"/>
      <c r="L1040" s="152"/>
      <c r="M1040" s="152"/>
      <c r="N1040" s="152"/>
      <c r="O1040" s="152"/>
      <c r="P1040" s="152"/>
      <c r="Q1040" s="152"/>
      <c r="R1040" s="152"/>
      <c r="S1040" s="152"/>
      <c r="T1040" s="152"/>
      <c r="U1040" s="152"/>
      <c r="V1040" s="152"/>
      <c r="W1040" s="152"/>
      <c r="X1040" s="152"/>
      <c r="Y1040" s="152"/>
      <c r="Z1040" s="152"/>
    </row>
    <row r="1041">
      <c r="A1041" s="152"/>
      <c r="B1041" s="153"/>
      <c r="C1041" s="152"/>
      <c r="D1041" s="152"/>
      <c r="E1041" s="152"/>
      <c r="F1041" s="152"/>
      <c r="G1041" s="152"/>
      <c r="H1041" s="152"/>
      <c r="I1041" s="152"/>
      <c r="J1041" s="152"/>
      <c r="K1041" s="152"/>
      <c r="L1041" s="152"/>
      <c r="M1041" s="152"/>
      <c r="N1041" s="152"/>
      <c r="O1041" s="152"/>
      <c r="P1041" s="152"/>
      <c r="Q1041" s="152"/>
      <c r="R1041" s="152"/>
      <c r="S1041" s="152"/>
      <c r="T1041" s="152"/>
      <c r="U1041" s="152"/>
      <c r="V1041" s="152"/>
      <c r="W1041" s="152"/>
      <c r="X1041" s="152"/>
      <c r="Y1041" s="152"/>
      <c r="Z1041" s="152"/>
    </row>
    <row r="1042">
      <c r="A1042" s="152"/>
      <c r="B1042" s="153"/>
      <c r="C1042" s="152"/>
      <c r="D1042" s="152"/>
      <c r="E1042" s="152"/>
      <c r="F1042" s="152"/>
      <c r="G1042" s="152"/>
      <c r="H1042" s="152"/>
      <c r="I1042" s="152"/>
      <c r="J1042" s="152"/>
      <c r="K1042" s="152"/>
      <c r="L1042" s="152"/>
      <c r="M1042" s="152"/>
      <c r="N1042" s="152"/>
      <c r="O1042" s="152"/>
      <c r="P1042" s="152"/>
      <c r="Q1042" s="152"/>
      <c r="R1042" s="152"/>
      <c r="S1042" s="152"/>
      <c r="T1042" s="152"/>
      <c r="U1042" s="152"/>
      <c r="V1042" s="152"/>
      <c r="W1042" s="152"/>
      <c r="X1042" s="152"/>
      <c r="Y1042" s="152"/>
      <c r="Z1042" s="152"/>
    </row>
    <row r="1043">
      <c r="A1043" s="152"/>
      <c r="B1043" s="153"/>
      <c r="C1043" s="152"/>
      <c r="D1043" s="152"/>
      <c r="E1043" s="152"/>
      <c r="F1043" s="152"/>
      <c r="G1043" s="152"/>
      <c r="H1043" s="152"/>
      <c r="I1043" s="152"/>
      <c r="J1043" s="152"/>
      <c r="K1043" s="152"/>
      <c r="L1043" s="152"/>
      <c r="M1043" s="152"/>
      <c r="N1043" s="152"/>
      <c r="O1043" s="152"/>
      <c r="P1043" s="152"/>
      <c r="Q1043" s="152"/>
      <c r="R1043" s="152"/>
      <c r="S1043" s="152"/>
      <c r="T1043" s="152"/>
      <c r="U1043" s="152"/>
      <c r="V1043" s="152"/>
      <c r="W1043" s="152"/>
      <c r="X1043" s="152"/>
      <c r="Y1043" s="152"/>
      <c r="Z1043" s="152"/>
    </row>
    <row r="1044">
      <c r="A1044" s="152"/>
      <c r="B1044" s="153"/>
      <c r="C1044" s="152"/>
      <c r="D1044" s="152"/>
      <c r="E1044" s="152"/>
      <c r="F1044" s="152"/>
      <c r="G1044" s="152"/>
      <c r="H1044" s="152"/>
      <c r="I1044" s="152"/>
      <c r="J1044" s="152"/>
      <c r="K1044" s="152"/>
      <c r="L1044" s="152"/>
      <c r="M1044" s="152"/>
      <c r="N1044" s="152"/>
      <c r="O1044" s="152"/>
      <c r="P1044" s="152"/>
      <c r="Q1044" s="152"/>
      <c r="R1044" s="152"/>
      <c r="S1044" s="152"/>
      <c r="T1044" s="152"/>
      <c r="U1044" s="152"/>
      <c r="V1044" s="152"/>
      <c r="W1044" s="152"/>
      <c r="X1044" s="152"/>
      <c r="Y1044" s="152"/>
      <c r="Z1044" s="152"/>
    </row>
    <row r="1045">
      <c r="A1045" s="152"/>
      <c r="B1045" s="153"/>
      <c r="C1045" s="152"/>
      <c r="D1045" s="152"/>
      <c r="E1045" s="152"/>
      <c r="F1045" s="152"/>
      <c r="G1045" s="152"/>
      <c r="H1045" s="152"/>
      <c r="I1045" s="152"/>
      <c r="J1045" s="152"/>
      <c r="K1045" s="152"/>
      <c r="L1045" s="152"/>
      <c r="M1045" s="152"/>
      <c r="N1045" s="152"/>
      <c r="O1045" s="152"/>
      <c r="P1045" s="152"/>
      <c r="Q1045" s="152"/>
      <c r="R1045" s="152"/>
      <c r="S1045" s="152"/>
      <c r="T1045" s="152"/>
      <c r="U1045" s="152"/>
      <c r="V1045" s="152"/>
      <c r="W1045" s="152"/>
      <c r="X1045" s="152"/>
      <c r="Y1045" s="152"/>
      <c r="Z1045" s="152"/>
    </row>
    <row r="1046">
      <c r="A1046" s="152"/>
      <c r="B1046" s="153"/>
      <c r="C1046" s="152"/>
      <c r="D1046" s="152"/>
      <c r="E1046" s="152"/>
      <c r="F1046" s="152"/>
      <c r="G1046" s="152"/>
      <c r="H1046" s="152"/>
      <c r="I1046" s="152"/>
      <c r="J1046" s="152"/>
      <c r="K1046" s="152"/>
      <c r="L1046" s="152"/>
      <c r="M1046" s="152"/>
      <c r="N1046" s="152"/>
      <c r="O1046" s="152"/>
      <c r="P1046" s="152"/>
      <c r="Q1046" s="152"/>
      <c r="R1046" s="152"/>
      <c r="S1046" s="152"/>
      <c r="T1046" s="152"/>
      <c r="U1046" s="152"/>
      <c r="V1046" s="152"/>
      <c r="W1046" s="152"/>
      <c r="X1046" s="152"/>
      <c r="Y1046" s="152"/>
      <c r="Z1046" s="152"/>
    </row>
    <row r="1047">
      <c r="A1047" s="152"/>
      <c r="B1047" s="153"/>
      <c r="C1047" s="152"/>
      <c r="D1047" s="152"/>
      <c r="E1047" s="152"/>
      <c r="F1047" s="152"/>
      <c r="G1047" s="152"/>
      <c r="H1047" s="152"/>
      <c r="I1047" s="152"/>
      <c r="J1047" s="152"/>
      <c r="K1047" s="152"/>
      <c r="L1047" s="152"/>
      <c r="M1047" s="152"/>
      <c r="N1047" s="152"/>
      <c r="O1047" s="152"/>
      <c r="P1047" s="152"/>
      <c r="Q1047" s="152"/>
      <c r="R1047" s="152"/>
      <c r="S1047" s="152"/>
      <c r="T1047" s="152"/>
      <c r="U1047" s="152"/>
      <c r="V1047" s="152"/>
      <c r="W1047" s="152"/>
      <c r="X1047" s="152"/>
      <c r="Y1047" s="152"/>
      <c r="Z1047" s="152"/>
    </row>
    <row r="1048">
      <c r="A1048" s="152"/>
      <c r="B1048" s="153"/>
      <c r="C1048" s="152"/>
      <c r="D1048" s="152"/>
      <c r="E1048" s="152"/>
      <c r="F1048" s="152"/>
      <c r="G1048" s="152"/>
      <c r="H1048" s="152"/>
      <c r="I1048" s="152"/>
      <c r="J1048" s="152"/>
      <c r="K1048" s="152"/>
      <c r="L1048" s="152"/>
      <c r="M1048" s="152"/>
      <c r="N1048" s="152"/>
      <c r="O1048" s="152"/>
      <c r="P1048" s="152"/>
      <c r="Q1048" s="152"/>
      <c r="R1048" s="152"/>
      <c r="S1048" s="152"/>
      <c r="T1048" s="152"/>
      <c r="U1048" s="152"/>
      <c r="V1048" s="152"/>
      <c r="W1048" s="152"/>
      <c r="X1048" s="152"/>
      <c r="Y1048" s="152"/>
      <c r="Z1048" s="152"/>
    </row>
    <row r="1049">
      <c r="A1049" s="152"/>
      <c r="B1049" s="153"/>
      <c r="C1049" s="152"/>
      <c r="D1049" s="152"/>
      <c r="E1049" s="152"/>
      <c r="F1049" s="152"/>
      <c r="G1049" s="152"/>
      <c r="H1049" s="152"/>
      <c r="I1049" s="152"/>
      <c r="J1049" s="152"/>
      <c r="K1049" s="152"/>
      <c r="L1049" s="152"/>
      <c r="M1049" s="152"/>
      <c r="N1049" s="152"/>
      <c r="O1049" s="152"/>
      <c r="P1049" s="152"/>
      <c r="Q1049" s="152"/>
      <c r="R1049" s="152"/>
      <c r="S1049" s="152"/>
      <c r="T1049" s="152"/>
      <c r="U1049" s="152"/>
      <c r="V1049" s="152"/>
      <c r="W1049" s="152"/>
      <c r="X1049" s="152"/>
      <c r="Y1049" s="152"/>
      <c r="Z1049" s="152"/>
    </row>
    <row r="1050">
      <c r="A1050" s="152"/>
      <c r="B1050" s="153"/>
      <c r="C1050" s="152"/>
      <c r="D1050" s="152"/>
      <c r="E1050" s="152"/>
      <c r="F1050" s="152"/>
      <c r="G1050" s="152"/>
      <c r="H1050" s="152"/>
      <c r="I1050" s="152"/>
      <c r="J1050" s="152"/>
      <c r="K1050" s="152"/>
      <c r="L1050" s="152"/>
      <c r="M1050" s="152"/>
      <c r="N1050" s="152"/>
      <c r="O1050" s="152"/>
      <c r="P1050" s="152"/>
      <c r="Q1050" s="152"/>
      <c r="R1050" s="152"/>
      <c r="S1050" s="152"/>
      <c r="T1050" s="152"/>
      <c r="U1050" s="152"/>
      <c r="V1050" s="152"/>
      <c r="W1050" s="152"/>
      <c r="X1050" s="152"/>
      <c r="Y1050" s="152"/>
      <c r="Z1050" s="152"/>
    </row>
    <row r="1051">
      <c r="A1051" s="152"/>
      <c r="B1051" s="153"/>
      <c r="C1051" s="152"/>
      <c r="D1051" s="152"/>
      <c r="E1051" s="152"/>
      <c r="F1051" s="152"/>
      <c r="G1051" s="152"/>
      <c r="H1051" s="152"/>
      <c r="I1051" s="152"/>
      <c r="J1051" s="152"/>
      <c r="K1051" s="152"/>
      <c r="L1051" s="152"/>
      <c r="M1051" s="152"/>
      <c r="N1051" s="152"/>
      <c r="O1051" s="152"/>
      <c r="P1051" s="152"/>
      <c r="Q1051" s="152"/>
      <c r="R1051" s="152"/>
      <c r="S1051" s="152"/>
      <c r="T1051" s="152"/>
      <c r="U1051" s="152"/>
      <c r="V1051" s="152"/>
      <c r="W1051" s="152"/>
      <c r="X1051" s="152"/>
      <c r="Y1051" s="152"/>
      <c r="Z1051" s="152"/>
    </row>
    <row r="1052">
      <c r="A1052" s="152"/>
      <c r="B1052" s="153"/>
      <c r="C1052" s="152"/>
      <c r="D1052" s="152"/>
      <c r="E1052" s="152"/>
      <c r="F1052" s="152"/>
      <c r="G1052" s="152"/>
      <c r="H1052" s="152"/>
      <c r="I1052" s="152"/>
      <c r="J1052" s="152"/>
      <c r="K1052" s="152"/>
      <c r="L1052" s="152"/>
      <c r="M1052" s="152"/>
      <c r="N1052" s="152"/>
      <c r="O1052" s="152"/>
      <c r="P1052" s="152"/>
      <c r="Q1052" s="152"/>
      <c r="R1052" s="152"/>
      <c r="S1052" s="152"/>
      <c r="T1052" s="152"/>
      <c r="U1052" s="152"/>
      <c r="V1052" s="152"/>
      <c r="W1052" s="152"/>
      <c r="X1052" s="152"/>
      <c r="Y1052" s="152"/>
      <c r="Z1052" s="152"/>
    </row>
  </sheetData>
  <conditionalFormatting sqref="C24">
    <cfRule type="containsText" dxfId="36" priority="1" operator="containsText" text="Amethyst">
      <formula>NOT(ISERROR(SEARCH(("Amethyst"),(C24))))</formula>
    </cfRule>
  </conditionalFormatting>
  <conditionalFormatting sqref="C24">
    <cfRule type="containsText" dxfId="62" priority="2" operator="containsText" text="Green">
      <formula>NOT(ISERROR(SEARCH(("Green"),(C24))))</formula>
    </cfRule>
  </conditionalFormatting>
  <conditionalFormatting sqref="C24">
    <cfRule type="containsText" dxfId="63" priority="3" operator="containsText" text="Lou">
      <formula>NOT(ISERROR(SEARCH(("Lou"),(C24))))</formula>
    </cfRule>
  </conditionalFormatting>
  <conditionalFormatting sqref="C24">
    <cfRule type="containsText" dxfId="47" priority="4" operator="containsText" text="Violet">
      <formula>NOT(ISERROR(SEARCH(("Violet"),(C24))))</formula>
    </cfRule>
  </conditionalFormatting>
  <conditionalFormatting sqref="C24">
    <cfRule type="containsText" dxfId="64" priority="5" operator="containsText" text="Maple">
      <formula>NOT(ISERROR(SEARCH(("Maple"),(C24))))</formula>
    </cfRule>
  </conditionalFormatting>
  <conditionalFormatting sqref="C24">
    <cfRule type="containsText" dxfId="65" priority="6" operator="containsText" text="Flashlight">
      <formula>NOT(ISERROR(SEARCH(("Flashlight"),(C24))))</formula>
    </cfRule>
  </conditionalFormatting>
  <conditionalFormatting sqref="C24">
    <cfRule type="containsText" dxfId="48" priority="7" operator="containsText" text="Void">
      <formula>NOT(ISERROR(SEARCH(("Void"),(C24))))</formula>
    </cfRule>
  </conditionalFormatting>
  <hyperlinks>
    <hyperlink r:id="rId1" ref="C3"/>
    <hyperlink r:id="rId2" ref="C4"/>
    <hyperlink r:id="rId3" ref="C17"/>
    <hyperlink r:id="rId4" ref="C22"/>
    <hyperlink r:id="rId5" ref="C23"/>
    <hyperlink r:id="rId6" ref="C24"/>
  </hyperlinks>
  <drawing r:id="rId7"/>
</worksheet>
</file>