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- 2021-03-10T080918.52" sheetId="1" r:id="rId3"/>
  </sheets>
  <definedNames/>
  <calcPr/>
</workbook>
</file>

<file path=xl/sharedStrings.xml><?xml version="1.0" encoding="utf-8"?>
<sst xmlns="http://schemas.openxmlformats.org/spreadsheetml/2006/main" count="262" uniqueCount="147">
  <si>
    <t>Map Link:</t>
  </si>
  <si>
    <t>https://www.munzee.com/map/9zvxpck7b/16</t>
  </si>
  <si>
    <t>Munzee</t>
  </si>
  <si>
    <t>Total</t>
  </si>
  <si>
    <t>Deployed</t>
  </si>
  <si>
    <t>Available</t>
  </si>
  <si>
    <t>Filled %</t>
  </si>
  <si>
    <t>Flat Disc Golf</t>
  </si>
  <si>
    <t>Crossbow</t>
  </si>
  <si>
    <t>Virtual Shamrock</t>
  </si>
  <si>
    <t>Virtual RUM</t>
  </si>
  <si>
    <t>Night Vision Goggles</t>
  </si>
  <si>
    <t>Virtual Citrine</t>
  </si>
  <si>
    <t>Transportation POI</t>
  </si>
  <si>
    <t>Garden POI</t>
  </si>
  <si>
    <t>Electric Mystery</t>
  </si>
  <si>
    <t>Sir Prize Wheel</t>
  </si>
  <si>
    <t>Safari Bus</t>
  </si>
  <si>
    <t>https://tinyurl.com/2n2ej9nj</t>
  </si>
  <si>
    <t>sep=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</si>
  <si>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</si>
  <si>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</si>
  <si>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</si>
  <si>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</si>
  <si>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</si>
  <si>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</si>
  <si>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</si>
  <si>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</si>
  <si>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 xml:space="preserve">Reserved </t>
  </si>
  <si>
    <t>Flat Disc Golf Basket</t>
  </si>
  <si>
    <t>flatdiscgolfbasket</t>
  </si>
  <si>
    <t>nyisutter</t>
  </si>
  <si>
    <t>https://www.munzee.com/m/nyisutter/9904/</t>
  </si>
  <si>
    <t>virtualshamrock</t>
  </si>
  <si>
    <t>MarleyFanCT</t>
  </si>
  <si>
    <t>https://www.munzee.com/m/marleyfanct/8307/</t>
  </si>
  <si>
    <t>CoalCracker7</t>
  </si>
  <si>
    <t>https://www.munzee.com/m/CoalCracker7/18777/</t>
  </si>
  <si>
    <t xml:space="preserve">Munzeeprof </t>
  </si>
  <si>
    <t>https://www.munzee.com/m/munzeeprof/15541/</t>
  </si>
  <si>
    <t>citrine</t>
  </si>
  <si>
    <t>mandello</t>
  </si>
  <si>
    <t>https://www.munzee.com/m/mandello/11119/</t>
  </si>
  <si>
    <t>Any Reseller</t>
  </si>
  <si>
    <t>reseller</t>
  </si>
  <si>
    <t xml:space="preserve">Owdminer </t>
  </si>
  <si>
    <t>https://www.munzee.com/m/OwdMiner/1078/</t>
  </si>
  <si>
    <t>GeodudeDK</t>
  </si>
  <si>
    <t>https://www.munzee.com/m/GeodudeDK/4101/</t>
  </si>
  <si>
    <t>OHail</t>
  </si>
  <si>
    <t>https://www.munzee.com/m/OHail/26625/</t>
  </si>
  <si>
    <t xml:space="preserve">Lindah417 </t>
  </si>
  <si>
    <t>https://www.munzee.com/m/LindaH417/3310/</t>
  </si>
  <si>
    <t>pikespice</t>
  </si>
  <si>
    <t>https://www.munzee.com/m/pikespice/8087/</t>
  </si>
  <si>
    <t>leesap</t>
  </si>
  <si>
    <t>https://www.munzee.com/m/Leesap/3996/</t>
  </si>
  <si>
    <t>EagleDadandXenia</t>
  </si>
  <si>
    <t>https://www.munzee.com/m/EagleDadandXenia/25518/</t>
  </si>
  <si>
    <t>xptwo</t>
  </si>
  <si>
    <t>https://www.munzee.com/m/xptwo/24193/</t>
  </si>
  <si>
    <t>drew637</t>
  </si>
  <si>
    <t>https://www.munzee.com/m/drew637/6739/</t>
  </si>
  <si>
    <t>electric mystery</t>
  </si>
  <si>
    <t xml:space="preserve">Kpcrystal07 </t>
  </si>
  <si>
    <t>https://www.munzee.com/m/kpcrystal07/19466/</t>
  </si>
  <si>
    <t xml:space="preserve">123xilef </t>
  </si>
  <si>
    <t>https://www.munzee.com/m/123xilef/10739/</t>
  </si>
  <si>
    <t>nbtzyy2</t>
  </si>
  <si>
    <t>https://www.munzee.com/m/Nbtzyy2/2321/</t>
  </si>
  <si>
    <t>https://www.munzee.com/m/marleyfanct/8333/</t>
  </si>
  <si>
    <t>https://www.munzee.com/m/CoalCracker7/16087</t>
  </si>
  <si>
    <t>sir prize wheel</t>
  </si>
  <si>
    <t xml:space="preserve">HiTechMD </t>
  </si>
  <si>
    <t>https://www.munzee.com/m/HiTechMD/11414/</t>
  </si>
  <si>
    <t>humbird7</t>
  </si>
  <si>
    <t>https://www.munzee.com/m/humbird7/27521/</t>
  </si>
  <si>
    <t>crossbow</t>
  </si>
  <si>
    <t>levesund</t>
  </si>
  <si>
    <t>https://www.munzee.com/m/levesund/7536/</t>
  </si>
  <si>
    <t>https://www.munzee.com/m/OHail/26546/</t>
  </si>
  <si>
    <t>markayla</t>
  </si>
  <si>
    <t>https://www.munzee.com/m/markayla/236/</t>
  </si>
  <si>
    <t xml:space="preserve">TinyTrio </t>
  </si>
  <si>
    <t>https://www.munzee.com/m/TinyTrio/4217/</t>
  </si>
  <si>
    <t xml:space="preserve">Brazilia </t>
  </si>
  <si>
    <t>https://www.munzee.com/m/Brazilia/8284/</t>
  </si>
  <si>
    <t>SpaceCoastGeoStore</t>
  </si>
  <si>
    <t>https://www.munzee.com/m/SpaceCoastGeoStore/14647/</t>
  </si>
  <si>
    <t>fionails</t>
  </si>
  <si>
    <t>unzee.com/m/fionails/4191/</t>
  </si>
  <si>
    <t>night vision goggles</t>
  </si>
  <si>
    <t>kiitokurre</t>
  </si>
  <si>
    <t>https://www.munzee.com/m/Kiitokurre/8948/</t>
  </si>
  <si>
    <t>PelicanRouge</t>
  </si>
  <si>
    <t>https://www.munzee.com/m/PelicanRouge/3162/</t>
  </si>
  <si>
    <t>linusbi</t>
  </si>
  <si>
    <t>https://www.munzee.com/m/linusbi/3695</t>
  </si>
  <si>
    <t>chann1</t>
  </si>
  <si>
    <t>https://www.munzee.com/m/Chann1/1021/</t>
  </si>
  <si>
    <t>https://www.munzee.com/m/HiTechMD/11106/</t>
  </si>
  <si>
    <t>J1Huisman</t>
  </si>
  <si>
    <t>https://www.munzee.com/m/J1Huisman/13146/</t>
  </si>
  <si>
    <t>trille</t>
  </si>
  <si>
    <t>https://www.munzee.com/m/trille/337/</t>
  </si>
  <si>
    <t>Boersentrader</t>
  </si>
  <si>
    <t>https://www.munzee.com/m/Boersentrader/5510/</t>
  </si>
  <si>
    <t>Pinkeltje</t>
  </si>
  <si>
    <t>https://www.munzee.com/m/Pinkeltje/2048/</t>
  </si>
  <si>
    <t>munzeemor</t>
  </si>
  <si>
    <t>https://www.munzee.com/m/munzeemor/1118</t>
  </si>
  <si>
    <t>Happygirlie</t>
  </si>
  <si>
    <t>https://www.munzee.com/m/Happygirlie/1821/</t>
  </si>
  <si>
    <t>https://www.munzee.com/m/Boersentrader/3814/</t>
  </si>
  <si>
    <t>POI Transportation</t>
  </si>
  <si>
    <t>poitransportation</t>
  </si>
  <si>
    <t>https://www.munzee.com/m/kpcrystal07/16312/</t>
  </si>
  <si>
    <t>munzeefarmor</t>
  </si>
  <si>
    <t>https://www.munzee.com/m/munzeefarmor/1732</t>
  </si>
  <si>
    <t>Safari Bus Evolution</t>
  </si>
  <si>
    <t>safari truck</t>
  </si>
  <si>
    <t>https://www.munzee.com/m/markayla/683/</t>
  </si>
  <si>
    <t>https://www.munzee.com/m/pikespice/8753/</t>
  </si>
  <si>
    <t>sdgal</t>
  </si>
  <si>
    <t>https://www.munzee.com/m/sdgal/4990/</t>
  </si>
  <si>
    <t>lonni</t>
  </si>
  <si>
    <t>https://www.munzee.com/m/Lonni/872</t>
  </si>
  <si>
    <t>https://www.munzee.com/m/Lonni/863/</t>
  </si>
  <si>
    <t>sdwd</t>
  </si>
  <si>
    <t>https://www.munzee.com/m/SDWD/3592/</t>
  </si>
  <si>
    <t>meka</t>
  </si>
  <si>
    <t>https://www.munzee.com/m/meka/5401/</t>
  </si>
  <si>
    <t>https://www.munzee.com/m/linusbi/3605</t>
  </si>
  <si>
    <t>https://www.munzee.com/m/LindaH417/2037/</t>
  </si>
  <si>
    <t>Sivontim</t>
  </si>
  <si>
    <t>https://www.munzee.com/m/Sivontim/15441/</t>
  </si>
  <si>
    <t>https://www.munzee.com/m/fionails/4156</t>
  </si>
  <si>
    <t>https://www.munzee.com/m/levesund/7522</t>
  </si>
  <si>
    <t>prmarks1391</t>
  </si>
  <si>
    <t>https://www.munzee.com/m/prmarks1391/12643/</t>
  </si>
  <si>
    <t>owdminer</t>
  </si>
  <si>
    <t>https://www.munzee.com/m/OwdMiner/2509/</t>
  </si>
  <si>
    <t>POI Virtual Garden</t>
  </si>
  <si>
    <t>poi virtual garden</t>
  </si>
  <si>
    <t>https://www.munzee.com/m/pikespice/9218/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</si>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</sst>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color rgb="FF000000"/>
      <name val="Arial"/>
    </font>
    <font>
      <u/>
      <sz val="11.0"/>
      <color rgb="FF333333"/>
      <name val="&quot;Helvetica Neue&quot;"/>
    </font>
    <font>
      <name val="Arial"/>
    </font>
    <font>
      <b/>
      <color rgb="FF000000"/>
      <name val="Arial"/>
    </font>
    <font>
      <sz val="11.0"/>
      <name val="Arial"/>
    </font>
    <font>
      <color rgb="FFFFFFFF"/>
      <name val="Arial"/>
    </font>
    <font/>
    <font>
      <color rgb="FF000000"/>
      <name val="Arial"/>
    </font>
    <font>
      <u/>
      <color rgb="FF0000FF"/>
    </font>
    <font>
      <sz val="11.0"/>
      <color rgb="FF000000"/>
      <name val="Arial"/>
    </font>
    <font>
      <b/>
      <sz val="11.0"/>
      <color rgb="FF000000"/>
      <name val="Arial"/>
    </font>
    <font>
      <b/>
    </font>
    <font>
      <u/>
      <color rgb="FF0000FF"/>
    </font>
    <font>
      <sz val="11.0"/>
      <color rgb="FF000000"/>
      <name val="Inconsolata"/>
    </font>
    <font>
      <u/>
      <color rgb="FF1155CC"/>
    </font>
  </fonts>
  <fills count="1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vertical="bottom"/>
    </xf>
    <xf borderId="1" fillId="3" fontId="3" numFmtId="0" xfId="0" applyAlignment="1" applyBorder="1" applyFill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5" numFmtId="9" xfId="0" applyAlignment="1" applyBorder="1" applyFont="1" applyNumberFormat="1">
      <alignment horizontal="center" vertical="bottom"/>
    </xf>
    <xf borderId="1" fillId="4" fontId="3" numFmtId="0" xfId="0" applyAlignment="1" applyBorder="1" applyFill="1" applyFont="1">
      <alignment horizontal="center" readingOrder="0" vertical="bottom"/>
    </xf>
    <xf borderId="1" fillId="5" fontId="3" numFmtId="0" xfId="0" applyAlignment="1" applyBorder="1" applyFill="1" applyFont="1">
      <alignment readingOrder="0" vertical="bottom"/>
    </xf>
    <xf borderId="1" fillId="6" fontId="6" numFmtId="0" xfId="0" applyAlignment="1" applyBorder="1" applyFill="1" applyFont="1">
      <alignment horizontal="center" readingOrder="0" vertical="bottom"/>
    </xf>
    <xf borderId="0" fillId="7" fontId="7" numFmtId="0" xfId="0" applyFill="1" applyFont="1"/>
    <xf borderId="1" fillId="8" fontId="8" numFmtId="0" xfId="0" applyAlignment="1" applyBorder="1" applyFill="1" applyFont="1">
      <alignment horizontal="center" readingOrder="0" vertical="bottom"/>
    </xf>
    <xf borderId="1" fillId="9" fontId="8" numFmtId="0" xfId="0" applyAlignment="1" applyBorder="1" applyFill="1" applyFont="1">
      <alignment horizontal="center" readingOrder="0" vertical="bottom"/>
    </xf>
    <xf borderId="1" fillId="10" fontId="8" numFmtId="0" xfId="0" applyAlignment="1" applyBorder="1" applyFill="1" applyFont="1">
      <alignment horizontal="center" readingOrder="0" vertical="bottom"/>
    </xf>
    <xf borderId="1" fillId="11" fontId="8" numFmtId="0" xfId="0" applyAlignment="1" applyBorder="1" applyFill="1" applyFont="1">
      <alignment horizontal="center" readingOrder="0" vertical="bottom"/>
    </xf>
    <xf borderId="1" fillId="12" fontId="8" numFmtId="0" xfId="0" applyAlignment="1" applyBorder="1" applyFill="1" applyFont="1">
      <alignment horizontal="center" readingOrder="0" vertical="bottom"/>
    </xf>
    <xf borderId="0" fillId="0" fontId="9" numFmtId="0" xfId="0" applyAlignment="1" applyFont="1">
      <alignment readingOrder="0"/>
    </xf>
    <xf borderId="1" fillId="2" fontId="10" numFmtId="0" xfId="0" applyAlignment="1" applyBorder="1" applyFont="1">
      <alignment horizontal="center" vertical="bottom"/>
    </xf>
    <xf borderId="1" fillId="2" fontId="11" numFmtId="0" xfId="0" applyAlignment="1" applyBorder="1" applyFont="1">
      <alignment horizontal="center" vertical="bottom"/>
    </xf>
    <xf borderId="1" fillId="2" fontId="11" numFmtId="9" xfId="0" applyAlignment="1" applyBorder="1" applyFont="1" applyNumberFormat="1">
      <alignment horizontal="center" vertical="bottom"/>
    </xf>
    <xf borderId="0" fillId="0" fontId="7" numFmtId="0" xfId="0" applyAlignment="1" applyFont="1">
      <alignment readingOrder="0"/>
    </xf>
    <xf borderId="1" fillId="2" fontId="12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0" fillId="7" fontId="14" numFmtId="0" xfId="0" applyFont="1"/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1152525</xdr:colOff>
      <xdr:row>0</xdr:row>
      <xdr:rowOff>0</xdr:rowOff>
    </xdr:from>
    <xdr:ext cx="2971800" cy="23050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unzeemor/1118" TargetMode="External"/><Relationship Id="rId42" Type="http://schemas.openxmlformats.org/officeDocument/2006/relationships/hyperlink" Target="https://www.munzee.com/m/Boersentrader/3814/" TargetMode="External"/><Relationship Id="rId41" Type="http://schemas.openxmlformats.org/officeDocument/2006/relationships/hyperlink" Target="https://www.munzee.com/m/Happygirlie/1821/" TargetMode="External"/><Relationship Id="rId44" Type="http://schemas.openxmlformats.org/officeDocument/2006/relationships/hyperlink" Target="https://www.munzee.com/m/munzeefarmor/1732" TargetMode="External"/><Relationship Id="rId43" Type="http://schemas.openxmlformats.org/officeDocument/2006/relationships/hyperlink" Target="https://www.munzee.com/m/kpcrystal07/16312/" TargetMode="External"/><Relationship Id="rId46" Type="http://schemas.openxmlformats.org/officeDocument/2006/relationships/hyperlink" Target="https://www.munzee.com/m/pikespice/8753/5D93RK/" TargetMode="External"/><Relationship Id="rId45" Type="http://schemas.openxmlformats.org/officeDocument/2006/relationships/hyperlink" Target="https://www.munzee.com/m/markayla/683/" TargetMode="External"/><Relationship Id="rId1" Type="http://schemas.openxmlformats.org/officeDocument/2006/relationships/hyperlink" Target="https://www.munzee.com/map/9zvxpck7b/16" TargetMode="External"/><Relationship Id="rId2" Type="http://schemas.openxmlformats.org/officeDocument/2006/relationships/hyperlink" Target="https://tinyurl.com/2n2ej9nj" TargetMode="External"/><Relationship Id="rId3" Type="http://schemas.openxmlformats.org/officeDocument/2006/relationships/hyperlink" Target="https://www.munzee.com/m/nyisutter/9904/" TargetMode="External"/><Relationship Id="rId4" Type="http://schemas.openxmlformats.org/officeDocument/2006/relationships/hyperlink" Target="https://www.munzee.com/m/marleyfanct/8307/" TargetMode="External"/><Relationship Id="rId9" Type="http://schemas.openxmlformats.org/officeDocument/2006/relationships/hyperlink" Target="https://www.munzee.com/m/GeodudeDK/4101/" TargetMode="External"/><Relationship Id="rId48" Type="http://schemas.openxmlformats.org/officeDocument/2006/relationships/hyperlink" Target="https://www.munzee.com/m/Lonni/872" TargetMode="External"/><Relationship Id="rId47" Type="http://schemas.openxmlformats.org/officeDocument/2006/relationships/hyperlink" Target="https://www.munzee.com/m/sdgal/4990/" TargetMode="External"/><Relationship Id="rId49" Type="http://schemas.openxmlformats.org/officeDocument/2006/relationships/hyperlink" Target="https://www.munzee.com/m/Lonni/863/" TargetMode="External"/><Relationship Id="rId5" Type="http://schemas.openxmlformats.org/officeDocument/2006/relationships/hyperlink" Target="https://www.munzee.com/m/CoalCracker7/18777/" TargetMode="External"/><Relationship Id="rId6" Type="http://schemas.openxmlformats.org/officeDocument/2006/relationships/hyperlink" Target="https://www.munzee.com/m/munzeeprof/15541/" TargetMode="External"/><Relationship Id="rId7" Type="http://schemas.openxmlformats.org/officeDocument/2006/relationships/hyperlink" Target="https://www.munzee.com/m/mandello/11119/" TargetMode="External"/><Relationship Id="rId8" Type="http://schemas.openxmlformats.org/officeDocument/2006/relationships/hyperlink" Target="https://www.munzee.com/m/OwdMiner/1078/" TargetMode="External"/><Relationship Id="rId31" Type="http://schemas.openxmlformats.org/officeDocument/2006/relationships/hyperlink" Target="https://www.munzee.com/m/Kiitokurre/8948/" TargetMode="External"/><Relationship Id="rId30" Type="http://schemas.openxmlformats.org/officeDocument/2006/relationships/hyperlink" Target="http://unzee.com/m/fionails/4191/" TargetMode="External"/><Relationship Id="rId33" Type="http://schemas.openxmlformats.org/officeDocument/2006/relationships/hyperlink" Target="https://www.munzee.com/m/linusbi/3695" TargetMode="External"/><Relationship Id="rId32" Type="http://schemas.openxmlformats.org/officeDocument/2006/relationships/hyperlink" Target="https://www.munzee.com/m/PelicanRouge/3162/" TargetMode="External"/><Relationship Id="rId35" Type="http://schemas.openxmlformats.org/officeDocument/2006/relationships/hyperlink" Target="https://www.munzee.com/m/HiTechMD/11106/" TargetMode="External"/><Relationship Id="rId34" Type="http://schemas.openxmlformats.org/officeDocument/2006/relationships/hyperlink" Target="https://www.munzee.com/m/Chann1/1021/" TargetMode="External"/><Relationship Id="rId37" Type="http://schemas.openxmlformats.org/officeDocument/2006/relationships/hyperlink" Target="https://www.munzee.com/m/trille/337/" TargetMode="External"/><Relationship Id="rId36" Type="http://schemas.openxmlformats.org/officeDocument/2006/relationships/hyperlink" Target="https://www.munzee.com/m/J1Huisman/13146/" TargetMode="External"/><Relationship Id="rId39" Type="http://schemas.openxmlformats.org/officeDocument/2006/relationships/hyperlink" Target="https://www.munzee.com/m/Pinkeltje/2048/" TargetMode="External"/><Relationship Id="rId38" Type="http://schemas.openxmlformats.org/officeDocument/2006/relationships/hyperlink" Target="https://www.munzee.com/m/Boersentrader/5510/admin/map/" TargetMode="External"/><Relationship Id="rId20" Type="http://schemas.openxmlformats.org/officeDocument/2006/relationships/hyperlink" Target="https://www.munzee.com/m/marleyfanct/8333/" TargetMode="External"/><Relationship Id="rId22" Type="http://schemas.openxmlformats.org/officeDocument/2006/relationships/hyperlink" Target="https://www.munzee.com/m/HiTechMD/11414/" TargetMode="External"/><Relationship Id="rId21" Type="http://schemas.openxmlformats.org/officeDocument/2006/relationships/hyperlink" Target="https://www.munzee.com/m/CoalCracker7/16087" TargetMode="External"/><Relationship Id="rId24" Type="http://schemas.openxmlformats.org/officeDocument/2006/relationships/hyperlink" Target="https://www.munzee.com/m/levesund/7536/" TargetMode="External"/><Relationship Id="rId23" Type="http://schemas.openxmlformats.org/officeDocument/2006/relationships/hyperlink" Target="https://www.munzee.com/m/humbird7/27521/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www.munzee.com/m/markayla/236/" TargetMode="External"/><Relationship Id="rId25" Type="http://schemas.openxmlformats.org/officeDocument/2006/relationships/hyperlink" Target="https://www.munzee.com/m/OHail/26546/" TargetMode="External"/><Relationship Id="rId28" Type="http://schemas.openxmlformats.org/officeDocument/2006/relationships/hyperlink" Target="https://www.munzee.com/m/Brazilia/8284/" TargetMode="External"/><Relationship Id="rId27" Type="http://schemas.openxmlformats.org/officeDocument/2006/relationships/hyperlink" Target="https://www.munzee.com/m/TinyTrio/4217/" TargetMode="External"/><Relationship Id="rId29" Type="http://schemas.openxmlformats.org/officeDocument/2006/relationships/hyperlink" Target="https://www.munzee.com/m/SpaceCoastGeoStore/14647/" TargetMode="External"/><Relationship Id="rId51" Type="http://schemas.openxmlformats.org/officeDocument/2006/relationships/hyperlink" Target="https://www.munzee.com/m/meka/5401/" TargetMode="External"/><Relationship Id="rId50" Type="http://schemas.openxmlformats.org/officeDocument/2006/relationships/hyperlink" Target="https://www.munzee.com/m/SDWD/3592/" TargetMode="External"/><Relationship Id="rId53" Type="http://schemas.openxmlformats.org/officeDocument/2006/relationships/hyperlink" Target="https://www.munzee.com/m/LindaH417/2037/" TargetMode="External"/><Relationship Id="rId52" Type="http://schemas.openxmlformats.org/officeDocument/2006/relationships/hyperlink" Target="https://www.munzee.com/m/linusbi/3605" TargetMode="External"/><Relationship Id="rId11" Type="http://schemas.openxmlformats.org/officeDocument/2006/relationships/hyperlink" Target="https://www.munzee.com/m/LindaH417/3310/" TargetMode="External"/><Relationship Id="rId55" Type="http://schemas.openxmlformats.org/officeDocument/2006/relationships/hyperlink" Target="https://www.munzee.com/m/fionails/4156" TargetMode="External"/><Relationship Id="rId10" Type="http://schemas.openxmlformats.org/officeDocument/2006/relationships/hyperlink" Target="https://www.munzee.com/m/OHail/26625/" TargetMode="External"/><Relationship Id="rId54" Type="http://schemas.openxmlformats.org/officeDocument/2006/relationships/hyperlink" Target="https://www.munzee.com/m/Sivontim/15441/" TargetMode="External"/><Relationship Id="rId13" Type="http://schemas.openxmlformats.org/officeDocument/2006/relationships/hyperlink" Target="https://www.munzee.com/m/Leesap/3996/" TargetMode="External"/><Relationship Id="rId57" Type="http://schemas.openxmlformats.org/officeDocument/2006/relationships/hyperlink" Target="https://www.munzee.com/m/prmarks1391/12643/admin/map/" TargetMode="External"/><Relationship Id="rId12" Type="http://schemas.openxmlformats.org/officeDocument/2006/relationships/hyperlink" Target="https://www.munzee.com/m/pikespice/8087/" TargetMode="External"/><Relationship Id="rId56" Type="http://schemas.openxmlformats.org/officeDocument/2006/relationships/hyperlink" Target="https://www.munzee.com/m/levesund/7522" TargetMode="External"/><Relationship Id="rId15" Type="http://schemas.openxmlformats.org/officeDocument/2006/relationships/hyperlink" Target="https://www.munzee.com/m/xptwo/24193/" TargetMode="External"/><Relationship Id="rId59" Type="http://schemas.openxmlformats.org/officeDocument/2006/relationships/hyperlink" Target="https://www.munzee.com/m/pikespice/9218/63XQW7/" TargetMode="External"/><Relationship Id="rId14" Type="http://schemas.openxmlformats.org/officeDocument/2006/relationships/hyperlink" Target="https://www.munzee.com/m/EagleDadandXenia/25518/" TargetMode="External"/><Relationship Id="rId58" Type="http://schemas.openxmlformats.org/officeDocument/2006/relationships/hyperlink" Target="https://www.munzee.com/m/OwdMiner/2509/" TargetMode="External"/><Relationship Id="rId17" Type="http://schemas.openxmlformats.org/officeDocument/2006/relationships/hyperlink" Target="https://www.munzee.com/m/kpcrystal07/19466/" TargetMode="External"/><Relationship Id="rId16" Type="http://schemas.openxmlformats.org/officeDocument/2006/relationships/hyperlink" Target="https://www.munzee.com/m/drew637/6739/" TargetMode="External"/><Relationship Id="rId19" Type="http://schemas.openxmlformats.org/officeDocument/2006/relationships/hyperlink" Target="https://www.munzee.com/m/Nbtzyy2/2321/admin/" TargetMode="External"/><Relationship Id="rId18" Type="http://schemas.openxmlformats.org/officeDocument/2006/relationships/hyperlink" Target="https://www.munzee.com/m/123xilef/107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5"/>
    <col customWidth="1" min="6" max="6" width="15.63"/>
    <col customWidth="1" min="7" max="7" width="25.13"/>
    <col customWidth="1" min="8" max="8" width="43.88"/>
  </cols>
  <sheetData>
    <row r="1">
      <c r="A1" s="1" t="s">
        <v>0</v>
      </c>
      <c r="B1" s="2" t="s">
        <v>1</v>
      </c>
      <c r="C1" s="3"/>
      <c r="D1" s="3"/>
      <c r="E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</row>
    <row r="3">
      <c r="A3" s="6" t="s">
        <v>7</v>
      </c>
      <c r="B3" s="7">
        <f>COUNTIF($F18:$F74, "flatdiscgolfbasket")</f>
        <v>1</v>
      </c>
      <c r="C3" s="7">
        <f>B3-COUNTIFs($F18:$F74, "flatdiscgolfbasket", $H18:$H74,"")</f>
        <v>1</v>
      </c>
      <c r="D3" s="7">
        <f t="shared" ref="D3:D13" si="1">B3-C3</f>
        <v>0</v>
      </c>
      <c r="E3" s="8">
        <f t="shared" ref="E3:E5" si="2">C3/B3</f>
        <v>1</v>
      </c>
    </row>
    <row r="4">
      <c r="A4" s="9" t="s">
        <v>8</v>
      </c>
      <c r="B4" s="7">
        <f>COUNTIF($F18:$F74, "crossbow")</f>
        <v>18</v>
      </c>
      <c r="C4" s="7">
        <f>B4-COUNTIFs($F18:$F74, "crossbow", $H18:$H74,"")</f>
        <v>18</v>
      </c>
      <c r="D4" s="7">
        <f t="shared" si="1"/>
        <v>0</v>
      </c>
      <c r="E4" s="8">
        <f t="shared" si="2"/>
        <v>1</v>
      </c>
    </row>
    <row r="5">
      <c r="A5" s="10" t="s">
        <v>9</v>
      </c>
      <c r="B5" s="7">
        <f>COUNTIF($F18:$F74, "virtualshamrock")</f>
        <v>4</v>
      </c>
      <c r="C5" s="7">
        <f>B5-COUNTIFs($F18:$F74, "virtualshamrock", $H18:$H74,"")</f>
        <v>4</v>
      </c>
      <c r="D5" s="7">
        <f t="shared" si="1"/>
        <v>0</v>
      </c>
      <c r="E5" s="8">
        <f t="shared" si="2"/>
        <v>1</v>
      </c>
    </row>
    <row r="6">
      <c r="A6" s="11" t="s">
        <v>10</v>
      </c>
      <c r="B6" s="7">
        <f>COUNTIF($F18:$F74, "reseller")</f>
        <v>14</v>
      </c>
      <c r="C6" s="7">
        <f>B6-COUNTIFs($F18:$F74, "reseller", $H18:$H74,"")</f>
        <v>14</v>
      </c>
      <c r="D6" s="7">
        <f t="shared" si="1"/>
        <v>0</v>
      </c>
      <c r="E6" s="8">
        <v>0.0</v>
      </c>
    </row>
    <row r="7">
      <c r="A7" s="11" t="s">
        <v>11</v>
      </c>
      <c r="B7" s="7">
        <f>COUNTIF($F18:$F74, "night vision goggles")</f>
        <v>6</v>
      </c>
      <c r="C7" s="7">
        <f>B7-COUNTIFs($F18:$F74, "night vision goggles", $H18:$H74,"")</f>
        <v>6</v>
      </c>
      <c r="D7" s="7">
        <f t="shared" si="1"/>
        <v>0</v>
      </c>
      <c r="E7" s="8">
        <v>0.0</v>
      </c>
      <c r="F7" s="12"/>
      <c r="G7" s="12"/>
      <c r="H7" s="12"/>
      <c r="I7" s="12"/>
      <c r="J7" s="12"/>
      <c r="K7" s="12"/>
    </row>
    <row r="8">
      <c r="A8" s="13" t="s">
        <v>12</v>
      </c>
      <c r="B8" s="7">
        <f>COUNTIF($F18:$F74, "citrine")</f>
        <v>2</v>
      </c>
      <c r="C8" s="7">
        <f>B8-COUNTIFs($F18:$F74, "citrine", $H18:$H74,"")</f>
        <v>2</v>
      </c>
      <c r="D8" s="7">
        <f t="shared" si="1"/>
        <v>0</v>
      </c>
      <c r="E8" s="8">
        <f t="shared" ref="E8:E14" si="3">C8/B8</f>
        <v>1</v>
      </c>
      <c r="F8" s="12"/>
      <c r="G8" s="12"/>
      <c r="H8" s="12"/>
      <c r="I8" s="12"/>
      <c r="J8" s="12"/>
      <c r="K8" s="12"/>
    </row>
    <row r="9">
      <c r="A9" s="14" t="s">
        <v>13</v>
      </c>
      <c r="B9" s="7">
        <f>COUNTIF($F18:$F74, "poitransportation")</f>
        <v>1</v>
      </c>
      <c r="C9" s="7">
        <f>B9-COUNTIFs($F18:$F74, "poitransportation", $H18:$H74,"")</f>
        <v>1</v>
      </c>
      <c r="D9" s="7">
        <f t="shared" si="1"/>
        <v>0</v>
      </c>
      <c r="E9" s="8">
        <f t="shared" si="3"/>
        <v>1</v>
      </c>
      <c r="F9" s="12"/>
      <c r="G9" s="12"/>
      <c r="H9" s="12"/>
      <c r="I9" s="12"/>
      <c r="J9" s="12"/>
      <c r="K9" s="12"/>
    </row>
    <row r="10">
      <c r="A10" s="14" t="s">
        <v>14</v>
      </c>
      <c r="B10" s="7">
        <f>COUNTIF($F18:$F74, "poi virtual garden")</f>
        <v>1</v>
      </c>
      <c r="C10" s="7">
        <f>B10-COUNTIFs($F18:$F74, "poi virtual garden", $H18:$H74,"")</f>
        <v>1</v>
      </c>
      <c r="D10" s="7">
        <f t="shared" si="1"/>
        <v>0</v>
      </c>
      <c r="E10" s="8">
        <f t="shared" si="3"/>
        <v>1</v>
      </c>
      <c r="F10" s="12"/>
      <c r="G10" s="12"/>
      <c r="H10" s="12"/>
      <c r="I10" s="12"/>
      <c r="J10" s="12"/>
      <c r="K10" s="12"/>
    </row>
    <row r="11">
      <c r="A11" s="15" t="s">
        <v>15</v>
      </c>
      <c r="B11" s="7">
        <f>COUNTIF($F18:$F74, "electric mystery")</f>
        <v>2</v>
      </c>
      <c r="C11" s="7">
        <f>B11-COUNTIFs($F18:$F74, "electric mystery", $H18:$H74,"")</f>
        <v>2</v>
      </c>
      <c r="D11" s="7">
        <f t="shared" si="1"/>
        <v>0</v>
      </c>
      <c r="E11" s="8">
        <f t="shared" si="3"/>
        <v>1</v>
      </c>
    </row>
    <row r="12">
      <c r="A12" s="16" t="s">
        <v>16</v>
      </c>
      <c r="B12" s="7">
        <f>COUNTIF($F18:$F74, "sir prize wheel")</f>
        <v>3</v>
      </c>
      <c r="C12" s="7">
        <f>B12-COUNTIFs($F18:$F74, "sir prize wheel", $H18:$H74,"")</f>
        <v>3</v>
      </c>
      <c r="D12" s="7">
        <f t="shared" si="1"/>
        <v>0</v>
      </c>
      <c r="E12" s="8">
        <f t="shared" si="3"/>
        <v>1</v>
      </c>
    </row>
    <row r="13">
      <c r="A13" s="17" t="s">
        <v>17</v>
      </c>
      <c r="B13" s="7">
        <f>COUNTIF($F18:$F74, "safari truck")</f>
        <v>5</v>
      </c>
      <c r="C13" s="7">
        <f>B13-COUNTIFs($F18:$F74, "safari truck", $H18:$H74,"")</f>
        <v>5</v>
      </c>
      <c r="D13" s="7">
        <f t="shared" si="1"/>
        <v>0</v>
      </c>
      <c r="E13" s="8">
        <f t="shared" si="3"/>
        <v>1</v>
      </c>
      <c r="G13" s="18" t="s">
        <v>18</v>
      </c>
    </row>
    <row r="14">
      <c r="A14" s="4" t="s">
        <v>3</v>
      </c>
      <c r="B14" s="19">
        <f t="shared" ref="B14:D14" si="4">sum(B3:B13)</f>
        <v>57</v>
      </c>
      <c r="C14" s="20">
        <f t="shared" si="4"/>
        <v>57</v>
      </c>
      <c r="D14" s="20">
        <f t="shared" si="4"/>
        <v>0</v>
      </c>
      <c r="E14" s="21">
        <f t="shared" si="3"/>
        <v>1</v>
      </c>
    </row>
    <row r="15">
      <c r="A15" s="22"/>
    </row>
    <row r="16">
      <c r="A16" s="22" t="s">
        <v>19</v>
      </c>
    </row>
    <row r="17">
      <c r="A17" s="23" t="s">
        <v>20</v>
      </c>
      <c r="B17" s="23" t="s">
        <v>21</v>
      </c>
      <c r="C17" s="23" t="s">
        <v>22</v>
      </c>
      <c r="D17" s="23" t="s">
        <v>23</v>
      </c>
      <c r="E17" s="23" t="s">
        <v>2</v>
      </c>
      <c r="F17" s="23" t="s">
        <v>24</v>
      </c>
      <c r="G17" s="23" t="s">
        <v>25</v>
      </c>
      <c r="H17" s="23" t="s">
        <v>26</v>
      </c>
      <c r="I17" s="23" t="s">
        <v>27</v>
      </c>
      <c r="J17" s="23" t="s">
        <v>28</v>
      </c>
      <c r="K17" s="23" t="s">
        <v>4</v>
      </c>
    </row>
    <row r="18">
      <c r="A18" s="22">
        <v>1.0</v>
      </c>
      <c r="B18" s="22">
        <v>5.0</v>
      </c>
      <c r="C18" s="22">
        <v>44.8330253320459</v>
      </c>
      <c r="D18" s="22">
        <v>-93.1684063298308</v>
      </c>
      <c r="E18" s="22" t="s">
        <v>29</v>
      </c>
      <c r="F18" s="22" t="s">
        <v>30</v>
      </c>
      <c r="G18" s="22" t="s">
        <v>31</v>
      </c>
      <c r="H18" s="24" t="s">
        <v>32</v>
      </c>
      <c r="J18" s="25">
        <f t="shared" ref="J18:J32" si="5">COUNTIF($G$18:$G$74,G18)</f>
        <v>1</v>
      </c>
      <c r="K18" s="25">
        <f t="shared" ref="K18:K32" si="6">J18-COUNTIFS($G$18:$G$74,G18,$H$18:$H$74,"")</f>
        <v>1</v>
      </c>
    </row>
    <row r="19">
      <c r="A19" s="22">
        <v>2.0</v>
      </c>
      <c r="B19" s="22">
        <v>4.0</v>
      </c>
      <c r="C19" s="22">
        <v>44.8329075951036</v>
      </c>
      <c r="D19" s="22">
        <v>-93.1685225927393</v>
      </c>
      <c r="E19" s="22" t="s">
        <v>9</v>
      </c>
      <c r="F19" s="22" t="s">
        <v>33</v>
      </c>
      <c r="G19" s="22" t="s">
        <v>34</v>
      </c>
      <c r="H19" s="18" t="s">
        <v>35</v>
      </c>
      <c r="J19" s="25">
        <f t="shared" si="5"/>
        <v>2</v>
      </c>
      <c r="K19" s="25">
        <f t="shared" si="6"/>
        <v>2</v>
      </c>
    </row>
    <row r="20">
      <c r="A20" s="22">
        <v>2.0</v>
      </c>
      <c r="B20" s="22">
        <v>5.0</v>
      </c>
      <c r="C20" s="22">
        <v>44.832895067992</v>
      </c>
      <c r="D20" s="22">
        <v>-93.1683206886807</v>
      </c>
      <c r="E20" s="22" t="s">
        <v>9</v>
      </c>
      <c r="F20" s="22" t="s">
        <v>33</v>
      </c>
      <c r="G20" s="22" t="s">
        <v>36</v>
      </c>
      <c r="H20" s="18" t="s">
        <v>37</v>
      </c>
      <c r="J20" s="25">
        <f t="shared" si="5"/>
        <v>2</v>
      </c>
      <c r="K20" s="25">
        <f t="shared" si="6"/>
        <v>2</v>
      </c>
    </row>
    <row r="21">
      <c r="A21" s="22">
        <v>3.0</v>
      </c>
      <c r="B21" s="22">
        <v>3.0</v>
      </c>
      <c r="C21" s="22">
        <v>44.832802385068</v>
      </c>
      <c r="D21" s="22">
        <v>-93.1688407586876</v>
      </c>
      <c r="E21" s="22" t="s">
        <v>9</v>
      </c>
      <c r="F21" s="22" t="s">
        <v>33</v>
      </c>
      <c r="G21" s="22" t="s">
        <v>38</v>
      </c>
      <c r="H21" s="18" t="s">
        <v>39</v>
      </c>
      <c r="J21" s="25">
        <f t="shared" si="5"/>
        <v>1</v>
      </c>
      <c r="K21" s="25">
        <f t="shared" si="6"/>
        <v>1</v>
      </c>
    </row>
    <row r="22">
      <c r="A22" s="22">
        <v>3.0</v>
      </c>
      <c r="B22" s="22">
        <v>4.0</v>
      </c>
      <c r="C22" s="22">
        <v>44.8327898579564</v>
      </c>
      <c r="D22" s="22">
        <v>-93.1686388549976</v>
      </c>
      <c r="E22" s="22" t="s">
        <v>12</v>
      </c>
      <c r="F22" s="22" t="s">
        <v>40</v>
      </c>
      <c r="G22" s="22" t="s">
        <v>41</v>
      </c>
      <c r="H22" s="18" t="s">
        <v>42</v>
      </c>
      <c r="J22" s="25">
        <f t="shared" si="5"/>
        <v>1</v>
      </c>
      <c r="K22" s="25">
        <f t="shared" si="6"/>
        <v>1</v>
      </c>
    </row>
    <row r="23">
      <c r="A23" s="22">
        <v>3.0</v>
      </c>
      <c r="B23" s="22">
        <v>5.0</v>
      </c>
      <c r="C23" s="22">
        <v>44.8327773308449</v>
      </c>
      <c r="D23" s="22">
        <v>-93.1684369513515</v>
      </c>
      <c r="E23" s="22" t="s">
        <v>43</v>
      </c>
      <c r="F23" s="22" t="s">
        <v>44</v>
      </c>
      <c r="G23" s="22" t="s">
        <v>45</v>
      </c>
      <c r="H23" s="26" t="s">
        <v>46</v>
      </c>
      <c r="J23" s="25">
        <f t="shared" si="5"/>
        <v>1</v>
      </c>
      <c r="K23" s="25">
        <f t="shared" si="6"/>
        <v>1</v>
      </c>
    </row>
    <row r="24">
      <c r="A24" s="22">
        <v>3.0</v>
      </c>
      <c r="B24" s="22">
        <v>6.0</v>
      </c>
      <c r="C24" s="22">
        <v>44.8327648037333</v>
      </c>
      <c r="D24" s="22">
        <v>-93.1682350477493</v>
      </c>
      <c r="E24" s="22" t="s">
        <v>12</v>
      </c>
      <c r="F24" s="22" t="s">
        <v>40</v>
      </c>
      <c r="G24" s="22" t="s">
        <v>47</v>
      </c>
      <c r="H24" s="18" t="s">
        <v>48</v>
      </c>
      <c r="J24" s="25">
        <f t="shared" si="5"/>
        <v>1</v>
      </c>
      <c r="K24" s="25">
        <f t="shared" si="6"/>
        <v>1</v>
      </c>
    </row>
    <row r="25">
      <c r="A25" s="22">
        <v>3.0</v>
      </c>
      <c r="B25" s="22">
        <v>7.0</v>
      </c>
      <c r="C25" s="22">
        <v>44.8327522766217</v>
      </c>
      <c r="D25" s="22">
        <v>-93.168033144191</v>
      </c>
      <c r="E25" s="22" t="s">
        <v>9</v>
      </c>
      <c r="F25" s="22" t="s">
        <v>33</v>
      </c>
      <c r="G25" s="22" t="s">
        <v>49</v>
      </c>
      <c r="H25" s="18" t="s">
        <v>50</v>
      </c>
      <c r="J25" s="25">
        <f t="shared" si="5"/>
        <v>2</v>
      </c>
      <c r="K25" s="25">
        <f t="shared" si="6"/>
        <v>2</v>
      </c>
    </row>
    <row r="26">
      <c r="A26" s="22">
        <v>4.0</v>
      </c>
      <c r="B26" s="22">
        <v>3.0</v>
      </c>
      <c r="C26" s="22">
        <v>44.832672121014</v>
      </c>
      <c r="D26" s="22">
        <v>-93.1687551169933</v>
      </c>
      <c r="E26" s="22" t="s">
        <v>43</v>
      </c>
      <c r="F26" s="22" t="s">
        <v>44</v>
      </c>
      <c r="G26" s="22" t="s">
        <v>51</v>
      </c>
      <c r="H26" s="26" t="s">
        <v>52</v>
      </c>
      <c r="J26" s="25">
        <f t="shared" si="5"/>
        <v>2</v>
      </c>
      <c r="K26" s="25">
        <f t="shared" si="6"/>
        <v>2</v>
      </c>
    </row>
    <row r="27">
      <c r="A27" s="22">
        <v>4.0</v>
      </c>
      <c r="B27" s="22">
        <v>4.0</v>
      </c>
      <c r="C27" s="22">
        <v>44.8326595939024</v>
      </c>
      <c r="D27" s="22">
        <v>-93.1685532137597</v>
      </c>
      <c r="E27" s="22" t="s">
        <v>43</v>
      </c>
      <c r="F27" s="22" t="s">
        <v>44</v>
      </c>
      <c r="G27" s="22" t="s">
        <v>53</v>
      </c>
      <c r="H27" s="26" t="s">
        <v>54</v>
      </c>
      <c r="J27" s="25">
        <f t="shared" si="5"/>
        <v>3</v>
      </c>
      <c r="K27" s="25">
        <f t="shared" si="6"/>
        <v>3</v>
      </c>
    </row>
    <row r="28">
      <c r="A28" s="22">
        <v>4.0</v>
      </c>
      <c r="B28" s="22">
        <v>5.0</v>
      </c>
      <c r="C28" s="22">
        <v>44.8326470667908</v>
      </c>
      <c r="D28" s="22">
        <v>-93.16835131057</v>
      </c>
      <c r="E28" s="22" t="s">
        <v>43</v>
      </c>
      <c r="F28" s="22" t="s">
        <v>44</v>
      </c>
      <c r="G28" s="22" t="s">
        <v>55</v>
      </c>
      <c r="H28" s="26" t="s">
        <v>56</v>
      </c>
      <c r="J28" s="25">
        <f t="shared" si="5"/>
        <v>1</v>
      </c>
      <c r="K28" s="25">
        <f t="shared" si="6"/>
        <v>1</v>
      </c>
    </row>
    <row r="29">
      <c r="A29" s="22">
        <v>4.0</v>
      </c>
      <c r="B29" s="22">
        <v>6.0</v>
      </c>
      <c r="C29" s="22">
        <v>44.8326345396792</v>
      </c>
      <c r="D29" s="22">
        <v>-93.1681494074241</v>
      </c>
      <c r="E29" s="22" t="s">
        <v>43</v>
      </c>
      <c r="F29" s="22" t="s">
        <v>44</v>
      </c>
      <c r="G29" s="22" t="s">
        <v>57</v>
      </c>
      <c r="H29" s="18" t="s">
        <v>58</v>
      </c>
      <c r="J29" s="25">
        <f t="shared" si="5"/>
        <v>1</v>
      </c>
      <c r="K29" s="25">
        <f t="shared" si="6"/>
        <v>1</v>
      </c>
    </row>
    <row r="30">
      <c r="A30" s="22">
        <v>5.0</v>
      </c>
      <c r="B30" s="22">
        <v>2.0</v>
      </c>
      <c r="C30" s="22">
        <v>44.8325669109785</v>
      </c>
      <c r="D30" s="22">
        <v>-93.169073281204</v>
      </c>
      <c r="E30" s="22" t="s">
        <v>43</v>
      </c>
      <c r="F30" s="22" t="s">
        <v>44</v>
      </c>
      <c r="G30" s="22" t="s">
        <v>59</v>
      </c>
      <c r="H30" s="24" t="s">
        <v>60</v>
      </c>
      <c r="J30" s="25">
        <f t="shared" si="5"/>
        <v>1</v>
      </c>
      <c r="K30" s="25">
        <f t="shared" si="6"/>
        <v>1</v>
      </c>
    </row>
    <row r="31">
      <c r="A31" s="22">
        <v>5.0</v>
      </c>
      <c r="B31" s="22">
        <v>3.0</v>
      </c>
      <c r="C31" s="22">
        <v>44.8325543838669</v>
      </c>
      <c r="D31" s="22">
        <v>-93.168871378339</v>
      </c>
      <c r="E31" s="22" t="s">
        <v>43</v>
      </c>
      <c r="F31" s="22" t="s">
        <v>44</v>
      </c>
      <c r="G31" s="22" t="s">
        <v>61</v>
      </c>
      <c r="H31" s="18" t="s">
        <v>62</v>
      </c>
      <c r="J31" s="25">
        <f t="shared" si="5"/>
        <v>1</v>
      </c>
      <c r="K31" s="25">
        <f t="shared" si="6"/>
        <v>1</v>
      </c>
    </row>
    <row r="32">
      <c r="A32" s="22">
        <v>5.0</v>
      </c>
      <c r="B32" s="22">
        <v>4.0</v>
      </c>
      <c r="C32" s="22">
        <v>44.8325418567553</v>
      </c>
      <c r="D32" s="22">
        <v>-93.1686694755179</v>
      </c>
      <c r="E32" s="22" t="s">
        <v>15</v>
      </c>
      <c r="F32" s="22" t="s">
        <v>63</v>
      </c>
      <c r="G32" s="22" t="s">
        <v>64</v>
      </c>
      <c r="H32" s="18" t="s">
        <v>65</v>
      </c>
      <c r="J32" s="25">
        <f t="shared" si="5"/>
        <v>2</v>
      </c>
      <c r="K32" s="25">
        <f t="shared" si="6"/>
        <v>2</v>
      </c>
    </row>
    <row r="33">
      <c r="A33" s="22">
        <v>5.0</v>
      </c>
      <c r="B33" s="22">
        <v>5.0</v>
      </c>
      <c r="C33" s="22">
        <v>44.8325293296438</v>
      </c>
      <c r="D33" s="22">
        <v>-93.1684675727406</v>
      </c>
      <c r="E33" s="22" t="s">
        <v>43</v>
      </c>
      <c r="F33" s="22" t="s">
        <v>44</v>
      </c>
      <c r="G33" s="22" t="s">
        <v>66</v>
      </c>
      <c r="H33" s="18" t="s">
        <v>67</v>
      </c>
      <c r="J33" s="25">
        <f>COUNTIF($G$18:$G$74,G35)</f>
        <v>2</v>
      </c>
      <c r="K33" s="25">
        <f>J33-COUNTIFS($G$18:$G$74,G35,$H$18:$H$74,"")</f>
        <v>2</v>
      </c>
    </row>
    <row r="34">
      <c r="A34" s="22">
        <v>5.0</v>
      </c>
      <c r="B34" s="22">
        <v>6.0</v>
      </c>
      <c r="C34" s="22">
        <v>44.8325168025322</v>
      </c>
      <c r="D34" s="22">
        <v>-93.1682656700072</v>
      </c>
      <c r="E34" s="22" t="s">
        <v>15</v>
      </c>
      <c r="F34" s="22" t="s">
        <v>63</v>
      </c>
      <c r="G34" s="22" t="s">
        <v>68</v>
      </c>
      <c r="H34" s="26" t="s">
        <v>69</v>
      </c>
      <c r="J34" s="25">
        <f>COUNTIF($G$18:$G$74,G34)</f>
        <v>1</v>
      </c>
      <c r="K34" s="25">
        <f>J34-COUNTIFS($G$18:$G$74,G34,$H$18:$H$74,"")</f>
        <v>1</v>
      </c>
    </row>
    <row r="35">
      <c r="A35" s="22">
        <v>5.0</v>
      </c>
      <c r="B35" s="22">
        <v>7.0</v>
      </c>
      <c r="C35" s="22">
        <v>44.8325042754206</v>
      </c>
      <c r="D35" s="22">
        <v>-93.1680637673177</v>
      </c>
      <c r="E35" s="22" t="s">
        <v>43</v>
      </c>
      <c r="F35" s="22" t="s">
        <v>44</v>
      </c>
      <c r="G35" s="22" t="s">
        <v>34</v>
      </c>
      <c r="H35" s="26" t="s">
        <v>70</v>
      </c>
      <c r="J35" s="25">
        <f>COUNTIF($G$18:$G$74,#REF!)</f>
        <v>0</v>
      </c>
      <c r="K35" s="25">
        <f>J35-COUNTIFS($G$18:$G$74,#REF!,$H$18:$H$74,"")</f>
        <v>0</v>
      </c>
    </row>
    <row r="36">
      <c r="A36" s="22">
        <v>5.0</v>
      </c>
      <c r="B36" s="22">
        <v>8.0</v>
      </c>
      <c r="C36" s="22">
        <v>44.832491748309</v>
      </c>
      <c r="D36" s="22">
        <v>-93.1678618646722</v>
      </c>
      <c r="E36" s="22" t="s">
        <v>43</v>
      </c>
      <c r="F36" s="22" t="s">
        <v>44</v>
      </c>
      <c r="G36" s="22" t="s">
        <v>36</v>
      </c>
      <c r="H36" s="26" t="s">
        <v>71</v>
      </c>
      <c r="J36" s="25">
        <f t="shared" ref="J36:J74" si="7">COUNTIF($G$18:$G$74,G36)</f>
        <v>2</v>
      </c>
      <c r="K36" s="25">
        <f t="shared" ref="K36:K74" si="8">J36-COUNTIFS($G$18:$G$74,G36,$H$18:$H$74,"")</f>
        <v>2</v>
      </c>
    </row>
    <row r="37">
      <c r="A37" s="22">
        <v>6.0</v>
      </c>
      <c r="B37" s="22">
        <v>1.0</v>
      </c>
      <c r="C37" s="22">
        <v>44.8324491740362</v>
      </c>
      <c r="D37" s="22">
        <v>-93.169189541874</v>
      </c>
      <c r="E37" s="22" t="s">
        <v>16</v>
      </c>
      <c r="F37" s="22" t="s">
        <v>72</v>
      </c>
      <c r="G37" s="22" t="s">
        <v>73</v>
      </c>
      <c r="H37" s="26" t="s">
        <v>74</v>
      </c>
      <c r="J37" s="25">
        <f t="shared" si="7"/>
        <v>2</v>
      </c>
      <c r="K37" s="25">
        <f t="shared" si="8"/>
        <v>2</v>
      </c>
    </row>
    <row r="38">
      <c r="A38" s="22">
        <v>6.0</v>
      </c>
      <c r="B38" s="22">
        <v>2.0</v>
      </c>
      <c r="C38" s="22">
        <v>44.8324366469246</v>
      </c>
      <c r="D38" s="22">
        <v>-93.1689876394215</v>
      </c>
      <c r="E38" s="22" t="s">
        <v>43</v>
      </c>
      <c r="F38" s="22" t="s">
        <v>44</v>
      </c>
      <c r="G38" s="22" t="s">
        <v>75</v>
      </c>
      <c r="H38" s="18" t="s">
        <v>76</v>
      </c>
      <c r="J38" s="25">
        <f t="shared" si="7"/>
        <v>1</v>
      </c>
      <c r="K38" s="25">
        <f t="shared" si="8"/>
        <v>1</v>
      </c>
    </row>
    <row r="39">
      <c r="A39" s="22">
        <v>6.0</v>
      </c>
      <c r="B39" s="22">
        <v>3.0</v>
      </c>
      <c r="C39" s="22">
        <v>44.832424119813</v>
      </c>
      <c r="D39" s="22">
        <v>-93.1687857370128</v>
      </c>
      <c r="E39" s="22" t="s">
        <v>8</v>
      </c>
      <c r="F39" s="22" t="s">
        <v>77</v>
      </c>
      <c r="G39" s="22" t="s">
        <v>78</v>
      </c>
      <c r="H39" s="18" t="s">
        <v>79</v>
      </c>
      <c r="J39" s="25">
        <f t="shared" si="7"/>
        <v>2</v>
      </c>
      <c r="K39" s="25">
        <f t="shared" si="8"/>
        <v>2</v>
      </c>
    </row>
    <row r="40">
      <c r="A40" s="22">
        <v>6.0</v>
      </c>
      <c r="B40" s="22">
        <v>4.0</v>
      </c>
      <c r="C40" s="22">
        <v>44.8324115927014</v>
      </c>
      <c r="D40" s="22">
        <v>-93.168583834648</v>
      </c>
      <c r="E40" s="22" t="s">
        <v>43</v>
      </c>
      <c r="F40" s="22" t="s">
        <v>44</v>
      </c>
      <c r="G40" s="22" t="s">
        <v>49</v>
      </c>
      <c r="H40" s="26" t="s">
        <v>80</v>
      </c>
      <c r="J40" s="25">
        <f t="shared" si="7"/>
        <v>2</v>
      </c>
      <c r="K40" s="25">
        <f t="shared" si="8"/>
        <v>2</v>
      </c>
    </row>
    <row r="41">
      <c r="A41" s="22">
        <v>6.0</v>
      </c>
      <c r="B41" s="22">
        <v>5.0</v>
      </c>
      <c r="C41" s="22">
        <v>44.8323990655898</v>
      </c>
      <c r="D41" s="22">
        <v>-93.1683819323271</v>
      </c>
      <c r="E41" s="22" t="s">
        <v>43</v>
      </c>
      <c r="F41" s="22" t="s">
        <v>44</v>
      </c>
      <c r="G41" s="22" t="s">
        <v>81</v>
      </c>
      <c r="H41" s="26" t="s">
        <v>82</v>
      </c>
      <c r="J41" s="25">
        <f t="shared" si="7"/>
        <v>2</v>
      </c>
      <c r="K41" s="25">
        <f t="shared" si="8"/>
        <v>2</v>
      </c>
    </row>
    <row r="42">
      <c r="A42" s="22">
        <v>6.0</v>
      </c>
      <c r="B42" s="22">
        <v>6.0</v>
      </c>
      <c r="C42" s="22">
        <v>44.8323865384782</v>
      </c>
      <c r="D42" s="22">
        <v>-93.1681800300501</v>
      </c>
      <c r="E42" s="22" t="s">
        <v>8</v>
      </c>
      <c r="F42" s="22" t="s">
        <v>77</v>
      </c>
      <c r="G42" s="22" t="s">
        <v>83</v>
      </c>
      <c r="H42" s="26" t="s">
        <v>84</v>
      </c>
      <c r="J42" s="25">
        <f t="shared" si="7"/>
        <v>1</v>
      </c>
      <c r="K42" s="25">
        <f t="shared" si="8"/>
        <v>1</v>
      </c>
    </row>
    <row r="43">
      <c r="A43" s="22">
        <v>6.0</v>
      </c>
      <c r="B43" s="22">
        <v>7.0</v>
      </c>
      <c r="C43" s="22">
        <v>44.8323740113666</v>
      </c>
      <c r="D43" s="22">
        <v>-93.167978127817</v>
      </c>
      <c r="E43" s="22" t="s">
        <v>43</v>
      </c>
      <c r="F43" s="22" t="s">
        <v>44</v>
      </c>
      <c r="G43" s="22" t="s">
        <v>85</v>
      </c>
      <c r="H43" s="18" t="s">
        <v>86</v>
      </c>
      <c r="J43" s="25">
        <f t="shared" si="7"/>
        <v>1</v>
      </c>
      <c r="K43" s="25">
        <f t="shared" si="8"/>
        <v>1</v>
      </c>
    </row>
    <row r="44">
      <c r="A44" s="22">
        <v>6.0</v>
      </c>
      <c r="B44" s="22">
        <v>8.0</v>
      </c>
      <c r="C44" s="22">
        <v>44.8323614842551</v>
      </c>
      <c r="D44" s="22">
        <v>-93.1677762256277</v>
      </c>
      <c r="E44" s="22" t="s">
        <v>16</v>
      </c>
      <c r="F44" s="22" t="s">
        <v>72</v>
      </c>
      <c r="G44" s="22" t="s">
        <v>87</v>
      </c>
      <c r="H44" s="26" t="s">
        <v>88</v>
      </c>
      <c r="J44" s="25">
        <f t="shared" si="7"/>
        <v>1</v>
      </c>
      <c r="K44" s="25">
        <f t="shared" si="8"/>
        <v>1</v>
      </c>
    </row>
    <row r="45">
      <c r="A45" s="22">
        <v>7.0</v>
      </c>
      <c r="B45" s="22">
        <v>2.0</v>
      </c>
      <c r="C45" s="22">
        <v>44.8323189097775</v>
      </c>
      <c r="D45" s="22">
        <v>-93.1691038998543</v>
      </c>
      <c r="E45" s="22" t="s">
        <v>8</v>
      </c>
      <c r="F45" s="22" t="s">
        <v>77</v>
      </c>
      <c r="G45" s="22" t="s">
        <v>89</v>
      </c>
      <c r="H45" s="18" t="s">
        <v>90</v>
      </c>
      <c r="J45" s="25">
        <f t="shared" si="7"/>
        <v>2</v>
      </c>
      <c r="K45" s="25">
        <f t="shared" si="8"/>
        <v>2</v>
      </c>
    </row>
    <row r="46">
      <c r="A46" s="22">
        <v>7.0</v>
      </c>
      <c r="B46" s="22">
        <v>3.0</v>
      </c>
      <c r="C46" s="22">
        <v>44.8323063826659</v>
      </c>
      <c r="D46" s="22">
        <v>-93.1689019978581</v>
      </c>
      <c r="E46" s="22" t="s">
        <v>11</v>
      </c>
      <c r="F46" s="22" t="s">
        <v>91</v>
      </c>
      <c r="G46" s="22" t="s">
        <v>92</v>
      </c>
      <c r="H46" s="18" t="s">
        <v>93</v>
      </c>
      <c r="J46" s="25">
        <f t="shared" si="7"/>
        <v>1</v>
      </c>
      <c r="K46" s="25">
        <f t="shared" si="8"/>
        <v>1</v>
      </c>
    </row>
    <row r="47">
      <c r="A47" s="22">
        <v>7.0</v>
      </c>
      <c r="B47" s="22">
        <v>4.0</v>
      </c>
      <c r="C47" s="22">
        <v>44.8322938555543</v>
      </c>
      <c r="D47" s="22">
        <v>-93.1687000959058</v>
      </c>
      <c r="E47" s="22" t="s">
        <v>11</v>
      </c>
      <c r="F47" s="22" t="s">
        <v>91</v>
      </c>
      <c r="G47" s="22" t="s">
        <v>94</v>
      </c>
      <c r="H47" s="18" t="s">
        <v>95</v>
      </c>
      <c r="J47" s="25">
        <f t="shared" si="7"/>
        <v>1</v>
      </c>
      <c r="K47" s="25">
        <f t="shared" si="8"/>
        <v>1</v>
      </c>
    </row>
    <row r="48">
      <c r="A48" s="22">
        <v>7.0</v>
      </c>
      <c r="B48" s="22">
        <v>5.0</v>
      </c>
      <c r="C48" s="22">
        <v>44.8322813284427</v>
      </c>
      <c r="D48" s="22">
        <v>-93.1684981939973</v>
      </c>
      <c r="E48" s="22" t="s">
        <v>8</v>
      </c>
      <c r="F48" s="22" t="s">
        <v>77</v>
      </c>
      <c r="G48" s="22" t="s">
        <v>96</v>
      </c>
      <c r="H48" s="18" t="s">
        <v>97</v>
      </c>
      <c r="J48" s="25">
        <f t="shared" si="7"/>
        <v>2</v>
      </c>
      <c r="K48" s="25">
        <f t="shared" si="8"/>
        <v>2</v>
      </c>
    </row>
    <row r="49">
      <c r="A49" s="22">
        <v>7.0</v>
      </c>
      <c r="B49" s="22">
        <v>6.0</v>
      </c>
      <c r="C49" s="22">
        <v>44.8322688013311</v>
      </c>
      <c r="D49" s="22">
        <v>-93.1682962921328</v>
      </c>
      <c r="E49" s="22" t="s">
        <v>11</v>
      </c>
      <c r="F49" s="22" t="s">
        <v>91</v>
      </c>
      <c r="G49" s="22" t="s">
        <v>98</v>
      </c>
      <c r="H49" s="26" t="s">
        <v>99</v>
      </c>
      <c r="J49" s="25">
        <f t="shared" si="7"/>
        <v>1</v>
      </c>
      <c r="K49" s="25">
        <f t="shared" si="8"/>
        <v>1</v>
      </c>
    </row>
    <row r="50">
      <c r="A50" s="22">
        <v>7.0</v>
      </c>
      <c r="B50" s="22">
        <v>7.0</v>
      </c>
      <c r="C50" s="22">
        <v>44.8322562742195</v>
      </c>
      <c r="D50" s="22">
        <v>-93.1680943903121</v>
      </c>
      <c r="E50" s="22" t="s">
        <v>11</v>
      </c>
      <c r="F50" s="22" t="s">
        <v>91</v>
      </c>
      <c r="G50" s="22" t="s">
        <v>73</v>
      </c>
      <c r="H50" s="26" t="s">
        <v>100</v>
      </c>
      <c r="J50" s="25">
        <f t="shared" si="7"/>
        <v>2</v>
      </c>
      <c r="K50" s="25">
        <f t="shared" si="8"/>
        <v>2</v>
      </c>
    </row>
    <row r="51">
      <c r="A51" s="22">
        <v>7.0</v>
      </c>
      <c r="B51" s="22">
        <v>8.0</v>
      </c>
      <c r="C51" s="22">
        <v>44.8322437471079</v>
      </c>
      <c r="D51" s="22">
        <v>-93.1678924885353</v>
      </c>
      <c r="E51" s="22" t="s">
        <v>8</v>
      </c>
      <c r="F51" s="22" t="s">
        <v>77</v>
      </c>
      <c r="G51" s="22" t="s">
        <v>101</v>
      </c>
      <c r="H51" s="26" t="s">
        <v>102</v>
      </c>
      <c r="J51" s="25">
        <f t="shared" si="7"/>
        <v>1</v>
      </c>
      <c r="K51" s="25">
        <f t="shared" si="8"/>
        <v>1</v>
      </c>
    </row>
    <row r="52">
      <c r="A52" s="22">
        <v>8.0</v>
      </c>
      <c r="B52" s="22">
        <v>2.0</v>
      </c>
      <c r="C52" s="22">
        <v>44.8321886457236</v>
      </c>
      <c r="D52" s="22">
        <v>-93.1690182584407</v>
      </c>
      <c r="E52" s="22" t="s">
        <v>8</v>
      </c>
      <c r="F52" s="22" t="s">
        <v>77</v>
      </c>
      <c r="G52" s="22" t="s">
        <v>103</v>
      </c>
      <c r="H52" s="24" t="s">
        <v>104</v>
      </c>
      <c r="J52" s="25">
        <f t="shared" si="7"/>
        <v>1</v>
      </c>
      <c r="K52" s="25">
        <f t="shared" si="8"/>
        <v>1</v>
      </c>
    </row>
    <row r="53">
      <c r="A53" s="22">
        <v>8.0</v>
      </c>
      <c r="B53" s="22">
        <v>3.0</v>
      </c>
      <c r="C53" s="22">
        <v>44.832176118612</v>
      </c>
      <c r="D53" s="22">
        <v>-93.1688163569008</v>
      </c>
      <c r="E53" s="22" t="s">
        <v>11</v>
      </c>
      <c r="F53" s="22" t="s">
        <v>91</v>
      </c>
      <c r="G53" s="22" t="s">
        <v>105</v>
      </c>
      <c r="H53" s="26" t="s">
        <v>106</v>
      </c>
      <c r="J53" s="25">
        <f t="shared" si="7"/>
        <v>2</v>
      </c>
      <c r="K53" s="25">
        <f t="shared" si="8"/>
        <v>2</v>
      </c>
    </row>
    <row r="54">
      <c r="A54" s="22">
        <v>8.0</v>
      </c>
      <c r="B54" s="22">
        <v>4.0</v>
      </c>
      <c r="C54" s="22">
        <v>44.8321635915004</v>
      </c>
      <c r="D54" s="22">
        <v>-93.1686144554048</v>
      </c>
      <c r="E54" s="22" t="s">
        <v>8</v>
      </c>
      <c r="F54" s="22" t="s">
        <v>77</v>
      </c>
      <c r="G54" s="22" t="s">
        <v>107</v>
      </c>
      <c r="H54" s="18" t="s">
        <v>108</v>
      </c>
      <c r="J54" s="25">
        <f t="shared" si="7"/>
        <v>1</v>
      </c>
      <c r="K54" s="25">
        <f t="shared" si="8"/>
        <v>1</v>
      </c>
    </row>
    <row r="55">
      <c r="A55" s="22">
        <v>8.0</v>
      </c>
      <c r="B55" s="22">
        <v>5.0</v>
      </c>
      <c r="C55" s="22">
        <v>44.8321510643888</v>
      </c>
      <c r="D55" s="22">
        <v>-93.1684125539527</v>
      </c>
      <c r="E55" s="22" t="s">
        <v>8</v>
      </c>
      <c r="F55" s="22" t="s">
        <v>77</v>
      </c>
      <c r="G55" s="22" t="s">
        <v>109</v>
      </c>
      <c r="H55" s="26" t="s">
        <v>110</v>
      </c>
      <c r="J55" s="25">
        <f t="shared" si="7"/>
        <v>1</v>
      </c>
      <c r="K55" s="25">
        <f t="shared" si="8"/>
        <v>1</v>
      </c>
    </row>
    <row r="56">
      <c r="A56" s="22">
        <v>8.0</v>
      </c>
      <c r="B56" s="22">
        <v>6.0</v>
      </c>
      <c r="C56" s="22">
        <v>44.8321385372772</v>
      </c>
      <c r="D56" s="22">
        <v>-93.1682106525445</v>
      </c>
      <c r="E56" s="22" t="s">
        <v>11</v>
      </c>
      <c r="F56" s="22" t="s">
        <v>91</v>
      </c>
      <c r="G56" s="22" t="s">
        <v>111</v>
      </c>
      <c r="H56" s="26" t="s">
        <v>112</v>
      </c>
      <c r="J56" s="25">
        <f t="shared" si="7"/>
        <v>1</v>
      </c>
      <c r="K56" s="25">
        <f t="shared" si="8"/>
        <v>1</v>
      </c>
    </row>
    <row r="57">
      <c r="A57" s="22">
        <v>8.0</v>
      </c>
      <c r="B57" s="22">
        <v>7.0</v>
      </c>
      <c r="C57" s="22">
        <v>44.8321260101656</v>
      </c>
      <c r="D57" s="22">
        <v>-93.1680087511802</v>
      </c>
      <c r="E57" s="22" t="s">
        <v>8</v>
      </c>
      <c r="F57" s="22" t="s">
        <v>77</v>
      </c>
      <c r="G57" s="26" t="s">
        <v>105</v>
      </c>
      <c r="H57" s="26" t="s">
        <v>113</v>
      </c>
      <c r="J57" s="25">
        <f t="shared" si="7"/>
        <v>2</v>
      </c>
      <c r="K57" s="25">
        <f t="shared" si="8"/>
        <v>2</v>
      </c>
    </row>
    <row r="58">
      <c r="A58" s="22">
        <v>8.0</v>
      </c>
      <c r="B58" s="22">
        <v>13.0</v>
      </c>
      <c r="C58" s="22">
        <v>44.832050847496</v>
      </c>
      <c r="D58" s="22">
        <v>-93.1667973439158</v>
      </c>
      <c r="E58" s="22" t="s">
        <v>114</v>
      </c>
      <c r="F58" s="22" t="s">
        <v>115</v>
      </c>
      <c r="G58" s="22" t="s">
        <v>64</v>
      </c>
      <c r="H58" s="18" t="s">
        <v>116</v>
      </c>
      <c r="J58" s="25">
        <f t="shared" si="7"/>
        <v>2</v>
      </c>
      <c r="K58" s="25">
        <f t="shared" si="8"/>
        <v>2</v>
      </c>
    </row>
    <row r="59">
      <c r="A59" s="22">
        <v>9.0</v>
      </c>
      <c r="B59" s="22">
        <v>3.0</v>
      </c>
      <c r="C59" s="22">
        <v>44.8320583814648</v>
      </c>
      <c r="D59" s="22">
        <v>-93.1689326172455</v>
      </c>
      <c r="E59" s="22" t="s">
        <v>8</v>
      </c>
      <c r="F59" s="22" t="s">
        <v>77</v>
      </c>
      <c r="G59" s="22" t="s">
        <v>117</v>
      </c>
      <c r="H59" s="18" t="s">
        <v>118</v>
      </c>
      <c r="J59" s="25">
        <f t="shared" si="7"/>
        <v>1</v>
      </c>
      <c r="K59" s="25">
        <f t="shared" si="8"/>
        <v>1</v>
      </c>
    </row>
    <row r="60">
      <c r="A60" s="22">
        <v>9.0</v>
      </c>
      <c r="B60" s="22">
        <v>4.0</v>
      </c>
      <c r="C60" s="22">
        <v>44.8320458543532</v>
      </c>
      <c r="D60" s="22">
        <v>-93.168730716162</v>
      </c>
      <c r="E60" s="22" t="s">
        <v>119</v>
      </c>
      <c r="F60" s="22" t="s">
        <v>120</v>
      </c>
      <c r="G60" s="22" t="s">
        <v>81</v>
      </c>
      <c r="H60" s="18" t="s">
        <v>121</v>
      </c>
      <c r="J60" s="25">
        <f t="shared" si="7"/>
        <v>2</v>
      </c>
      <c r="K60" s="25">
        <f t="shared" si="8"/>
        <v>2</v>
      </c>
    </row>
    <row r="61">
      <c r="A61" s="22">
        <v>9.0</v>
      </c>
      <c r="B61" s="22">
        <v>5.0</v>
      </c>
      <c r="C61" s="22">
        <v>44.8320333272416</v>
      </c>
      <c r="D61" s="22">
        <v>-93.1685288151224</v>
      </c>
      <c r="E61" s="22" t="s">
        <v>8</v>
      </c>
      <c r="F61" s="22" t="s">
        <v>77</v>
      </c>
      <c r="G61" s="22" t="s">
        <v>53</v>
      </c>
      <c r="H61" s="26" t="s">
        <v>122</v>
      </c>
      <c r="J61" s="25">
        <f t="shared" si="7"/>
        <v>3</v>
      </c>
      <c r="K61" s="25">
        <f t="shared" si="8"/>
        <v>3</v>
      </c>
    </row>
    <row r="62">
      <c r="A62" s="22">
        <v>9.0</v>
      </c>
      <c r="B62" s="22">
        <v>6.0</v>
      </c>
      <c r="C62" s="22">
        <v>44.83202080013</v>
      </c>
      <c r="D62" s="22">
        <v>-93.1683269141267</v>
      </c>
      <c r="E62" s="22" t="s">
        <v>119</v>
      </c>
      <c r="F62" s="22" t="s">
        <v>120</v>
      </c>
      <c r="G62" s="22" t="s">
        <v>123</v>
      </c>
      <c r="H62" s="18" t="s">
        <v>124</v>
      </c>
      <c r="J62" s="25">
        <f t="shared" si="7"/>
        <v>1</v>
      </c>
      <c r="K62" s="25">
        <f t="shared" si="8"/>
        <v>1</v>
      </c>
    </row>
    <row r="63">
      <c r="A63" s="22">
        <v>9.0</v>
      </c>
      <c r="B63" s="22">
        <v>7.0</v>
      </c>
      <c r="C63" s="22">
        <v>44.8320082730184</v>
      </c>
      <c r="D63" s="22">
        <v>-93.1681250131748</v>
      </c>
      <c r="E63" s="22" t="s">
        <v>8</v>
      </c>
      <c r="F63" s="22" t="s">
        <v>77</v>
      </c>
      <c r="G63" s="22" t="s">
        <v>125</v>
      </c>
      <c r="H63" s="18" t="s">
        <v>126</v>
      </c>
      <c r="J63" s="25">
        <f t="shared" si="7"/>
        <v>2</v>
      </c>
      <c r="K63" s="25">
        <f t="shared" si="8"/>
        <v>2</v>
      </c>
    </row>
    <row r="64">
      <c r="A64" s="22">
        <v>10.0</v>
      </c>
      <c r="B64" s="22">
        <v>3.0</v>
      </c>
      <c r="C64" s="22">
        <v>44.8319281174108</v>
      </c>
      <c r="D64" s="22">
        <v>-93.1688469766562</v>
      </c>
      <c r="E64" s="22" t="s">
        <v>8</v>
      </c>
      <c r="F64" s="22" t="s">
        <v>77</v>
      </c>
      <c r="G64" s="22" t="s">
        <v>125</v>
      </c>
      <c r="H64" s="18" t="s">
        <v>127</v>
      </c>
      <c r="J64" s="25">
        <f t="shared" si="7"/>
        <v>2</v>
      </c>
      <c r="K64" s="25">
        <f t="shared" si="8"/>
        <v>2</v>
      </c>
    </row>
    <row r="65">
      <c r="A65" s="22">
        <v>10.0</v>
      </c>
      <c r="B65" s="22">
        <v>4.0</v>
      </c>
      <c r="C65" s="22">
        <v>44.8319155902992</v>
      </c>
      <c r="D65" s="22">
        <v>-93.168645076029</v>
      </c>
      <c r="E65" s="22" t="s">
        <v>119</v>
      </c>
      <c r="F65" s="22" t="s">
        <v>120</v>
      </c>
      <c r="G65" s="22" t="s">
        <v>128</v>
      </c>
      <c r="H65" s="18" t="s">
        <v>129</v>
      </c>
      <c r="J65" s="25">
        <f t="shared" si="7"/>
        <v>1</v>
      </c>
      <c r="K65" s="25">
        <f t="shared" si="8"/>
        <v>1</v>
      </c>
    </row>
    <row r="66">
      <c r="A66" s="22">
        <v>10.0</v>
      </c>
      <c r="B66" s="22">
        <v>5.0</v>
      </c>
      <c r="C66" s="22">
        <v>44.8319030631876</v>
      </c>
      <c r="D66" s="22">
        <v>-93.1684431754457</v>
      </c>
      <c r="E66" s="22" t="s">
        <v>119</v>
      </c>
      <c r="F66" s="22" t="s">
        <v>120</v>
      </c>
      <c r="G66" s="22" t="s">
        <v>130</v>
      </c>
      <c r="H66" s="18" t="s">
        <v>131</v>
      </c>
      <c r="J66" s="25">
        <f t="shared" si="7"/>
        <v>1</v>
      </c>
      <c r="K66" s="25">
        <f t="shared" si="8"/>
        <v>1</v>
      </c>
    </row>
    <row r="67">
      <c r="A67" s="22">
        <v>10.0</v>
      </c>
      <c r="B67" s="22">
        <v>6.0</v>
      </c>
      <c r="C67" s="22">
        <v>44.831890536076</v>
      </c>
      <c r="D67" s="22">
        <v>-93.1682412749063</v>
      </c>
      <c r="E67" s="22" t="s">
        <v>8</v>
      </c>
      <c r="F67" s="22" t="s">
        <v>77</v>
      </c>
      <c r="G67" s="22" t="s">
        <v>96</v>
      </c>
      <c r="H67" s="18" t="s">
        <v>132</v>
      </c>
      <c r="J67" s="25">
        <f t="shared" si="7"/>
        <v>2</v>
      </c>
      <c r="K67" s="25">
        <f t="shared" si="8"/>
        <v>2</v>
      </c>
    </row>
    <row r="68">
      <c r="A68" s="22">
        <v>11.0</v>
      </c>
      <c r="B68" s="22">
        <v>4.0</v>
      </c>
      <c r="C68" s="22">
        <v>44.8317978531521</v>
      </c>
      <c r="D68" s="22">
        <v>-93.1687613362861</v>
      </c>
      <c r="E68" s="22" t="s">
        <v>8</v>
      </c>
      <c r="F68" s="22" t="s">
        <v>77</v>
      </c>
      <c r="G68" s="22" t="s">
        <v>51</v>
      </c>
      <c r="H68" s="18" t="s">
        <v>133</v>
      </c>
      <c r="J68" s="25">
        <f t="shared" si="7"/>
        <v>2</v>
      </c>
      <c r="K68" s="25">
        <f t="shared" si="8"/>
        <v>2</v>
      </c>
    </row>
    <row r="69">
      <c r="A69" s="22">
        <v>11.0</v>
      </c>
      <c r="B69" s="22">
        <v>5.0</v>
      </c>
      <c r="C69" s="22">
        <v>44.8317853260405</v>
      </c>
      <c r="D69" s="22">
        <v>-93.1685594361152</v>
      </c>
      <c r="E69" s="22" t="s">
        <v>119</v>
      </c>
      <c r="F69" s="22" t="s">
        <v>120</v>
      </c>
      <c r="G69" s="22" t="s">
        <v>134</v>
      </c>
      <c r="H69" s="18" t="s">
        <v>135</v>
      </c>
      <c r="J69" s="25">
        <f t="shared" si="7"/>
        <v>1</v>
      </c>
      <c r="K69" s="25">
        <f t="shared" si="8"/>
        <v>1</v>
      </c>
    </row>
    <row r="70">
      <c r="A70" s="22">
        <v>11.0</v>
      </c>
      <c r="B70" s="22">
        <v>6.0</v>
      </c>
      <c r="C70" s="22">
        <v>44.8317727989289</v>
      </c>
      <c r="D70" s="22">
        <v>-93.1683575359883</v>
      </c>
      <c r="E70" s="22" t="s">
        <v>8</v>
      </c>
      <c r="F70" s="22" t="s">
        <v>77</v>
      </c>
      <c r="G70" s="22" t="s">
        <v>89</v>
      </c>
      <c r="H70" s="18" t="s">
        <v>136</v>
      </c>
      <c r="J70" s="25">
        <f t="shared" si="7"/>
        <v>2</v>
      </c>
      <c r="K70" s="25">
        <f t="shared" si="8"/>
        <v>2</v>
      </c>
    </row>
    <row r="71">
      <c r="A71" s="22">
        <v>12.0</v>
      </c>
      <c r="B71" s="22">
        <v>4.0</v>
      </c>
      <c r="C71" s="22">
        <v>44.8316675890981</v>
      </c>
      <c r="D71" s="22">
        <v>-93.1686756965216</v>
      </c>
      <c r="E71" s="22" t="s">
        <v>8</v>
      </c>
      <c r="F71" s="22" t="s">
        <v>77</v>
      </c>
      <c r="G71" s="22" t="s">
        <v>78</v>
      </c>
      <c r="H71" s="18" t="s">
        <v>137</v>
      </c>
      <c r="J71" s="25">
        <f t="shared" si="7"/>
        <v>2</v>
      </c>
      <c r="K71" s="25">
        <f t="shared" si="8"/>
        <v>2</v>
      </c>
    </row>
    <row r="72">
      <c r="A72" s="22">
        <v>12.0</v>
      </c>
      <c r="B72" s="22">
        <v>5.0</v>
      </c>
      <c r="C72" s="22">
        <v>44.8316550619865</v>
      </c>
      <c r="D72" s="22">
        <v>-93.1684737968071</v>
      </c>
      <c r="E72" s="22" t="s">
        <v>8</v>
      </c>
      <c r="F72" s="22" t="s">
        <v>77</v>
      </c>
      <c r="G72" s="22" t="s">
        <v>138</v>
      </c>
      <c r="H72" s="26" t="s">
        <v>139</v>
      </c>
      <c r="J72" s="25">
        <f t="shared" si="7"/>
        <v>1</v>
      </c>
      <c r="K72" s="25">
        <f t="shared" si="8"/>
        <v>1</v>
      </c>
    </row>
    <row r="73">
      <c r="A73" s="22">
        <v>13.0</v>
      </c>
      <c r="B73" s="22">
        <v>5.0</v>
      </c>
      <c r="C73" s="22">
        <v>44.8315373248393</v>
      </c>
      <c r="D73" s="22">
        <v>-93.1685900569759</v>
      </c>
      <c r="E73" s="22" t="s">
        <v>16</v>
      </c>
      <c r="F73" s="22" t="s">
        <v>72</v>
      </c>
      <c r="G73" s="22" t="s">
        <v>140</v>
      </c>
      <c r="H73" s="18" t="s">
        <v>141</v>
      </c>
      <c r="J73" s="25">
        <f t="shared" si="7"/>
        <v>1</v>
      </c>
      <c r="K73" s="25">
        <f t="shared" si="8"/>
        <v>1</v>
      </c>
    </row>
    <row r="74">
      <c r="A74" s="22">
        <v>14.0</v>
      </c>
      <c r="B74" s="22">
        <v>9.0</v>
      </c>
      <c r="C74" s="22">
        <v>44.831356952339</v>
      </c>
      <c r="D74" s="22">
        <v>-93.1676968230924</v>
      </c>
      <c r="E74" s="22" t="s">
        <v>142</v>
      </c>
      <c r="F74" s="22" t="s">
        <v>143</v>
      </c>
      <c r="G74" s="22" t="s">
        <v>53</v>
      </c>
      <c r="H74" s="26" t="s">
        <v>144</v>
      </c>
      <c r="J74" s="25">
        <f t="shared" si="7"/>
        <v>3</v>
      </c>
      <c r="K74" s="25">
        <f t="shared" si="8"/>
        <v>3</v>
      </c>
    </row>
    <row r="76">
      <c r="A76" s="22" t="s">
        <v>145</v>
      </c>
    </row>
    <row r="77">
      <c r="A77" s="22" t="s">
        <v>146</v>
      </c>
      <c r="B77" s="22">
        <v>44.8324706234577</v>
      </c>
      <c r="C77" s="22">
        <v>-93.1685256954733</v>
      </c>
      <c r="D77" s="22">
        <v>25.0</v>
      </c>
      <c r="E77" s="22">
        <v>26.0</v>
      </c>
      <c r="F77" s="22">
        <v>95.0</v>
      </c>
      <c r="G77" s="22">
        <v>1.0</v>
      </c>
      <c r="H77" s="22">
        <v>20.0</v>
      </c>
      <c r="I77" s="22">
        <v>17.0</v>
      </c>
    </row>
  </sheetData>
  <hyperlinks>
    <hyperlink r:id="rId1" ref="B1"/>
    <hyperlink r:id="rId2" ref="G13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</hyperlinks>
  <drawing r:id="rId60"/>
</worksheet>
</file>