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<sst xmlns="http://schemas.openxmlformats.org/spreadsheetml/2006/main" count="1665" uniqueCount="717">
  <si>
    <t>Grenaa Sapphire and Amethyst Gardens</t>
  </si>
  <si>
    <t>WHEN RESERVING, PLEASE SET A DATE FOR DEPLOY!</t>
  </si>
  <si>
    <t>Munzee Map Link:</t>
  </si>
  <si>
    <t>https://goo.gl/8r4Cs1</t>
  </si>
  <si>
    <t>Spreadsheet Link:</t>
  </si>
  <si>
    <t>https://goo.gl/fJ3Z6q</t>
  </si>
  <si>
    <t>Created By:</t>
  </si>
  <si>
    <t>RUJA</t>
  </si>
  <si>
    <t>Sapphire garden:</t>
  </si>
  <si>
    <t>Total</t>
  </si>
  <si>
    <t>Reserved</t>
  </si>
  <si>
    <t>Deployed</t>
  </si>
  <si>
    <t>Available</t>
  </si>
  <si>
    <t>% Filled</t>
  </si>
  <si>
    <t>Sapphire</t>
  </si>
  <si>
    <t>Amethyst garden:</t>
  </si>
  <si>
    <t>Amethyst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</si>
  <si>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</si>
  <si>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</si>
  <si>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</si>
  <si>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</si>
  <si>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</si>
  <si>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</si>
  <si>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</si>
  <si>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</si>
  <si>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</t>
  </si>
  <si>
    <t>1</t>
  </si>
  <si>
    <t>3</t>
  </si>
  <si>
    <t>56.41706980474577</t>
  </si>
  <si>
    <t>10.88145295978893</t>
  </si>
  <si>
    <t>Virtual Sapphire</t>
  </si>
  <si>
    <t>sapphire</t>
  </si>
  <si>
    <t>https://www.munzee.com/m/RUJA/7307/</t>
  </si>
  <si>
    <t>4</t>
  </si>
  <si>
    <t>56.41706980447425</t>
  </si>
  <si>
    <t>10.881712802808579</t>
  </si>
  <si>
    <t>Zniffer</t>
  </si>
  <si>
    <t>https://www.munzee.com/m/Zniffer/5252</t>
  </si>
  <si>
    <t>5</t>
  </si>
  <si>
    <t>56.41706980420274</t>
  </si>
  <si>
    <t>10.881972645828228</t>
  </si>
  <si>
    <t>Heinerup</t>
  </si>
  <si>
    <t>https://www.munzee.com/m/Heinerup/4092</t>
  </si>
  <si>
    <t>6</t>
  </si>
  <si>
    <t>56.41706980393123</t>
  </si>
  <si>
    <t>10.882232488847876</t>
  </si>
  <si>
    <t>https://www.munzee.com/m/RUJA/7299/</t>
  </si>
  <si>
    <t>7</t>
  </si>
  <si>
    <t>56.417069803659714</t>
  </si>
  <si>
    <t>10.882492331867525</t>
  </si>
  <si>
    <t>Anni56</t>
  </si>
  <si>
    <t>https://www.munzee.com/m/anni56/6661/</t>
  </si>
  <si>
    <t>8</t>
  </si>
  <si>
    <t>56.4170698033882</t>
  </si>
  <si>
    <t>10.882752174887173</t>
  </si>
  <si>
    <t>Sophia0909</t>
  </si>
  <si>
    <t>https://www.munzee.com/m/Sophia0909/1377/</t>
  </si>
  <si>
    <t>9</t>
  </si>
  <si>
    <t>56.41706980311669</t>
  </si>
  <si>
    <t>10.883012017906822</t>
  </si>
  <si>
    <t>https://www.munzee.com/m/RUJA/7298/</t>
  </si>
  <si>
    <t>10</t>
  </si>
  <si>
    <t>56.417069802845184</t>
  </si>
  <si>
    <t>10.88327186092647</t>
  </si>
  <si>
    <t>Mariabettina</t>
  </si>
  <si>
    <t>https://www.munzee.com/m/Mariabettina/1390/</t>
  </si>
  <si>
    <t>11</t>
  </si>
  <si>
    <t>56.41706980257367</t>
  </si>
  <si>
    <t>10.883531703946119</t>
  </si>
  <si>
    <t>Finnleo</t>
  </si>
  <si>
    <t>https://www.munzee.com/m/Finnleo/1384/</t>
  </si>
  <si>
    <t>12</t>
  </si>
  <si>
    <t>56.41706980230216</t>
  </si>
  <si>
    <t>10.883791546965767</t>
  </si>
  <si>
    <t>https://www.munzee.com/m/RUJA/7297</t>
  </si>
  <si>
    <t>13</t>
  </si>
  <si>
    <t>56.417069802030646</t>
  </si>
  <si>
    <t>10.884051389985416</t>
  </si>
  <si>
    <t>https://www.munzee.com/m/Sophia0909/1375/</t>
  </si>
  <si>
    <t>2</t>
  </si>
  <si>
    <t>56.416945330460855</t>
  </si>
  <si>
    <t>10.881323016599026</t>
  </si>
  <si>
    <t>https://www.munzee.com/m/Sophia0909/1374/</t>
  </si>
  <si>
    <t>56.41694533018935</t>
  </si>
  <si>
    <t>10.881582858768525</t>
  </si>
  <si>
    <t>https://www.munzee.com/m/Mariabettina/1426/</t>
  </si>
  <si>
    <t>56.41694532991782</t>
  </si>
  <si>
    <t>10.881842700938023</t>
  </si>
  <si>
    <t>https://www.munzee.com/m/Finnleo/1407/</t>
  </si>
  <si>
    <t>56.4169453296463</t>
  </si>
  <si>
    <t>10.882102543107521</t>
  </si>
  <si>
    <t>223soelberg</t>
  </si>
  <si>
    <t>https://www.munzee.com/m/223Soelberg/1275/</t>
  </si>
  <si>
    <t>56.41694532937479</t>
  </si>
  <si>
    <t>10.88236238527702</t>
  </si>
  <si>
    <t>Sophus18</t>
  </si>
  <si>
    <t>https://www.munzee.com/m/Sophus18/158/</t>
  </si>
  <si>
    <t>56.416945329103285</t>
  </si>
  <si>
    <t>10.882622227446518</t>
  </si>
  <si>
    <t>KimSchreiber</t>
  </si>
  <si>
    <t>https://www.munzee.com/m/KimSchreiber/2244/</t>
  </si>
  <si>
    <t>56.416945328831765</t>
  </si>
  <si>
    <t>10.882882069616016</t>
  </si>
  <si>
    <t>https://www.munzee.com/m/223Soelberg/1272/</t>
  </si>
  <si>
    <t>56.41694532856026</t>
  </si>
  <si>
    <t>10.883141911785515</t>
  </si>
  <si>
    <t>https://www.munzee.com/m/Sophus18/156/</t>
  </si>
  <si>
    <t>56.41694532828875</t>
  </si>
  <si>
    <t>10.883401753955013</t>
  </si>
  <si>
    <t>Behr47</t>
  </si>
  <si>
    <t>https://www.munzee.com/m/Behr47/162/</t>
  </si>
  <si>
    <t>56.41694532801723</t>
  </si>
  <si>
    <t>10.883661596124512</t>
  </si>
  <si>
    <t>Ibenkofoed</t>
  </si>
  <si>
    <t>https://www.munzee.com/m/Ibenkofoed/617/</t>
  </si>
  <si>
    <t>56.41694532774572</t>
  </si>
  <si>
    <t>10.88392143829401</t>
  </si>
  <si>
    <t>mieze</t>
  </si>
  <si>
    <t>https://www.munzee.com/m/Mieze/9773/</t>
  </si>
  <si>
    <t>14</t>
  </si>
  <si>
    <t>56.4169453274742</t>
  </si>
  <si>
    <t>10.884181280463508</t>
  </si>
  <si>
    <t>levesund</t>
  </si>
  <si>
    <t>https://www.munzee.com/m/levesund/4938/</t>
  </si>
  <si>
    <t>56.41682085644744</t>
  </si>
  <si>
    <t>10.881193073835334</t>
  </si>
  <si>
    <t>https://www.munzee.com/m/anni56/6665/</t>
  </si>
  <si>
    <t>56.41682085617593</t>
  </si>
  <si>
    <t>10.881452915154682</t>
  </si>
  <si>
    <t>https://www.munzee.com/m/Behr47/163/</t>
  </si>
  <si>
    <t>56.41682085590441</t>
  </si>
  <si>
    <t>10.88171275647403</t>
  </si>
  <si>
    <t>https://www.munzee.com/m/Mieze/9772/</t>
  </si>
  <si>
    <t>56.4168208556329</t>
  </si>
  <si>
    <t>10.881972597793379</t>
  </si>
  <si>
    <t>remstaler</t>
  </si>
  <si>
    <t>https://www.munzee.com/m/remstaler/11378/</t>
  </si>
  <si>
    <t>56.41682085536138</t>
  </si>
  <si>
    <t>10.882232439112613</t>
  </si>
  <si>
    <t>henning49</t>
  </si>
  <si>
    <t>https://www.munzee.com/m/Henning49/5693</t>
  </si>
  <si>
    <t>56.416820855089874</t>
  </si>
  <si>
    <t>10.882492280431961</t>
  </si>
  <si>
    <t>Mieze</t>
  </si>
  <si>
    <t>https://www.munzee.com/m/Mieze/9666/</t>
  </si>
  <si>
    <t>56.41682085481836</t>
  </si>
  <si>
    <t>10.88275212175131</t>
  </si>
  <si>
    <t>https://www.munzee.com/m/remstaler/11374/</t>
  </si>
  <si>
    <t>56.41682085454684</t>
  </si>
  <si>
    <t>10.883011963070658</t>
  </si>
  <si>
    <t>https://www.munzee.com/m/Henning49/5698</t>
  </si>
  <si>
    <t>56.416820854275336</t>
  </si>
  <si>
    <t>10.883271804390006</t>
  </si>
  <si>
    <t>Bjarkeh</t>
  </si>
  <si>
    <t>https://www.munzee.com/m/bjarkeh/296</t>
  </si>
  <si>
    <t>56.416820854003824</t>
  </si>
  <si>
    <t>10.883531645709354</t>
  </si>
  <si>
    <t>https://www.munzee.com/m/remstaler/11294/</t>
  </si>
  <si>
    <t>56.41682085373231</t>
  </si>
  <si>
    <t>10.883791487028702</t>
  </si>
  <si>
    <t>https://www.munzee.com/m/Henning49/5700</t>
  </si>
  <si>
    <t>56.41682085346081</t>
  </si>
  <si>
    <t>10.88405132834805</t>
  </si>
  <si>
    <t>https://www.munzee.com/m/bjarkeh/292/</t>
  </si>
  <si>
    <t>56.41682085318931</t>
  </si>
  <si>
    <t>10.884311169667399</t>
  </si>
  <si>
    <t>https://www.munzee.com/m/remstaler/11293/</t>
  </si>
  <si>
    <t>56.416696382162506</t>
  </si>
  <si>
    <t>10.88106313234698</t>
  </si>
  <si>
    <t>https://www.munzee.com/m/RUJA/7485/</t>
  </si>
  <si>
    <t>56.41669638189099</t>
  </si>
  <si>
    <t>10.881322972816179</t>
  </si>
  <si>
    <t>https://www.munzee.com/m/Heinerup/4272</t>
  </si>
  <si>
    <t>56.41669638161949</t>
  </si>
  <si>
    <t>10.881582813285377</t>
  </si>
  <si>
    <t>https://www.munzee.com/m/KimSchreiber/2246/</t>
  </si>
  <si>
    <t>56.41669638134798</t>
  </si>
  <si>
    <t>10.881842653754461</t>
  </si>
  <si>
    <t>https://www.munzee.com/m/RUJA/7484/</t>
  </si>
  <si>
    <t>56.41669638107648</t>
  </si>
  <si>
    <t>10.882102494223545</t>
  </si>
  <si>
    <t>https://www.munzee.com/m/Zniffer/5459/</t>
  </si>
  <si>
    <t>56.41669638080497</t>
  </si>
  <si>
    <t>10.88236233469263</t>
  </si>
  <si>
    <t>https://www.munzee.com/m/Heinerup/4269/</t>
  </si>
  <si>
    <t>56.41669638053346</t>
  </si>
  <si>
    <t>10.882622175161714</t>
  </si>
  <si>
    <t>https://www.munzee.com/m/RUJA/7276/</t>
  </si>
  <si>
    <t>56.416696380261946</t>
  </si>
  <si>
    <t>10.882882015630798</t>
  </si>
  <si>
    <t>https://www.munzee.com/m/Zniffer/5458/</t>
  </si>
  <si>
    <t>56.41669637999043</t>
  </si>
  <si>
    <t>10.883141856099883</t>
  </si>
  <si>
    <t>https://www.munzee.com/m/Heinerup/4088/</t>
  </si>
  <si>
    <t>56.41669637971892</t>
  </si>
  <si>
    <t>10.883401696568967</t>
  </si>
  <si>
    <t>https://www.munzee.com/m/RUJA/7275/</t>
  </si>
  <si>
    <t>56.41669637944741</t>
  </si>
  <si>
    <t>10.883661537038051</t>
  </si>
  <si>
    <t>http://www.munzee.com/m/Zniffer/4378/</t>
  </si>
  <si>
    <t>56.4166963791759</t>
  </si>
  <si>
    <t>10.883921377507136</t>
  </si>
  <si>
    <t>https://www.munzee.com/m/Heinerup/4087/</t>
  </si>
  <si>
    <t>56.41669637890438</t>
  </si>
  <si>
    <t>10.88418121797622</t>
  </si>
  <si>
    <t>https://www.munzee.com/m/RUJA/7271/</t>
  </si>
  <si>
    <t>15</t>
  </si>
  <si>
    <t>56.41669637863288</t>
  </si>
  <si>
    <t>10.884441058445304</t>
  </si>
  <si>
    <t>https://www.munzee.com/m/Zniffer/5250/</t>
  </si>
  <si>
    <t>56.4165719081491</t>
  </si>
  <si>
    <t>10.88093319128268</t>
  </si>
  <si>
    <t>https://www.munzee.com/m/223Soelberg/1297/</t>
  </si>
  <si>
    <t>56.41657190787759</t>
  </si>
  <si>
    <t>10.881193030901613</t>
  </si>
  <si>
    <t>http://www.munzee.com/m/Henning49/5706/</t>
  </si>
  <si>
    <t>56.416571907606084</t>
  </si>
  <si>
    <t>10.881452870520548</t>
  </si>
  <si>
    <t>Gnazke</t>
  </si>
  <si>
    <t>https://www.munzee.com/m/Gnazke/369</t>
  </si>
  <si>
    <t>56.41657190733457</t>
  </si>
  <si>
    <t>10.881712710139482</t>
  </si>
  <si>
    <t>https://www.munzee.com/m/223Soelberg/1298/</t>
  </si>
  <si>
    <t>56.416571907063066</t>
  </si>
  <si>
    <t>10.881972549758416</t>
  </si>
  <si>
    <t>marvin15</t>
  </si>
  <si>
    <t>https://www.munzee.com/m/marvin15/207/</t>
  </si>
  <si>
    <t>56.41657190679157</t>
  </si>
  <si>
    <t>10.88223238937735</t>
  </si>
  <si>
    <t>https://www.munzee.com/m/anni56/6739/</t>
  </si>
  <si>
    <t>56.41657190652006</t>
  </si>
  <si>
    <t>10.882492228996284</t>
  </si>
  <si>
    <t>https://www.munzee.com/m/Gnazke/367/</t>
  </si>
  <si>
    <t>56.41657190624855</t>
  </si>
  <si>
    <t>10.882752068615218</t>
  </si>
  <si>
    <t>https://www.munzee.com/m/marvin15/208</t>
  </si>
  <si>
    <t>56.41657190597704</t>
  </si>
  <si>
    <t>10.883011908234153</t>
  </si>
  <si>
    <t>https://www.munzee.com/m/anni56/6741/</t>
  </si>
  <si>
    <t>56.416571905705524</t>
  </si>
  <si>
    <t>10.883271747853087</t>
  </si>
  <si>
    <t>Emanuelsen</t>
  </si>
  <si>
    <t>https://www.munzee.com/m/Emanuelsen/384/</t>
  </si>
  <si>
    <t>56.41657190543402</t>
  </si>
  <si>
    <t>10.88353158747202</t>
  </si>
  <si>
    <t>Rupper</t>
  </si>
  <si>
    <t>https://www.munzee.com/m/Rupper/356</t>
  </si>
  <si>
    <t>56.4165719051625</t>
  </si>
  <si>
    <t>10.883791427090955</t>
  </si>
  <si>
    <t>Skovrider</t>
  </si>
  <si>
    <t>https://www.munzee.com/m/Skovrider/217</t>
  </si>
  <si>
    <t>56.41657190489099</t>
  </si>
  <si>
    <t>10.88405126670989</t>
  </si>
  <si>
    <t>https://www.munzee.com/m/Emanuelsen/386/</t>
  </si>
  <si>
    <t>56.41657190461949</t>
  </si>
  <si>
    <t>10.884311106328823</t>
  </si>
  <si>
    <t>https://www.munzee.com/m/Rupper/354</t>
  </si>
  <si>
    <t>56.41657190434798</t>
  </si>
  <si>
    <t>10.884570945947758</t>
  </si>
  <si>
    <t>https://www.munzee.com/m/Sophia0909/1264/</t>
  </si>
  <si>
    <t>56.416447433592666</t>
  </si>
  <si>
    <t>10.881063090262273</t>
  </si>
  <si>
    <t>https://www.munzee.com/m/Mieze/9663/</t>
  </si>
  <si>
    <t>56.41644743332116</t>
  </si>
  <si>
    <t>10.881322929031057</t>
  </si>
  <si>
    <t>https://www.munzee.com/m/remstaler/11229/</t>
  </si>
  <si>
    <t>56.41644743304964</t>
  </si>
  <si>
    <t>10.881582767799841</t>
  </si>
  <si>
    <t>https://www.munzee.com/m/Skovrider/215</t>
  </si>
  <si>
    <t>56.416447432778135</t>
  </si>
  <si>
    <t>10.881842606568625</t>
  </si>
  <si>
    <t>Krogh</t>
  </si>
  <si>
    <t>https://www.munzee.com/m/Krogh/1535</t>
  </si>
  <si>
    <t>56.41644743250663</t>
  </si>
  <si>
    <t>10.88210244533741</t>
  </si>
  <si>
    <t>https://www.munzee.com/m/Mieze/9646/</t>
  </si>
  <si>
    <t>56.41644743223511</t>
  </si>
  <si>
    <t>10.882362284106193</t>
  </si>
  <si>
    <t>https://www.munzee.com/m/remstaler/11225/</t>
  </si>
  <si>
    <t>56.4164474319636</t>
  </si>
  <si>
    <t>10.882622122874977</t>
  </si>
  <si>
    <t>https://www.munzee.com/m/KimSchreiber/2271/</t>
  </si>
  <si>
    <t>56.4164474316921</t>
  </si>
  <si>
    <t>10.882881961643761</t>
  </si>
  <si>
    <t>https://www.munzee.com/m/Mieze/9643/</t>
  </si>
  <si>
    <t>56.41644743142059</t>
  </si>
  <si>
    <t>10.883141800412545</t>
  </si>
  <si>
    <t>https://www.munzee.com/m/remstaler/11077/</t>
  </si>
  <si>
    <t>56.41644743114908</t>
  </si>
  <si>
    <t>10.88340163918133</t>
  </si>
  <si>
    <t>https://www.munzee.com/m/Henning49/5888</t>
  </si>
  <si>
    <t>56.416447430877575</t>
  </si>
  <si>
    <t>10.883661477950113</t>
  </si>
  <si>
    <t>https://www.munzee.com/m/Mieze/9523/</t>
  </si>
  <si>
    <t>56.41644743060607</t>
  </si>
  <si>
    <t>10.883921316718897</t>
  </si>
  <si>
    <t>https://www.munzee.com/m/remstaler/11018/</t>
  </si>
  <si>
    <t>56.41644743033456</t>
  </si>
  <si>
    <t>10.884181155487681</t>
  </si>
  <si>
    <t>https://www.munzee.com/m/anni56/6849/</t>
  </si>
  <si>
    <t>56.416447430063045</t>
  </si>
  <si>
    <t>10.884440994256465</t>
  </si>
  <si>
    <t>https://www.munzee.com/m/Mieze/9457/</t>
  </si>
  <si>
    <t>56.41632295930775</t>
  </si>
  <si>
    <t>10.881192987967324</t>
  </si>
  <si>
    <t>https://www.munzee.com/m/Zniffer/5248/</t>
  </si>
  <si>
    <t>56.41632295903624</t>
  </si>
  <si>
    <t>10.881452825885958</t>
  </si>
  <si>
    <t>https://www.munzee.com/m/RUJA/7269/</t>
  </si>
  <si>
    <t>56.41632295876474</t>
  </si>
  <si>
    <t>10.881712663804592</t>
  </si>
  <si>
    <t>https://www.munzee.com/m/Heinerup/3980</t>
  </si>
  <si>
    <t>56.416322958493225</t>
  </si>
  <si>
    <t>10.881972501723226</t>
  </si>
  <si>
    <t>https://www.munzee.com/m/Henning49/5891</t>
  </si>
  <si>
    <t>56.41632295822171</t>
  </si>
  <si>
    <t>10.88223233964186</t>
  </si>
  <si>
    <t>https://www.munzee.com/m/RUJA/7265/</t>
  </si>
  <si>
    <t>56.41632295795021</t>
  </si>
  <si>
    <t>10.882492177560493</t>
  </si>
  <si>
    <t>https://www.munzee.com/m/Zniffer/5234/</t>
  </si>
  <si>
    <t>56.41632295767869</t>
  </si>
  <si>
    <t>10.882752015479127</t>
  </si>
  <si>
    <t>https://www.munzee.com/m/Sophia0909/1267/</t>
  </si>
  <si>
    <t>56.41632295740718</t>
  </si>
  <si>
    <t>10.883011853397761</t>
  </si>
  <si>
    <t>https://www.munzee.com/m/Krogh/1533</t>
  </si>
  <si>
    <t>56.41632295713568</t>
  </si>
  <si>
    <t>10.883271691316395</t>
  </si>
  <si>
    <t>https://www.munzee.com/m/Zniffer/5233/</t>
  </si>
  <si>
    <t>56.41632295686417</t>
  </si>
  <si>
    <t>10.883531529235029</t>
  </si>
  <si>
    <t>Winther8900</t>
  </si>
  <si>
    <t>https://www.munzee.com/m/Winther8900/833</t>
  </si>
  <si>
    <t>56.41632295659266</t>
  </si>
  <si>
    <t>10.883791367153663</t>
  </si>
  <si>
    <t>https://www.munzee.com/m/Krogh/1488</t>
  </si>
  <si>
    <t>56.416322956321146</t>
  </si>
  <si>
    <t>10.884051205072296</t>
  </si>
  <si>
    <t>https://www.munzee.com/m/Zniffer/5227/</t>
  </si>
  <si>
    <t>56.41632295604965</t>
  </si>
  <si>
    <t>10.88431104299093</t>
  </si>
  <si>
    <t>hst</t>
  </si>
  <si>
    <t>https://www.munzee.com/m/HST/174</t>
  </si>
  <si>
    <t>56.41619848475134</t>
  </si>
  <si>
    <t>10.881322885247755</t>
  </si>
  <si>
    <t>MetteS</t>
  </si>
  <si>
    <t>https://www.munzee.com/m/MetteS/4705/</t>
  </si>
  <si>
    <t>56.416198484479835</t>
  </si>
  <si>
    <t>10.881582722316239</t>
  </si>
  <si>
    <t>BoMS</t>
  </si>
  <si>
    <t>https://www.munzee.com/m/BoMS/6157/</t>
  </si>
  <si>
    <t>56.41619848420832</t>
  </si>
  <si>
    <t>10.881842559384722</t>
  </si>
  <si>
    <t>https://www.munzee.com/m/Winther8900/904</t>
  </si>
  <si>
    <t>56.4161984839368</t>
  </si>
  <si>
    <t>10.882102396453206</t>
  </si>
  <si>
    <t>Hst</t>
  </si>
  <si>
    <t>https://www.munzee.com/m/HST/175</t>
  </si>
  <si>
    <t>56.4161984836653</t>
  </si>
  <si>
    <t>10.88236223352169</t>
  </si>
  <si>
    <t>https://www.munzee.com/m/Skovrider/179</t>
  </si>
  <si>
    <t>56.416198483393785</t>
  </si>
  <si>
    <t>10.882622070590173</t>
  </si>
  <si>
    <t>https://www.munzee.com/m/Winther8900/887</t>
  </si>
  <si>
    <t>56.41619848312229</t>
  </si>
  <si>
    <t>10.882881907658657</t>
  </si>
  <si>
    <t>https://www.munzee.com/m/MetteS/4704/</t>
  </si>
  <si>
    <t>56.41619848285078</t>
  </si>
  <si>
    <t>10.88314174472714</t>
  </si>
  <si>
    <t>https://www.munzee.com/m/BoMS/6152/</t>
  </si>
  <si>
    <t>56.41619848257926</t>
  </si>
  <si>
    <t>10.883401581795624</t>
  </si>
  <si>
    <t>listom</t>
  </si>
  <si>
    <t>https://www.munzee.com/m/listom/12357/</t>
  </si>
  <si>
    <t>56.416198482307756</t>
  </si>
  <si>
    <t>10.883661418864108</t>
  </si>
  <si>
    <t>geckofreund</t>
  </si>
  <si>
    <t>https://www.munzee.com/m/geckofreund/1703/</t>
  </si>
  <si>
    <t>56.41619848203625</t>
  </si>
  <si>
    <t>10.883921255932592</t>
  </si>
  <si>
    <t>Peter1980</t>
  </si>
  <si>
    <t>https://www.munzee.com/m/Peter1980/2235/</t>
  </si>
  <si>
    <t>56.416198481764745</t>
  </si>
  <si>
    <t>10.884181093001075</t>
  </si>
  <si>
    <t>https://www.munzee.com/m/KimSchreiber/2276/</t>
  </si>
  <si>
    <t>56.41607401046644</t>
  </si>
  <si>
    <t>10.881452781253074</t>
  </si>
  <si>
    <t>https://www.munzee.com/m/Mieze/9409/</t>
  </si>
  <si>
    <t>56.41607401019492</t>
  </si>
  <si>
    <t>10.881712617471408</t>
  </si>
  <si>
    <t>https://www.munzee.com/m/remstaler/10956/</t>
  </si>
  <si>
    <t>56.41607400992341</t>
  </si>
  <si>
    <t>10.881972453689741</t>
  </si>
  <si>
    <t>https://www.munzee.com/m/listom/12355/</t>
  </si>
  <si>
    <t>56.4160740096519</t>
  </si>
  <si>
    <t>10.882232289908075</t>
  </si>
  <si>
    <t>Syrtene</t>
  </si>
  <si>
    <t>https://www.munzee.com/m/Syrtene/1309/</t>
  </si>
  <si>
    <t>56.416074009380395</t>
  </si>
  <si>
    <t>10.882492126126408</t>
  </si>
  <si>
    <t>https://www.munzee.com/m/Mieze/9399/</t>
  </si>
  <si>
    <t>56.416074009108875</t>
  </si>
  <si>
    <t>10.882751962344742</t>
  </si>
  <si>
    <t>https://www.munzee.com/m/remstaler/10954/</t>
  </si>
  <si>
    <t>56.41607400883738</t>
  </si>
  <si>
    <t>10.883011798563075</t>
  </si>
  <si>
    <t>granitente</t>
  </si>
  <si>
    <t>https://www.munzee.com/m/granitente/2629/</t>
  </si>
  <si>
    <t>56.41607400856588</t>
  </si>
  <si>
    <t>10.883271634781408</t>
  </si>
  <si>
    <t>tobale1893</t>
  </si>
  <si>
    <t>https://www.munzee.com/m/tobale1893/321/</t>
  </si>
  <si>
    <t>56.41607400829437</t>
  </si>
  <si>
    <t>10.883531470999742</t>
  </si>
  <si>
    <t>https://www.munzee.com/m/RUJA/7554/</t>
  </si>
  <si>
    <t>56.41607400802287</t>
  </si>
  <si>
    <t>10.883791307218075</t>
  </si>
  <si>
    <t>123xilef</t>
  </si>
  <si>
    <t>https://www.munzee.com/m/123xilef/3800/</t>
  </si>
  <si>
    <t>56.41607400775136</t>
  </si>
  <si>
    <t>10.884051143436409</t>
  </si>
  <si>
    <t xml:space="preserve">Derlame </t>
  </si>
  <si>
    <t>https://www.munzee.com/m/Derlame/8698/</t>
  </si>
  <si>
    <t>31-01-2019</t>
  </si>
  <si>
    <t>56.415949535909924</t>
  </si>
  <si>
    <t>10.881582676833546</t>
  </si>
  <si>
    <t>https://www.munzee.com/m/Henning49/5892</t>
  </si>
  <si>
    <t>56.41594953563841</t>
  </si>
  <si>
    <t>10.881842512201729</t>
  </si>
  <si>
    <t>https://www.munzee.com/m/Krogh/1482</t>
  </si>
  <si>
    <t>56.415949535366906</t>
  </si>
  <si>
    <t>10.882102347569912</t>
  </si>
  <si>
    <t>OHail</t>
  </si>
  <si>
    <t>https://www.munzee.com/m/OHail/10671/</t>
  </si>
  <si>
    <t>56.415949535095386</t>
  </si>
  <si>
    <t>10.882362182938095</t>
  </si>
  <si>
    <t>https://www.munzee.com/m/Henning49/5893</t>
  </si>
  <si>
    <t>56.41594953482388</t>
  </si>
  <si>
    <t>10.882622018306279</t>
  </si>
  <si>
    <t>https://www.munzee.com/m/123xilef/3684/</t>
  </si>
  <si>
    <t>56.41594953455236</t>
  </si>
  <si>
    <t>10.882881853674462</t>
  </si>
  <si>
    <t>https://www.munzee.com/m/OHail/10649/</t>
  </si>
  <si>
    <t>56.41594953428087</t>
  </si>
  <si>
    <t>10.883141689042645</t>
  </si>
  <si>
    <t>https://www.munzee.com/m/Henning49/5899</t>
  </si>
  <si>
    <t>56.41594953400936</t>
  </si>
  <si>
    <t>10.883401524410829</t>
  </si>
  <si>
    <t>Herbie</t>
  </si>
  <si>
    <t>https://www.munzee.com/m/Herbie/7212/</t>
  </si>
  <si>
    <t>56.41594953373785</t>
  </si>
  <si>
    <t>10.883661359779012</t>
  </si>
  <si>
    <t>https://www.munzee.com/m/OHail/10570/</t>
  </si>
  <si>
    <t>56.415949533466346</t>
  </si>
  <si>
    <t>10.883921195147195</t>
  </si>
  <si>
    <t>https://www.munzee.com/m/Henning49/5905</t>
  </si>
  <si>
    <t>56.41582506162509</t>
  </si>
  <si>
    <t>10.881712571139474</t>
  </si>
  <si>
    <t>https://www.munzee.com/m/Heinerup/3976/</t>
  </si>
  <si>
    <t>56.41582506135359</t>
  </si>
  <si>
    <t>10.881972405657507</t>
  </si>
  <si>
    <t>https://www.munzee.com/m/MetteS/4661/</t>
  </si>
  <si>
    <t>56.41582506108207</t>
  </si>
  <si>
    <t>10.88223224017554</t>
  </si>
  <si>
    <t>https://www.munzee.com/m/BoMS/6111/</t>
  </si>
  <si>
    <t>56.41582506081057</t>
  </si>
  <si>
    <t>10.882492074693573</t>
  </si>
  <si>
    <t>https://www.munzee.com/m/Heinerup/3975/</t>
  </si>
  <si>
    <t>56.41582506053906</t>
  </si>
  <si>
    <t>10.882751909211606</t>
  </si>
  <si>
    <t>https://www.munzee.com/m/Sophia0909/1300/</t>
  </si>
  <si>
    <t>56.415825060267565</t>
  </si>
  <si>
    <t>10.88301174372964</t>
  </si>
  <si>
    <t>https://www.munzee.com/m/Winther8900/1045</t>
  </si>
  <si>
    <t>56.41582505999606</t>
  </si>
  <si>
    <t>10.883271578247673</t>
  </si>
  <si>
    <t>https://www.munzee.com/m/Heinerup/3905/</t>
  </si>
  <si>
    <t>56.415825059724554</t>
  </si>
  <si>
    <t>10.883531412765706</t>
  </si>
  <si>
    <t>https://www.munzee.com/m/MetteS/4657/</t>
  </si>
  <si>
    <t>56.41582505945305</t>
  </si>
  <si>
    <t>10.883791247283739</t>
  </si>
  <si>
    <t>https://www.munzee.com/m/BoMS/6108/</t>
  </si>
  <si>
    <t>56.41570058706866</t>
  </si>
  <si>
    <t>10.881842465020895</t>
  </si>
  <si>
    <t>Jenna2sipz</t>
  </si>
  <si>
    <t>https://www.munzee.com/m/Jenna2sipz/1319/</t>
  </si>
  <si>
    <t>56.41570058679715</t>
  </si>
  <si>
    <t>10.882102298688778</t>
  </si>
  <si>
    <t>familyd</t>
  </si>
  <si>
    <t>https://www.munzee.com/m/familyd/2755/</t>
  </si>
  <si>
    <t>56.41570058652566</t>
  </si>
  <si>
    <t>10.882362132356661</t>
  </si>
  <si>
    <t>lanyasummer</t>
  </si>
  <si>
    <t>https://www.munzee.com/m/Lanyasummer/2752/</t>
  </si>
  <si>
    <t>56.41570058625415</t>
  </si>
  <si>
    <t>10.882621966024544</t>
  </si>
  <si>
    <t>babyw</t>
  </si>
  <si>
    <t>https://www.munzee.com/m/babyw/2090/</t>
  </si>
  <si>
    <t>56.41570058598264</t>
  </si>
  <si>
    <t>10.882881799692427</t>
  </si>
  <si>
    <t>Babydane</t>
  </si>
  <si>
    <t>https://www.munzee.com/m/Babydane/3368/</t>
  </si>
  <si>
    <t>50 feet</t>
  </si>
  <si>
    <t>56.41570058571114</t>
  </si>
  <si>
    <t>10.88314163336031</t>
  </si>
  <si>
    <t>Kyrandia</t>
  </si>
  <si>
    <t>https://www.munzee.com/m/Kyrandia/1601/</t>
  </si>
  <si>
    <t>56.41570058543964</t>
  </si>
  <si>
    <t>10.883401467028193</t>
  </si>
  <si>
    <t>volki2000</t>
  </si>
  <si>
    <t>https://www.munzee.com/m/volki2000/775/</t>
  </si>
  <si>
    <t>56.41570058516813</t>
  </si>
  <si>
    <t>10.883661300696076</t>
  </si>
  <si>
    <t>https://www.munzee.com/m/geckofreund/1929/</t>
  </si>
  <si>
    <t>56.415576112783725</t>
  </si>
  <si>
    <t>10.881972357625955</t>
  </si>
  <si>
    <t>winther8900</t>
  </si>
  <si>
    <t>https://www.munzee.com/m/Winther8900/1047</t>
  </si>
  <si>
    <t>56.41557611251222</t>
  </si>
  <si>
    <t>10.882232190443801</t>
  </si>
  <si>
    <t>Derlame</t>
  </si>
  <si>
    <t>https://www.munzee.com/m/Derlame/8706/</t>
  </si>
  <si>
    <t>56.415576112240714</t>
  </si>
  <si>
    <t>10.882492023261648</t>
  </si>
  <si>
    <t>https://www.munzee.com/m/Herbie/7213/</t>
  </si>
  <si>
    <t>56.415576111969216</t>
  </si>
  <si>
    <t>10.882751856079494</t>
  </si>
  <si>
    <t>denali0407</t>
  </si>
  <si>
    <t>https://www.munzee.com/m/denali0407/8662/</t>
  </si>
  <si>
    <t>56.41557611169771</t>
  </si>
  <si>
    <t>10.88301168889734</t>
  </si>
  <si>
    <t>JRdaBoss</t>
  </si>
  <si>
    <t>https://www.munzee.com/m/JRdaBoss/4859/</t>
  </si>
  <si>
    <t>56.41557611142621</t>
  </si>
  <si>
    <t>10.883271521715187</t>
  </si>
  <si>
    <t>MeanderingMonkeys</t>
  </si>
  <si>
    <t>https://www.munzee.com/m/MeanderingMonkeys/10371</t>
  </si>
  <si>
    <t>56.41557611115471</t>
  </si>
  <si>
    <t>10.883531354533034</t>
  </si>
  <si>
    <t>https://www.munzee.com/m/denali0407/8666/</t>
  </si>
  <si>
    <t>56.41545163822727</t>
  </si>
  <si>
    <t>10.882102249805712</t>
  </si>
  <si>
    <t>https://www.munzee.com/m/Syrtene/1371/</t>
  </si>
  <si>
    <t>56.41545163795576</t>
  </si>
  <si>
    <t>10.882362081773408</t>
  </si>
  <si>
    <t>NoahCache</t>
  </si>
  <si>
    <t>https://www.munzee.com/m/NoahCache/1345/</t>
  </si>
  <si>
    <t>56.415451637684264</t>
  </si>
  <si>
    <t>10.882621913741104</t>
  </si>
  <si>
    <t>DerKleineMaulwurf</t>
  </si>
  <si>
    <t>https://www.munzee.com/m/DerKleineMaulwurf/326</t>
  </si>
  <si>
    <t>56.41545163741276</t>
  </si>
  <si>
    <t>10.8828817457088</t>
  </si>
  <si>
    <t>Batmun</t>
  </si>
  <si>
    <t>https://www.munzee.com/m/Batmun/1988/</t>
  </si>
  <si>
    <t>56.41545163714125</t>
  </si>
  <si>
    <t>10.883141577676497</t>
  </si>
  <si>
    <t>https://www.munzee.com/m/NoahCache/1343/</t>
  </si>
  <si>
    <t>56.41545163686975</t>
  </si>
  <si>
    <t>10.883401409644193</t>
  </si>
  <si>
    <t>https://www.munzee.com/m/OHail/10566/</t>
  </si>
  <si>
    <t>56.41532716394238</t>
  </si>
  <si>
    <t>10.88223214071104</t>
  </si>
  <si>
    <t>https://www.munzee.com/m/MetteS/4368/</t>
  </si>
  <si>
    <t>56.41532716367088</t>
  </si>
  <si>
    <t>10.882491971828586</t>
  </si>
  <si>
    <t>https://www.munzee.com/m/BoMS/5814/</t>
  </si>
  <si>
    <t>56.415327163399375</t>
  </si>
  <si>
    <t>10.882751802946132</t>
  </si>
  <si>
    <t>https://www.munzee.com/m/Sophia0909/1303/</t>
  </si>
  <si>
    <t>56.41532716312788</t>
  </si>
  <si>
    <t>10.883011634063678</t>
  </si>
  <si>
    <t>https://www.munzee.com/m/MetteS/4372/</t>
  </si>
  <si>
    <t>56.41532716285638</t>
  </si>
  <si>
    <t>10.883271465181224</t>
  </si>
  <si>
    <t>https://www.munzee.com/m/BoMS/5812/</t>
  </si>
  <si>
    <t>16</t>
  </si>
  <si>
    <t>56.41520268938599</t>
  </si>
  <si>
    <t>10.88236203119277</t>
  </si>
  <si>
    <t>https://www.munzee.com/m/familyd/2929/</t>
  </si>
  <si>
    <t>56.415202689114494</t>
  </si>
  <si>
    <t>10.88262186146028</t>
  </si>
  <si>
    <t>https://www.munzee.com/m/Jenna2sipz/1512/</t>
  </si>
  <si>
    <t>56.41520268884299</t>
  </si>
  <si>
    <t>10.882881691727789</t>
  </si>
  <si>
    <t>https://www.munzee.com/m/geckofreund/1926/</t>
  </si>
  <si>
    <t>56.415202688571505</t>
  </si>
  <si>
    <t>10.883141521995299</t>
  </si>
  <si>
    <t>https://www.munzee.com/m/123xilef/3681/</t>
  </si>
  <si>
    <t>17</t>
  </si>
  <si>
    <t>56.4150782151011</t>
  </si>
  <si>
    <t>10.882491920399275</t>
  </si>
  <si>
    <t>krauseengineer</t>
  </si>
  <si>
    <t>https://www.munzee.com/m/Krauseengineer/1880</t>
  </si>
  <si>
    <t>56.4150782148296</t>
  </si>
  <si>
    <t>10.882751749816634</t>
  </si>
  <si>
    <t>https://www.munzee.com/m/OHail/10500/</t>
  </si>
  <si>
    <t>56.4150782145581</t>
  </si>
  <si>
    <t>10.883011579233994</t>
  </si>
  <si>
    <t>https://www.munzee.com/m/denali0407/8678/</t>
  </si>
  <si>
    <t>18</t>
  </si>
  <si>
    <t>56.41495374054471</t>
  </si>
  <si>
    <t>10.882621809179568</t>
  </si>
  <si>
    <t>https://www.munzee.com/m/Mariabettina/1464/</t>
  </si>
  <si>
    <t>56.414953740273205</t>
  </si>
  <si>
    <t>10.882881637746891</t>
  </si>
  <si>
    <t>https://www.munzee.com/m/Finnleo/1408/</t>
  </si>
  <si>
    <t>19</t>
  </si>
  <si>
    <t>56.41482926625978</t>
  </si>
  <si>
    <t>10.882751696685318</t>
  </si>
  <si>
    <t>https://www.munzee.com/m/Sophia0909/1305/</t>
  </si>
  <si>
    <t>Amethyst garden right next to the Sapphire garden</t>
  </si>
  <si>
    <t>56.41664474430728</t>
  </si>
  <si>
    <t>10.880038734786922</t>
  </si>
  <si>
    <t>Virtual Amethyst</t>
  </si>
  <si>
    <t>amethyst</t>
  </si>
  <si>
    <t>https://www.munzee.com/m/Heinerup/4360/</t>
  </si>
  <si>
    <t>56.41650101413336</t>
  </si>
  <si>
    <t>10.879778870127438</t>
  </si>
  <si>
    <t>https://www.munzee.com/m/Henning49/5471</t>
  </si>
  <si>
    <t>56.416501013861854</t>
  </si>
  <si>
    <t>10.88003870926218</t>
  </si>
  <si>
    <t>https://www.munzee.com/m/Winther8900/803</t>
  </si>
  <si>
    <t>56.41650101359034</t>
  </si>
  <si>
    <t>10.880298548396922</t>
  </si>
  <si>
    <t>https://www.munzee.com/m/HST/58/</t>
  </si>
  <si>
    <t>56.41635728395942</t>
  </si>
  <si>
    <t>10.879519007432805</t>
  </si>
  <si>
    <t>https://www.munzee.com/m/MetteS/4718/</t>
  </si>
  <si>
    <t>56.41635728368791</t>
  </si>
  <si>
    <t>10.87977884558586</t>
  </si>
  <si>
    <t>https://www.munzee.com/m/BoMS/6229/</t>
  </si>
  <si>
    <t>56.416357283416396</t>
  </si>
  <si>
    <t>10.880038683738917</t>
  </si>
  <si>
    <t>https://www.munzee.com/m/familyd/2712/</t>
  </si>
  <si>
    <t>56.41635728314489</t>
  </si>
  <si>
    <t>10.880298521891973</t>
  </si>
  <si>
    <t>https://www.munzee.com/m/Jenna2sipz/1573/</t>
  </si>
  <si>
    <t>56.416357282873385</t>
  </si>
  <si>
    <t>10.880558360045029</t>
  </si>
  <si>
    <t>https://www.munzee.com/m/Henning49/5481</t>
  </si>
  <si>
    <t>56.41621355351401</t>
  </si>
  <si>
    <t>10.879518983871776</t>
  </si>
  <si>
    <t>https://www.munzee.com/m/Heinerup/4354/</t>
  </si>
  <si>
    <t>56.4162135532425</t>
  </si>
  <si>
    <t>10.879778821043146</t>
  </si>
  <si>
    <t>https://www.munzee.com/m/anni56/6852/</t>
  </si>
  <si>
    <t>56.416213552970994</t>
  </si>
  <si>
    <t>10.880038658214517</t>
  </si>
  <si>
    <t>annabanana</t>
  </si>
  <si>
    <t>https://www.munzee.com/m/annabanana/7353/</t>
  </si>
  <si>
    <t>56.41621355269949</t>
  </si>
  <si>
    <t>10.880298495385887</t>
  </si>
  <si>
    <t>https://www.munzee.com/m/granitente/2890/</t>
  </si>
  <si>
    <t>56.41621355242798</t>
  </si>
  <si>
    <t>10.880558332557257</t>
  </si>
  <si>
    <t>https://www.munzee.com/m/Heinerup/3962/</t>
  </si>
  <si>
    <t>56.416069823068554</t>
  </si>
  <si>
    <t>10.87951896031393</t>
  </si>
  <si>
    <t>https://www.munzee.com/m/OHail/10823/</t>
  </si>
  <si>
    <t>56.41606982279705</t>
  </si>
  <si>
    <t>10.879778796503615</t>
  </si>
  <si>
    <t>https://www.munzee.com/m/Kyrandia/1509/</t>
  </si>
  <si>
    <t>56.41606982252553</t>
  </si>
  <si>
    <t>10.8800386326933</t>
  </si>
  <si>
    <t>https://www.munzee.com/m/Winther8900/855</t>
  </si>
  <si>
    <t>56.416069822254016</t>
  </si>
  <si>
    <t>10.880298468882984</t>
  </si>
  <si>
    <t>https://www.munzee.com/m/denali0407/8343/</t>
  </si>
  <si>
    <t>56.41606982198251</t>
  </si>
  <si>
    <t>10.880558305072668</t>
  </si>
  <si>
    <t>https://www.munzee.com/m/anni56/6884/</t>
  </si>
  <si>
    <t>56.415926092623074</t>
  </si>
  <si>
    <t>10.879518936753584</t>
  </si>
  <si>
    <t>https://www.munzee.com/m/MetteS/4690/</t>
  </si>
  <si>
    <t>56.415926092351555</t>
  </si>
  <si>
    <t>10.879778771961583</t>
  </si>
  <si>
    <t>https://www.munzee.com/m/BoMS/6193/</t>
  </si>
  <si>
    <t>56.41592609208005</t>
  </si>
  <si>
    <t>10.880038607169581</t>
  </si>
  <si>
    <t>https://www.munzee.com/m/Syrtene/1310/</t>
  </si>
  <si>
    <t>56.415926091808544</t>
  </si>
  <si>
    <t>10.88029844237758</t>
  </si>
  <si>
    <t>https://www.munzee.com/m/MetteS/4687/</t>
  </si>
  <si>
    <t>56.41592609153704</t>
  </si>
  <si>
    <t>10.880558277585578</t>
  </si>
  <si>
    <t>https://www.munzee.com/m/BoMS/6181/</t>
  </si>
  <si>
    <t>56.41578236217765</t>
  </si>
  <si>
    <t>10.879518913193124</t>
  </si>
  <si>
    <t>https://www.munzee.com/m/anni56/6894/</t>
  </si>
  <si>
    <t>56.415782361906146</t>
  </si>
  <si>
    <t>10.87977874741955</t>
  </si>
  <si>
    <t>https://www.munzee.com/m/familyd/2987/</t>
  </si>
  <si>
    <t>56.41578236163465</t>
  </si>
  <si>
    <t>10.880038581645977</t>
  </si>
  <si>
    <t>https://www.munzee.com/m/Jenna2sipz/1570/</t>
  </si>
  <si>
    <t>56.41578236136315</t>
  </si>
  <si>
    <t>10.880298415872403</t>
  </si>
  <si>
    <t>https://www.munzee.com/m/annabanana/7357/</t>
  </si>
  <si>
    <t>56.415782361091644</t>
  </si>
  <si>
    <t>10.88055825009883</t>
  </si>
  <si>
    <t>https://www.munzee.com/m/granitente/2887/</t>
  </si>
  <si>
    <t>56.41563863146068</t>
  </si>
  <si>
    <t>10.879778722880246</t>
  </si>
  <si>
    <t>https://www.munzee.com/m/denali0407/8341/</t>
  </si>
  <si>
    <t>56.415638631189175</t>
  </si>
  <si>
    <t>10.880038556124987</t>
  </si>
  <si>
    <t>https://www.munzee.com/m/OHail/10822/</t>
  </si>
  <si>
    <t>56.41563863091766</t>
  </si>
  <si>
    <t>10.880298389369727</t>
  </si>
  <si>
    <t>https://www.munzee.com/m/anni56/6892/</t>
  </si>
  <si>
    <t>56.41549490074375</t>
  </si>
  <si>
    <t>10.880038530601269</t>
  </si>
  <si>
    <t>https://www.munzee.com/m/Heinerup/3961/</t>
  </si>
  <si>
    <t>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</si>
</sst>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mm-dd-yyyy"/>
  </numFmts>
  <fonts count="12">
    <font>
      <sz val="10.0"/>
      <color rgb="FF000000"/>
      <name val="Arial"/>
    </font>
    <font>
      <b/>
      <u/>
      <sz val="18.0"/>
    </font>
    <font>
      <b/>
      <sz val="18.0"/>
    </font>
    <font/>
    <font>
      <b/>
    </font>
    <font>
      <u/>
      <color rgb="FF444444"/>
      <name val="Roboto"/>
    </font>
    <font>
      <b/>
      <color rgb="FFFFFFFF"/>
    </font>
    <font>
      <sz val="11.0"/>
      <color rgb="FF000000"/>
      <name val="Inconsolata"/>
    </font>
    <font>
      <u/>
      <color rgb="FF0000FF"/>
    </font>
    <font>
      <u/>
      <color rgb="FF0000FF"/>
    </font>
    <font>
      <color rgb="FF000000"/>
      <name val="Arial"/>
    </font>
    <font>
      <u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7" numFmtId="0" xfId="0" applyFill="1" applyFont="1"/>
    <xf quotePrefix="1"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0" fillId="2" fontId="10" numFmtId="0" xfId="0" applyAlignment="1" applyFont="1">
      <alignment horizontal="left" readingOrder="0"/>
    </xf>
    <xf borderId="0" fillId="0" fontId="3" numFmtId="165" xfId="0" applyAlignment="1" applyFont="1" applyNumberFormat="1">
      <alignment readingOrder="0"/>
    </xf>
    <xf borderId="0" fillId="2" fontId="11" numFmtId="0" xfId="0" applyAlignment="1" applyFont="1">
      <alignment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1733550</xdr:colOff>
      <xdr:row>0</xdr:row>
      <xdr:rowOff>314325</xdr:rowOff>
    </xdr:from>
    <xdr:ext cx="2409825" cy="2676525"/>
    <xdr:pic>
      <xdr:nvPicPr>
        <xdr:cNvPr id="0" name="image2.jp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771525</xdr:colOff>
      <xdr:row>5</xdr:row>
      <xdr:rowOff>57150</xdr:rowOff>
    </xdr:from>
    <xdr:ext cx="962025" cy="1514475"/>
    <xdr:pic>
      <xdr:nvPicPr>
        <xdr:cNvPr id="0" name="image1.png" title="Billed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Heinerup/4272" TargetMode="External"/><Relationship Id="rId190" Type="http://schemas.openxmlformats.org/officeDocument/2006/relationships/hyperlink" Target="https://www.munzee.com/m/denali0407/8343/" TargetMode="External"/><Relationship Id="rId42" Type="http://schemas.openxmlformats.org/officeDocument/2006/relationships/hyperlink" Target="https://www.munzee.com/m/RUJA/7484/" TargetMode="External"/><Relationship Id="rId41" Type="http://schemas.openxmlformats.org/officeDocument/2006/relationships/hyperlink" Target="https://www.munzee.com/m/KimSchreiber/2246/" TargetMode="External"/><Relationship Id="rId44" Type="http://schemas.openxmlformats.org/officeDocument/2006/relationships/hyperlink" Target="https://www.munzee.com/m/Heinerup/4269/" TargetMode="External"/><Relationship Id="rId194" Type="http://schemas.openxmlformats.org/officeDocument/2006/relationships/hyperlink" Target="https://www.munzee.com/m/Syrtene/1310/" TargetMode="External"/><Relationship Id="rId43" Type="http://schemas.openxmlformats.org/officeDocument/2006/relationships/hyperlink" Target="https://www.munzee.com/m/Zniffer/5459/" TargetMode="External"/><Relationship Id="rId193" Type="http://schemas.openxmlformats.org/officeDocument/2006/relationships/hyperlink" Target="https://www.munzee.com/m/BoMS/6193/" TargetMode="External"/><Relationship Id="rId46" Type="http://schemas.openxmlformats.org/officeDocument/2006/relationships/hyperlink" Target="https://www.munzee.com/m/Zniffer/5458/" TargetMode="External"/><Relationship Id="rId192" Type="http://schemas.openxmlformats.org/officeDocument/2006/relationships/hyperlink" Target="https://www.munzee.com/m/MetteS/4690/" TargetMode="External"/><Relationship Id="rId45" Type="http://schemas.openxmlformats.org/officeDocument/2006/relationships/hyperlink" Target="https://www.munzee.com/m/RUJA/7276/" TargetMode="External"/><Relationship Id="rId191" Type="http://schemas.openxmlformats.org/officeDocument/2006/relationships/hyperlink" Target="https://www.munzee.com/m/anni56/6884/" TargetMode="External"/><Relationship Id="rId48" Type="http://schemas.openxmlformats.org/officeDocument/2006/relationships/hyperlink" Target="https://www.munzee.com/m/RUJA/7275/" TargetMode="External"/><Relationship Id="rId187" Type="http://schemas.openxmlformats.org/officeDocument/2006/relationships/hyperlink" Target="https://www.munzee.com/m/OHail/10823/" TargetMode="External"/><Relationship Id="rId47" Type="http://schemas.openxmlformats.org/officeDocument/2006/relationships/hyperlink" Target="https://www.munzee.com/m/Heinerup/4088/" TargetMode="External"/><Relationship Id="rId186" Type="http://schemas.openxmlformats.org/officeDocument/2006/relationships/hyperlink" Target="https://www.munzee.com/m/Heinerup/3962/" TargetMode="External"/><Relationship Id="rId185" Type="http://schemas.openxmlformats.org/officeDocument/2006/relationships/hyperlink" Target="https://www.munzee.com/m/granitente/2890/" TargetMode="External"/><Relationship Id="rId49" Type="http://schemas.openxmlformats.org/officeDocument/2006/relationships/hyperlink" Target="http://www.munzee.com/m/Zniffer/4378/" TargetMode="External"/><Relationship Id="rId184" Type="http://schemas.openxmlformats.org/officeDocument/2006/relationships/hyperlink" Target="https://www.munzee.com/m/annabanana/7353/" TargetMode="External"/><Relationship Id="rId189" Type="http://schemas.openxmlformats.org/officeDocument/2006/relationships/hyperlink" Target="https://www.munzee.com/m/Winther8900/855" TargetMode="External"/><Relationship Id="rId188" Type="http://schemas.openxmlformats.org/officeDocument/2006/relationships/hyperlink" Target="https://www.munzee.com/m/Kyrandia/1509/" TargetMode="External"/><Relationship Id="rId31" Type="http://schemas.openxmlformats.org/officeDocument/2006/relationships/hyperlink" Target="https://www.munzee.com/m/Mieze/9666/" TargetMode="External"/><Relationship Id="rId30" Type="http://schemas.openxmlformats.org/officeDocument/2006/relationships/hyperlink" Target="https://www.munzee.com/m/Henning49/5693" TargetMode="External"/><Relationship Id="rId33" Type="http://schemas.openxmlformats.org/officeDocument/2006/relationships/hyperlink" Target="https://www.munzee.com/m/Henning49/5698" TargetMode="External"/><Relationship Id="rId183" Type="http://schemas.openxmlformats.org/officeDocument/2006/relationships/hyperlink" Target="https://www.munzee.com/m/anni56/6852/" TargetMode="External"/><Relationship Id="rId32" Type="http://schemas.openxmlformats.org/officeDocument/2006/relationships/hyperlink" Target="https://www.munzee.com/m/remstaler/11374/" TargetMode="External"/><Relationship Id="rId182" Type="http://schemas.openxmlformats.org/officeDocument/2006/relationships/hyperlink" Target="https://www.munzee.com/m/Heinerup/4354/" TargetMode="External"/><Relationship Id="rId35" Type="http://schemas.openxmlformats.org/officeDocument/2006/relationships/hyperlink" Target="https://www.munzee.com/m/remstaler/11294/" TargetMode="External"/><Relationship Id="rId181" Type="http://schemas.openxmlformats.org/officeDocument/2006/relationships/hyperlink" Target="https://www.munzee.com/m/Henning49/5481" TargetMode="External"/><Relationship Id="rId34" Type="http://schemas.openxmlformats.org/officeDocument/2006/relationships/hyperlink" Target="https://www.munzee.com/m/bjarkeh/296" TargetMode="External"/><Relationship Id="rId180" Type="http://schemas.openxmlformats.org/officeDocument/2006/relationships/hyperlink" Target="https://www.munzee.com/m/Jenna2sipz/1573/" TargetMode="External"/><Relationship Id="rId37" Type="http://schemas.openxmlformats.org/officeDocument/2006/relationships/hyperlink" Target="https://www.munzee.com/m/bjarkeh/292/" TargetMode="External"/><Relationship Id="rId176" Type="http://schemas.openxmlformats.org/officeDocument/2006/relationships/hyperlink" Target="https://www.munzee.com/m/HST/58/" TargetMode="External"/><Relationship Id="rId36" Type="http://schemas.openxmlformats.org/officeDocument/2006/relationships/hyperlink" Target="https://www.munzee.com/m/Henning49/5700" TargetMode="External"/><Relationship Id="rId175" Type="http://schemas.openxmlformats.org/officeDocument/2006/relationships/hyperlink" Target="https://www.munzee.com/m/Winther8900/803" TargetMode="External"/><Relationship Id="rId39" Type="http://schemas.openxmlformats.org/officeDocument/2006/relationships/hyperlink" Target="https://www.munzee.com/m/RUJA/7485/" TargetMode="External"/><Relationship Id="rId174" Type="http://schemas.openxmlformats.org/officeDocument/2006/relationships/hyperlink" Target="https://www.munzee.com/m/Henning49/5471" TargetMode="External"/><Relationship Id="rId38" Type="http://schemas.openxmlformats.org/officeDocument/2006/relationships/hyperlink" Target="https://www.munzee.com/m/remstaler/11293/" TargetMode="External"/><Relationship Id="rId173" Type="http://schemas.openxmlformats.org/officeDocument/2006/relationships/hyperlink" Target="https://www.munzee.com/m/Heinerup/4360/" TargetMode="External"/><Relationship Id="rId179" Type="http://schemas.openxmlformats.org/officeDocument/2006/relationships/hyperlink" Target="https://www.munzee.com/m/familyd/2712/" TargetMode="External"/><Relationship Id="rId178" Type="http://schemas.openxmlformats.org/officeDocument/2006/relationships/hyperlink" Target="https://www.munzee.com/m/BoMS/6229/" TargetMode="External"/><Relationship Id="rId177" Type="http://schemas.openxmlformats.org/officeDocument/2006/relationships/hyperlink" Target="https://www.munzee.com/m/MetteS/4718/" TargetMode="External"/><Relationship Id="rId20" Type="http://schemas.openxmlformats.org/officeDocument/2006/relationships/hyperlink" Target="https://www.munzee.com/m/223Soelberg/1272/" TargetMode="External"/><Relationship Id="rId22" Type="http://schemas.openxmlformats.org/officeDocument/2006/relationships/hyperlink" Target="https://www.munzee.com/m/Behr47/162/" TargetMode="External"/><Relationship Id="rId21" Type="http://schemas.openxmlformats.org/officeDocument/2006/relationships/hyperlink" Target="https://www.munzee.com/m/Sophus18/156/" TargetMode="External"/><Relationship Id="rId24" Type="http://schemas.openxmlformats.org/officeDocument/2006/relationships/hyperlink" Target="https://www.munzee.com/m/Mieze/9773/" TargetMode="External"/><Relationship Id="rId23" Type="http://schemas.openxmlformats.org/officeDocument/2006/relationships/hyperlink" Target="https://www.munzee.com/m/Ibenkofoed/617/" TargetMode="External"/><Relationship Id="rId26" Type="http://schemas.openxmlformats.org/officeDocument/2006/relationships/hyperlink" Target="https://www.munzee.com/m/anni56/6665/" TargetMode="External"/><Relationship Id="rId25" Type="http://schemas.openxmlformats.org/officeDocument/2006/relationships/hyperlink" Target="https://www.munzee.com/m/levesund/4938/" TargetMode="External"/><Relationship Id="rId28" Type="http://schemas.openxmlformats.org/officeDocument/2006/relationships/hyperlink" Target="https://www.munzee.com/m/Mieze/9772/" TargetMode="External"/><Relationship Id="rId27" Type="http://schemas.openxmlformats.org/officeDocument/2006/relationships/hyperlink" Target="https://www.munzee.com/m/Behr47/163/" TargetMode="External"/><Relationship Id="rId29" Type="http://schemas.openxmlformats.org/officeDocument/2006/relationships/hyperlink" Target="https://www.munzee.com/m/remstaler/11378/" TargetMode="External"/><Relationship Id="rId11" Type="http://schemas.openxmlformats.org/officeDocument/2006/relationships/hyperlink" Target="https://www.munzee.com/m/Finnleo/1384/" TargetMode="External"/><Relationship Id="rId10" Type="http://schemas.openxmlformats.org/officeDocument/2006/relationships/hyperlink" Target="https://www.munzee.com/m/Mariabettina/1390/" TargetMode="External"/><Relationship Id="rId13" Type="http://schemas.openxmlformats.org/officeDocument/2006/relationships/hyperlink" Target="https://www.munzee.com/m/Sophia0909/1375/" TargetMode="External"/><Relationship Id="rId12" Type="http://schemas.openxmlformats.org/officeDocument/2006/relationships/hyperlink" Target="https://www.munzee.com/m/RUJA/7297" TargetMode="External"/><Relationship Id="rId15" Type="http://schemas.openxmlformats.org/officeDocument/2006/relationships/hyperlink" Target="https://www.munzee.com/m/Mariabettina/1426/" TargetMode="External"/><Relationship Id="rId198" Type="http://schemas.openxmlformats.org/officeDocument/2006/relationships/hyperlink" Target="https://www.munzee.com/m/familyd/2987/" TargetMode="External"/><Relationship Id="rId14" Type="http://schemas.openxmlformats.org/officeDocument/2006/relationships/hyperlink" Target="https://www.munzee.com/m/Sophia0909/1374/" TargetMode="External"/><Relationship Id="rId197" Type="http://schemas.openxmlformats.org/officeDocument/2006/relationships/hyperlink" Target="https://www.munzee.com/m/anni56/6894/" TargetMode="External"/><Relationship Id="rId17" Type="http://schemas.openxmlformats.org/officeDocument/2006/relationships/hyperlink" Target="https://www.munzee.com/m/223Soelberg/1275/" TargetMode="External"/><Relationship Id="rId196" Type="http://schemas.openxmlformats.org/officeDocument/2006/relationships/hyperlink" Target="https://www.munzee.com/m/BoMS/6181/" TargetMode="External"/><Relationship Id="rId16" Type="http://schemas.openxmlformats.org/officeDocument/2006/relationships/hyperlink" Target="https://www.munzee.com/m/Finnleo/1407/" TargetMode="External"/><Relationship Id="rId195" Type="http://schemas.openxmlformats.org/officeDocument/2006/relationships/hyperlink" Target="https://www.munzee.com/m/MetteS/4687/" TargetMode="External"/><Relationship Id="rId19" Type="http://schemas.openxmlformats.org/officeDocument/2006/relationships/hyperlink" Target="https://www.munzee.com/m/KimSchreiber/2244/" TargetMode="External"/><Relationship Id="rId18" Type="http://schemas.openxmlformats.org/officeDocument/2006/relationships/hyperlink" Target="https://www.munzee.com/m/Sophus18/158/" TargetMode="External"/><Relationship Id="rId199" Type="http://schemas.openxmlformats.org/officeDocument/2006/relationships/hyperlink" Target="https://www.munzee.com/m/Jenna2sipz/1570/" TargetMode="External"/><Relationship Id="rId84" Type="http://schemas.openxmlformats.org/officeDocument/2006/relationships/hyperlink" Target="https://www.munzee.com/m/Heinerup/3980" TargetMode="External"/><Relationship Id="rId83" Type="http://schemas.openxmlformats.org/officeDocument/2006/relationships/hyperlink" Target="https://www.munzee.com/m/RUJA/7269/" TargetMode="External"/><Relationship Id="rId86" Type="http://schemas.openxmlformats.org/officeDocument/2006/relationships/hyperlink" Target="https://www.munzee.com/m/RUJA/7265/" TargetMode="External"/><Relationship Id="rId85" Type="http://schemas.openxmlformats.org/officeDocument/2006/relationships/hyperlink" Target="https://www.munzee.com/m/Henning49/5891" TargetMode="External"/><Relationship Id="rId88" Type="http://schemas.openxmlformats.org/officeDocument/2006/relationships/hyperlink" Target="https://www.munzee.com/m/Sophia0909/1267/" TargetMode="External"/><Relationship Id="rId150" Type="http://schemas.openxmlformats.org/officeDocument/2006/relationships/hyperlink" Target="https://www.munzee.com/m/MeanderingMonkeys/10371" TargetMode="External"/><Relationship Id="rId87" Type="http://schemas.openxmlformats.org/officeDocument/2006/relationships/hyperlink" Target="https://www.munzee.com/m/Zniffer/5234/" TargetMode="External"/><Relationship Id="rId89" Type="http://schemas.openxmlformats.org/officeDocument/2006/relationships/hyperlink" Target="https://www.munzee.com/m/Krogh/1533" TargetMode="External"/><Relationship Id="rId80" Type="http://schemas.openxmlformats.org/officeDocument/2006/relationships/hyperlink" Target="https://www.munzee.com/m/anni56/6849/" TargetMode="External"/><Relationship Id="rId82" Type="http://schemas.openxmlformats.org/officeDocument/2006/relationships/hyperlink" Target="https://www.munzee.com/m/Zniffer/5248/" TargetMode="External"/><Relationship Id="rId81" Type="http://schemas.openxmlformats.org/officeDocument/2006/relationships/hyperlink" Target="https://www.munzee.com/m/Mieze/9457/" TargetMode="External"/><Relationship Id="rId1" Type="http://schemas.openxmlformats.org/officeDocument/2006/relationships/hyperlink" Target="https://goo.gl/8r4Cs1" TargetMode="External"/><Relationship Id="rId2" Type="http://schemas.openxmlformats.org/officeDocument/2006/relationships/hyperlink" Target="https://goo.gl/fJ3Z6q" TargetMode="External"/><Relationship Id="rId3" Type="http://schemas.openxmlformats.org/officeDocument/2006/relationships/hyperlink" Target="https://www.munzee.com/m/RUJA/7307/" TargetMode="External"/><Relationship Id="rId149" Type="http://schemas.openxmlformats.org/officeDocument/2006/relationships/hyperlink" Target="https://www.munzee.com/m/JRdaBoss/4859/" TargetMode="External"/><Relationship Id="rId4" Type="http://schemas.openxmlformats.org/officeDocument/2006/relationships/hyperlink" Target="https://www.munzee.com/m/Zniffer/5252" TargetMode="External"/><Relationship Id="rId148" Type="http://schemas.openxmlformats.org/officeDocument/2006/relationships/hyperlink" Target="https://www.munzee.com/m/denali0407/8662/" TargetMode="External"/><Relationship Id="rId9" Type="http://schemas.openxmlformats.org/officeDocument/2006/relationships/hyperlink" Target="https://www.munzee.com/m/RUJA/7298/" TargetMode="External"/><Relationship Id="rId143" Type="http://schemas.openxmlformats.org/officeDocument/2006/relationships/hyperlink" Target="https://www.munzee.com/m/volki2000/775/" TargetMode="External"/><Relationship Id="rId142" Type="http://schemas.openxmlformats.org/officeDocument/2006/relationships/hyperlink" Target="https://www.munzee.com/m/Kyrandia/1601/" TargetMode="External"/><Relationship Id="rId141" Type="http://schemas.openxmlformats.org/officeDocument/2006/relationships/hyperlink" Target="https://www.munzee.com/m/Babydane/3368/" TargetMode="External"/><Relationship Id="rId140" Type="http://schemas.openxmlformats.org/officeDocument/2006/relationships/hyperlink" Target="https://www.munzee.com/m/babyw/2090/" TargetMode="External"/><Relationship Id="rId5" Type="http://schemas.openxmlformats.org/officeDocument/2006/relationships/hyperlink" Target="https://www.munzee.com/m/Heinerup/4092" TargetMode="External"/><Relationship Id="rId147" Type="http://schemas.openxmlformats.org/officeDocument/2006/relationships/hyperlink" Target="https://www.munzee.com/m/Herbie/7213/" TargetMode="External"/><Relationship Id="rId6" Type="http://schemas.openxmlformats.org/officeDocument/2006/relationships/hyperlink" Target="https://www.munzee.com/m/RUJA/7299/" TargetMode="External"/><Relationship Id="rId146" Type="http://schemas.openxmlformats.org/officeDocument/2006/relationships/hyperlink" Target="https://www.munzee.com/m/Derlame/8706/" TargetMode="External"/><Relationship Id="rId7" Type="http://schemas.openxmlformats.org/officeDocument/2006/relationships/hyperlink" Target="https://www.munzee.com/m/anni56/6661/" TargetMode="External"/><Relationship Id="rId145" Type="http://schemas.openxmlformats.org/officeDocument/2006/relationships/hyperlink" Target="https://www.munzee.com/m/Winther8900/1047" TargetMode="External"/><Relationship Id="rId8" Type="http://schemas.openxmlformats.org/officeDocument/2006/relationships/hyperlink" Target="https://www.munzee.com/m/Sophia0909/1377/" TargetMode="External"/><Relationship Id="rId144" Type="http://schemas.openxmlformats.org/officeDocument/2006/relationships/hyperlink" Target="https://www.munzee.com/m/geckofreund/1929/" TargetMode="External"/><Relationship Id="rId73" Type="http://schemas.openxmlformats.org/officeDocument/2006/relationships/hyperlink" Target="https://www.munzee.com/m/remstaler/11225/" TargetMode="External"/><Relationship Id="rId72" Type="http://schemas.openxmlformats.org/officeDocument/2006/relationships/hyperlink" Target="https://www.munzee.com/m/Mieze/9646/" TargetMode="External"/><Relationship Id="rId75" Type="http://schemas.openxmlformats.org/officeDocument/2006/relationships/hyperlink" Target="https://www.munzee.com/m/Mieze/9643/" TargetMode="External"/><Relationship Id="rId74" Type="http://schemas.openxmlformats.org/officeDocument/2006/relationships/hyperlink" Target="https://www.munzee.com/m/KimSchreiber/2271/" TargetMode="External"/><Relationship Id="rId77" Type="http://schemas.openxmlformats.org/officeDocument/2006/relationships/hyperlink" Target="https://www.munzee.com/m/Henning49/5888" TargetMode="External"/><Relationship Id="rId76" Type="http://schemas.openxmlformats.org/officeDocument/2006/relationships/hyperlink" Target="https://www.munzee.com/m/remstaler/11077/" TargetMode="External"/><Relationship Id="rId79" Type="http://schemas.openxmlformats.org/officeDocument/2006/relationships/hyperlink" Target="https://www.munzee.com/m/remstaler/11018/" TargetMode="External"/><Relationship Id="rId78" Type="http://schemas.openxmlformats.org/officeDocument/2006/relationships/hyperlink" Target="https://www.munzee.com/m/Mieze/9523/" TargetMode="External"/><Relationship Id="rId71" Type="http://schemas.openxmlformats.org/officeDocument/2006/relationships/hyperlink" Target="https://www.munzee.com/m/Krogh/1535" TargetMode="External"/><Relationship Id="rId70" Type="http://schemas.openxmlformats.org/officeDocument/2006/relationships/hyperlink" Target="https://www.munzee.com/m/Skovrider/215" TargetMode="External"/><Relationship Id="rId139" Type="http://schemas.openxmlformats.org/officeDocument/2006/relationships/hyperlink" Target="https://www.munzee.com/m/Lanyasummer/2752/" TargetMode="External"/><Relationship Id="rId138" Type="http://schemas.openxmlformats.org/officeDocument/2006/relationships/hyperlink" Target="https://www.munzee.com/m/familyd/2755/" TargetMode="External"/><Relationship Id="rId137" Type="http://schemas.openxmlformats.org/officeDocument/2006/relationships/hyperlink" Target="https://www.munzee.com/m/Jenna2sipz/1319/" TargetMode="External"/><Relationship Id="rId132" Type="http://schemas.openxmlformats.org/officeDocument/2006/relationships/hyperlink" Target="https://www.munzee.com/m/Sophia0909/1300/" TargetMode="External"/><Relationship Id="rId131" Type="http://schemas.openxmlformats.org/officeDocument/2006/relationships/hyperlink" Target="https://www.munzee.com/m/Heinerup/3975/" TargetMode="External"/><Relationship Id="rId130" Type="http://schemas.openxmlformats.org/officeDocument/2006/relationships/hyperlink" Target="https://www.munzee.com/m/BoMS/6111/" TargetMode="External"/><Relationship Id="rId136" Type="http://schemas.openxmlformats.org/officeDocument/2006/relationships/hyperlink" Target="https://www.munzee.com/m/BoMS/6108/" TargetMode="External"/><Relationship Id="rId135" Type="http://schemas.openxmlformats.org/officeDocument/2006/relationships/hyperlink" Target="https://www.munzee.com/m/MetteS/4657/" TargetMode="External"/><Relationship Id="rId134" Type="http://schemas.openxmlformats.org/officeDocument/2006/relationships/hyperlink" Target="https://www.munzee.com/m/Heinerup/3905/" TargetMode="External"/><Relationship Id="rId133" Type="http://schemas.openxmlformats.org/officeDocument/2006/relationships/hyperlink" Target="https://www.munzee.com/m/Winther8900/1045" TargetMode="External"/><Relationship Id="rId62" Type="http://schemas.openxmlformats.org/officeDocument/2006/relationships/hyperlink" Target="https://www.munzee.com/m/Emanuelsen/384/" TargetMode="External"/><Relationship Id="rId61" Type="http://schemas.openxmlformats.org/officeDocument/2006/relationships/hyperlink" Target="https://www.munzee.com/m/anni56/6741/" TargetMode="External"/><Relationship Id="rId64" Type="http://schemas.openxmlformats.org/officeDocument/2006/relationships/hyperlink" Target="https://www.munzee.com/m/Skovrider/217" TargetMode="External"/><Relationship Id="rId63" Type="http://schemas.openxmlformats.org/officeDocument/2006/relationships/hyperlink" Target="https://www.munzee.com/m/Rupper/356" TargetMode="External"/><Relationship Id="rId66" Type="http://schemas.openxmlformats.org/officeDocument/2006/relationships/hyperlink" Target="https://www.munzee.com/m/Rupper/354" TargetMode="External"/><Relationship Id="rId172" Type="http://schemas.openxmlformats.org/officeDocument/2006/relationships/hyperlink" Target="https://www.munzee.com/m/Sophia0909/1305/" TargetMode="External"/><Relationship Id="rId65" Type="http://schemas.openxmlformats.org/officeDocument/2006/relationships/hyperlink" Target="https://www.munzee.com/m/Emanuelsen/386/" TargetMode="External"/><Relationship Id="rId171" Type="http://schemas.openxmlformats.org/officeDocument/2006/relationships/hyperlink" Target="https://www.munzee.com/m/Finnleo/1408/" TargetMode="External"/><Relationship Id="rId68" Type="http://schemas.openxmlformats.org/officeDocument/2006/relationships/hyperlink" Target="https://www.munzee.com/m/Mieze/9663/" TargetMode="External"/><Relationship Id="rId170" Type="http://schemas.openxmlformats.org/officeDocument/2006/relationships/hyperlink" Target="https://www.munzee.com/m/Mariabettina/1464/" TargetMode="External"/><Relationship Id="rId67" Type="http://schemas.openxmlformats.org/officeDocument/2006/relationships/hyperlink" Target="https://www.munzee.com/m/Sophia0909/1264/" TargetMode="External"/><Relationship Id="rId60" Type="http://schemas.openxmlformats.org/officeDocument/2006/relationships/hyperlink" Target="https://www.munzee.com/m/marvin15/208" TargetMode="External"/><Relationship Id="rId165" Type="http://schemas.openxmlformats.org/officeDocument/2006/relationships/hyperlink" Target="https://www.munzee.com/m/geckofreund/1926/" TargetMode="External"/><Relationship Id="rId69" Type="http://schemas.openxmlformats.org/officeDocument/2006/relationships/hyperlink" Target="https://www.munzee.com/m/remstaler/11229/" TargetMode="External"/><Relationship Id="rId164" Type="http://schemas.openxmlformats.org/officeDocument/2006/relationships/hyperlink" Target="https://www.munzee.com/m/Jenna2sipz/1512/" TargetMode="External"/><Relationship Id="rId163" Type="http://schemas.openxmlformats.org/officeDocument/2006/relationships/hyperlink" Target="https://www.munzee.com/m/familyd/2929/" TargetMode="External"/><Relationship Id="rId162" Type="http://schemas.openxmlformats.org/officeDocument/2006/relationships/hyperlink" Target="https://www.munzee.com/m/BoMS/5812/" TargetMode="External"/><Relationship Id="rId169" Type="http://schemas.openxmlformats.org/officeDocument/2006/relationships/hyperlink" Target="https://www.munzee.com/m/denali0407/8678/" TargetMode="External"/><Relationship Id="rId168" Type="http://schemas.openxmlformats.org/officeDocument/2006/relationships/hyperlink" Target="https://www.munzee.com/m/OHail/10500/" TargetMode="External"/><Relationship Id="rId167" Type="http://schemas.openxmlformats.org/officeDocument/2006/relationships/hyperlink" Target="https://www.munzee.com/m/Krauseengineer/1880" TargetMode="External"/><Relationship Id="rId166" Type="http://schemas.openxmlformats.org/officeDocument/2006/relationships/hyperlink" Target="https://www.munzee.com/m/123xilef/3681/" TargetMode="External"/><Relationship Id="rId51" Type="http://schemas.openxmlformats.org/officeDocument/2006/relationships/hyperlink" Target="https://www.munzee.com/m/RUJA/7271/" TargetMode="External"/><Relationship Id="rId50" Type="http://schemas.openxmlformats.org/officeDocument/2006/relationships/hyperlink" Target="https://www.munzee.com/m/Heinerup/4087/" TargetMode="External"/><Relationship Id="rId53" Type="http://schemas.openxmlformats.org/officeDocument/2006/relationships/hyperlink" Target="https://www.munzee.com/m/223Soelberg/1297/" TargetMode="External"/><Relationship Id="rId52" Type="http://schemas.openxmlformats.org/officeDocument/2006/relationships/hyperlink" Target="https://www.munzee.com/m/Zniffer/5250/" TargetMode="External"/><Relationship Id="rId55" Type="http://schemas.openxmlformats.org/officeDocument/2006/relationships/hyperlink" Target="https://www.munzee.com/m/Gnazke/369" TargetMode="External"/><Relationship Id="rId161" Type="http://schemas.openxmlformats.org/officeDocument/2006/relationships/hyperlink" Target="https://www.munzee.com/m/MetteS/4372/" TargetMode="External"/><Relationship Id="rId54" Type="http://schemas.openxmlformats.org/officeDocument/2006/relationships/hyperlink" Target="http://www.munzee.com/m/Henning49/5706/" TargetMode="External"/><Relationship Id="rId160" Type="http://schemas.openxmlformats.org/officeDocument/2006/relationships/hyperlink" Target="https://www.munzee.com/m/Sophia0909/1303/" TargetMode="External"/><Relationship Id="rId57" Type="http://schemas.openxmlformats.org/officeDocument/2006/relationships/hyperlink" Target="https://www.munzee.com/m/marvin15/207/" TargetMode="External"/><Relationship Id="rId56" Type="http://schemas.openxmlformats.org/officeDocument/2006/relationships/hyperlink" Target="https://www.munzee.com/m/223Soelberg/1298/" TargetMode="External"/><Relationship Id="rId159" Type="http://schemas.openxmlformats.org/officeDocument/2006/relationships/hyperlink" Target="https://www.munzee.com/m/BoMS/5814/" TargetMode="External"/><Relationship Id="rId59" Type="http://schemas.openxmlformats.org/officeDocument/2006/relationships/hyperlink" Target="https://www.munzee.com/m/Gnazke/367/" TargetMode="External"/><Relationship Id="rId154" Type="http://schemas.openxmlformats.org/officeDocument/2006/relationships/hyperlink" Target="https://www.munzee.com/m/DerKleineMaulwurf/326" TargetMode="External"/><Relationship Id="rId58" Type="http://schemas.openxmlformats.org/officeDocument/2006/relationships/hyperlink" Target="https://www.munzee.com/m/anni56/6739/" TargetMode="External"/><Relationship Id="rId153" Type="http://schemas.openxmlformats.org/officeDocument/2006/relationships/hyperlink" Target="https://www.munzee.com/m/NoahCache/1345/" TargetMode="External"/><Relationship Id="rId152" Type="http://schemas.openxmlformats.org/officeDocument/2006/relationships/hyperlink" Target="https://www.munzee.com/m/Syrtene/1371/" TargetMode="External"/><Relationship Id="rId151" Type="http://schemas.openxmlformats.org/officeDocument/2006/relationships/hyperlink" Target="https://www.munzee.com/m/denali0407/8666/" TargetMode="External"/><Relationship Id="rId158" Type="http://schemas.openxmlformats.org/officeDocument/2006/relationships/hyperlink" Target="https://www.munzee.com/m/MetteS/4368/" TargetMode="External"/><Relationship Id="rId157" Type="http://schemas.openxmlformats.org/officeDocument/2006/relationships/hyperlink" Target="https://www.munzee.com/m/OHail/10566/" TargetMode="External"/><Relationship Id="rId156" Type="http://schemas.openxmlformats.org/officeDocument/2006/relationships/hyperlink" Target="https://www.munzee.com/m/NoahCache/1343/" TargetMode="External"/><Relationship Id="rId155" Type="http://schemas.openxmlformats.org/officeDocument/2006/relationships/hyperlink" Target="https://www.munzee.com/m/Batmun/1988/" TargetMode="External"/><Relationship Id="rId107" Type="http://schemas.openxmlformats.org/officeDocument/2006/relationships/hyperlink" Target="https://www.munzee.com/m/Mieze/9409/" TargetMode="External"/><Relationship Id="rId106" Type="http://schemas.openxmlformats.org/officeDocument/2006/relationships/hyperlink" Target="https://www.munzee.com/m/KimSchreiber/2276/" TargetMode="External"/><Relationship Id="rId105" Type="http://schemas.openxmlformats.org/officeDocument/2006/relationships/hyperlink" Target="https://www.munzee.com/m/Peter1980/2235/" TargetMode="External"/><Relationship Id="rId104" Type="http://schemas.openxmlformats.org/officeDocument/2006/relationships/hyperlink" Target="https://www.munzee.com/m/geckofreund/1703/" TargetMode="External"/><Relationship Id="rId109" Type="http://schemas.openxmlformats.org/officeDocument/2006/relationships/hyperlink" Target="https://www.munzee.com/m/listom/12355/" TargetMode="External"/><Relationship Id="rId108" Type="http://schemas.openxmlformats.org/officeDocument/2006/relationships/hyperlink" Target="https://www.munzee.com/m/remstaler/10956/" TargetMode="External"/><Relationship Id="rId103" Type="http://schemas.openxmlformats.org/officeDocument/2006/relationships/hyperlink" Target="https://www.munzee.com/m/listom/12357/" TargetMode="External"/><Relationship Id="rId102" Type="http://schemas.openxmlformats.org/officeDocument/2006/relationships/hyperlink" Target="https://www.munzee.com/m/BoMS/6152/" TargetMode="External"/><Relationship Id="rId101" Type="http://schemas.openxmlformats.org/officeDocument/2006/relationships/hyperlink" Target="https://www.munzee.com/m/MetteS/4704/" TargetMode="External"/><Relationship Id="rId100" Type="http://schemas.openxmlformats.org/officeDocument/2006/relationships/hyperlink" Target="https://www.munzee.com/m/Winther8900/887" TargetMode="External"/><Relationship Id="rId129" Type="http://schemas.openxmlformats.org/officeDocument/2006/relationships/hyperlink" Target="https://www.munzee.com/m/MetteS/4661/" TargetMode="External"/><Relationship Id="rId128" Type="http://schemas.openxmlformats.org/officeDocument/2006/relationships/hyperlink" Target="https://www.munzee.com/m/Heinerup/3976/" TargetMode="External"/><Relationship Id="rId127" Type="http://schemas.openxmlformats.org/officeDocument/2006/relationships/hyperlink" Target="https://www.munzee.com/m/Henning49/5905" TargetMode="External"/><Relationship Id="rId126" Type="http://schemas.openxmlformats.org/officeDocument/2006/relationships/hyperlink" Target="https://www.munzee.com/m/OHail/10570/" TargetMode="External"/><Relationship Id="rId121" Type="http://schemas.openxmlformats.org/officeDocument/2006/relationships/hyperlink" Target="https://www.munzee.com/m/Henning49/5893" TargetMode="External"/><Relationship Id="rId120" Type="http://schemas.openxmlformats.org/officeDocument/2006/relationships/hyperlink" Target="https://www.munzee.com/m/OHail/10671/" TargetMode="External"/><Relationship Id="rId125" Type="http://schemas.openxmlformats.org/officeDocument/2006/relationships/hyperlink" Target="https://www.munzee.com/m/Herbie/7212/" TargetMode="External"/><Relationship Id="rId124" Type="http://schemas.openxmlformats.org/officeDocument/2006/relationships/hyperlink" Target="https://www.munzee.com/m/Henning49/5899" TargetMode="External"/><Relationship Id="rId123" Type="http://schemas.openxmlformats.org/officeDocument/2006/relationships/hyperlink" Target="https://www.munzee.com/m/OHail/10649/" TargetMode="External"/><Relationship Id="rId122" Type="http://schemas.openxmlformats.org/officeDocument/2006/relationships/hyperlink" Target="https://www.munzee.com/m/123xilef/3684/" TargetMode="External"/><Relationship Id="rId95" Type="http://schemas.openxmlformats.org/officeDocument/2006/relationships/hyperlink" Target="https://www.munzee.com/m/MetteS/4705/" TargetMode="External"/><Relationship Id="rId94" Type="http://schemas.openxmlformats.org/officeDocument/2006/relationships/hyperlink" Target="https://www.munzee.com/m/HST/174" TargetMode="External"/><Relationship Id="rId97" Type="http://schemas.openxmlformats.org/officeDocument/2006/relationships/hyperlink" Target="https://www.munzee.com/m/Winther8900/904" TargetMode="External"/><Relationship Id="rId96" Type="http://schemas.openxmlformats.org/officeDocument/2006/relationships/hyperlink" Target="https://www.munzee.com/m/BoMS/6157/" TargetMode="External"/><Relationship Id="rId99" Type="http://schemas.openxmlformats.org/officeDocument/2006/relationships/hyperlink" Target="https://www.munzee.com/m/Skovrider/179" TargetMode="External"/><Relationship Id="rId98" Type="http://schemas.openxmlformats.org/officeDocument/2006/relationships/hyperlink" Target="https://www.munzee.com/m/HST/175" TargetMode="External"/><Relationship Id="rId91" Type="http://schemas.openxmlformats.org/officeDocument/2006/relationships/hyperlink" Target="https://www.munzee.com/m/Winther8900/833" TargetMode="External"/><Relationship Id="rId90" Type="http://schemas.openxmlformats.org/officeDocument/2006/relationships/hyperlink" Target="https://www.munzee.com/m/Zniffer/5233/" TargetMode="External"/><Relationship Id="rId93" Type="http://schemas.openxmlformats.org/officeDocument/2006/relationships/hyperlink" Target="https://www.munzee.com/m/Zniffer/5227/" TargetMode="External"/><Relationship Id="rId92" Type="http://schemas.openxmlformats.org/officeDocument/2006/relationships/hyperlink" Target="https://www.munzee.com/m/Krogh/1488" TargetMode="External"/><Relationship Id="rId118" Type="http://schemas.openxmlformats.org/officeDocument/2006/relationships/hyperlink" Target="https://www.munzee.com/m/Henning49/5892" TargetMode="External"/><Relationship Id="rId117" Type="http://schemas.openxmlformats.org/officeDocument/2006/relationships/hyperlink" Target="https://www.munzee.com/m/Derlame/8698/" TargetMode="External"/><Relationship Id="rId116" Type="http://schemas.openxmlformats.org/officeDocument/2006/relationships/hyperlink" Target="https://www.munzee.com/m/123xilef/3800/" TargetMode="External"/><Relationship Id="rId115" Type="http://schemas.openxmlformats.org/officeDocument/2006/relationships/hyperlink" Target="https://www.munzee.com/m/RUJA/7554/" TargetMode="External"/><Relationship Id="rId119" Type="http://schemas.openxmlformats.org/officeDocument/2006/relationships/hyperlink" Target="https://www.munzee.com/m/Krogh/1482" TargetMode="External"/><Relationship Id="rId110" Type="http://schemas.openxmlformats.org/officeDocument/2006/relationships/hyperlink" Target="https://www.munzee.com/m/Syrtene/1309/" TargetMode="External"/><Relationship Id="rId114" Type="http://schemas.openxmlformats.org/officeDocument/2006/relationships/hyperlink" Target="https://www.munzee.com/m/tobale1893/321/" TargetMode="External"/><Relationship Id="rId113" Type="http://schemas.openxmlformats.org/officeDocument/2006/relationships/hyperlink" Target="https://www.munzee.com/m/granitente/2629/" TargetMode="External"/><Relationship Id="rId112" Type="http://schemas.openxmlformats.org/officeDocument/2006/relationships/hyperlink" Target="https://www.munzee.com/m/remstaler/10954/" TargetMode="External"/><Relationship Id="rId111" Type="http://schemas.openxmlformats.org/officeDocument/2006/relationships/hyperlink" Target="https://www.munzee.com/m/Mieze/9399/" TargetMode="External"/><Relationship Id="rId206" Type="http://schemas.openxmlformats.org/officeDocument/2006/relationships/drawing" Target="../drawings/drawing1.xml"/><Relationship Id="rId205" Type="http://schemas.openxmlformats.org/officeDocument/2006/relationships/hyperlink" Target="https://www.munzee.com/m/Heinerup/3961/" TargetMode="External"/><Relationship Id="rId204" Type="http://schemas.openxmlformats.org/officeDocument/2006/relationships/hyperlink" Target="https://www.munzee.com/m/anni56/6892/" TargetMode="External"/><Relationship Id="rId203" Type="http://schemas.openxmlformats.org/officeDocument/2006/relationships/hyperlink" Target="https://www.munzee.com/m/OHail/10822/" TargetMode="External"/><Relationship Id="rId202" Type="http://schemas.openxmlformats.org/officeDocument/2006/relationships/hyperlink" Target="https://www.munzee.com/m/denali0407/8341/" TargetMode="External"/><Relationship Id="rId201" Type="http://schemas.openxmlformats.org/officeDocument/2006/relationships/hyperlink" Target="https://www.munzee.com/m/granitente/2887/" TargetMode="External"/><Relationship Id="rId200" Type="http://schemas.openxmlformats.org/officeDocument/2006/relationships/hyperlink" Target="https://www.munzee.com/m/annabanana/7357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3" max="3" width="17.75"/>
    <col customWidth="1" min="4" max="4" width="18.0"/>
    <col customWidth="1" min="8" max="8" width="36.88"/>
    <col customWidth="1" hidden="1" min="9" max="9" width="14.38"/>
    <col customWidth="1" hidden="1" min="10" max="10" width="14.75"/>
    <col customWidth="1" min="11" max="11" width="32.25"/>
  </cols>
  <sheetData>
    <row r="1">
      <c r="A1" s="1" t="s">
        <v>0</v>
      </c>
      <c r="E1" s="2" t="s">
        <v>1</v>
      </c>
    </row>
    <row r="2">
      <c r="C2" s="3"/>
      <c r="D2" s="3"/>
      <c r="F2" s="3"/>
    </row>
    <row r="3">
      <c r="A3" s="4" t="s">
        <v>2</v>
      </c>
      <c r="B3" s="5" t="s">
        <v>3</v>
      </c>
      <c r="C3" s="3"/>
      <c r="D3" s="3"/>
      <c r="E3" s="3"/>
      <c r="F3" s="3"/>
      <c r="G3" s="3"/>
    </row>
    <row r="4">
      <c r="A4" s="4" t="s">
        <v>4</v>
      </c>
      <c r="B4" s="5" t="s">
        <v>5</v>
      </c>
      <c r="C4" s="3"/>
      <c r="D4" s="3"/>
      <c r="E4" s="3"/>
      <c r="F4" s="3"/>
      <c r="G4" s="3"/>
    </row>
    <row r="5">
      <c r="A5" s="4" t="s">
        <v>6</v>
      </c>
      <c r="B5" s="3" t="s">
        <v>7</v>
      </c>
      <c r="C5" s="3"/>
      <c r="D5" s="3"/>
      <c r="E5" s="3"/>
      <c r="F5" s="3"/>
      <c r="G5" s="3"/>
    </row>
    <row r="6">
      <c r="A6" s="3"/>
      <c r="B6" s="3"/>
      <c r="C6" s="3"/>
      <c r="D6" s="3"/>
      <c r="E6" s="3"/>
      <c r="F6" s="3"/>
    </row>
    <row r="7">
      <c r="A7" s="4" t="s">
        <v>8</v>
      </c>
    </row>
    <row r="8">
      <c r="A8" s="6"/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H8" s="3"/>
    </row>
    <row r="9">
      <c r="A9" s="7" t="s">
        <v>14</v>
      </c>
      <c r="B9" s="8">
        <f>COUNTIF($F$17:$F$186,"sapphire")</f>
        <v>170</v>
      </c>
      <c r="C9" s="6">
        <f>COUNTIFS($F$17:$F$186,"sapphire",$G$17:$G$186, "*",$H$17:$H$186, "")</f>
        <v>0</v>
      </c>
      <c r="D9" s="6">
        <f>COUNTIFS($F$17:$F$186,"sapphire",$G$17:$G$186, "*",$H$17:$H$186, "*")</f>
        <v>170</v>
      </c>
      <c r="E9" s="6">
        <f>B9-C9-D9</f>
        <v>0</v>
      </c>
      <c r="F9" s="9">
        <f>D9/B9</f>
        <v>1</v>
      </c>
    </row>
    <row r="10">
      <c r="A10" s="10"/>
      <c r="B10" s="3"/>
      <c r="F10" s="11"/>
      <c r="Q10" s="12"/>
      <c r="R10" s="12"/>
    </row>
    <row r="11">
      <c r="A11" s="4" t="s">
        <v>15</v>
      </c>
    </row>
    <row r="12">
      <c r="A12" s="6"/>
      <c r="B12" s="7" t="s">
        <v>9</v>
      </c>
      <c r="C12" s="7" t="s">
        <v>10</v>
      </c>
      <c r="D12" s="7" t="s">
        <v>11</v>
      </c>
      <c r="E12" s="7" t="s">
        <v>12</v>
      </c>
      <c r="F12" s="7" t="s">
        <v>13</v>
      </c>
    </row>
    <row r="13" ht="13.5" customHeight="1">
      <c r="A13" s="7" t="s">
        <v>16</v>
      </c>
      <c r="B13" s="8">
        <f>COUNTIF($F$188:$F$220,A13)</f>
        <v>33</v>
      </c>
      <c r="C13" s="6">
        <f>COUNTIFS($F$188:$F$220,A13,$G$188:$G$220, "*",$H$188:$H$220, "")</f>
        <v>0</v>
      </c>
      <c r="D13" s="6">
        <f>COUNTIFS($F$188:$F$220,A13,$G$188:$G$220, "*",$H$188:$H$220, "*")</f>
        <v>33</v>
      </c>
      <c r="E13" s="6">
        <f>B13-C13-D13</f>
        <v>0</v>
      </c>
      <c r="F13" s="9">
        <f>D13/B13</f>
        <v>1</v>
      </c>
    </row>
    <row r="14">
      <c r="A14" s="4"/>
      <c r="F14" s="11"/>
    </row>
    <row r="15">
      <c r="A15" s="3"/>
      <c r="B15" s="3"/>
      <c r="C15" s="3"/>
      <c r="D15" s="3"/>
      <c r="E15" s="3"/>
      <c r="F15" s="3"/>
      <c r="G15" s="3"/>
      <c r="H15" s="3"/>
      <c r="I15" s="3"/>
    </row>
    <row r="16">
      <c r="A16" s="7" t="s">
        <v>17</v>
      </c>
      <c r="B16" s="7" t="s">
        <v>18</v>
      </c>
      <c r="C16" s="7" t="s">
        <v>19</v>
      </c>
      <c r="D16" s="7" t="s">
        <v>20</v>
      </c>
      <c r="E16" s="7" t="s">
        <v>21</v>
      </c>
      <c r="F16" s="7" t="s">
        <v>22</v>
      </c>
      <c r="G16" s="7" t="s">
        <v>23</v>
      </c>
      <c r="H16" s="7" t="s">
        <v>24</v>
      </c>
      <c r="I16" s="7" t="s">
        <v>10</v>
      </c>
      <c r="J16" s="7" t="s">
        <v>11</v>
      </c>
      <c r="K16" s="7" t="s">
        <v>25</v>
      </c>
    </row>
    <row r="17">
      <c r="A17" s="13" t="s">
        <v>26</v>
      </c>
      <c r="B17" s="13" t="s">
        <v>27</v>
      </c>
      <c r="C17" s="13" t="s">
        <v>28</v>
      </c>
      <c r="D17" s="13" t="s">
        <v>29</v>
      </c>
      <c r="E17" s="8" t="s">
        <v>30</v>
      </c>
      <c r="F17" s="8" t="s">
        <v>31</v>
      </c>
      <c r="G17" s="8" t="s">
        <v>7</v>
      </c>
      <c r="H17" s="14" t="s">
        <v>32</v>
      </c>
      <c r="I17" s="6">
        <f t="shared" ref="I17:I110" si="1">COUNTIFS($G$17:$G$186,G17,$H$17:$H$186,"")</f>
        <v>0</v>
      </c>
      <c r="J17" s="6">
        <f t="shared" ref="J17:J110" si="2">COUNTIFS($G$17:$G$186,G17,$H$17:$H$186,"*")</f>
        <v>12</v>
      </c>
      <c r="K17" s="8"/>
    </row>
    <row r="18">
      <c r="A18" s="13" t="s">
        <v>26</v>
      </c>
      <c r="B18" s="13" t="s">
        <v>33</v>
      </c>
      <c r="C18" s="13" t="s">
        <v>34</v>
      </c>
      <c r="D18" s="13" t="s">
        <v>35</v>
      </c>
      <c r="E18" s="8" t="s">
        <v>30</v>
      </c>
      <c r="F18" s="8" t="s">
        <v>31</v>
      </c>
      <c r="G18" s="8" t="s">
        <v>36</v>
      </c>
      <c r="H18" s="14" t="s">
        <v>37</v>
      </c>
      <c r="I18" s="6">
        <f t="shared" si="1"/>
        <v>0</v>
      </c>
      <c r="J18" s="6">
        <f t="shared" si="2"/>
        <v>9</v>
      </c>
      <c r="K18" s="6"/>
    </row>
    <row r="19">
      <c r="A19" s="13" t="s">
        <v>26</v>
      </c>
      <c r="B19" s="13" t="s">
        <v>38</v>
      </c>
      <c r="C19" s="13" t="s">
        <v>39</v>
      </c>
      <c r="D19" s="13" t="s">
        <v>40</v>
      </c>
      <c r="E19" s="8" t="s">
        <v>30</v>
      </c>
      <c r="F19" s="8" t="s">
        <v>31</v>
      </c>
      <c r="G19" s="8" t="s">
        <v>41</v>
      </c>
      <c r="H19" s="14" t="s">
        <v>42</v>
      </c>
      <c r="I19" s="6">
        <f t="shared" si="1"/>
        <v>0</v>
      </c>
      <c r="J19" s="6">
        <f t="shared" si="2"/>
        <v>9</v>
      </c>
      <c r="K19" s="6"/>
    </row>
    <row r="20">
      <c r="A20" s="13" t="s">
        <v>26</v>
      </c>
      <c r="B20" s="13" t="s">
        <v>43</v>
      </c>
      <c r="C20" s="13" t="s">
        <v>44</v>
      </c>
      <c r="D20" s="13" t="s">
        <v>45</v>
      </c>
      <c r="E20" s="8" t="s">
        <v>30</v>
      </c>
      <c r="F20" s="8" t="s">
        <v>31</v>
      </c>
      <c r="G20" s="8" t="s">
        <v>7</v>
      </c>
      <c r="H20" s="14" t="s">
        <v>46</v>
      </c>
      <c r="I20" s="6">
        <f t="shared" si="1"/>
        <v>0</v>
      </c>
      <c r="J20" s="6">
        <f t="shared" si="2"/>
        <v>12</v>
      </c>
      <c r="K20" s="6"/>
    </row>
    <row r="21">
      <c r="A21" s="13" t="s">
        <v>26</v>
      </c>
      <c r="B21" s="13" t="s">
        <v>47</v>
      </c>
      <c r="C21" s="13" t="s">
        <v>48</v>
      </c>
      <c r="D21" s="13" t="s">
        <v>49</v>
      </c>
      <c r="E21" s="8" t="s">
        <v>30</v>
      </c>
      <c r="F21" s="8" t="s">
        <v>31</v>
      </c>
      <c r="G21" s="8" t="s">
        <v>50</v>
      </c>
      <c r="H21" s="15" t="s">
        <v>51</v>
      </c>
      <c r="I21" s="6">
        <f t="shared" si="1"/>
        <v>0</v>
      </c>
      <c r="J21" s="6">
        <f t="shared" si="2"/>
        <v>5</v>
      </c>
      <c r="K21" s="6"/>
    </row>
    <row r="22">
      <c r="A22" s="13" t="s">
        <v>26</v>
      </c>
      <c r="B22" s="13" t="s">
        <v>52</v>
      </c>
      <c r="C22" s="13" t="s">
        <v>53</v>
      </c>
      <c r="D22" s="13" t="s">
        <v>54</v>
      </c>
      <c r="E22" s="8" t="s">
        <v>30</v>
      </c>
      <c r="F22" s="8" t="s">
        <v>31</v>
      </c>
      <c r="G22" s="8" t="s">
        <v>55</v>
      </c>
      <c r="H22" s="14" t="s">
        <v>56</v>
      </c>
      <c r="I22" s="6">
        <f t="shared" si="1"/>
        <v>0</v>
      </c>
      <c r="J22" s="6">
        <f t="shared" si="2"/>
        <v>8</v>
      </c>
      <c r="K22" s="6"/>
    </row>
    <row r="23">
      <c r="A23" s="13" t="s">
        <v>26</v>
      </c>
      <c r="B23" s="13" t="s">
        <v>57</v>
      </c>
      <c r="C23" s="13" t="s">
        <v>58</v>
      </c>
      <c r="D23" s="13" t="s">
        <v>59</v>
      </c>
      <c r="E23" s="8" t="s">
        <v>30</v>
      </c>
      <c r="F23" s="8" t="s">
        <v>31</v>
      </c>
      <c r="G23" s="8" t="s">
        <v>7</v>
      </c>
      <c r="H23" s="14" t="s">
        <v>60</v>
      </c>
      <c r="I23" s="6">
        <f t="shared" si="1"/>
        <v>0</v>
      </c>
      <c r="J23" s="6">
        <f t="shared" si="2"/>
        <v>12</v>
      </c>
      <c r="K23" s="6"/>
    </row>
    <row r="24">
      <c r="A24" s="13" t="s">
        <v>26</v>
      </c>
      <c r="B24" s="13" t="s">
        <v>61</v>
      </c>
      <c r="C24" s="13" t="s">
        <v>62</v>
      </c>
      <c r="D24" s="13" t="s">
        <v>63</v>
      </c>
      <c r="E24" s="8" t="s">
        <v>30</v>
      </c>
      <c r="F24" s="8" t="s">
        <v>31</v>
      </c>
      <c r="G24" s="8" t="s">
        <v>64</v>
      </c>
      <c r="H24" s="14" t="s">
        <v>65</v>
      </c>
      <c r="I24" s="6">
        <f t="shared" si="1"/>
        <v>0</v>
      </c>
      <c r="J24" s="6">
        <f t="shared" si="2"/>
        <v>3</v>
      </c>
      <c r="K24" s="6"/>
    </row>
    <row r="25">
      <c r="A25" s="13" t="s">
        <v>26</v>
      </c>
      <c r="B25" s="13" t="s">
        <v>66</v>
      </c>
      <c r="C25" s="13" t="s">
        <v>67</v>
      </c>
      <c r="D25" s="13" t="s">
        <v>68</v>
      </c>
      <c r="E25" s="8" t="s">
        <v>30</v>
      </c>
      <c r="F25" s="8" t="s">
        <v>31</v>
      </c>
      <c r="G25" s="8" t="s">
        <v>69</v>
      </c>
      <c r="H25" s="14" t="s">
        <v>70</v>
      </c>
      <c r="I25" s="6">
        <f t="shared" si="1"/>
        <v>0</v>
      </c>
      <c r="J25" s="6">
        <f t="shared" si="2"/>
        <v>3</v>
      </c>
      <c r="K25" s="6"/>
    </row>
    <row r="26">
      <c r="A26" s="13" t="s">
        <v>26</v>
      </c>
      <c r="B26" s="13" t="s">
        <v>71</v>
      </c>
      <c r="C26" s="13" t="s">
        <v>72</v>
      </c>
      <c r="D26" s="13" t="s">
        <v>73</v>
      </c>
      <c r="E26" s="8" t="s">
        <v>30</v>
      </c>
      <c r="F26" s="8" t="s">
        <v>31</v>
      </c>
      <c r="G26" s="8" t="s">
        <v>7</v>
      </c>
      <c r="H26" s="14" t="s">
        <v>74</v>
      </c>
      <c r="I26" s="6">
        <f t="shared" si="1"/>
        <v>0</v>
      </c>
      <c r="J26" s="6">
        <f t="shared" si="2"/>
        <v>12</v>
      </c>
      <c r="K26" s="6"/>
    </row>
    <row r="27">
      <c r="A27" s="13" t="s">
        <v>26</v>
      </c>
      <c r="B27" s="13" t="s">
        <v>75</v>
      </c>
      <c r="C27" s="13" t="s">
        <v>76</v>
      </c>
      <c r="D27" s="13" t="s">
        <v>77</v>
      </c>
      <c r="E27" s="8" t="s">
        <v>30</v>
      </c>
      <c r="F27" s="8" t="s">
        <v>31</v>
      </c>
      <c r="G27" s="8" t="s">
        <v>55</v>
      </c>
      <c r="H27" s="14" t="s">
        <v>78</v>
      </c>
      <c r="I27" s="6">
        <f t="shared" si="1"/>
        <v>0</v>
      </c>
      <c r="J27" s="6">
        <f t="shared" si="2"/>
        <v>8</v>
      </c>
      <c r="K27" s="6"/>
    </row>
    <row r="28">
      <c r="A28" s="13" t="s">
        <v>79</v>
      </c>
      <c r="B28" s="13" t="s">
        <v>27</v>
      </c>
      <c r="C28" s="13" t="s">
        <v>80</v>
      </c>
      <c r="D28" s="13" t="s">
        <v>81</v>
      </c>
      <c r="E28" s="8" t="s">
        <v>30</v>
      </c>
      <c r="F28" s="8" t="s">
        <v>31</v>
      </c>
      <c r="G28" s="8" t="s">
        <v>55</v>
      </c>
      <c r="H28" s="14" t="s">
        <v>82</v>
      </c>
      <c r="I28" s="6">
        <f t="shared" si="1"/>
        <v>0</v>
      </c>
      <c r="J28" s="6">
        <f t="shared" si="2"/>
        <v>8</v>
      </c>
      <c r="K28" s="6"/>
    </row>
    <row r="29">
      <c r="A29" s="13" t="s">
        <v>79</v>
      </c>
      <c r="B29" s="13" t="s">
        <v>33</v>
      </c>
      <c r="C29" s="13" t="s">
        <v>83</v>
      </c>
      <c r="D29" s="13" t="s">
        <v>84</v>
      </c>
      <c r="E29" s="8" t="s">
        <v>30</v>
      </c>
      <c r="F29" s="8" t="s">
        <v>31</v>
      </c>
      <c r="G29" s="8" t="s">
        <v>64</v>
      </c>
      <c r="H29" s="14" t="s">
        <v>85</v>
      </c>
      <c r="I29" s="6">
        <f t="shared" si="1"/>
        <v>0</v>
      </c>
      <c r="J29" s="6">
        <f t="shared" si="2"/>
        <v>3</v>
      </c>
      <c r="K29" s="6"/>
    </row>
    <row r="30">
      <c r="A30" s="13" t="s">
        <v>79</v>
      </c>
      <c r="B30" s="13" t="s">
        <v>38</v>
      </c>
      <c r="C30" s="13" t="s">
        <v>86</v>
      </c>
      <c r="D30" s="13" t="s">
        <v>87</v>
      </c>
      <c r="E30" s="8" t="s">
        <v>30</v>
      </c>
      <c r="F30" s="8" t="s">
        <v>31</v>
      </c>
      <c r="G30" s="8" t="s">
        <v>69</v>
      </c>
      <c r="H30" s="14" t="s">
        <v>88</v>
      </c>
      <c r="I30" s="6">
        <f t="shared" si="1"/>
        <v>0</v>
      </c>
      <c r="J30" s="6">
        <f t="shared" si="2"/>
        <v>3</v>
      </c>
      <c r="K30" s="6"/>
    </row>
    <row r="31">
      <c r="A31" s="13" t="s">
        <v>79</v>
      </c>
      <c r="B31" s="13" t="s">
        <v>43</v>
      </c>
      <c r="C31" s="13" t="s">
        <v>89</v>
      </c>
      <c r="D31" s="13" t="s">
        <v>90</v>
      </c>
      <c r="E31" s="8" t="s">
        <v>30</v>
      </c>
      <c r="F31" s="8" t="s">
        <v>31</v>
      </c>
      <c r="G31" s="8" t="s">
        <v>91</v>
      </c>
      <c r="H31" s="14" t="s">
        <v>92</v>
      </c>
      <c r="I31" s="6">
        <f t="shared" si="1"/>
        <v>0</v>
      </c>
      <c r="J31" s="6">
        <f t="shared" si="2"/>
        <v>4</v>
      </c>
      <c r="K31" s="6"/>
    </row>
    <row r="32">
      <c r="A32" s="13" t="s">
        <v>79</v>
      </c>
      <c r="B32" s="13" t="s">
        <v>47</v>
      </c>
      <c r="C32" s="13" t="s">
        <v>93</v>
      </c>
      <c r="D32" s="13" t="s">
        <v>94</v>
      </c>
      <c r="E32" s="8" t="s">
        <v>30</v>
      </c>
      <c r="F32" s="8" t="s">
        <v>31</v>
      </c>
      <c r="G32" s="8" t="s">
        <v>95</v>
      </c>
      <c r="H32" s="14" t="s">
        <v>96</v>
      </c>
      <c r="I32" s="6">
        <f t="shared" si="1"/>
        <v>0</v>
      </c>
      <c r="J32" s="6">
        <f t="shared" si="2"/>
        <v>2</v>
      </c>
      <c r="K32" s="6"/>
    </row>
    <row r="33">
      <c r="A33" s="13" t="s">
        <v>79</v>
      </c>
      <c r="B33" s="13" t="s">
        <v>52</v>
      </c>
      <c r="C33" s="13" t="s">
        <v>97</v>
      </c>
      <c r="D33" s="13" t="s">
        <v>98</v>
      </c>
      <c r="E33" s="8" t="s">
        <v>30</v>
      </c>
      <c r="F33" s="8" t="s">
        <v>31</v>
      </c>
      <c r="G33" s="8" t="s">
        <v>99</v>
      </c>
      <c r="H33" s="14" t="s">
        <v>100</v>
      </c>
      <c r="I33" s="6">
        <f t="shared" si="1"/>
        <v>0</v>
      </c>
      <c r="J33" s="6">
        <f t="shared" si="2"/>
        <v>4</v>
      </c>
      <c r="K33" s="6"/>
    </row>
    <row r="34">
      <c r="A34" s="13" t="s">
        <v>79</v>
      </c>
      <c r="B34" s="13" t="s">
        <v>57</v>
      </c>
      <c r="C34" s="13" t="s">
        <v>101</v>
      </c>
      <c r="D34" s="13" t="s">
        <v>102</v>
      </c>
      <c r="E34" s="8" t="s">
        <v>30</v>
      </c>
      <c r="F34" s="8" t="s">
        <v>31</v>
      </c>
      <c r="G34" s="8" t="s">
        <v>91</v>
      </c>
      <c r="H34" s="14" t="s">
        <v>103</v>
      </c>
      <c r="I34" s="6">
        <f t="shared" si="1"/>
        <v>0</v>
      </c>
      <c r="J34" s="6">
        <f t="shared" si="2"/>
        <v>4</v>
      </c>
      <c r="K34" s="6"/>
    </row>
    <row r="35">
      <c r="A35" s="13" t="s">
        <v>79</v>
      </c>
      <c r="B35" s="13" t="s">
        <v>61</v>
      </c>
      <c r="C35" s="13" t="s">
        <v>104</v>
      </c>
      <c r="D35" s="13" t="s">
        <v>105</v>
      </c>
      <c r="E35" s="8" t="s">
        <v>30</v>
      </c>
      <c r="F35" s="8" t="s">
        <v>31</v>
      </c>
      <c r="G35" s="8" t="s">
        <v>95</v>
      </c>
      <c r="H35" s="14" t="s">
        <v>106</v>
      </c>
      <c r="I35" s="6">
        <f t="shared" si="1"/>
        <v>0</v>
      </c>
      <c r="J35" s="6">
        <f t="shared" si="2"/>
        <v>2</v>
      </c>
      <c r="K35" s="6"/>
    </row>
    <row r="36">
      <c r="A36" s="13" t="s">
        <v>79</v>
      </c>
      <c r="B36" s="13" t="s">
        <v>66</v>
      </c>
      <c r="C36" s="13" t="s">
        <v>107</v>
      </c>
      <c r="D36" s="13" t="s">
        <v>108</v>
      </c>
      <c r="E36" s="8" t="s">
        <v>30</v>
      </c>
      <c r="F36" s="8" t="s">
        <v>31</v>
      </c>
      <c r="G36" s="8" t="s">
        <v>109</v>
      </c>
      <c r="H36" s="14" t="s">
        <v>110</v>
      </c>
      <c r="I36" s="6">
        <f t="shared" si="1"/>
        <v>0</v>
      </c>
      <c r="J36" s="6">
        <f t="shared" si="2"/>
        <v>2</v>
      </c>
      <c r="K36" s="8"/>
    </row>
    <row r="37">
      <c r="A37" s="13" t="s">
        <v>79</v>
      </c>
      <c r="B37" s="13" t="s">
        <v>71</v>
      </c>
      <c r="C37" s="13" t="s">
        <v>111</v>
      </c>
      <c r="D37" s="13" t="s">
        <v>112</v>
      </c>
      <c r="E37" s="8" t="s">
        <v>30</v>
      </c>
      <c r="F37" s="8" t="s">
        <v>31</v>
      </c>
      <c r="G37" s="8" t="s">
        <v>113</v>
      </c>
      <c r="H37" s="14" t="s">
        <v>114</v>
      </c>
      <c r="I37" s="6">
        <f t="shared" si="1"/>
        <v>0</v>
      </c>
      <c r="J37" s="6">
        <f t="shared" si="2"/>
        <v>1</v>
      </c>
      <c r="K37" s="6"/>
    </row>
    <row r="38">
      <c r="A38" s="13" t="s">
        <v>79</v>
      </c>
      <c r="B38" s="13" t="s">
        <v>75</v>
      </c>
      <c r="C38" s="13" t="s">
        <v>115</v>
      </c>
      <c r="D38" s="13" t="s">
        <v>116</v>
      </c>
      <c r="E38" s="8" t="s">
        <v>30</v>
      </c>
      <c r="F38" s="8" t="s">
        <v>31</v>
      </c>
      <c r="G38" s="8" t="s">
        <v>117</v>
      </c>
      <c r="H38" s="14" t="s">
        <v>118</v>
      </c>
      <c r="I38" s="6">
        <f t="shared" si="1"/>
        <v>0</v>
      </c>
      <c r="J38" s="6">
        <f t="shared" si="2"/>
        <v>10</v>
      </c>
      <c r="K38" s="6"/>
    </row>
    <row r="39">
      <c r="A39" s="13" t="s">
        <v>79</v>
      </c>
      <c r="B39" s="13" t="s">
        <v>119</v>
      </c>
      <c r="C39" s="13" t="s">
        <v>120</v>
      </c>
      <c r="D39" s="13" t="s">
        <v>121</v>
      </c>
      <c r="E39" s="8" t="s">
        <v>30</v>
      </c>
      <c r="F39" s="8" t="s">
        <v>31</v>
      </c>
      <c r="G39" s="8" t="s">
        <v>122</v>
      </c>
      <c r="H39" s="14" t="s">
        <v>123</v>
      </c>
      <c r="I39" s="6">
        <f t="shared" si="1"/>
        <v>0</v>
      </c>
      <c r="J39" s="6">
        <f t="shared" si="2"/>
        <v>1</v>
      </c>
      <c r="K39" s="6"/>
    </row>
    <row r="40">
      <c r="A40" s="13" t="s">
        <v>27</v>
      </c>
      <c r="B40" s="13" t="s">
        <v>79</v>
      </c>
      <c r="C40" s="13" t="s">
        <v>124</v>
      </c>
      <c r="D40" s="13" t="s">
        <v>125</v>
      </c>
      <c r="E40" s="8" t="s">
        <v>30</v>
      </c>
      <c r="F40" s="8" t="s">
        <v>31</v>
      </c>
      <c r="G40" s="8" t="s">
        <v>50</v>
      </c>
      <c r="H40" s="14" t="s">
        <v>126</v>
      </c>
      <c r="I40" s="6">
        <f t="shared" si="1"/>
        <v>0</v>
      </c>
      <c r="J40" s="6">
        <f t="shared" si="2"/>
        <v>5</v>
      </c>
      <c r="K40" s="6"/>
    </row>
    <row r="41">
      <c r="A41" s="13" t="s">
        <v>27</v>
      </c>
      <c r="B41" s="13" t="s">
        <v>27</v>
      </c>
      <c r="C41" s="13" t="s">
        <v>127</v>
      </c>
      <c r="D41" s="13" t="s">
        <v>128</v>
      </c>
      <c r="E41" s="8" t="s">
        <v>30</v>
      </c>
      <c r="F41" s="8" t="s">
        <v>31</v>
      </c>
      <c r="G41" s="8" t="s">
        <v>109</v>
      </c>
      <c r="H41" s="14" t="s">
        <v>129</v>
      </c>
      <c r="I41" s="6">
        <f t="shared" si="1"/>
        <v>0</v>
      </c>
      <c r="J41" s="6">
        <f t="shared" si="2"/>
        <v>2</v>
      </c>
      <c r="K41" s="6"/>
    </row>
    <row r="42">
      <c r="A42" s="13" t="s">
        <v>27</v>
      </c>
      <c r="B42" s="13" t="s">
        <v>33</v>
      </c>
      <c r="C42" s="13" t="s">
        <v>130</v>
      </c>
      <c r="D42" s="13" t="s">
        <v>131</v>
      </c>
      <c r="E42" s="8" t="s">
        <v>30</v>
      </c>
      <c r="F42" s="8" t="s">
        <v>31</v>
      </c>
      <c r="G42" s="8" t="s">
        <v>117</v>
      </c>
      <c r="H42" s="14" t="s">
        <v>132</v>
      </c>
      <c r="I42" s="6">
        <f t="shared" si="1"/>
        <v>0</v>
      </c>
      <c r="J42" s="6">
        <f t="shared" si="2"/>
        <v>10</v>
      </c>
      <c r="K42" s="6"/>
    </row>
    <row r="43">
      <c r="A43" s="13" t="s">
        <v>27</v>
      </c>
      <c r="B43" s="13" t="s">
        <v>38</v>
      </c>
      <c r="C43" s="13" t="s">
        <v>133</v>
      </c>
      <c r="D43" s="13" t="s">
        <v>134</v>
      </c>
      <c r="E43" s="8" t="s">
        <v>30</v>
      </c>
      <c r="F43" s="8" t="s">
        <v>31</v>
      </c>
      <c r="G43" s="8" t="s">
        <v>135</v>
      </c>
      <c r="H43" s="14" t="s">
        <v>136</v>
      </c>
      <c r="I43" s="6">
        <f t="shared" si="1"/>
        <v>0</v>
      </c>
      <c r="J43" s="6">
        <f t="shared" si="2"/>
        <v>10</v>
      </c>
      <c r="K43" s="6"/>
    </row>
    <row r="44">
      <c r="A44" s="13" t="s">
        <v>27</v>
      </c>
      <c r="B44" s="13" t="s">
        <v>43</v>
      </c>
      <c r="C44" s="13" t="s">
        <v>137</v>
      </c>
      <c r="D44" s="13" t="s">
        <v>138</v>
      </c>
      <c r="E44" s="8" t="s">
        <v>30</v>
      </c>
      <c r="F44" s="8" t="s">
        <v>31</v>
      </c>
      <c r="G44" s="8" t="s">
        <v>139</v>
      </c>
      <c r="H44" s="14" t="s">
        <v>140</v>
      </c>
      <c r="I44" s="6">
        <f t="shared" si="1"/>
        <v>0</v>
      </c>
      <c r="J44" s="6">
        <f t="shared" si="2"/>
        <v>10</v>
      </c>
      <c r="K44" s="6"/>
    </row>
    <row r="45">
      <c r="A45" s="13" t="s">
        <v>27</v>
      </c>
      <c r="B45" s="13" t="s">
        <v>47</v>
      </c>
      <c r="C45" s="13" t="s">
        <v>141</v>
      </c>
      <c r="D45" s="13" t="s">
        <v>142</v>
      </c>
      <c r="E45" s="8" t="s">
        <v>30</v>
      </c>
      <c r="F45" s="8" t="s">
        <v>31</v>
      </c>
      <c r="G45" s="8" t="s">
        <v>143</v>
      </c>
      <c r="H45" s="14" t="s">
        <v>144</v>
      </c>
      <c r="I45" s="6">
        <f t="shared" si="1"/>
        <v>0</v>
      </c>
      <c r="J45" s="6">
        <f t="shared" si="2"/>
        <v>10</v>
      </c>
      <c r="K45" s="6"/>
    </row>
    <row r="46">
      <c r="A46" s="13" t="s">
        <v>27</v>
      </c>
      <c r="B46" s="13" t="s">
        <v>52</v>
      </c>
      <c r="C46" s="13" t="s">
        <v>145</v>
      </c>
      <c r="D46" s="13" t="s">
        <v>146</v>
      </c>
      <c r="E46" s="8" t="s">
        <v>30</v>
      </c>
      <c r="F46" s="8" t="s">
        <v>31</v>
      </c>
      <c r="G46" s="8" t="s">
        <v>135</v>
      </c>
      <c r="H46" s="14" t="s">
        <v>147</v>
      </c>
      <c r="I46" s="6">
        <f t="shared" si="1"/>
        <v>0</v>
      </c>
      <c r="J46" s="6">
        <f t="shared" si="2"/>
        <v>10</v>
      </c>
      <c r="K46" s="6"/>
    </row>
    <row r="47">
      <c r="A47" s="13" t="s">
        <v>27</v>
      </c>
      <c r="B47" s="13" t="s">
        <v>57</v>
      </c>
      <c r="C47" s="13" t="s">
        <v>148</v>
      </c>
      <c r="D47" s="13" t="s">
        <v>149</v>
      </c>
      <c r="E47" s="8" t="s">
        <v>30</v>
      </c>
      <c r="F47" s="8" t="s">
        <v>31</v>
      </c>
      <c r="G47" s="8" t="s">
        <v>139</v>
      </c>
      <c r="H47" s="14" t="s">
        <v>150</v>
      </c>
      <c r="I47" s="6">
        <f t="shared" si="1"/>
        <v>0</v>
      </c>
      <c r="J47" s="6">
        <f t="shared" si="2"/>
        <v>10</v>
      </c>
      <c r="K47" s="6"/>
    </row>
    <row r="48">
      <c r="A48" s="13" t="s">
        <v>27</v>
      </c>
      <c r="B48" s="13" t="s">
        <v>61</v>
      </c>
      <c r="C48" s="13" t="s">
        <v>151</v>
      </c>
      <c r="D48" s="13" t="s">
        <v>152</v>
      </c>
      <c r="E48" s="8" t="s">
        <v>30</v>
      </c>
      <c r="F48" s="8" t="s">
        <v>31</v>
      </c>
      <c r="G48" s="8" t="s">
        <v>153</v>
      </c>
      <c r="H48" s="14" t="s">
        <v>154</v>
      </c>
      <c r="I48" s="6">
        <f t="shared" si="1"/>
        <v>0</v>
      </c>
      <c r="J48" s="6">
        <f t="shared" si="2"/>
        <v>2</v>
      </c>
      <c r="K48" s="6"/>
    </row>
    <row r="49">
      <c r="A49" s="13" t="s">
        <v>27</v>
      </c>
      <c r="B49" s="13" t="s">
        <v>66</v>
      </c>
      <c r="C49" s="13" t="s">
        <v>155</v>
      </c>
      <c r="D49" s="13" t="s">
        <v>156</v>
      </c>
      <c r="E49" s="8" t="s">
        <v>30</v>
      </c>
      <c r="F49" s="8" t="s">
        <v>31</v>
      </c>
      <c r="G49" s="8" t="s">
        <v>135</v>
      </c>
      <c r="H49" s="14" t="s">
        <v>157</v>
      </c>
      <c r="I49" s="6">
        <f t="shared" si="1"/>
        <v>0</v>
      </c>
      <c r="J49" s="6">
        <f t="shared" si="2"/>
        <v>10</v>
      </c>
      <c r="K49" s="6"/>
    </row>
    <row r="50">
      <c r="A50" s="13" t="s">
        <v>27</v>
      </c>
      <c r="B50" s="13" t="s">
        <v>71</v>
      </c>
      <c r="C50" s="13" t="s">
        <v>158</v>
      </c>
      <c r="D50" s="13" t="s">
        <v>159</v>
      </c>
      <c r="E50" s="8" t="s">
        <v>30</v>
      </c>
      <c r="F50" s="8" t="s">
        <v>31</v>
      </c>
      <c r="G50" s="8" t="s">
        <v>139</v>
      </c>
      <c r="H50" s="14" t="s">
        <v>160</v>
      </c>
      <c r="I50" s="6">
        <f t="shared" si="1"/>
        <v>0</v>
      </c>
      <c r="J50" s="6">
        <f t="shared" si="2"/>
        <v>10</v>
      </c>
      <c r="K50" s="6"/>
    </row>
    <row r="51">
      <c r="A51" s="13" t="s">
        <v>27</v>
      </c>
      <c r="B51" s="13" t="s">
        <v>75</v>
      </c>
      <c r="C51" s="13" t="s">
        <v>161</v>
      </c>
      <c r="D51" s="13" t="s">
        <v>162</v>
      </c>
      <c r="E51" s="8" t="s">
        <v>30</v>
      </c>
      <c r="F51" s="8" t="s">
        <v>31</v>
      </c>
      <c r="G51" s="8" t="s">
        <v>153</v>
      </c>
      <c r="H51" s="14" t="s">
        <v>163</v>
      </c>
      <c r="I51" s="6">
        <f t="shared" si="1"/>
        <v>0</v>
      </c>
      <c r="J51" s="6">
        <f t="shared" si="2"/>
        <v>2</v>
      </c>
      <c r="K51" s="6"/>
    </row>
    <row r="52">
      <c r="A52" s="13" t="s">
        <v>27</v>
      </c>
      <c r="B52" s="13" t="s">
        <v>119</v>
      </c>
      <c r="C52" s="13" t="s">
        <v>164</v>
      </c>
      <c r="D52" s="13" t="s">
        <v>165</v>
      </c>
      <c r="E52" s="8" t="s">
        <v>30</v>
      </c>
      <c r="F52" s="8" t="s">
        <v>31</v>
      </c>
      <c r="G52" s="8" t="s">
        <v>135</v>
      </c>
      <c r="H52" s="14" t="s">
        <v>166</v>
      </c>
      <c r="I52" s="6">
        <f t="shared" si="1"/>
        <v>0</v>
      </c>
      <c r="J52" s="6">
        <f t="shared" si="2"/>
        <v>10</v>
      </c>
      <c r="K52" s="6"/>
    </row>
    <row r="53">
      <c r="A53" s="13" t="s">
        <v>33</v>
      </c>
      <c r="B53" s="13" t="s">
        <v>79</v>
      </c>
      <c r="C53" s="13" t="s">
        <v>167</v>
      </c>
      <c r="D53" s="13" t="s">
        <v>168</v>
      </c>
      <c r="E53" s="8" t="s">
        <v>30</v>
      </c>
      <c r="F53" s="8" t="s">
        <v>31</v>
      </c>
      <c r="G53" s="8" t="s">
        <v>7</v>
      </c>
      <c r="H53" s="14" t="s">
        <v>169</v>
      </c>
      <c r="I53" s="6">
        <f t="shared" si="1"/>
        <v>0</v>
      </c>
      <c r="J53" s="6">
        <f t="shared" si="2"/>
        <v>12</v>
      </c>
      <c r="K53" s="6"/>
    </row>
    <row r="54">
      <c r="A54" s="13" t="s">
        <v>33</v>
      </c>
      <c r="B54" s="13" t="s">
        <v>27</v>
      </c>
      <c r="C54" s="13" t="s">
        <v>170</v>
      </c>
      <c r="D54" s="13" t="s">
        <v>171</v>
      </c>
      <c r="E54" s="8" t="s">
        <v>30</v>
      </c>
      <c r="F54" s="8" t="s">
        <v>31</v>
      </c>
      <c r="G54" s="8" t="s">
        <v>41</v>
      </c>
      <c r="H54" s="14" t="s">
        <v>172</v>
      </c>
      <c r="I54" s="6">
        <f t="shared" si="1"/>
        <v>0</v>
      </c>
      <c r="J54" s="6">
        <f t="shared" si="2"/>
        <v>9</v>
      </c>
      <c r="K54" s="6"/>
    </row>
    <row r="55">
      <c r="A55" s="13" t="s">
        <v>33</v>
      </c>
      <c r="B55" s="13" t="s">
        <v>33</v>
      </c>
      <c r="C55" s="13" t="s">
        <v>173</v>
      </c>
      <c r="D55" s="13" t="s">
        <v>174</v>
      </c>
      <c r="E55" s="8" t="s">
        <v>30</v>
      </c>
      <c r="F55" s="8" t="s">
        <v>31</v>
      </c>
      <c r="G55" s="8" t="s">
        <v>99</v>
      </c>
      <c r="H55" s="14" t="s">
        <v>175</v>
      </c>
      <c r="I55" s="6">
        <f t="shared" si="1"/>
        <v>0</v>
      </c>
      <c r="J55" s="6">
        <f t="shared" si="2"/>
        <v>4</v>
      </c>
      <c r="K55" s="6"/>
    </row>
    <row r="56">
      <c r="A56" s="13" t="s">
        <v>33</v>
      </c>
      <c r="B56" s="13" t="s">
        <v>38</v>
      </c>
      <c r="C56" s="13" t="s">
        <v>176</v>
      </c>
      <c r="D56" s="13" t="s">
        <v>177</v>
      </c>
      <c r="E56" s="8" t="s">
        <v>30</v>
      </c>
      <c r="F56" s="8" t="s">
        <v>31</v>
      </c>
      <c r="G56" s="8" t="s">
        <v>7</v>
      </c>
      <c r="H56" s="14" t="s">
        <v>178</v>
      </c>
      <c r="I56" s="6">
        <f t="shared" si="1"/>
        <v>0</v>
      </c>
      <c r="J56" s="6">
        <f t="shared" si="2"/>
        <v>12</v>
      </c>
      <c r="K56" s="6"/>
    </row>
    <row r="57">
      <c r="A57" s="13" t="s">
        <v>33</v>
      </c>
      <c r="B57" s="13" t="s">
        <v>43</v>
      </c>
      <c r="C57" s="13" t="s">
        <v>179</v>
      </c>
      <c r="D57" s="13" t="s">
        <v>180</v>
      </c>
      <c r="E57" s="8" t="s">
        <v>30</v>
      </c>
      <c r="F57" s="8" t="s">
        <v>31</v>
      </c>
      <c r="G57" s="8" t="s">
        <v>36</v>
      </c>
      <c r="H57" s="14" t="s">
        <v>181</v>
      </c>
      <c r="I57" s="6">
        <f t="shared" si="1"/>
        <v>0</v>
      </c>
      <c r="J57" s="6">
        <f t="shared" si="2"/>
        <v>9</v>
      </c>
      <c r="K57" s="6"/>
    </row>
    <row r="58">
      <c r="A58" s="13" t="s">
        <v>33</v>
      </c>
      <c r="B58" s="13" t="s">
        <v>47</v>
      </c>
      <c r="C58" s="13" t="s">
        <v>182</v>
      </c>
      <c r="D58" s="13" t="s">
        <v>183</v>
      </c>
      <c r="E58" s="8" t="s">
        <v>30</v>
      </c>
      <c r="F58" s="8" t="s">
        <v>31</v>
      </c>
      <c r="G58" s="8" t="s">
        <v>41</v>
      </c>
      <c r="H58" s="14" t="s">
        <v>184</v>
      </c>
      <c r="I58" s="6">
        <f t="shared" si="1"/>
        <v>0</v>
      </c>
      <c r="J58" s="6">
        <f t="shared" si="2"/>
        <v>9</v>
      </c>
      <c r="K58" s="6"/>
    </row>
    <row r="59">
      <c r="A59" s="13" t="s">
        <v>33</v>
      </c>
      <c r="B59" s="13" t="s">
        <v>52</v>
      </c>
      <c r="C59" s="13" t="s">
        <v>185</v>
      </c>
      <c r="D59" s="13" t="s">
        <v>186</v>
      </c>
      <c r="E59" s="8" t="s">
        <v>30</v>
      </c>
      <c r="F59" s="8" t="s">
        <v>31</v>
      </c>
      <c r="G59" s="8" t="s">
        <v>7</v>
      </c>
      <c r="H59" s="14" t="s">
        <v>187</v>
      </c>
      <c r="I59" s="6">
        <f t="shared" si="1"/>
        <v>0</v>
      </c>
      <c r="J59" s="6">
        <f t="shared" si="2"/>
        <v>12</v>
      </c>
      <c r="K59" s="6"/>
    </row>
    <row r="60">
      <c r="A60" s="13" t="s">
        <v>33</v>
      </c>
      <c r="B60" s="13" t="s">
        <v>57</v>
      </c>
      <c r="C60" s="13" t="s">
        <v>188</v>
      </c>
      <c r="D60" s="13" t="s">
        <v>189</v>
      </c>
      <c r="E60" s="8" t="s">
        <v>30</v>
      </c>
      <c r="F60" s="8" t="s">
        <v>31</v>
      </c>
      <c r="G60" s="8" t="s">
        <v>36</v>
      </c>
      <c r="H60" s="14" t="s">
        <v>190</v>
      </c>
      <c r="I60" s="6">
        <f t="shared" si="1"/>
        <v>0</v>
      </c>
      <c r="J60" s="6">
        <f t="shared" si="2"/>
        <v>9</v>
      </c>
      <c r="K60" s="6"/>
    </row>
    <row r="61">
      <c r="A61" s="13" t="s">
        <v>33</v>
      </c>
      <c r="B61" s="13" t="s">
        <v>61</v>
      </c>
      <c r="C61" s="13" t="s">
        <v>191</v>
      </c>
      <c r="D61" s="13" t="s">
        <v>192</v>
      </c>
      <c r="E61" s="8" t="s">
        <v>30</v>
      </c>
      <c r="F61" s="8" t="s">
        <v>31</v>
      </c>
      <c r="G61" s="8" t="s">
        <v>41</v>
      </c>
      <c r="H61" s="14" t="s">
        <v>193</v>
      </c>
      <c r="I61" s="6">
        <f t="shared" si="1"/>
        <v>0</v>
      </c>
      <c r="J61" s="6">
        <f t="shared" si="2"/>
        <v>9</v>
      </c>
      <c r="K61" s="6"/>
    </row>
    <row r="62">
      <c r="A62" s="13" t="s">
        <v>33</v>
      </c>
      <c r="B62" s="13" t="s">
        <v>66</v>
      </c>
      <c r="C62" s="13" t="s">
        <v>194</v>
      </c>
      <c r="D62" s="13" t="s">
        <v>195</v>
      </c>
      <c r="E62" s="8" t="s">
        <v>30</v>
      </c>
      <c r="F62" s="8" t="s">
        <v>31</v>
      </c>
      <c r="G62" s="8" t="s">
        <v>7</v>
      </c>
      <c r="H62" s="14" t="s">
        <v>196</v>
      </c>
      <c r="I62" s="6">
        <f t="shared" si="1"/>
        <v>0</v>
      </c>
      <c r="J62" s="6">
        <f t="shared" si="2"/>
        <v>12</v>
      </c>
      <c r="K62" s="6"/>
    </row>
    <row r="63">
      <c r="A63" s="13" t="s">
        <v>33</v>
      </c>
      <c r="B63" s="13" t="s">
        <v>71</v>
      </c>
      <c r="C63" s="13" t="s">
        <v>197</v>
      </c>
      <c r="D63" s="13" t="s">
        <v>198</v>
      </c>
      <c r="E63" s="8" t="s">
        <v>30</v>
      </c>
      <c r="F63" s="8" t="s">
        <v>31</v>
      </c>
      <c r="G63" s="8" t="s">
        <v>36</v>
      </c>
      <c r="H63" s="14" t="s">
        <v>199</v>
      </c>
      <c r="I63" s="6">
        <f t="shared" si="1"/>
        <v>0</v>
      </c>
      <c r="J63" s="6">
        <f t="shared" si="2"/>
        <v>9</v>
      </c>
      <c r="K63" s="6"/>
    </row>
    <row r="64">
      <c r="A64" s="13" t="s">
        <v>33</v>
      </c>
      <c r="B64" s="13" t="s">
        <v>75</v>
      </c>
      <c r="C64" s="13" t="s">
        <v>200</v>
      </c>
      <c r="D64" s="13" t="s">
        <v>201</v>
      </c>
      <c r="E64" s="8" t="s">
        <v>30</v>
      </c>
      <c r="F64" s="8" t="s">
        <v>31</v>
      </c>
      <c r="G64" s="8" t="s">
        <v>41</v>
      </c>
      <c r="H64" s="14" t="s">
        <v>202</v>
      </c>
      <c r="I64" s="6">
        <f t="shared" si="1"/>
        <v>0</v>
      </c>
      <c r="J64" s="6">
        <f t="shared" si="2"/>
        <v>9</v>
      </c>
      <c r="K64" s="6"/>
    </row>
    <row r="65">
      <c r="A65" s="13" t="s">
        <v>33</v>
      </c>
      <c r="B65" s="13" t="s">
        <v>119</v>
      </c>
      <c r="C65" s="13" t="s">
        <v>203</v>
      </c>
      <c r="D65" s="13" t="s">
        <v>204</v>
      </c>
      <c r="E65" s="8" t="s">
        <v>30</v>
      </c>
      <c r="F65" s="8" t="s">
        <v>31</v>
      </c>
      <c r="G65" s="8" t="s">
        <v>7</v>
      </c>
      <c r="H65" s="14" t="s">
        <v>205</v>
      </c>
      <c r="I65" s="6">
        <f t="shared" si="1"/>
        <v>0</v>
      </c>
      <c r="J65" s="6">
        <f t="shared" si="2"/>
        <v>12</v>
      </c>
      <c r="K65" s="6"/>
    </row>
    <row r="66">
      <c r="A66" s="13" t="s">
        <v>33</v>
      </c>
      <c r="B66" s="13" t="s">
        <v>206</v>
      </c>
      <c r="C66" s="13" t="s">
        <v>207</v>
      </c>
      <c r="D66" s="13" t="s">
        <v>208</v>
      </c>
      <c r="E66" s="8" t="s">
        <v>30</v>
      </c>
      <c r="F66" s="8" t="s">
        <v>31</v>
      </c>
      <c r="G66" s="8" t="s">
        <v>36</v>
      </c>
      <c r="H66" s="14" t="s">
        <v>209</v>
      </c>
      <c r="I66" s="6">
        <f t="shared" si="1"/>
        <v>0</v>
      </c>
      <c r="J66" s="6">
        <f t="shared" si="2"/>
        <v>9</v>
      </c>
      <c r="K66" s="6"/>
    </row>
    <row r="67">
      <c r="A67" s="13" t="s">
        <v>38</v>
      </c>
      <c r="B67" s="13" t="s">
        <v>26</v>
      </c>
      <c r="C67" s="13" t="s">
        <v>210</v>
      </c>
      <c r="D67" s="13" t="s">
        <v>211</v>
      </c>
      <c r="E67" s="8" t="s">
        <v>30</v>
      </c>
      <c r="F67" s="8" t="s">
        <v>31</v>
      </c>
      <c r="G67" s="8" t="s">
        <v>91</v>
      </c>
      <c r="H67" s="14" t="s">
        <v>212</v>
      </c>
      <c r="I67" s="6">
        <f t="shared" si="1"/>
        <v>0</v>
      </c>
      <c r="J67" s="6">
        <f t="shared" si="2"/>
        <v>4</v>
      </c>
      <c r="K67" s="6"/>
    </row>
    <row r="68">
      <c r="A68" s="13" t="s">
        <v>38</v>
      </c>
      <c r="B68" s="13" t="s">
        <v>79</v>
      </c>
      <c r="C68" s="13" t="s">
        <v>213</v>
      </c>
      <c r="D68" s="13" t="s">
        <v>214</v>
      </c>
      <c r="E68" s="8" t="s">
        <v>30</v>
      </c>
      <c r="F68" s="8" t="s">
        <v>31</v>
      </c>
      <c r="G68" s="8" t="s">
        <v>139</v>
      </c>
      <c r="H68" s="14" t="s">
        <v>215</v>
      </c>
      <c r="I68" s="6">
        <f t="shared" si="1"/>
        <v>0</v>
      </c>
      <c r="J68" s="6">
        <f t="shared" si="2"/>
        <v>10</v>
      </c>
      <c r="K68" s="6"/>
    </row>
    <row r="69">
      <c r="A69" s="13" t="s">
        <v>38</v>
      </c>
      <c r="B69" s="13" t="s">
        <v>27</v>
      </c>
      <c r="C69" s="13" t="s">
        <v>216</v>
      </c>
      <c r="D69" s="13" t="s">
        <v>217</v>
      </c>
      <c r="E69" s="8" t="s">
        <v>30</v>
      </c>
      <c r="F69" s="8" t="s">
        <v>31</v>
      </c>
      <c r="G69" s="8" t="s">
        <v>218</v>
      </c>
      <c r="H69" s="14" t="s">
        <v>219</v>
      </c>
      <c r="I69" s="6">
        <f t="shared" si="1"/>
        <v>0</v>
      </c>
      <c r="J69" s="6">
        <f t="shared" si="2"/>
        <v>2</v>
      </c>
      <c r="K69" s="6"/>
    </row>
    <row r="70">
      <c r="A70" s="13" t="s">
        <v>38</v>
      </c>
      <c r="B70" s="13" t="s">
        <v>33</v>
      </c>
      <c r="C70" s="13" t="s">
        <v>220</v>
      </c>
      <c r="D70" s="13" t="s">
        <v>221</v>
      </c>
      <c r="E70" s="8" t="s">
        <v>30</v>
      </c>
      <c r="F70" s="8" t="s">
        <v>31</v>
      </c>
      <c r="G70" s="8" t="s">
        <v>91</v>
      </c>
      <c r="H70" s="14" t="s">
        <v>222</v>
      </c>
      <c r="I70" s="6">
        <f t="shared" si="1"/>
        <v>0</v>
      </c>
      <c r="J70" s="6">
        <f t="shared" si="2"/>
        <v>4</v>
      </c>
      <c r="K70" s="6"/>
    </row>
    <row r="71">
      <c r="A71" s="13" t="s">
        <v>38</v>
      </c>
      <c r="B71" s="13" t="s">
        <v>38</v>
      </c>
      <c r="C71" s="13" t="s">
        <v>223</v>
      </c>
      <c r="D71" s="13" t="s">
        <v>224</v>
      </c>
      <c r="E71" s="8" t="s">
        <v>30</v>
      </c>
      <c r="F71" s="8" t="s">
        <v>31</v>
      </c>
      <c r="G71" s="8" t="s">
        <v>225</v>
      </c>
      <c r="H71" s="14" t="s">
        <v>226</v>
      </c>
      <c r="I71" s="6">
        <f t="shared" si="1"/>
        <v>0</v>
      </c>
      <c r="J71" s="6">
        <f t="shared" si="2"/>
        <v>2</v>
      </c>
      <c r="K71" s="6"/>
    </row>
    <row r="72">
      <c r="A72" s="13" t="s">
        <v>38</v>
      </c>
      <c r="B72" s="13" t="s">
        <v>43</v>
      </c>
      <c r="C72" s="13" t="s">
        <v>227</v>
      </c>
      <c r="D72" s="13" t="s">
        <v>228</v>
      </c>
      <c r="E72" s="8" t="s">
        <v>30</v>
      </c>
      <c r="F72" s="8" t="s">
        <v>31</v>
      </c>
      <c r="G72" s="8" t="s">
        <v>50</v>
      </c>
      <c r="H72" s="14" t="s">
        <v>229</v>
      </c>
      <c r="I72" s="6">
        <f t="shared" si="1"/>
        <v>0</v>
      </c>
      <c r="J72" s="6">
        <f t="shared" si="2"/>
        <v>5</v>
      </c>
      <c r="K72" s="6"/>
    </row>
    <row r="73">
      <c r="A73" s="13" t="s">
        <v>38</v>
      </c>
      <c r="B73" s="13" t="s">
        <v>47</v>
      </c>
      <c r="C73" s="13" t="s">
        <v>230</v>
      </c>
      <c r="D73" s="13" t="s">
        <v>231</v>
      </c>
      <c r="E73" s="8" t="s">
        <v>30</v>
      </c>
      <c r="F73" s="8" t="s">
        <v>31</v>
      </c>
      <c r="G73" s="8" t="s">
        <v>218</v>
      </c>
      <c r="H73" s="14" t="s">
        <v>232</v>
      </c>
      <c r="I73" s="6">
        <f t="shared" si="1"/>
        <v>0</v>
      </c>
      <c r="J73" s="6">
        <f t="shared" si="2"/>
        <v>2</v>
      </c>
      <c r="K73" s="6"/>
    </row>
    <row r="74">
      <c r="A74" s="13" t="s">
        <v>38</v>
      </c>
      <c r="B74" s="13" t="s">
        <v>52</v>
      </c>
      <c r="C74" s="13" t="s">
        <v>233</v>
      </c>
      <c r="D74" s="13" t="s">
        <v>234</v>
      </c>
      <c r="E74" s="8" t="s">
        <v>30</v>
      </c>
      <c r="F74" s="8" t="s">
        <v>31</v>
      </c>
      <c r="G74" s="8" t="s">
        <v>225</v>
      </c>
      <c r="H74" s="14" t="s">
        <v>235</v>
      </c>
      <c r="I74" s="6">
        <f t="shared" si="1"/>
        <v>0</v>
      </c>
      <c r="J74" s="6">
        <f t="shared" si="2"/>
        <v>2</v>
      </c>
      <c r="K74" s="6"/>
    </row>
    <row r="75">
      <c r="A75" s="13" t="s">
        <v>38</v>
      </c>
      <c r="B75" s="13" t="s">
        <v>57</v>
      </c>
      <c r="C75" s="13" t="s">
        <v>236</v>
      </c>
      <c r="D75" s="13" t="s">
        <v>237</v>
      </c>
      <c r="E75" s="8" t="s">
        <v>30</v>
      </c>
      <c r="F75" s="8" t="s">
        <v>31</v>
      </c>
      <c r="G75" s="8" t="s">
        <v>50</v>
      </c>
      <c r="H75" s="14" t="s">
        <v>238</v>
      </c>
      <c r="I75" s="6">
        <f t="shared" si="1"/>
        <v>0</v>
      </c>
      <c r="J75" s="6">
        <f t="shared" si="2"/>
        <v>5</v>
      </c>
      <c r="K75" s="6"/>
    </row>
    <row r="76">
      <c r="A76" s="13" t="s">
        <v>38</v>
      </c>
      <c r="B76" s="13" t="s">
        <v>61</v>
      </c>
      <c r="C76" s="13" t="s">
        <v>239</v>
      </c>
      <c r="D76" s="13" t="s">
        <v>240</v>
      </c>
      <c r="E76" s="8" t="s">
        <v>30</v>
      </c>
      <c r="F76" s="8" t="s">
        <v>31</v>
      </c>
      <c r="G76" s="8" t="s">
        <v>241</v>
      </c>
      <c r="H76" s="14" t="s">
        <v>242</v>
      </c>
      <c r="I76" s="6">
        <f t="shared" si="1"/>
        <v>0</v>
      </c>
      <c r="J76" s="6">
        <f t="shared" si="2"/>
        <v>2</v>
      </c>
      <c r="K76" s="6"/>
    </row>
    <row r="77">
      <c r="A77" s="13" t="s">
        <v>38</v>
      </c>
      <c r="B77" s="13" t="s">
        <v>66</v>
      </c>
      <c r="C77" s="13" t="s">
        <v>243</v>
      </c>
      <c r="D77" s="13" t="s">
        <v>244</v>
      </c>
      <c r="E77" s="8" t="s">
        <v>30</v>
      </c>
      <c r="F77" s="8" t="s">
        <v>31</v>
      </c>
      <c r="G77" s="8" t="s">
        <v>245</v>
      </c>
      <c r="H77" s="14" t="s">
        <v>246</v>
      </c>
      <c r="I77" s="6">
        <f t="shared" si="1"/>
        <v>0</v>
      </c>
      <c r="J77" s="6">
        <f t="shared" si="2"/>
        <v>2</v>
      </c>
      <c r="K77" s="6"/>
    </row>
    <row r="78">
      <c r="A78" s="13" t="s">
        <v>38</v>
      </c>
      <c r="B78" s="13" t="s">
        <v>71</v>
      </c>
      <c r="C78" s="13" t="s">
        <v>247</v>
      </c>
      <c r="D78" s="13" t="s">
        <v>248</v>
      </c>
      <c r="E78" s="8" t="s">
        <v>30</v>
      </c>
      <c r="F78" s="8" t="s">
        <v>31</v>
      </c>
      <c r="G78" s="8" t="s">
        <v>249</v>
      </c>
      <c r="H78" s="14" t="s">
        <v>250</v>
      </c>
      <c r="I78" s="6">
        <f t="shared" si="1"/>
        <v>0</v>
      </c>
      <c r="J78" s="6">
        <f t="shared" si="2"/>
        <v>3</v>
      </c>
      <c r="K78" s="6"/>
    </row>
    <row r="79">
      <c r="A79" s="13" t="s">
        <v>38</v>
      </c>
      <c r="B79" s="13" t="s">
        <v>75</v>
      </c>
      <c r="C79" s="13" t="s">
        <v>251</v>
      </c>
      <c r="D79" s="13" t="s">
        <v>252</v>
      </c>
      <c r="E79" s="8" t="s">
        <v>30</v>
      </c>
      <c r="F79" s="8" t="s">
        <v>31</v>
      </c>
      <c r="G79" s="8" t="s">
        <v>241</v>
      </c>
      <c r="H79" s="14" t="s">
        <v>253</v>
      </c>
      <c r="I79" s="6">
        <f t="shared" si="1"/>
        <v>0</v>
      </c>
      <c r="J79" s="6">
        <f t="shared" si="2"/>
        <v>2</v>
      </c>
      <c r="K79" s="6"/>
    </row>
    <row r="80">
      <c r="A80" s="13" t="s">
        <v>38</v>
      </c>
      <c r="B80" s="13" t="s">
        <v>119</v>
      </c>
      <c r="C80" s="13" t="s">
        <v>254</v>
      </c>
      <c r="D80" s="13" t="s">
        <v>255</v>
      </c>
      <c r="E80" s="8" t="s">
        <v>30</v>
      </c>
      <c r="F80" s="8" t="s">
        <v>31</v>
      </c>
      <c r="G80" s="8" t="s">
        <v>245</v>
      </c>
      <c r="H80" s="14" t="s">
        <v>256</v>
      </c>
      <c r="I80" s="6">
        <f t="shared" si="1"/>
        <v>0</v>
      </c>
      <c r="J80" s="6">
        <f t="shared" si="2"/>
        <v>2</v>
      </c>
      <c r="K80" s="6"/>
    </row>
    <row r="81">
      <c r="A81" s="13" t="s">
        <v>38</v>
      </c>
      <c r="B81" s="13" t="s">
        <v>206</v>
      </c>
      <c r="C81" s="13" t="s">
        <v>257</v>
      </c>
      <c r="D81" s="13" t="s">
        <v>258</v>
      </c>
      <c r="E81" s="8" t="s">
        <v>30</v>
      </c>
      <c r="F81" s="8" t="s">
        <v>31</v>
      </c>
      <c r="G81" s="8" t="s">
        <v>55</v>
      </c>
      <c r="H81" s="14" t="s">
        <v>259</v>
      </c>
      <c r="I81" s="6">
        <f t="shared" si="1"/>
        <v>0</v>
      </c>
      <c r="J81" s="6">
        <f t="shared" si="2"/>
        <v>8</v>
      </c>
      <c r="K81" s="6"/>
    </row>
    <row r="82">
      <c r="A82" s="13" t="s">
        <v>43</v>
      </c>
      <c r="B82" s="13" t="s">
        <v>79</v>
      </c>
      <c r="C82" s="13" t="s">
        <v>260</v>
      </c>
      <c r="D82" s="13" t="s">
        <v>261</v>
      </c>
      <c r="E82" s="8" t="s">
        <v>30</v>
      </c>
      <c r="F82" s="8" t="s">
        <v>31</v>
      </c>
      <c r="G82" s="8" t="s">
        <v>143</v>
      </c>
      <c r="H82" s="14" t="s">
        <v>262</v>
      </c>
      <c r="I82" s="6">
        <f t="shared" si="1"/>
        <v>0</v>
      </c>
      <c r="J82" s="6">
        <f t="shared" si="2"/>
        <v>10</v>
      </c>
      <c r="K82" s="6"/>
    </row>
    <row r="83">
      <c r="A83" s="13" t="s">
        <v>43</v>
      </c>
      <c r="B83" s="13" t="s">
        <v>27</v>
      </c>
      <c r="C83" s="13" t="s">
        <v>263</v>
      </c>
      <c r="D83" s="13" t="s">
        <v>264</v>
      </c>
      <c r="E83" s="8" t="s">
        <v>30</v>
      </c>
      <c r="F83" s="8" t="s">
        <v>31</v>
      </c>
      <c r="G83" s="8" t="s">
        <v>135</v>
      </c>
      <c r="H83" s="14" t="s">
        <v>265</v>
      </c>
      <c r="I83" s="6">
        <f t="shared" si="1"/>
        <v>0</v>
      </c>
      <c r="J83" s="6">
        <f t="shared" si="2"/>
        <v>10</v>
      </c>
      <c r="K83" s="6"/>
    </row>
    <row r="84">
      <c r="A84" s="13" t="s">
        <v>43</v>
      </c>
      <c r="B84" s="13" t="s">
        <v>33</v>
      </c>
      <c r="C84" s="13" t="s">
        <v>266</v>
      </c>
      <c r="D84" s="13" t="s">
        <v>267</v>
      </c>
      <c r="E84" s="8" t="s">
        <v>30</v>
      </c>
      <c r="F84" s="8" t="s">
        <v>31</v>
      </c>
      <c r="G84" s="8" t="s">
        <v>249</v>
      </c>
      <c r="H84" s="14" t="s">
        <v>268</v>
      </c>
      <c r="I84" s="6">
        <f t="shared" si="1"/>
        <v>0</v>
      </c>
      <c r="J84" s="6">
        <f t="shared" si="2"/>
        <v>3</v>
      </c>
      <c r="K84" s="6"/>
    </row>
    <row r="85">
      <c r="A85" s="13" t="s">
        <v>43</v>
      </c>
      <c r="B85" s="13" t="s">
        <v>38</v>
      </c>
      <c r="C85" s="13" t="s">
        <v>269</v>
      </c>
      <c r="D85" s="13" t="s">
        <v>270</v>
      </c>
      <c r="E85" s="8" t="s">
        <v>30</v>
      </c>
      <c r="F85" s="8" t="s">
        <v>31</v>
      </c>
      <c r="G85" s="8" t="s">
        <v>271</v>
      </c>
      <c r="H85" s="14" t="s">
        <v>272</v>
      </c>
      <c r="I85" s="6">
        <f t="shared" si="1"/>
        <v>0</v>
      </c>
      <c r="J85" s="6">
        <f t="shared" si="2"/>
        <v>4</v>
      </c>
      <c r="K85" s="6"/>
    </row>
    <row r="86">
      <c r="A86" s="13" t="s">
        <v>43</v>
      </c>
      <c r="B86" s="13" t="s">
        <v>43</v>
      </c>
      <c r="C86" s="13" t="s">
        <v>273</v>
      </c>
      <c r="D86" s="13" t="s">
        <v>274</v>
      </c>
      <c r="E86" s="8" t="s">
        <v>30</v>
      </c>
      <c r="F86" s="8" t="s">
        <v>31</v>
      </c>
      <c r="G86" s="8" t="s">
        <v>143</v>
      </c>
      <c r="H86" s="14" t="s">
        <v>275</v>
      </c>
      <c r="I86" s="6">
        <f t="shared" si="1"/>
        <v>0</v>
      </c>
      <c r="J86" s="6">
        <f t="shared" si="2"/>
        <v>10</v>
      </c>
      <c r="K86" s="6"/>
    </row>
    <row r="87">
      <c r="A87" s="13" t="s">
        <v>43</v>
      </c>
      <c r="B87" s="13" t="s">
        <v>47</v>
      </c>
      <c r="C87" s="13" t="s">
        <v>276</v>
      </c>
      <c r="D87" s="13" t="s">
        <v>277</v>
      </c>
      <c r="E87" s="8" t="s">
        <v>30</v>
      </c>
      <c r="F87" s="8" t="s">
        <v>31</v>
      </c>
      <c r="G87" s="8" t="s">
        <v>135</v>
      </c>
      <c r="H87" s="14" t="s">
        <v>278</v>
      </c>
      <c r="I87" s="6">
        <f t="shared" si="1"/>
        <v>0</v>
      </c>
      <c r="J87" s="6">
        <f t="shared" si="2"/>
        <v>10</v>
      </c>
      <c r="K87" s="6"/>
    </row>
    <row r="88">
      <c r="A88" s="13" t="s">
        <v>43</v>
      </c>
      <c r="B88" s="13" t="s">
        <v>52</v>
      </c>
      <c r="C88" s="13" t="s">
        <v>279</v>
      </c>
      <c r="D88" s="13" t="s">
        <v>280</v>
      </c>
      <c r="E88" s="8" t="s">
        <v>30</v>
      </c>
      <c r="F88" s="8" t="s">
        <v>31</v>
      </c>
      <c r="G88" s="8" t="s">
        <v>99</v>
      </c>
      <c r="H88" s="14" t="s">
        <v>281</v>
      </c>
      <c r="I88" s="6">
        <f t="shared" si="1"/>
        <v>0</v>
      </c>
      <c r="J88" s="6">
        <f t="shared" si="2"/>
        <v>4</v>
      </c>
      <c r="K88" s="6"/>
    </row>
    <row r="89">
      <c r="A89" s="13" t="s">
        <v>43</v>
      </c>
      <c r="B89" s="13" t="s">
        <v>57</v>
      </c>
      <c r="C89" s="13" t="s">
        <v>282</v>
      </c>
      <c r="D89" s="13" t="s">
        <v>283</v>
      </c>
      <c r="E89" s="8" t="s">
        <v>30</v>
      </c>
      <c r="F89" s="8" t="s">
        <v>31</v>
      </c>
      <c r="G89" s="8" t="s">
        <v>143</v>
      </c>
      <c r="H89" s="14" t="s">
        <v>284</v>
      </c>
      <c r="I89" s="6">
        <f t="shared" si="1"/>
        <v>0</v>
      </c>
      <c r="J89" s="6">
        <f t="shared" si="2"/>
        <v>10</v>
      </c>
      <c r="K89" s="6"/>
    </row>
    <row r="90">
      <c r="A90" s="13" t="s">
        <v>43</v>
      </c>
      <c r="B90" s="13" t="s">
        <v>61</v>
      </c>
      <c r="C90" s="13" t="s">
        <v>285</v>
      </c>
      <c r="D90" s="13" t="s">
        <v>286</v>
      </c>
      <c r="E90" s="8" t="s">
        <v>30</v>
      </c>
      <c r="F90" s="8" t="s">
        <v>31</v>
      </c>
      <c r="G90" s="8" t="s">
        <v>135</v>
      </c>
      <c r="H90" s="14" t="s">
        <v>287</v>
      </c>
      <c r="I90" s="6">
        <f t="shared" si="1"/>
        <v>0</v>
      </c>
      <c r="J90" s="6">
        <f t="shared" si="2"/>
        <v>10</v>
      </c>
      <c r="K90" s="6"/>
    </row>
    <row r="91">
      <c r="A91" s="13" t="s">
        <v>43</v>
      </c>
      <c r="B91" s="13" t="s">
        <v>66</v>
      </c>
      <c r="C91" s="13" t="s">
        <v>288</v>
      </c>
      <c r="D91" s="13" t="s">
        <v>289</v>
      </c>
      <c r="E91" s="8" t="s">
        <v>30</v>
      </c>
      <c r="F91" s="8" t="s">
        <v>31</v>
      </c>
      <c r="G91" s="8" t="s">
        <v>139</v>
      </c>
      <c r="H91" s="14" t="s">
        <v>290</v>
      </c>
      <c r="I91" s="6">
        <f t="shared" si="1"/>
        <v>0</v>
      </c>
      <c r="J91" s="6">
        <f t="shared" si="2"/>
        <v>10</v>
      </c>
      <c r="K91" s="6"/>
    </row>
    <row r="92">
      <c r="A92" s="13" t="s">
        <v>43</v>
      </c>
      <c r="B92" s="13" t="s">
        <v>71</v>
      </c>
      <c r="C92" s="13" t="s">
        <v>291</v>
      </c>
      <c r="D92" s="13" t="s">
        <v>292</v>
      </c>
      <c r="E92" s="8" t="s">
        <v>30</v>
      </c>
      <c r="F92" s="8" t="s">
        <v>31</v>
      </c>
      <c r="G92" s="8" t="s">
        <v>143</v>
      </c>
      <c r="H92" s="14" t="s">
        <v>293</v>
      </c>
      <c r="I92" s="6">
        <f t="shared" si="1"/>
        <v>0</v>
      </c>
      <c r="J92" s="6">
        <f t="shared" si="2"/>
        <v>10</v>
      </c>
      <c r="K92" s="6"/>
    </row>
    <row r="93">
      <c r="A93" s="13" t="s">
        <v>43</v>
      </c>
      <c r="B93" s="13" t="s">
        <v>75</v>
      </c>
      <c r="C93" s="13" t="s">
        <v>294</v>
      </c>
      <c r="D93" s="13" t="s">
        <v>295</v>
      </c>
      <c r="E93" s="8" t="s">
        <v>30</v>
      </c>
      <c r="F93" s="8" t="s">
        <v>31</v>
      </c>
      <c r="G93" s="8" t="s">
        <v>135</v>
      </c>
      <c r="H93" s="14" t="s">
        <v>296</v>
      </c>
      <c r="I93" s="6">
        <f t="shared" si="1"/>
        <v>0</v>
      </c>
      <c r="J93" s="6">
        <f t="shared" si="2"/>
        <v>10</v>
      </c>
      <c r="K93" s="6"/>
    </row>
    <row r="94">
      <c r="A94" s="13" t="s">
        <v>43</v>
      </c>
      <c r="B94" s="13" t="s">
        <v>119</v>
      </c>
      <c r="C94" s="13" t="s">
        <v>297</v>
      </c>
      <c r="D94" s="13" t="s">
        <v>298</v>
      </c>
      <c r="E94" s="8" t="s">
        <v>30</v>
      </c>
      <c r="F94" s="8" t="s">
        <v>31</v>
      </c>
      <c r="G94" s="8" t="s">
        <v>50</v>
      </c>
      <c r="H94" s="14" t="s">
        <v>299</v>
      </c>
      <c r="I94" s="6">
        <f t="shared" si="1"/>
        <v>0</v>
      </c>
      <c r="J94" s="6">
        <f t="shared" si="2"/>
        <v>5</v>
      </c>
      <c r="K94" s="6"/>
    </row>
    <row r="95">
      <c r="A95" s="13" t="s">
        <v>43</v>
      </c>
      <c r="B95" s="13" t="s">
        <v>206</v>
      </c>
      <c r="C95" s="13" t="s">
        <v>300</v>
      </c>
      <c r="D95" s="13" t="s">
        <v>301</v>
      </c>
      <c r="E95" s="8" t="s">
        <v>30</v>
      </c>
      <c r="F95" s="8" t="s">
        <v>31</v>
      </c>
      <c r="G95" s="8" t="s">
        <v>143</v>
      </c>
      <c r="H95" s="14" t="s">
        <v>302</v>
      </c>
      <c r="I95" s="6">
        <f t="shared" si="1"/>
        <v>0</v>
      </c>
      <c r="J95" s="6">
        <f t="shared" si="2"/>
        <v>10</v>
      </c>
      <c r="K95" s="6"/>
    </row>
    <row r="96">
      <c r="A96" s="13" t="s">
        <v>47</v>
      </c>
      <c r="B96" s="13" t="s">
        <v>79</v>
      </c>
      <c r="C96" s="13" t="s">
        <v>303</v>
      </c>
      <c r="D96" s="13" t="s">
        <v>304</v>
      </c>
      <c r="E96" s="8" t="s">
        <v>30</v>
      </c>
      <c r="F96" s="8" t="s">
        <v>31</v>
      </c>
      <c r="G96" s="8" t="s">
        <v>36</v>
      </c>
      <c r="H96" s="14" t="s">
        <v>305</v>
      </c>
      <c r="I96" s="6">
        <f t="shared" si="1"/>
        <v>0</v>
      </c>
      <c r="J96" s="6">
        <f t="shared" si="2"/>
        <v>9</v>
      </c>
      <c r="K96" s="6"/>
    </row>
    <row r="97">
      <c r="A97" s="13" t="s">
        <v>47</v>
      </c>
      <c r="B97" s="13" t="s">
        <v>27</v>
      </c>
      <c r="C97" s="13" t="s">
        <v>306</v>
      </c>
      <c r="D97" s="13" t="s">
        <v>307</v>
      </c>
      <c r="E97" s="8" t="s">
        <v>30</v>
      </c>
      <c r="F97" s="8" t="s">
        <v>31</v>
      </c>
      <c r="G97" s="8" t="s">
        <v>7</v>
      </c>
      <c r="H97" s="14" t="s">
        <v>308</v>
      </c>
      <c r="I97" s="6">
        <f t="shared" si="1"/>
        <v>0</v>
      </c>
      <c r="J97" s="6">
        <f t="shared" si="2"/>
        <v>12</v>
      </c>
      <c r="K97" s="6"/>
    </row>
    <row r="98">
      <c r="A98" s="13" t="s">
        <v>47</v>
      </c>
      <c r="B98" s="13" t="s">
        <v>33</v>
      </c>
      <c r="C98" s="13" t="s">
        <v>309</v>
      </c>
      <c r="D98" s="13" t="s">
        <v>310</v>
      </c>
      <c r="E98" s="8" t="s">
        <v>30</v>
      </c>
      <c r="F98" s="8" t="s">
        <v>31</v>
      </c>
      <c r="G98" s="8" t="s">
        <v>41</v>
      </c>
      <c r="H98" s="14" t="s">
        <v>311</v>
      </c>
      <c r="I98" s="6">
        <f t="shared" si="1"/>
        <v>0</v>
      </c>
      <c r="J98" s="6">
        <f t="shared" si="2"/>
        <v>9</v>
      </c>
      <c r="K98" s="6"/>
    </row>
    <row r="99">
      <c r="A99" s="13" t="s">
        <v>47</v>
      </c>
      <c r="B99" s="13" t="s">
        <v>38</v>
      </c>
      <c r="C99" s="13" t="s">
        <v>312</v>
      </c>
      <c r="D99" s="13" t="s">
        <v>313</v>
      </c>
      <c r="E99" s="8" t="s">
        <v>30</v>
      </c>
      <c r="F99" s="8" t="s">
        <v>31</v>
      </c>
      <c r="G99" s="8" t="s">
        <v>139</v>
      </c>
      <c r="H99" s="14" t="s">
        <v>314</v>
      </c>
      <c r="I99" s="6">
        <f t="shared" si="1"/>
        <v>0</v>
      </c>
      <c r="J99" s="6">
        <f t="shared" si="2"/>
        <v>10</v>
      </c>
      <c r="K99" s="6"/>
    </row>
    <row r="100">
      <c r="A100" s="13" t="s">
        <v>47</v>
      </c>
      <c r="B100" s="13" t="s">
        <v>43</v>
      </c>
      <c r="C100" s="13" t="s">
        <v>315</v>
      </c>
      <c r="D100" s="13" t="s">
        <v>316</v>
      </c>
      <c r="E100" s="8" t="s">
        <v>30</v>
      </c>
      <c r="F100" s="8" t="s">
        <v>31</v>
      </c>
      <c r="G100" s="8" t="s">
        <v>7</v>
      </c>
      <c r="H100" s="14" t="s">
        <v>317</v>
      </c>
      <c r="I100" s="6">
        <f t="shared" si="1"/>
        <v>0</v>
      </c>
      <c r="J100" s="6">
        <f t="shared" si="2"/>
        <v>12</v>
      </c>
      <c r="K100" s="6"/>
    </row>
    <row r="101">
      <c r="A101" s="13" t="s">
        <v>47</v>
      </c>
      <c r="B101" s="13" t="s">
        <v>47</v>
      </c>
      <c r="C101" s="13" t="s">
        <v>318</v>
      </c>
      <c r="D101" s="13" t="s">
        <v>319</v>
      </c>
      <c r="E101" s="8" t="s">
        <v>30</v>
      </c>
      <c r="F101" s="8" t="s">
        <v>31</v>
      </c>
      <c r="G101" s="8" t="s">
        <v>36</v>
      </c>
      <c r="H101" s="14" t="s">
        <v>320</v>
      </c>
      <c r="I101" s="6">
        <f t="shared" si="1"/>
        <v>0</v>
      </c>
      <c r="J101" s="6">
        <f t="shared" si="2"/>
        <v>9</v>
      </c>
      <c r="K101" s="6"/>
    </row>
    <row r="102">
      <c r="A102" s="13" t="s">
        <v>47</v>
      </c>
      <c r="B102" s="13" t="s">
        <v>52</v>
      </c>
      <c r="C102" s="13" t="s">
        <v>321</v>
      </c>
      <c r="D102" s="13" t="s">
        <v>322</v>
      </c>
      <c r="E102" s="8" t="s">
        <v>30</v>
      </c>
      <c r="F102" s="8" t="s">
        <v>31</v>
      </c>
      <c r="G102" s="8" t="s">
        <v>55</v>
      </c>
      <c r="H102" s="14" t="s">
        <v>323</v>
      </c>
      <c r="I102" s="6">
        <f t="shared" si="1"/>
        <v>0</v>
      </c>
      <c r="J102" s="6">
        <f t="shared" si="2"/>
        <v>8</v>
      </c>
      <c r="K102" s="6"/>
    </row>
    <row r="103">
      <c r="A103" s="13" t="s">
        <v>47</v>
      </c>
      <c r="B103" s="13" t="s">
        <v>57</v>
      </c>
      <c r="C103" s="13" t="s">
        <v>324</v>
      </c>
      <c r="D103" s="13" t="s">
        <v>325</v>
      </c>
      <c r="E103" s="8" t="s">
        <v>30</v>
      </c>
      <c r="F103" s="8" t="s">
        <v>31</v>
      </c>
      <c r="G103" s="8" t="s">
        <v>271</v>
      </c>
      <c r="H103" s="14" t="s">
        <v>326</v>
      </c>
      <c r="I103" s="6">
        <f t="shared" si="1"/>
        <v>0</v>
      </c>
      <c r="J103" s="6">
        <f t="shared" si="2"/>
        <v>4</v>
      </c>
      <c r="K103" s="6"/>
    </row>
    <row r="104">
      <c r="A104" s="13" t="s">
        <v>47</v>
      </c>
      <c r="B104" s="13" t="s">
        <v>61</v>
      </c>
      <c r="C104" s="13" t="s">
        <v>327</v>
      </c>
      <c r="D104" s="13" t="s">
        <v>328</v>
      </c>
      <c r="E104" s="8" t="s">
        <v>30</v>
      </c>
      <c r="F104" s="8" t="s">
        <v>31</v>
      </c>
      <c r="G104" s="8" t="s">
        <v>36</v>
      </c>
      <c r="H104" s="14" t="s">
        <v>329</v>
      </c>
      <c r="I104" s="6">
        <f t="shared" si="1"/>
        <v>0</v>
      </c>
      <c r="J104" s="6">
        <f t="shared" si="2"/>
        <v>9</v>
      </c>
      <c r="K104" s="6"/>
    </row>
    <row r="105">
      <c r="A105" s="13" t="s">
        <v>47</v>
      </c>
      <c r="B105" s="13" t="s">
        <v>66</v>
      </c>
      <c r="C105" s="13" t="s">
        <v>330</v>
      </c>
      <c r="D105" s="13" t="s">
        <v>331</v>
      </c>
      <c r="E105" s="8" t="s">
        <v>30</v>
      </c>
      <c r="F105" s="8" t="s">
        <v>31</v>
      </c>
      <c r="G105" s="8" t="s">
        <v>332</v>
      </c>
      <c r="H105" s="14" t="s">
        <v>333</v>
      </c>
      <c r="I105" s="6">
        <f t="shared" si="1"/>
        <v>0</v>
      </c>
      <c r="J105" s="6">
        <f t="shared" si="2"/>
        <v>5</v>
      </c>
      <c r="K105" s="6"/>
    </row>
    <row r="106">
      <c r="A106" s="13" t="s">
        <v>47</v>
      </c>
      <c r="B106" s="13" t="s">
        <v>71</v>
      </c>
      <c r="C106" s="13" t="s">
        <v>334</v>
      </c>
      <c r="D106" s="13" t="s">
        <v>335</v>
      </c>
      <c r="E106" s="8" t="s">
        <v>30</v>
      </c>
      <c r="F106" s="8" t="s">
        <v>31</v>
      </c>
      <c r="G106" s="8" t="s">
        <v>271</v>
      </c>
      <c r="H106" s="14" t="s">
        <v>336</v>
      </c>
      <c r="I106" s="6">
        <f t="shared" si="1"/>
        <v>0</v>
      </c>
      <c r="J106" s="6">
        <f t="shared" si="2"/>
        <v>4</v>
      </c>
      <c r="K106" s="6"/>
    </row>
    <row r="107">
      <c r="A107" s="13" t="s">
        <v>47</v>
      </c>
      <c r="B107" s="13" t="s">
        <v>75</v>
      </c>
      <c r="C107" s="13" t="s">
        <v>337</v>
      </c>
      <c r="D107" s="13" t="s">
        <v>338</v>
      </c>
      <c r="E107" s="8" t="s">
        <v>30</v>
      </c>
      <c r="F107" s="8" t="s">
        <v>31</v>
      </c>
      <c r="G107" s="8" t="s">
        <v>36</v>
      </c>
      <c r="H107" s="14" t="s">
        <v>339</v>
      </c>
      <c r="I107" s="6">
        <f t="shared" si="1"/>
        <v>0</v>
      </c>
      <c r="J107" s="6">
        <f t="shared" si="2"/>
        <v>9</v>
      </c>
      <c r="K107" s="6"/>
    </row>
    <row r="108">
      <c r="A108" s="13" t="s">
        <v>47</v>
      </c>
      <c r="B108" s="13" t="s">
        <v>119</v>
      </c>
      <c r="C108" s="13" t="s">
        <v>340</v>
      </c>
      <c r="D108" s="13" t="s">
        <v>341</v>
      </c>
      <c r="E108" s="8" t="s">
        <v>30</v>
      </c>
      <c r="F108" s="8" t="s">
        <v>31</v>
      </c>
      <c r="G108" s="8" t="s">
        <v>342</v>
      </c>
      <c r="H108" s="14" t="s">
        <v>343</v>
      </c>
      <c r="I108" s="6">
        <f t="shared" si="1"/>
        <v>0</v>
      </c>
      <c r="J108" s="6">
        <f t="shared" si="2"/>
        <v>2</v>
      </c>
      <c r="K108" s="6"/>
    </row>
    <row r="109">
      <c r="A109" s="13" t="s">
        <v>52</v>
      </c>
      <c r="B109" s="13" t="s">
        <v>27</v>
      </c>
      <c r="C109" s="13" t="s">
        <v>344</v>
      </c>
      <c r="D109" s="13" t="s">
        <v>345</v>
      </c>
      <c r="E109" s="8" t="s">
        <v>30</v>
      </c>
      <c r="F109" s="8" t="s">
        <v>31</v>
      </c>
      <c r="G109" s="8" t="s">
        <v>346</v>
      </c>
      <c r="H109" s="14" t="s">
        <v>347</v>
      </c>
      <c r="I109" s="6">
        <f t="shared" si="1"/>
        <v>0</v>
      </c>
      <c r="J109" s="6">
        <f t="shared" si="2"/>
        <v>6</v>
      </c>
      <c r="K109" s="6"/>
    </row>
    <row r="110">
      <c r="A110" s="13" t="s">
        <v>52</v>
      </c>
      <c r="B110" s="13" t="s">
        <v>33</v>
      </c>
      <c r="C110" s="13" t="s">
        <v>348</v>
      </c>
      <c r="D110" s="13" t="s">
        <v>349</v>
      </c>
      <c r="E110" s="8" t="s">
        <v>30</v>
      </c>
      <c r="F110" s="8" t="s">
        <v>31</v>
      </c>
      <c r="G110" s="8" t="s">
        <v>350</v>
      </c>
      <c r="H110" s="14" t="s">
        <v>351</v>
      </c>
      <c r="I110" s="6">
        <f t="shared" si="1"/>
        <v>0</v>
      </c>
      <c r="J110" s="6">
        <f t="shared" si="2"/>
        <v>6</v>
      </c>
      <c r="K110" s="6"/>
    </row>
    <row r="111">
      <c r="A111" s="13" t="s">
        <v>52</v>
      </c>
      <c r="B111" s="13" t="s">
        <v>38</v>
      </c>
      <c r="C111" s="13" t="s">
        <v>352</v>
      </c>
      <c r="D111" s="13" t="s">
        <v>353</v>
      </c>
      <c r="E111" s="8" t="s">
        <v>30</v>
      </c>
      <c r="F111" s="8" t="s">
        <v>31</v>
      </c>
      <c r="G111" s="8" t="s">
        <v>332</v>
      </c>
      <c r="H111" s="14" t="s">
        <v>354</v>
      </c>
      <c r="I111" s="6">
        <f>COUNTIFS($G$17:$G$186,#REF!,$H$17:$H$186,"")</f>
        <v>0</v>
      </c>
      <c r="J111" s="6">
        <f>COUNTIFS($G$17:$G$186,#REF!,$H$17:$H$186,"*")</f>
        <v>0</v>
      </c>
      <c r="K111" s="6"/>
    </row>
    <row r="112">
      <c r="A112" s="13" t="s">
        <v>52</v>
      </c>
      <c r="B112" s="13" t="s">
        <v>43</v>
      </c>
      <c r="C112" s="13" t="s">
        <v>355</v>
      </c>
      <c r="D112" s="13" t="s">
        <v>356</v>
      </c>
      <c r="E112" s="8" t="s">
        <v>30</v>
      </c>
      <c r="F112" s="8" t="s">
        <v>31</v>
      </c>
      <c r="G112" s="3" t="s">
        <v>357</v>
      </c>
      <c r="H112" s="14" t="s">
        <v>358</v>
      </c>
      <c r="I112" s="6">
        <f>COUNTIFS($G$17:$G$186,G111,$H$17:$H$186,"")</f>
        <v>0</v>
      </c>
      <c r="J112" s="6">
        <f>COUNTIFS($G$17:$G$186,G111,$H$17:$H$186,"*")</f>
        <v>5</v>
      </c>
      <c r="K112" s="6"/>
    </row>
    <row r="113">
      <c r="A113" s="13" t="s">
        <v>52</v>
      </c>
      <c r="B113" s="13" t="s">
        <v>47</v>
      </c>
      <c r="C113" s="13" t="s">
        <v>359</v>
      </c>
      <c r="D113" s="13" t="s">
        <v>360</v>
      </c>
      <c r="E113" s="8" t="s">
        <v>30</v>
      </c>
      <c r="F113" s="8" t="s">
        <v>31</v>
      </c>
      <c r="G113" s="8" t="s">
        <v>249</v>
      </c>
      <c r="H113" s="14" t="s">
        <v>361</v>
      </c>
      <c r="I113" s="6">
        <f>COUNTIFS($G$17:$G$186,G113,$H$17:$H$186,"")</f>
        <v>0</v>
      </c>
      <c r="J113" s="6">
        <f>COUNTIFS($G$17:$G$186,G113,$H$17:$H$186,"*")</f>
        <v>3</v>
      </c>
      <c r="K113" s="6"/>
    </row>
    <row r="114">
      <c r="A114" s="13" t="s">
        <v>52</v>
      </c>
      <c r="B114" s="13" t="s">
        <v>52</v>
      </c>
      <c r="C114" s="13" t="s">
        <v>362</v>
      </c>
      <c r="D114" s="13" t="s">
        <v>363</v>
      </c>
      <c r="E114" s="8" t="s">
        <v>30</v>
      </c>
      <c r="F114" s="8" t="s">
        <v>31</v>
      </c>
      <c r="G114" s="8" t="s">
        <v>332</v>
      </c>
      <c r="H114" s="14" t="s">
        <v>364</v>
      </c>
      <c r="I114" s="6">
        <f>COUNTIFS($G$17:$G$186,#REF!,$H$17:$H$186,"")</f>
        <v>0</v>
      </c>
      <c r="J114" s="6">
        <f>COUNTIFS($G$17:$G$186,#REF!,$H$17:$H$186,"*")</f>
        <v>0</v>
      </c>
      <c r="K114" s="6"/>
    </row>
    <row r="115">
      <c r="A115" s="13" t="s">
        <v>52</v>
      </c>
      <c r="B115" s="13" t="s">
        <v>57</v>
      </c>
      <c r="C115" s="13" t="s">
        <v>365</v>
      </c>
      <c r="D115" s="13" t="s">
        <v>366</v>
      </c>
      <c r="E115" s="8" t="s">
        <v>30</v>
      </c>
      <c r="F115" s="8" t="s">
        <v>31</v>
      </c>
      <c r="G115" s="3" t="s">
        <v>346</v>
      </c>
      <c r="H115" s="15" t="s">
        <v>367</v>
      </c>
      <c r="I115" s="6">
        <f>COUNTIFS($G$17:$G$186,G114,$H$17:$H$186,"")</f>
        <v>0</v>
      </c>
      <c r="J115" s="6">
        <f>COUNTIFS($G$17:$G$186,G114,$H$17:$H$186,"*")</f>
        <v>5</v>
      </c>
      <c r="K115" s="6"/>
    </row>
    <row r="116">
      <c r="A116" s="13" t="s">
        <v>52</v>
      </c>
      <c r="B116" s="13" t="s">
        <v>61</v>
      </c>
      <c r="C116" s="13" t="s">
        <v>368</v>
      </c>
      <c r="D116" s="13" t="s">
        <v>369</v>
      </c>
      <c r="E116" s="8" t="s">
        <v>30</v>
      </c>
      <c r="F116" s="8" t="s">
        <v>31</v>
      </c>
      <c r="G116" s="8" t="s">
        <v>350</v>
      </c>
      <c r="H116" s="14" t="s">
        <v>370</v>
      </c>
      <c r="I116" s="6">
        <f t="shared" ref="I116:I121" si="3">COUNTIFS($G$17:$G$186,G116,$H$17:$H$186,"")</f>
        <v>0</v>
      </c>
      <c r="J116" s="6">
        <f t="shared" ref="J116:J121" si="4">COUNTIFS($G$17:$G$186,G116,$H$17:$H$186,"*")</f>
        <v>6</v>
      </c>
      <c r="K116" s="6"/>
    </row>
    <row r="117">
      <c r="A117" s="13" t="s">
        <v>52</v>
      </c>
      <c r="B117" s="13" t="s">
        <v>66</v>
      </c>
      <c r="C117" s="13" t="s">
        <v>371</v>
      </c>
      <c r="D117" s="13" t="s">
        <v>372</v>
      </c>
      <c r="E117" s="8" t="s">
        <v>30</v>
      </c>
      <c r="F117" s="8" t="s">
        <v>31</v>
      </c>
      <c r="G117" s="8" t="s">
        <v>373</v>
      </c>
      <c r="H117" s="14" t="s">
        <v>374</v>
      </c>
      <c r="I117" s="6">
        <f t="shared" si="3"/>
        <v>0</v>
      </c>
      <c r="J117" s="6">
        <f t="shared" si="4"/>
        <v>2</v>
      </c>
      <c r="K117" s="6"/>
    </row>
    <row r="118">
      <c r="A118" s="13" t="s">
        <v>52</v>
      </c>
      <c r="B118" s="13" t="s">
        <v>71</v>
      </c>
      <c r="C118" s="13" t="s">
        <v>375</v>
      </c>
      <c r="D118" s="13" t="s">
        <v>376</v>
      </c>
      <c r="E118" s="8" t="s">
        <v>30</v>
      </c>
      <c r="F118" s="8" t="s">
        <v>31</v>
      </c>
      <c r="G118" s="8" t="s">
        <v>377</v>
      </c>
      <c r="H118" s="14" t="s">
        <v>378</v>
      </c>
      <c r="I118" s="6">
        <f t="shared" si="3"/>
        <v>0</v>
      </c>
      <c r="J118" s="6">
        <f t="shared" si="4"/>
        <v>3</v>
      </c>
      <c r="K118" s="8"/>
    </row>
    <row r="119">
      <c r="A119" s="13" t="s">
        <v>52</v>
      </c>
      <c r="B119" s="13" t="s">
        <v>75</v>
      </c>
      <c r="C119" s="13" t="s">
        <v>379</v>
      </c>
      <c r="D119" s="13" t="s">
        <v>380</v>
      </c>
      <c r="E119" s="8" t="s">
        <v>30</v>
      </c>
      <c r="F119" s="8" t="s">
        <v>31</v>
      </c>
      <c r="G119" s="8" t="s">
        <v>381</v>
      </c>
      <c r="H119" s="14" t="s">
        <v>382</v>
      </c>
      <c r="I119" s="6">
        <f t="shared" si="3"/>
        <v>0</v>
      </c>
      <c r="J119" s="6">
        <f t="shared" si="4"/>
        <v>1</v>
      </c>
      <c r="K119" s="6"/>
    </row>
    <row r="120">
      <c r="A120" s="13" t="s">
        <v>52</v>
      </c>
      <c r="B120" s="13" t="s">
        <v>119</v>
      </c>
      <c r="C120" s="13" t="s">
        <v>383</v>
      </c>
      <c r="D120" s="13" t="s">
        <v>384</v>
      </c>
      <c r="E120" s="8" t="s">
        <v>30</v>
      </c>
      <c r="F120" s="8" t="s">
        <v>31</v>
      </c>
      <c r="G120" s="8" t="s">
        <v>99</v>
      </c>
      <c r="H120" s="14" t="s">
        <v>385</v>
      </c>
      <c r="I120" s="6">
        <f t="shared" si="3"/>
        <v>0</v>
      </c>
      <c r="J120" s="6">
        <f t="shared" si="4"/>
        <v>4</v>
      </c>
      <c r="K120" s="6"/>
    </row>
    <row r="121">
      <c r="A121" s="13" t="s">
        <v>57</v>
      </c>
      <c r="B121" s="13" t="s">
        <v>27</v>
      </c>
      <c r="C121" s="13" t="s">
        <v>386</v>
      </c>
      <c r="D121" s="13" t="s">
        <v>387</v>
      </c>
      <c r="E121" s="8" t="s">
        <v>30</v>
      </c>
      <c r="F121" s="8" t="s">
        <v>31</v>
      </c>
      <c r="G121" s="8" t="s">
        <v>143</v>
      </c>
      <c r="H121" s="14" t="s">
        <v>388</v>
      </c>
      <c r="I121" s="6">
        <f t="shared" si="3"/>
        <v>0</v>
      </c>
      <c r="J121" s="6">
        <f t="shared" si="4"/>
        <v>10</v>
      </c>
      <c r="K121" s="6"/>
    </row>
    <row r="122">
      <c r="A122" s="13" t="s">
        <v>57</v>
      </c>
      <c r="B122" s="13" t="s">
        <v>33</v>
      </c>
      <c r="C122" s="13" t="s">
        <v>389</v>
      </c>
      <c r="D122" s="13" t="s">
        <v>390</v>
      </c>
      <c r="E122" s="8" t="s">
        <v>30</v>
      </c>
      <c r="F122" s="8" t="s">
        <v>31</v>
      </c>
      <c r="G122" s="16" t="s">
        <v>135</v>
      </c>
      <c r="H122" s="15" t="s">
        <v>391</v>
      </c>
      <c r="I122" s="6">
        <f>COUNTIFS($G$17:$G$186,#REF!,$H$17:$H$186,"")</f>
        <v>0</v>
      </c>
      <c r="J122" s="6">
        <f>COUNTIFS($G$17:$G$186,#REF!,$H$17:$H$186,"*")</f>
        <v>0</v>
      </c>
      <c r="K122" s="6"/>
    </row>
    <row r="123">
      <c r="A123" s="13" t="s">
        <v>57</v>
      </c>
      <c r="B123" s="13" t="s">
        <v>38</v>
      </c>
      <c r="C123" s="13" t="s">
        <v>392</v>
      </c>
      <c r="D123" s="13" t="s">
        <v>393</v>
      </c>
      <c r="E123" s="8" t="s">
        <v>30</v>
      </c>
      <c r="F123" s="8" t="s">
        <v>31</v>
      </c>
      <c r="G123" s="8" t="s">
        <v>373</v>
      </c>
      <c r="H123" s="14" t="s">
        <v>394</v>
      </c>
      <c r="I123" s="6">
        <f t="shared" ref="I123:I128" si="5">COUNTIFS($G$17:$G$186,G123,$H$17:$H$186,"")</f>
        <v>0</v>
      </c>
      <c r="J123" s="6">
        <f t="shared" ref="J123:J128" si="6">COUNTIFS($G$17:$G$186,G123,$H$17:$H$186,"*")</f>
        <v>2</v>
      </c>
      <c r="K123" s="6"/>
    </row>
    <row r="124">
      <c r="A124" s="13" t="s">
        <v>57</v>
      </c>
      <c r="B124" s="13" t="s">
        <v>43</v>
      </c>
      <c r="C124" s="13" t="s">
        <v>395</v>
      </c>
      <c r="D124" s="13" t="s">
        <v>396</v>
      </c>
      <c r="E124" s="8" t="s">
        <v>30</v>
      </c>
      <c r="F124" s="8" t="s">
        <v>31</v>
      </c>
      <c r="G124" s="8" t="s">
        <v>397</v>
      </c>
      <c r="H124" s="14" t="s">
        <v>398</v>
      </c>
      <c r="I124" s="6">
        <f t="shared" si="5"/>
        <v>0</v>
      </c>
      <c r="J124" s="6">
        <f t="shared" si="6"/>
        <v>2</v>
      </c>
      <c r="K124" s="6"/>
    </row>
    <row r="125">
      <c r="A125" s="13" t="s">
        <v>57</v>
      </c>
      <c r="B125" s="13" t="s">
        <v>47</v>
      </c>
      <c r="C125" s="13" t="s">
        <v>399</v>
      </c>
      <c r="D125" s="13" t="s">
        <v>400</v>
      </c>
      <c r="E125" s="8" t="s">
        <v>30</v>
      </c>
      <c r="F125" s="8" t="s">
        <v>31</v>
      </c>
      <c r="G125" s="8" t="s">
        <v>143</v>
      </c>
      <c r="H125" s="14" t="s">
        <v>401</v>
      </c>
      <c r="I125" s="6">
        <f t="shared" si="5"/>
        <v>0</v>
      </c>
      <c r="J125" s="6">
        <f t="shared" si="6"/>
        <v>10</v>
      </c>
      <c r="K125" s="6"/>
    </row>
    <row r="126">
      <c r="A126" s="13" t="s">
        <v>57</v>
      </c>
      <c r="B126" s="13" t="s">
        <v>52</v>
      </c>
      <c r="C126" s="13" t="s">
        <v>402</v>
      </c>
      <c r="D126" s="13" t="s">
        <v>403</v>
      </c>
      <c r="E126" s="8" t="s">
        <v>30</v>
      </c>
      <c r="F126" s="8" t="s">
        <v>31</v>
      </c>
      <c r="G126" s="8" t="s">
        <v>135</v>
      </c>
      <c r="H126" s="14" t="s">
        <v>404</v>
      </c>
      <c r="I126" s="6">
        <f t="shared" si="5"/>
        <v>0</v>
      </c>
      <c r="J126" s="6">
        <f t="shared" si="6"/>
        <v>10</v>
      </c>
      <c r="K126" s="6"/>
    </row>
    <row r="127">
      <c r="A127" s="13" t="s">
        <v>57</v>
      </c>
      <c r="B127" s="13" t="s">
        <v>57</v>
      </c>
      <c r="C127" s="13" t="s">
        <v>405</v>
      </c>
      <c r="D127" s="13" t="s">
        <v>406</v>
      </c>
      <c r="E127" s="8" t="s">
        <v>30</v>
      </c>
      <c r="F127" s="8" t="s">
        <v>31</v>
      </c>
      <c r="G127" s="8" t="s">
        <v>407</v>
      </c>
      <c r="H127" s="15" t="s">
        <v>408</v>
      </c>
      <c r="I127" s="6">
        <f t="shared" si="5"/>
        <v>0</v>
      </c>
      <c r="J127" s="6">
        <f t="shared" si="6"/>
        <v>1</v>
      </c>
      <c r="K127" s="8"/>
    </row>
    <row r="128">
      <c r="A128" s="13" t="s">
        <v>57</v>
      </c>
      <c r="B128" s="13" t="s">
        <v>61</v>
      </c>
      <c r="C128" s="13" t="s">
        <v>409</v>
      </c>
      <c r="D128" s="13" t="s">
        <v>410</v>
      </c>
      <c r="E128" s="8" t="s">
        <v>30</v>
      </c>
      <c r="F128" s="8" t="s">
        <v>31</v>
      </c>
      <c r="G128" s="8" t="s">
        <v>411</v>
      </c>
      <c r="H128" s="14" t="s">
        <v>412</v>
      </c>
      <c r="I128" s="6">
        <f t="shared" si="5"/>
        <v>0</v>
      </c>
      <c r="J128" s="6">
        <f t="shared" si="6"/>
        <v>1</v>
      </c>
      <c r="K128" s="6"/>
    </row>
    <row r="129">
      <c r="A129" s="13" t="s">
        <v>57</v>
      </c>
      <c r="B129" s="13" t="s">
        <v>66</v>
      </c>
      <c r="C129" s="13" t="s">
        <v>413</v>
      </c>
      <c r="D129" s="13" t="s">
        <v>414</v>
      </c>
      <c r="E129" s="8" t="s">
        <v>30</v>
      </c>
      <c r="F129" s="8" t="s">
        <v>31</v>
      </c>
      <c r="G129" s="3" t="s">
        <v>7</v>
      </c>
      <c r="H129" s="15" t="s">
        <v>415</v>
      </c>
      <c r="I129" s="6">
        <f t="shared" ref="I129:I130" si="7">COUNTIFS($G$17:$G$186,#REF!,$H$17:$H$186,"")</f>
        <v>0</v>
      </c>
      <c r="J129" s="6">
        <f t="shared" ref="J129:J130" si="8">COUNTIFS($G$17:$G$186,#REF!,$H$17:$H$186,"*")</f>
        <v>0</v>
      </c>
      <c r="K129" s="6"/>
    </row>
    <row r="130">
      <c r="A130" s="13" t="s">
        <v>57</v>
      </c>
      <c r="B130" s="13" t="s">
        <v>71</v>
      </c>
      <c r="C130" s="13" t="s">
        <v>416</v>
      </c>
      <c r="D130" s="13" t="s">
        <v>417</v>
      </c>
      <c r="E130" s="8" t="s">
        <v>30</v>
      </c>
      <c r="F130" s="8" t="s">
        <v>31</v>
      </c>
      <c r="G130" s="8" t="s">
        <v>418</v>
      </c>
      <c r="H130" s="14" t="s">
        <v>419</v>
      </c>
      <c r="I130" s="6">
        <f t="shared" si="7"/>
        <v>0</v>
      </c>
      <c r="J130" s="6">
        <f t="shared" si="8"/>
        <v>0</v>
      </c>
      <c r="K130" s="8"/>
    </row>
    <row r="131">
      <c r="A131" s="13" t="s">
        <v>57</v>
      </c>
      <c r="B131" s="13" t="s">
        <v>75</v>
      </c>
      <c r="C131" s="13" t="s">
        <v>420</v>
      </c>
      <c r="D131" s="13" t="s">
        <v>421</v>
      </c>
      <c r="E131" s="8" t="s">
        <v>30</v>
      </c>
      <c r="F131" s="8" t="s">
        <v>31</v>
      </c>
      <c r="G131" s="8" t="s">
        <v>422</v>
      </c>
      <c r="H131" s="14" t="s">
        <v>423</v>
      </c>
      <c r="I131" s="6">
        <f t="shared" ref="I131:I152" si="9">COUNTIFS($G$17:$G$186,G131,$H$17:$H$186,"")</f>
        <v>0</v>
      </c>
      <c r="J131" s="6">
        <f t="shared" ref="J131:J152" si="10">COUNTIFS($G$17:$G$186,G131,$H$17:$H$186,"*")</f>
        <v>1</v>
      </c>
      <c r="K131" s="8"/>
      <c r="L131" s="3" t="s">
        <v>424</v>
      </c>
    </row>
    <row r="132">
      <c r="A132" s="13" t="s">
        <v>61</v>
      </c>
      <c r="B132" s="13" t="s">
        <v>33</v>
      </c>
      <c r="C132" s="13" t="s">
        <v>425</v>
      </c>
      <c r="D132" s="13" t="s">
        <v>426</v>
      </c>
      <c r="E132" s="8" t="s">
        <v>30</v>
      </c>
      <c r="F132" s="8" t="s">
        <v>31</v>
      </c>
      <c r="G132" s="8" t="s">
        <v>139</v>
      </c>
      <c r="H132" s="14" t="s">
        <v>427</v>
      </c>
      <c r="I132" s="6">
        <f t="shared" si="9"/>
        <v>0</v>
      </c>
      <c r="J132" s="6">
        <f t="shared" si="10"/>
        <v>10</v>
      </c>
      <c r="K132" s="6"/>
    </row>
    <row r="133">
      <c r="A133" s="13" t="s">
        <v>61</v>
      </c>
      <c r="B133" s="13" t="s">
        <v>38</v>
      </c>
      <c r="C133" s="13" t="s">
        <v>428</v>
      </c>
      <c r="D133" s="13" t="s">
        <v>429</v>
      </c>
      <c r="E133" s="8" t="s">
        <v>30</v>
      </c>
      <c r="F133" s="8" t="s">
        <v>31</v>
      </c>
      <c r="G133" s="8" t="s">
        <v>271</v>
      </c>
      <c r="H133" s="14" t="s">
        <v>430</v>
      </c>
      <c r="I133" s="6">
        <f t="shared" si="9"/>
        <v>0</v>
      </c>
      <c r="J133" s="6">
        <f t="shared" si="10"/>
        <v>4</v>
      </c>
      <c r="K133" s="6"/>
    </row>
    <row r="134">
      <c r="A134" s="13" t="s">
        <v>61</v>
      </c>
      <c r="B134" s="13" t="s">
        <v>43</v>
      </c>
      <c r="C134" s="13" t="s">
        <v>431</v>
      </c>
      <c r="D134" s="13" t="s">
        <v>432</v>
      </c>
      <c r="E134" s="8" t="s">
        <v>30</v>
      </c>
      <c r="F134" s="8" t="s">
        <v>31</v>
      </c>
      <c r="G134" s="8" t="s">
        <v>433</v>
      </c>
      <c r="H134" s="14" t="s">
        <v>434</v>
      </c>
      <c r="I134" s="6">
        <f t="shared" si="9"/>
        <v>0</v>
      </c>
      <c r="J134" s="6">
        <f t="shared" si="10"/>
        <v>5</v>
      </c>
      <c r="K134" s="6"/>
      <c r="L134" s="3" t="s">
        <v>424</v>
      </c>
    </row>
    <row r="135">
      <c r="A135" s="13" t="s">
        <v>61</v>
      </c>
      <c r="B135" s="13" t="s">
        <v>47</v>
      </c>
      <c r="C135" s="13" t="s">
        <v>435</v>
      </c>
      <c r="D135" s="13" t="s">
        <v>436</v>
      </c>
      <c r="E135" s="8" t="s">
        <v>30</v>
      </c>
      <c r="F135" s="8" t="s">
        <v>31</v>
      </c>
      <c r="G135" s="8" t="s">
        <v>139</v>
      </c>
      <c r="H135" s="14" t="s">
        <v>437</v>
      </c>
      <c r="I135" s="6">
        <f t="shared" si="9"/>
        <v>0</v>
      </c>
      <c r="J135" s="6">
        <f t="shared" si="10"/>
        <v>10</v>
      </c>
      <c r="K135" s="6"/>
    </row>
    <row r="136">
      <c r="A136" s="13" t="s">
        <v>61</v>
      </c>
      <c r="B136" s="13" t="s">
        <v>52</v>
      </c>
      <c r="C136" s="13" t="s">
        <v>438</v>
      </c>
      <c r="D136" s="13" t="s">
        <v>439</v>
      </c>
      <c r="E136" s="8" t="s">
        <v>30</v>
      </c>
      <c r="F136" s="8" t="s">
        <v>31</v>
      </c>
      <c r="G136" s="8" t="s">
        <v>418</v>
      </c>
      <c r="H136" s="14" t="s">
        <v>440</v>
      </c>
      <c r="I136" s="6">
        <f t="shared" si="9"/>
        <v>0</v>
      </c>
      <c r="J136" s="6">
        <f t="shared" si="10"/>
        <v>3</v>
      </c>
      <c r="K136" s="8"/>
    </row>
    <row r="137">
      <c r="A137" s="13" t="s">
        <v>61</v>
      </c>
      <c r="B137" s="13" t="s">
        <v>57</v>
      </c>
      <c r="C137" s="13" t="s">
        <v>441</v>
      </c>
      <c r="D137" s="13" t="s">
        <v>442</v>
      </c>
      <c r="E137" s="8" t="s">
        <v>30</v>
      </c>
      <c r="F137" s="8" t="s">
        <v>31</v>
      </c>
      <c r="G137" s="8" t="s">
        <v>433</v>
      </c>
      <c r="H137" s="14" t="s">
        <v>443</v>
      </c>
      <c r="I137" s="6">
        <f t="shared" si="9"/>
        <v>0</v>
      </c>
      <c r="J137" s="6">
        <f t="shared" si="10"/>
        <v>5</v>
      </c>
      <c r="K137" s="6"/>
      <c r="L137" s="3" t="s">
        <v>424</v>
      </c>
    </row>
    <row r="138">
      <c r="A138" s="13" t="s">
        <v>61</v>
      </c>
      <c r="B138" s="13" t="s">
        <v>61</v>
      </c>
      <c r="C138" s="13" t="s">
        <v>444</v>
      </c>
      <c r="D138" s="13" t="s">
        <v>445</v>
      </c>
      <c r="E138" s="8" t="s">
        <v>30</v>
      </c>
      <c r="F138" s="8" t="s">
        <v>31</v>
      </c>
      <c r="G138" s="8" t="s">
        <v>139</v>
      </c>
      <c r="H138" s="14" t="s">
        <v>446</v>
      </c>
      <c r="I138" s="6">
        <f t="shared" si="9"/>
        <v>0</v>
      </c>
      <c r="J138" s="6">
        <f t="shared" si="10"/>
        <v>10</v>
      </c>
      <c r="K138" s="6"/>
    </row>
    <row r="139">
      <c r="A139" s="13" t="s">
        <v>61</v>
      </c>
      <c r="B139" s="13" t="s">
        <v>66</v>
      </c>
      <c r="C139" s="13" t="s">
        <v>447</v>
      </c>
      <c r="D139" s="13" t="s">
        <v>448</v>
      </c>
      <c r="E139" s="8" t="s">
        <v>30</v>
      </c>
      <c r="F139" s="8" t="s">
        <v>31</v>
      </c>
      <c r="G139" s="8" t="s">
        <v>449</v>
      </c>
      <c r="H139" s="14" t="s">
        <v>450</v>
      </c>
      <c r="I139" s="6">
        <f t="shared" si="9"/>
        <v>0</v>
      </c>
      <c r="J139" s="6">
        <f t="shared" si="10"/>
        <v>2</v>
      </c>
      <c r="K139" s="6"/>
    </row>
    <row r="140">
      <c r="A140" s="13" t="s">
        <v>61</v>
      </c>
      <c r="B140" s="13" t="s">
        <v>71</v>
      </c>
      <c r="C140" s="13" t="s">
        <v>451</v>
      </c>
      <c r="D140" s="13" t="s">
        <v>452</v>
      </c>
      <c r="E140" s="8" t="s">
        <v>30</v>
      </c>
      <c r="F140" s="8" t="s">
        <v>31</v>
      </c>
      <c r="G140" s="8" t="s">
        <v>433</v>
      </c>
      <c r="H140" s="14" t="s">
        <v>453</v>
      </c>
      <c r="I140" s="6">
        <f t="shared" si="9"/>
        <v>0</v>
      </c>
      <c r="J140" s="6">
        <f t="shared" si="10"/>
        <v>5</v>
      </c>
      <c r="K140" s="8"/>
      <c r="L140" s="3" t="s">
        <v>424</v>
      </c>
    </row>
    <row r="141">
      <c r="A141" s="13" t="s">
        <v>61</v>
      </c>
      <c r="B141" s="13" t="s">
        <v>75</v>
      </c>
      <c r="C141" s="13" t="s">
        <v>454</v>
      </c>
      <c r="D141" s="13" t="s">
        <v>455</v>
      </c>
      <c r="E141" s="8" t="s">
        <v>30</v>
      </c>
      <c r="F141" s="8" t="s">
        <v>31</v>
      </c>
      <c r="G141" s="8" t="s">
        <v>139</v>
      </c>
      <c r="H141" s="14" t="s">
        <v>456</v>
      </c>
      <c r="I141" s="6">
        <f t="shared" si="9"/>
        <v>0</v>
      </c>
      <c r="J141" s="6">
        <f t="shared" si="10"/>
        <v>10</v>
      </c>
      <c r="K141" s="6"/>
    </row>
    <row r="142">
      <c r="A142" s="13" t="s">
        <v>66</v>
      </c>
      <c r="B142" s="13" t="s">
        <v>33</v>
      </c>
      <c r="C142" s="13" t="s">
        <v>457</v>
      </c>
      <c r="D142" s="13" t="s">
        <v>458</v>
      </c>
      <c r="E142" s="8" t="s">
        <v>30</v>
      </c>
      <c r="F142" s="8" t="s">
        <v>31</v>
      </c>
      <c r="G142" s="8" t="s">
        <v>41</v>
      </c>
      <c r="H142" s="14" t="s">
        <v>459</v>
      </c>
      <c r="I142" s="6">
        <f t="shared" si="9"/>
        <v>0</v>
      </c>
      <c r="J142" s="6">
        <f t="shared" si="10"/>
        <v>9</v>
      </c>
      <c r="K142" s="6"/>
    </row>
    <row r="143">
      <c r="A143" s="13" t="s">
        <v>66</v>
      </c>
      <c r="B143" s="13" t="s">
        <v>38</v>
      </c>
      <c r="C143" s="13" t="s">
        <v>460</v>
      </c>
      <c r="D143" s="13" t="s">
        <v>461</v>
      </c>
      <c r="E143" s="8" t="s">
        <v>30</v>
      </c>
      <c r="F143" s="8" t="s">
        <v>31</v>
      </c>
      <c r="G143" s="8" t="s">
        <v>346</v>
      </c>
      <c r="H143" s="14" t="s">
        <v>462</v>
      </c>
      <c r="I143" s="6">
        <f t="shared" si="9"/>
        <v>0</v>
      </c>
      <c r="J143" s="6">
        <f t="shared" si="10"/>
        <v>6</v>
      </c>
      <c r="K143" s="6"/>
    </row>
    <row r="144">
      <c r="A144" s="13" t="s">
        <v>66</v>
      </c>
      <c r="B144" s="13" t="s">
        <v>43</v>
      </c>
      <c r="C144" s="13" t="s">
        <v>463</v>
      </c>
      <c r="D144" s="13" t="s">
        <v>464</v>
      </c>
      <c r="E144" s="8" t="s">
        <v>30</v>
      </c>
      <c r="F144" s="8" t="s">
        <v>31</v>
      </c>
      <c r="G144" s="8" t="s">
        <v>350</v>
      </c>
      <c r="H144" s="14" t="s">
        <v>465</v>
      </c>
      <c r="I144" s="6">
        <f t="shared" si="9"/>
        <v>0</v>
      </c>
      <c r="J144" s="6">
        <f t="shared" si="10"/>
        <v>6</v>
      </c>
      <c r="K144" s="6"/>
    </row>
    <row r="145">
      <c r="A145" s="13" t="s">
        <v>66</v>
      </c>
      <c r="B145" s="13" t="s">
        <v>47</v>
      </c>
      <c r="C145" s="13" t="s">
        <v>466</v>
      </c>
      <c r="D145" s="13" t="s">
        <v>467</v>
      </c>
      <c r="E145" s="8" t="s">
        <v>30</v>
      </c>
      <c r="F145" s="8" t="s">
        <v>31</v>
      </c>
      <c r="G145" s="8" t="s">
        <v>41</v>
      </c>
      <c r="H145" s="14" t="s">
        <v>468</v>
      </c>
      <c r="I145" s="6">
        <f t="shared" si="9"/>
        <v>0</v>
      </c>
      <c r="J145" s="6">
        <f t="shared" si="10"/>
        <v>9</v>
      </c>
      <c r="K145" s="6"/>
    </row>
    <row r="146">
      <c r="A146" s="13" t="s">
        <v>66</v>
      </c>
      <c r="B146" s="13" t="s">
        <v>52</v>
      </c>
      <c r="C146" s="13" t="s">
        <v>469</v>
      </c>
      <c r="D146" s="13" t="s">
        <v>470</v>
      </c>
      <c r="E146" s="8" t="s">
        <v>30</v>
      </c>
      <c r="F146" s="8" t="s">
        <v>31</v>
      </c>
      <c r="G146" s="8" t="s">
        <v>55</v>
      </c>
      <c r="H146" s="14" t="s">
        <v>471</v>
      </c>
      <c r="I146" s="6">
        <f t="shared" si="9"/>
        <v>0</v>
      </c>
      <c r="J146" s="6">
        <f t="shared" si="10"/>
        <v>8</v>
      </c>
      <c r="K146" s="6"/>
    </row>
    <row r="147">
      <c r="A147" s="13" t="s">
        <v>66</v>
      </c>
      <c r="B147" s="13" t="s">
        <v>57</v>
      </c>
      <c r="C147" s="13" t="s">
        <v>472</v>
      </c>
      <c r="D147" s="13" t="s">
        <v>473</v>
      </c>
      <c r="E147" s="8" t="s">
        <v>30</v>
      </c>
      <c r="F147" s="8" t="s">
        <v>31</v>
      </c>
      <c r="G147" s="8" t="s">
        <v>332</v>
      </c>
      <c r="H147" s="14" t="s">
        <v>474</v>
      </c>
      <c r="I147" s="6">
        <f t="shared" si="9"/>
        <v>0</v>
      </c>
      <c r="J147" s="6">
        <f t="shared" si="10"/>
        <v>5</v>
      </c>
      <c r="K147" s="6"/>
    </row>
    <row r="148">
      <c r="A148" s="13" t="s">
        <v>66</v>
      </c>
      <c r="B148" s="13" t="s">
        <v>61</v>
      </c>
      <c r="C148" s="13" t="s">
        <v>475</v>
      </c>
      <c r="D148" s="13" t="s">
        <v>476</v>
      </c>
      <c r="E148" s="8" t="s">
        <v>30</v>
      </c>
      <c r="F148" s="8" t="s">
        <v>31</v>
      </c>
      <c r="G148" s="8" t="s">
        <v>41</v>
      </c>
      <c r="H148" s="14" t="s">
        <v>477</v>
      </c>
      <c r="I148" s="6">
        <f t="shared" si="9"/>
        <v>0</v>
      </c>
      <c r="J148" s="6">
        <f t="shared" si="10"/>
        <v>9</v>
      </c>
      <c r="K148" s="6"/>
    </row>
    <row r="149">
      <c r="A149" s="13" t="s">
        <v>66</v>
      </c>
      <c r="B149" s="13" t="s">
        <v>66</v>
      </c>
      <c r="C149" s="13" t="s">
        <v>478</v>
      </c>
      <c r="D149" s="13" t="s">
        <v>479</v>
      </c>
      <c r="E149" s="8" t="s">
        <v>30</v>
      </c>
      <c r="F149" s="8" t="s">
        <v>31</v>
      </c>
      <c r="G149" s="8" t="s">
        <v>346</v>
      </c>
      <c r="H149" s="14" t="s">
        <v>480</v>
      </c>
      <c r="I149" s="6">
        <f t="shared" si="9"/>
        <v>0</v>
      </c>
      <c r="J149" s="6">
        <f t="shared" si="10"/>
        <v>6</v>
      </c>
      <c r="K149" s="6"/>
    </row>
    <row r="150">
      <c r="A150" s="13" t="s">
        <v>66</v>
      </c>
      <c r="B150" s="13" t="s">
        <v>71</v>
      </c>
      <c r="C150" s="13" t="s">
        <v>481</v>
      </c>
      <c r="D150" s="13" t="s">
        <v>482</v>
      </c>
      <c r="E150" s="8" t="s">
        <v>30</v>
      </c>
      <c r="F150" s="8" t="s">
        <v>31</v>
      </c>
      <c r="G150" s="8" t="s">
        <v>350</v>
      </c>
      <c r="H150" s="14" t="s">
        <v>483</v>
      </c>
      <c r="I150" s="6">
        <f t="shared" si="9"/>
        <v>0</v>
      </c>
      <c r="J150" s="6">
        <f t="shared" si="10"/>
        <v>6</v>
      </c>
      <c r="K150" s="6"/>
    </row>
    <row r="151">
      <c r="A151" s="13" t="s">
        <v>71</v>
      </c>
      <c r="B151" s="13" t="s">
        <v>38</v>
      </c>
      <c r="C151" s="13" t="s">
        <v>484</v>
      </c>
      <c r="D151" s="13" t="s">
        <v>485</v>
      </c>
      <c r="E151" s="8" t="s">
        <v>30</v>
      </c>
      <c r="F151" s="8" t="s">
        <v>31</v>
      </c>
      <c r="G151" s="8" t="s">
        <v>486</v>
      </c>
      <c r="H151" s="14" t="s">
        <v>487</v>
      </c>
      <c r="I151" s="6">
        <f t="shared" si="9"/>
        <v>0</v>
      </c>
      <c r="J151" s="6">
        <f t="shared" si="10"/>
        <v>2</v>
      </c>
      <c r="K151" s="6"/>
    </row>
    <row r="152">
      <c r="A152" s="13" t="s">
        <v>71</v>
      </c>
      <c r="B152" s="13" t="s">
        <v>43</v>
      </c>
      <c r="C152" s="13" t="s">
        <v>488</v>
      </c>
      <c r="D152" s="13" t="s">
        <v>489</v>
      </c>
      <c r="E152" s="8" t="s">
        <v>30</v>
      </c>
      <c r="F152" s="8" t="s">
        <v>31</v>
      </c>
      <c r="G152" s="8" t="s">
        <v>490</v>
      </c>
      <c r="H152" s="14" t="s">
        <v>491</v>
      </c>
      <c r="I152" s="6">
        <f t="shared" si="9"/>
        <v>0</v>
      </c>
      <c r="J152" s="6">
        <f t="shared" si="10"/>
        <v>2</v>
      </c>
      <c r="K152" s="6"/>
    </row>
    <row r="153">
      <c r="A153" s="13" t="s">
        <v>71</v>
      </c>
      <c r="B153" s="13" t="s">
        <v>47</v>
      </c>
      <c r="C153" s="13" t="s">
        <v>492</v>
      </c>
      <c r="D153" s="13" t="s">
        <v>493</v>
      </c>
      <c r="E153" s="8" t="s">
        <v>30</v>
      </c>
      <c r="F153" s="8" t="s">
        <v>31</v>
      </c>
      <c r="G153" s="8" t="s">
        <v>494</v>
      </c>
      <c r="H153" s="14" t="s">
        <v>495</v>
      </c>
      <c r="I153" s="6">
        <f>COUNTIFS($G$17:$G$186,#REF!,$H$17:$H$186,"")</f>
        <v>0</v>
      </c>
      <c r="J153" s="6">
        <f>COUNTIFS($G$17:$G$186,#REF!,$H$17:$H$186,"*")</f>
        <v>0</v>
      </c>
      <c r="K153" s="6"/>
    </row>
    <row r="154">
      <c r="A154" s="13" t="s">
        <v>71</v>
      </c>
      <c r="B154" s="13" t="s">
        <v>52</v>
      </c>
      <c r="C154" s="13" t="s">
        <v>496</v>
      </c>
      <c r="D154" s="13" t="s">
        <v>497</v>
      </c>
      <c r="E154" s="8" t="s">
        <v>30</v>
      </c>
      <c r="F154" s="8" t="s">
        <v>31</v>
      </c>
      <c r="G154" s="8" t="s">
        <v>498</v>
      </c>
      <c r="H154" s="14" t="s">
        <v>499</v>
      </c>
      <c r="I154" s="6">
        <f t="shared" ref="I154:I186" si="11">COUNTIFS($G$17:$G$186,G154,$H$17:$H$186,"")</f>
        <v>0</v>
      </c>
      <c r="J154" s="6">
        <f t="shared" ref="J154:J186" si="12">COUNTIFS($G$17:$G$186,G154,$H$17:$H$186,"*")</f>
        <v>1</v>
      </c>
      <c r="K154" s="6"/>
    </row>
    <row r="155">
      <c r="A155" s="13" t="s">
        <v>71</v>
      </c>
      <c r="B155" s="13" t="s">
        <v>57</v>
      </c>
      <c r="C155" s="13" t="s">
        <v>500</v>
      </c>
      <c r="D155" s="13" t="s">
        <v>501</v>
      </c>
      <c r="E155" s="8" t="s">
        <v>30</v>
      </c>
      <c r="F155" s="8" t="s">
        <v>31</v>
      </c>
      <c r="G155" s="8" t="s">
        <v>502</v>
      </c>
      <c r="H155" s="14" t="s">
        <v>503</v>
      </c>
      <c r="I155" s="6">
        <f t="shared" si="11"/>
        <v>0</v>
      </c>
      <c r="J155" s="6">
        <f t="shared" si="12"/>
        <v>1</v>
      </c>
      <c r="K155" s="17" t="s">
        <v>504</v>
      </c>
    </row>
    <row r="156">
      <c r="A156" s="13" t="s">
        <v>71</v>
      </c>
      <c r="B156" s="13" t="s">
        <v>61</v>
      </c>
      <c r="C156" s="13" t="s">
        <v>505</v>
      </c>
      <c r="D156" s="13" t="s">
        <v>506</v>
      </c>
      <c r="E156" s="8" t="s">
        <v>30</v>
      </c>
      <c r="F156" s="8" t="s">
        <v>31</v>
      </c>
      <c r="G156" s="8" t="s">
        <v>507</v>
      </c>
      <c r="H156" s="14" t="s">
        <v>508</v>
      </c>
      <c r="I156" s="6">
        <f t="shared" si="11"/>
        <v>0</v>
      </c>
      <c r="J156" s="6">
        <f t="shared" si="12"/>
        <v>1</v>
      </c>
      <c r="K156" s="6"/>
    </row>
    <row r="157">
      <c r="A157" s="13" t="s">
        <v>71</v>
      </c>
      <c r="B157" s="13" t="s">
        <v>66</v>
      </c>
      <c r="C157" s="13" t="s">
        <v>509</v>
      </c>
      <c r="D157" s="13" t="s">
        <v>510</v>
      </c>
      <c r="E157" s="8" t="s">
        <v>30</v>
      </c>
      <c r="F157" s="8" t="s">
        <v>31</v>
      </c>
      <c r="G157" s="8" t="s">
        <v>511</v>
      </c>
      <c r="H157" s="14" t="s">
        <v>512</v>
      </c>
      <c r="I157" s="6">
        <f t="shared" si="11"/>
        <v>0</v>
      </c>
      <c r="J157" s="6">
        <f t="shared" si="12"/>
        <v>1</v>
      </c>
      <c r="K157" s="8"/>
    </row>
    <row r="158">
      <c r="A158" s="13" t="s">
        <v>71</v>
      </c>
      <c r="B158" s="13" t="s">
        <v>71</v>
      </c>
      <c r="C158" s="13" t="s">
        <v>513</v>
      </c>
      <c r="D158" s="13" t="s">
        <v>514</v>
      </c>
      <c r="E158" s="8" t="s">
        <v>30</v>
      </c>
      <c r="F158" s="8" t="s">
        <v>31</v>
      </c>
      <c r="G158" s="8" t="s">
        <v>377</v>
      </c>
      <c r="H158" s="14" t="s">
        <v>515</v>
      </c>
      <c r="I158" s="6">
        <f t="shared" si="11"/>
        <v>0</v>
      </c>
      <c r="J158" s="6">
        <f t="shared" si="12"/>
        <v>3</v>
      </c>
      <c r="K158" s="17"/>
    </row>
    <row r="159">
      <c r="A159" s="13" t="s">
        <v>75</v>
      </c>
      <c r="B159" s="13" t="s">
        <v>38</v>
      </c>
      <c r="C159" s="13" t="s">
        <v>516</v>
      </c>
      <c r="D159" s="13" t="s">
        <v>517</v>
      </c>
      <c r="E159" s="8" t="s">
        <v>30</v>
      </c>
      <c r="F159" s="8" t="s">
        <v>31</v>
      </c>
      <c r="G159" s="8" t="s">
        <v>518</v>
      </c>
      <c r="H159" s="14" t="s">
        <v>519</v>
      </c>
      <c r="I159" s="6">
        <f t="shared" si="11"/>
        <v>0</v>
      </c>
      <c r="J159" s="6">
        <f t="shared" si="12"/>
        <v>5</v>
      </c>
      <c r="K159" s="6"/>
    </row>
    <row r="160">
      <c r="A160" s="13" t="s">
        <v>75</v>
      </c>
      <c r="B160" s="13" t="s">
        <v>43</v>
      </c>
      <c r="C160" s="13" t="s">
        <v>520</v>
      </c>
      <c r="D160" s="13" t="s">
        <v>521</v>
      </c>
      <c r="E160" s="8" t="s">
        <v>30</v>
      </c>
      <c r="F160" s="8" t="s">
        <v>31</v>
      </c>
      <c r="G160" s="8" t="s">
        <v>522</v>
      </c>
      <c r="H160" s="14" t="s">
        <v>523</v>
      </c>
      <c r="I160" s="6">
        <f t="shared" si="11"/>
        <v>0</v>
      </c>
      <c r="J160" s="6">
        <f t="shared" si="12"/>
        <v>1</v>
      </c>
      <c r="K160" s="8"/>
    </row>
    <row r="161">
      <c r="A161" s="13" t="s">
        <v>75</v>
      </c>
      <c r="B161" s="13" t="s">
        <v>47</v>
      </c>
      <c r="C161" s="13" t="s">
        <v>524</v>
      </c>
      <c r="D161" s="13" t="s">
        <v>525</v>
      </c>
      <c r="E161" s="8" t="s">
        <v>30</v>
      </c>
      <c r="F161" s="8" t="s">
        <v>31</v>
      </c>
      <c r="G161" s="8" t="s">
        <v>449</v>
      </c>
      <c r="H161" s="14" t="s">
        <v>526</v>
      </c>
      <c r="I161" s="6">
        <f t="shared" si="11"/>
        <v>0</v>
      </c>
      <c r="J161" s="6">
        <f t="shared" si="12"/>
        <v>2</v>
      </c>
      <c r="K161" s="8"/>
    </row>
    <row r="162">
      <c r="A162" s="13" t="s">
        <v>75</v>
      </c>
      <c r="B162" s="13" t="s">
        <v>52</v>
      </c>
      <c r="C162" s="13" t="s">
        <v>527</v>
      </c>
      <c r="D162" s="13" t="s">
        <v>528</v>
      </c>
      <c r="E162" s="8" t="s">
        <v>30</v>
      </c>
      <c r="F162" s="8" t="s">
        <v>31</v>
      </c>
      <c r="G162" s="8" t="s">
        <v>529</v>
      </c>
      <c r="H162" s="14" t="s">
        <v>530</v>
      </c>
      <c r="I162" s="6">
        <f t="shared" si="11"/>
        <v>0</v>
      </c>
      <c r="J162" s="6">
        <f t="shared" si="12"/>
        <v>3</v>
      </c>
      <c r="K162" s="6"/>
    </row>
    <row r="163">
      <c r="A163" s="13" t="s">
        <v>75</v>
      </c>
      <c r="B163" s="13" t="s">
        <v>57</v>
      </c>
      <c r="C163" s="13" t="s">
        <v>531</v>
      </c>
      <c r="D163" s="13" t="s">
        <v>532</v>
      </c>
      <c r="E163" s="8" t="s">
        <v>30</v>
      </c>
      <c r="F163" s="8" t="s">
        <v>31</v>
      </c>
      <c r="G163" s="8" t="s">
        <v>533</v>
      </c>
      <c r="H163" s="14" t="s">
        <v>534</v>
      </c>
      <c r="I163" s="6">
        <f t="shared" si="11"/>
        <v>0</v>
      </c>
      <c r="J163" s="6">
        <f t="shared" si="12"/>
        <v>1</v>
      </c>
      <c r="K163" s="6"/>
    </row>
    <row r="164">
      <c r="A164" s="13" t="s">
        <v>75</v>
      </c>
      <c r="B164" s="13" t="s">
        <v>61</v>
      </c>
      <c r="C164" s="13" t="s">
        <v>535</v>
      </c>
      <c r="D164" s="13" t="s">
        <v>536</v>
      </c>
      <c r="E164" s="8" t="s">
        <v>30</v>
      </c>
      <c r="F164" s="8" t="s">
        <v>31</v>
      </c>
      <c r="G164" s="8" t="s">
        <v>537</v>
      </c>
      <c r="H164" s="14" t="s">
        <v>538</v>
      </c>
      <c r="I164" s="6">
        <f t="shared" si="11"/>
        <v>0</v>
      </c>
      <c r="J164" s="6">
        <f t="shared" si="12"/>
        <v>1</v>
      </c>
      <c r="K164" s="17"/>
    </row>
    <row r="165">
      <c r="A165" s="13" t="s">
        <v>75</v>
      </c>
      <c r="B165" s="13" t="s">
        <v>66</v>
      </c>
      <c r="C165" s="13" t="s">
        <v>539</v>
      </c>
      <c r="D165" s="13" t="s">
        <v>540</v>
      </c>
      <c r="E165" s="8" t="s">
        <v>30</v>
      </c>
      <c r="F165" s="8" t="s">
        <v>31</v>
      </c>
      <c r="G165" s="8" t="s">
        <v>529</v>
      </c>
      <c r="H165" s="14" t="s">
        <v>541</v>
      </c>
      <c r="I165" s="6">
        <f t="shared" si="11"/>
        <v>0</v>
      </c>
      <c r="J165" s="6">
        <f t="shared" si="12"/>
        <v>3</v>
      </c>
      <c r="K165" s="6"/>
    </row>
    <row r="166">
      <c r="A166" s="13" t="s">
        <v>119</v>
      </c>
      <c r="B166" s="13" t="s">
        <v>43</v>
      </c>
      <c r="C166" s="13" t="s">
        <v>542</v>
      </c>
      <c r="D166" s="13" t="s">
        <v>543</v>
      </c>
      <c r="E166" s="8" t="s">
        <v>30</v>
      </c>
      <c r="F166" s="8" t="s">
        <v>31</v>
      </c>
      <c r="G166" s="8" t="s">
        <v>397</v>
      </c>
      <c r="H166" s="14" t="s">
        <v>544</v>
      </c>
      <c r="I166" s="6">
        <f t="shared" si="11"/>
        <v>0</v>
      </c>
      <c r="J166" s="6">
        <f t="shared" si="12"/>
        <v>2</v>
      </c>
      <c r="K166" s="17"/>
    </row>
    <row r="167">
      <c r="A167" s="13" t="s">
        <v>119</v>
      </c>
      <c r="B167" s="13" t="s">
        <v>47</v>
      </c>
      <c r="C167" s="13" t="s">
        <v>545</v>
      </c>
      <c r="D167" s="13" t="s">
        <v>546</v>
      </c>
      <c r="E167" s="8" t="s">
        <v>30</v>
      </c>
      <c r="F167" s="8" t="s">
        <v>31</v>
      </c>
      <c r="G167" s="8" t="s">
        <v>547</v>
      </c>
      <c r="H167" s="14" t="s">
        <v>548</v>
      </c>
      <c r="I167" s="6">
        <f t="shared" si="11"/>
        <v>0</v>
      </c>
      <c r="J167" s="6">
        <f t="shared" si="12"/>
        <v>2</v>
      </c>
      <c r="K167" s="17"/>
    </row>
    <row r="168">
      <c r="A168" s="13" t="s">
        <v>119</v>
      </c>
      <c r="B168" s="13" t="s">
        <v>52</v>
      </c>
      <c r="C168" s="13" t="s">
        <v>549</v>
      </c>
      <c r="D168" s="13" t="s">
        <v>550</v>
      </c>
      <c r="E168" s="8" t="s">
        <v>30</v>
      </c>
      <c r="F168" s="8" t="s">
        <v>31</v>
      </c>
      <c r="G168" s="8" t="s">
        <v>551</v>
      </c>
      <c r="H168" s="14" t="s">
        <v>552</v>
      </c>
      <c r="I168" s="6">
        <f t="shared" si="11"/>
        <v>0</v>
      </c>
      <c r="J168" s="6">
        <f t="shared" si="12"/>
        <v>1</v>
      </c>
      <c r="K168" s="6"/>
    </row>
    <row r="169">
      <c r="A169" s="13" t="s">
        <v>119</v>
      </c>
      <c r="B169" s="13" t="s">
        <v>57</v>
      </c>
      <c r="C169" s="13" t="s">
        <v>553</v>
      </c>
      <c r="D169" s="13" t="s">
        <v>554</v>
      </c>
      <c r="E169" s="8" t="s">
        <v>30</v>
      </c>
      <c r="F169" s="8" t="s">
        <v>31</v>
      </c>
      <c r="G169" s="8" t="s">
        <v>555</v>
      </c>
      <c r="H169" s="14" t="s">
        <v>556</v>
      </c>
      <c r="I169" s="6">
        <f t="shared" si="11"/>
        <v>0</v>
      </c>
      <c r="J169" s="6">
        <f t="shared" si="12"/>
        <v>1</v>
      </c>
      <c r="K169" s="17"/>
    </row>
    <row r="170">
      <c r="A170" s="13" t="s">
        <v>119</v>
      </c>
      <c r="B170" s="13" t="s">
        <v>61</v>
      </c>
      <c r="C170" s="13" t="s">
        <v>557</v>
      </c>
      <c r="D170" s="13" t="s">
        <v>558</v>
      </c>
      <c r="E170" s="8" t="s">
        <v>30</v>
      </c>
      <c r="F170" s="8" t="s">
        <v>31</v>
      </c>
      <c r="G170" s="8" t="s">
        <v>547</v>
      </c>
      <c r="H170" s="14" t="s">
        <v>559</v>
      </c>
      <c r="I170" s="6">
        <f t="shared" si="11"/>
        <v>0</v>
      </c>
      <c r="J170" s="6">
        <f t="shared" si="12"/>
        <v>2</v>
      </c>
      <c r="K170" s="17"/>
    </row>
    <row r="171">
      <c r="A171" s="13" t="s">
        <v>119</v>
      </c>
      <c r="B171" s="13" t="s">
        <v>66</v>
      </c>
      <c r="C171" s="13" t="s">
        <v>560</v>
      </c>
      <c r="D171" s="13" t="s">
        <v>561</v>
      </c>
      <c r="E171" s="8" t="s">
        <v>30</v>
      </c>
      <c r="F171" s="8" t="s">
        <v>31</v>
      </c>
      <c r="G171" s="8" t="s">
        <v>433</v>
      </c>
      <c r="H171" s="14" t="s">
        <v>562</v>
      </c>
      <c r="I171" s="6">
        <f t="shared" si="11"/>
        <v>0</v>
      </c>
      <c r="J171" s="6">
        <f t="shared" si="12"/>
        <v>5</v>
      </c>
      <c r="K171" s="8"/>
      <c r="L171" s="18">
        <v>43498.0</v>
      </c>
    </row>
    <row r="172">
      <c r="A172" s="13" t="s">
        <v>206</v>
      </c>
      <c r="B172" s="13" t="s">
        <v>43</v>
      </c>
      <c r="C172" s="13" t="s">
        <v>563</v>
      </c>
      <c r="D172" s="13" t="s">
        <v>564</v>
      </c>
      <c r="E172" s="8" t="s">
        <v>30</v>
      </c>
      <c r="F172" s="8" t="s">
        <v>31</v>
      </c>
      <c r="G172" s="8" t="s">
        <v>346</v>
      </c>
      <c r="H172" s="14" t="s">
        <v>565</v>
      </c>
      <c r="I172" s="6">
        <f t="shared" si="11"/>
        <v>0</v>
      </c>
      <c r="J172" s="6">
        <f t="shared" si="12"/>
        <v>6</v>
      </c>
      <c r="K172" s="6"/>
    </row>
    <row r="173">
      <c r="A173" s="13" t="s">
        <v>206</v>
      </c>
      <c r="B173" s="13" t="s">
        <v>47</v>
      </c>
      <c r="C173" s="13" t="s">
        <v>566</v>
      </c>
      <c r="D173" s="13" t="s">
        <v>567</v>
      </c>
      <c r="E173" s="8" t="s">
        <v>30</v>
      </c>
      <c r="F173" s="8" t="s">
        <v>31</v>
      </c>
      <c r="G173" s="8" t="s">
        <v>350</v>
      </c>
      <c r="H173" s="14" t="s">
        <v>568</v>
      </c>
      <c r="I173" s="6">
        <f t="shared" si="11"/>
        <v>0</v>
      </c>
      <c r="J173" s="6">
        <f t="shared" si="12"/>
        <v>6</v>
      </c>
      <c r="K173" s="6"/>
    </row>
    <row r="174">
      <c r="A174" s="13" t="s">
        <v>206</v>
      </c>
      <c r="B174" s="13" t="s">
        <v>52</v>
      </c>
      <c r="C174" s="13" t="s">
        <v>569</v>
      </c>
      <c r="D174" s="13" t="s">
        <v>570</v>
      </c>
      <c r="E174" s="8" t="s">
        <v>30</v>
      </c>
      <c r="F174" s="8" t="s">
        <v>31</v>
      </c>
      <c r="G174" s="8" t="s">
        <v>55</v>
      </c>
      <c r="H174" s="19" t="s">
        <v>571</v>
      </c>
      <c r="I174" s="6">
        <f t="shared" si="11"/>
        <v>0</v>
      </c>
      <c r="J174" s="6">
        <f t="shared" si="12"/>
        <v>8</v>
      </c>
      <c r="K174" s="6"/>
    </row>
    <row r="175">
      <c r="A175" s="13" t="s">
        <v>206</v>
      </c>
      <c r="B175" s="13" t="s">
        <v>57</v>
      </c>
      <c r="C175" s="13" t="s">
        <v>572</v>
      </c>
      <c r="D175" s="13" t="s">
        <v>573</v>
      </c>
      <c r="E175" s="8" t="s">
        <v>30</v>
      </c>
      <c r="F175" s="8" t="s">
        <v>31</v>
      </c>
      <c r="G175" s="8" t="s">
        <v>346</v>
      </c>
      <c r="H175" s="14" t="s">
        <v>574</v>
      </c>
      <c r="I175" s="6">
        <f t="shared" si="11"/>
        <v>0</v>
      </c>
      <c r="J175" s="6">
        <f t="shared" si="12"/>
        <v>6</v>
      </c>
      <c r="K175" s="6"/>
    </row>
    <row r="176">
      <c r="A176" s="13" t="s">
        <v>206</v>
      </c>
      <c r="B176" s="13" t="s">
        <v>61</v>
      </c>
      <c r="C176" s="13" t="s">
        <v>575</v>
      </c>
      <c r="D176" s="13" t="s">
        <v>576</v>
      </c>
      <c r="E176" s="8" t="s">
        <v>30</v>
      </c>
      <c r="F176" s="8" t="s">
        <v>31</v>
      </c>
      <c r="G176" s="8" t="s">
        <v>350</v>
      </c>
      <c r="H176" s="14" t="s">
        <v>577</v>
      </c>
      <c r="I176" s="6">
        <f t="shared" si="11"/>
        <v>0</v>
      </c>
      <c r="J176" s="6">
        <f t="shared" si="12"/>
        <v>6</v>
      </c>
      <c r="K176" s="6"/>
    </row>
    <row r="177">
      <c r="A177" s="13" t="s">
        <v>578</v>
      </c>
      <c r="B177" s="13" t="s">
        <v>47</v>
      </c>
      <c r="C177" s="13" t="s">
        <v>579</v>
      </c>
      <c r="D177" s="13" t="s">
        <v>580</v>
      </c>
      <c r="E177" s="8" t="s">
        <v>30</v>
      </c>
      <c r="F177" s="8" t="s">
        <v>31</v>
      </c>
      <c r="G177" s="8" t="s">
        <v>490</v>
      </c>
      <c r="H177" s="14" t="s">
        <v>581</v>
      </c>
      <c r="I177" s="6">
        <f t="shared" si="11"/>
        <v>0</v>
      </c>
      <c r="J177" s="6">
        <f t="shared" si="12"/>
        <v>2</v>
      </c>
      <c r="K177" s="6"/>
    </row>
    <row r="178">
      <c r="A178" s="13" t="s">
        <v>578</v>
      </c>
      <c r="B178" s="13" t="s">
        <v>52</v>
      </c>
      <c r="C178" s="13" t="s">
        <v>582</v>
      </c>
      <c r="D178" s="13" t="s">
        <v>583</v>
      </c>
      <c r="E178" s="8" t="s">
        <v>30</v>
      </c>
      <c r="F178" s="8" t="s">
        <v>31</v>
      </c>
      <c r="G178" s="8" t="s">
        <v>486</v>
      </c>
      <c r="H178" s="14" t="s">
        <v>584</v>
      </c>
      <c r="I178" s="6">
        <f t="shared" si="11"/>
        <v>0</v>
      </c>
      <c r="J178" s="6">
        <f t="shared" si="12"/>
        <v>2</v>
      </c>
      <c r="K178" s="6"/>
    </row>
    <row r="179">
      <c r="A179" s="13" t="s">
        <v>578</v>
      </c>
      <c r="B179" s="13" t="s">
        <v>57</v>
      </c>
      <c r="C179" s="13" t="s">
        <v>585</v>
      </c>
      <c r="D179" s="13" t="s">
        <v>586</v>
      </c>
      <c r="E179" s="8" t="s">
        <v>30</v>
      </c>
      <c r="F179" s="8" t="s">
        <v>31</v>
      </c>
      <c r="G179" s="8" t="s">
        <v>377</v>
      </c>
      <c r="H179" s="14" t="s">
        <v>587</v>
      </c>
      <c r="I179" s="6">
        <f t="shared" si="11"/>
        <v>0</v>
      </c>
      <c r="J179" s="6">
        <f t="shared" si="12"/>
        <v>3</v>
      </c>
      <c r="K179" s="17"/>
    </row>
    <row r="180">
      <c r="A180" s="13" t="s">
        <v>578</v>
      </c>
      <c r="B180" s="13" t="s">
        <v>61</v>
      </c>
      <c r="C180" s="13" t="s">
        <v>588</v>
      </c>
      <c r="D180" s="13" t="s">
        <v>589</v>
      </c>
      <c r="E180" s="8" t="s">
        <v>30</v>
      </c>
      <c r="F180" s="8" t="s">
        <v>31</v>
      </c>
      <c r="G180" s="8" t="s">
        <v>418</v>
      </c>
      <c r="H180" s="14" t="s">
        <v>590</v>
      </c>
      <c r="I180" s="6">
        <f t="shared" si="11"/>
        <v>0</v>
      </c>
      <c r="J180" s="6">
        <f t="shared" si="12"/>
        <v>3</v>
      </c>
      <c r="K180" s="6"/>
    </row>
    <row r="181">
      <c r="A181" s="13" t="s">
        <v>591</v>
      </c>
      <c r="B181" s="13" t="s">
        <v>47</v>
      </c>
      <c r="C181" s="13" t="s">
        <v>592</v>
      </c>
      <c r="D181" s="13" t="s">
        <v>593</v>
      </c>
      <c r="E181" s="8" t="s">
        <v>30</v>
      </c>
      <c r="F181" s="8" t="s">
        <v>31</v>
      </c>
      <c r="G181" s="8" t="s">
        <v>594</v>
      </c>
      <c r="H181" s="14" t="s">
        <v>595</v>
      </c>
      <c r="I181" s="6">
        <f t="shared" si="11"/>
        <v>0</v>
      </c>
      <c r="J181" s="6">
        <f t="shared" si="12"/>
        <v>1</v>
      </c>
      <c r="K181" s="6"/>
    </row>
    <row r="182">
      <c r="A182" s="13" t="s">
        <v>591</v>
      </c>
      <c r="B182" s="13" t="s">
        <v>52</v>
      </c>
      <c r="C182" s="13" t="s">
        <v>596</v>
      </c>
      <c r="D182" s="13" t="s">
        <v>597</v>
      </c>
      <c r="E182" s="8" t="s">
        <v>30</v>
      </c>
      <c r="F182" s="8" t="s">
        <v>31</v>
      </c>
      <c r="G182" s="8" t="s">
        <v>433</v>
      </c>
      <c r="H182" s="14" t="s">
        <v>598</v>
      </c>
      <c r="I182" s="6">
        <f t="shared" si="11"/>
        <v>0</v>
      </c>
      <c r="J182" s="6">
        <f t="shared" si="12"/>
        <v>5</v>
      </c>
      <c r="K182" s="6"/>
    </row>
    <row r="183">
      <c r="A183" s="13" t="s">
        <v>591</v>
      </c>
      <c r="B183" s="13" t="s">
        <v>57</v>
      </c>
      <c r="C183" s="13" t="s">
        <v>599</v>
      </c>
      <c r="D183" s="13" t="s">
        <v>600</v>
      </c>
      <c r="E183" s="8" t="s">
        <v>30</v>
      </c>
      <c r="F183" s="8" t="s">
        <v>31</v>
      </c>
      <c r="G183" s="8" t="s">
        <v>529</v>
      </c>
      <c r="H183" s="14" t="s">
        <v>601</v>
      </c>
      <c r="I183" s="6">
        <f t="shared" si="11"/>
        <v>0</v>
      </c>
      <c r="J183" s="6">
        <f t="shared" si="12"/>
        <v>3</v>
      </c>
      <c r="K183" s="6"/>
    </row>
    <row r="184">
      <c r="A184" s="13" t="s">
        <v>602</v>
      </c>
      <c r="B184" s="13" t="s">
        <v>52</v>
      </c>
      <c r="C184" s="13" t="s">
        <v>603</v>
      </c>
      <c r="D184" s="13" t="s">
        <v>604</v>
      </c>
      <c r="E184" s="8" t="s">
        <v>30</v>
      </c>
      <c r="F184" s="8" t="s">
        <v>31</v>
      </c>
      <c r="G184" s="8" t="s">
        <v>64</v>
      </c>
      <c r="H184" s="14" t="s">
        <v>605</v>
      </c>
      <c r="I184" s="6">
        <f t="shared" si="11"/>
        <v>0</v>
      </c>
      <c r="J184" s="6">
        <f t="shared" si="12"/>
        <v>3</v>
      </c>
      <c r="K184" s="6"/>
    </row>
    <row r="185">
      <c r="A185" s="13" t="s">
        <v>602</v>
      </c>
      <c r="B185" s="13" t="s">
        <v>57</v>
      </c>
      <c r="C185" s="13" t="s">
        <v>606</v>
      </c>
      <c r="D185" s="13" t="s">
        <v>607</v>
      </c>
      <c r="E185" s="8" t="s">
        <v>30</v>
      </c>
      <c r="F185" s="8" t="s">
        <v>31</v>
      </c>
      <c r="G185" s="8" t="s">
        <v>69</v>
      </c>
      <c r="H185" s="14" t="s">
        <v>608</v>
      </c>
      <c r="I185" s="6">
        <f t="shared" si="11"/>
        <v>0</v>
      </c>
      <c r="J185" s="6">
        <f t="shared" si="12"/>
        <v>3</v>
      </c>
      <c r="K185" s="6"/>
    </row>
    <row r="186">
      <c r="A186" s="13" t="s">
        <v>609</v>
      </c>
      <c r="B186" s="13" t="s">
        <v>52</v>
      </c>
      <c r="C186" s="13" t="s">
        <v>610</v>
      </c>
      <c r="D186" s="13" t="s">
        <v>611</v>
      </c>
      <c r="E186" s="8" t="s">
        <v>30</v>
      </c>
      <c r="F186" s="8" t="s">
        <v>31</v>
      </c>
      <c r="G186" s="8" t="s">
        <v>55</v>
      </c>
      <c r="H186" s="14" t="s">
        <v>612</v>
      </c>
      <c r="I186" s="6">
        <f t="shared" si="11"/>
        <v>0</v>
      </c>
      <c r="J186" s="6">
        <f t="shared" si="12"/>
        <v>8</v>
      </c>
      <c r="K186" s="6"/>
    </row>
    <row r="187">
      <c r="A187" s="20" t="s">
        <v>613</v>
      </c>
      <c r="G187" s="3"/>
      <c r="H187" s="3"/>
    </row>
    <row r="188">
      <c r="A188" s="13" t="s">
        <v>26</v>
      </c>
      <c r="B188" s="13" t="s">
        <v>27</v>
      </c>
      <c r="C188" s="13" t="s">
        <v>614</v>
      </c>
      <c r="D188" s="13" t="s">
        <v>615</v>
      </c>
      <c r="E188" s="8" t="s">
        <v>616</v>
      </c>
      <c r="F188" s="8" t="s">
        <v>617</v>
      </c>
      <c r="G188" s="8" t="s">
        <v>41</v>
      </c>
      <c r="H188" s="14" t="s">
        <v>618</v>
      </c>
      <c r="I188" s="6"/>
      <c r="J188" s="6"/>
      <c r="K188" s="6"/>
    </row>
    <row r="189">
      <c r="A189" s="13" t="s">
        <v>79</v>
      </c>
      <c r="B189" s="13" t="s">
        <v>79</v>
      </c>
      <c r="C189" s="13" t="s">
        <v>619</v>
      </c>
      <c r="D189" s="13" t="s">
        <v>620</v>
      </c>
      <c r="E189" s="8" t="s">
        <v>616</v>
      </c>
      <c r="F189" s="8" t="s">
        <v>617</v>
      </c>
      <c r="G189" s="8" t="s">
        <v>139</v>
      </c>
      <c r="H189" s="14" t="s">
        <v>621</v>
      </c>
      <c r="I189" s="6"/>
      <c r="J189" s="6"/>
      <c r="K189" s="6"/>
    </row>
    <row r="190">
      <c r="A190" s="13" t="s">
        <v>79</v>
      </c>
      <c r="B190" s="13" t="s">
        <v>27</v>
      </c>
      <c r="C190" s="13" t="s">
        <v>622</v>
      </c>
      <c r="D190" s="13" t="s">
        <v>623</v>
      </c>
      <c r="E190" s="8" t="s">
        <v>616</v>
      </c>
      <c r="F190" s="8" t="s">
        <v>617</v>
      </c>
      <c r="G190" s="8" t="s">
        <v>332</v>
      </c>
      <c r="H190" s="14" t="s">
        <v>624</v>
      </c>
      <c r="I190" s="6"/>
      <c r="J190" s="6"/>
      <c r="K190" s="6"/>
    </row>
    <row r="191">
      <c r="A191" s="13" t="s">
        <v>79</v>
      </c>
      <c r="B191" s="13" t="s">
        <v>33</v>
      </c>
      <c r="C191" s="13" t="s">
        <v>625</v>
      </c>
      <c r="D191" s="13" t="s">
        <v>626</v>
      </c>
      <c r="E191" s="8" t="s">
        <v>616</v>
      </c>
      <c r="F191" s="8" t="s">
        <v>617</v>
      </c>
      <c r="G191" s="8" t="s">
        <v>342</v>
      </c>
      <c r="H191" s="14" t="s">
        <v>627</v>
      </c>
      <c r="I191" s="6"/>
      <c r="J191" s="6"/>
      <c r="K191" s="6"/>
    </row>
    <row r="192">
      <c r="A192" s="13" t="s">
        <v>27</v>
      </c>
      <c r="B192" s="13" t="s">
        <v>26</v>
      </c>
      <c r="C192" s="13" t="s">
        <v>628</v>
      </c>
      <c r="D192" s="13" t="s">
        <v>629</v>
      </c>
      <c r="E192" s="8" t="s">
        <v>616</v>
      </c>
      <c r="F192" s="8" t="s">
        <v>617</v>
      </c>
      <c r="G192" s="8" t="s">
        <v>346</v>
      </c>
      <c r="H192" s="14" t="s">
        <v>630</v>
      </c>
      <c r="I192" s="6"/>
      <c r="J192" s="6"/>
      <c r="K192" s="6"/>
    </row>
    <row r="193">
      <c r="A193" s="13" t="s">
        <v>27</v>
      </c>
      <c r="B193" s="13" t="s">
        <v>79</v>
      </c>
      <c r="C193" s="13" t="s">
        <v>631</v>
      </c>
      <c r="D193" s="13" t="s">
        <v>632</v>
      </c>
      <c r="E193" s="8" t="s">
        <v>616</v>
      </c>
      <c r="F193" s="8" t="s">
        <v>617</v>
      </c>
      <c r="G193" s="8" t="s">
        <v>350</v>
      </c>
      <c r="H193" s="14" t="s">
        <v>633</v>
      </c>
      <c r="I193" s="6"/>
      <c r="J193" s="6"/>
      <c r="K193" s="6"/>
    </row>
    <row r="194">
      <c r="A194" s="13" t="s">
        <v>27</v>
      </c>
      <c r="B194" s="13" t="s">
        <v>27</v>
      </c>
      <c r="C194" s="13" t="s">
        <v>634</v>
      </c>
      <c r="D194" s="13" t="s">
        <v>635</v>
      </c>
      <c r="E194" s="8" t="s">
        <v>616</v>
      </c>
      <c r="F194" s="8" t="s">
        <v>617</v>
      </c>
      <c r="G194" s="8" t="s">
        <v>490</v>
      </c>
      <c r="H194" s="14" t="s">
        <v>636</v>
      </c>
      <c r="I194" s="6"/>
      <c r="J194" s="6"/>
      <c r="K194" s="6"/>
    </row>
    <row r="195">
      <c r="A195" s="13" t="s">
        <v>27</v>
      </c>
      <c r="B195" s="13" t="s">
        <v>33</v>
      </c>
      <c r="C195" s="13" t="s">
        <v>637</v>
      </c>
      <c r="D195" s="13" t="s">
        <v>638</v>
      </c>
      <c r="E195" s="8" t="s">
        <v>616</v>
      </c>
      <c r="F195" s="8" t="s">
        <v>617</v>
      </c>
      <c r="G195" s="8" t="s">
        <v>486</v>
      </c>
      <c r="H195" s="14" t="s">
        <v>639</v>
      </c>
      <c r="I195" s="6"/>
      <c r="J195" s="6"/>
      <c r="K195" s="6"/>
    </row>
    <row r="196">
      <c r="A196" s="13" t="s">
        <v>27</v>
      </c>
      <c r="B196" s="13" t="s">
        <v>38</v>
      </c>
      <c r="C196" s="13" t="s">
        <v>640</v>
      </c>
      <c r="D196" s="13" t="s">
        <v>641</v>
      </c>
      <c r="E196" s="8" t="s">
        <v>616</v>
      </c>
      <c r="F196" s="8" t="s">
        <v>617</v>
      </c>
      <c r="G196" s="8" t="s">
        <v>139</v>
      </c>
      <c r="H196" s="14" t="s">
        <v>642</v>
      </c>
      <c r="I196" s="6"/>
      <c r="J196" s="6"/>
      <c r="K196" s="6"/>
    </row>
    <row r="197">
      <c r="A197" s="13" t="s">
        <v>33</v>
      </c>
      <c r="B197" s="13" t="s">
        <v>26</v>
      </c>
      <c r="C197" s="13" t="s">
        <v>643</v>
      </c>
      <c r="D197" s="13" t="s">
        <v>644</v>
      </c>
      <c r="E197" s="8" t="s">
        <v>616</v>
      </c>
      <c r="F197" s="8" t="s">
        <v>617</v>
      </c>
      <c r="G197" s="8" t="s">
        <v>41</v>
      </c>
      <c r="H197" s="14" t="s">
        <v>645</v>
      </c>
      <c r="I197" s="6"/>
      <c r="J197" s="6"/>
      <c r="K197" s="6"/>
    </row>
    <row r="198">
      <c r="A198" s="13" t="s">
        <v>33</v>
      </c>
      <c r="B198" s="13" t="s">
        <v>79</v>
      </c>
      <c r="C198" s="13" t="s">
        <v>646</v>
      </c>
      <c r="D198" s="13" t="s">
        <v>647</v>
      </c>
      <c r="E198" s="8" t="s">
        <v>616</v>
      </c>
      <c r="F198" s="8" t="s">
        <v>617</v>
      </c>
      <c r="G198" s="8" t="s">
        <v>50</v>
      </c>
      <c r="H198" s="14" t="s">
        <v>648</v>
      </c>
      <c r="I198" s="6"/>
      <c r="J198" s="6"/>
      <c r="K198" s="6"/>
    </row>
    <row r="199">
      <c r="A199" s="13" t="s">
        <v>33</v>
      </c>
      <c r="B199" s="13" t="s">
        <v>27</v>
      </c>
      <c r="C199" s="13" t="s">
        <v>649</v>
      </c>
      <c r="D199" s="13" t="s">
        <v>650</v>
      </c>
      <c r="E199" s="8" t="s">
        <v>616</v>
      </c>
      <c r="F199" s="8" t="s">
        <v>617</v>
      </c>
      <c r="G199" s="8" t="s">
        <v>651</v>
      </c>
      <c r="H199" s="14" t="s">
        <v>652</v>
      </c>
      <c r="I199" s="6"/>
      <c r="J199" s="6"/>
      <c r="K199" s="6"/>
    </row>
    <row r="200">
      <c r="A200" s="13" t="s">
        <v>33</v>
      </c>
      <c r="B200" s="13" t="s">
        <v>33</v>
      </c>
      <c r="C200" s="13" t="s">
        <v>653</v>
      </c>
      <c r="D200" s="13" t="s">
        <v>654</v>
      </c>
      <c r="E200" s="8" t="s">
        <v>616</v>
      </c>
      <c r="F200" s="8" t="s">
        <v>617</v>
      </c>
      <c r="G200" s="8" t="s">
        <v>407</v>
      </c>
      <c r="H200" s="14" t="s">
        <v>655</v>
      </c>
      <c r="I200" s="6"/>
      <c r="J200" s="6"/>
      <c r="K200" s="6"/>
    </row>
    <row r="201">
      <c r="A201" s="13" t="s">
        <v>33</v>
      </c>
      <c r="B201" s="13" t="s">
        <v>38</v>
      </c>
      <c r="C201" s="13" t="s">
        <v>656</v>
      </c>
      <c r="D201" s="13" t="s">
        <v>657</v>
      </c>
      <c r="E201" s="8" t="s">
        <v>616</v>
      </c>
      <c r="F201" s="8" t="s">
        <v>617</v>
      </c>
      <c r="G201" s="8" t="s">
        <v>41</v>
      </c>
      <c r="H201" s="14" t="s">
        <v>658</v>
      </c>
      <c r="I201" s="6"/>
      <c r="J201" s="6"/>
      <c r="K201" s="6"/>
    </row>
    <row r="202">
      <c r="A202" s="13" t="s">
        <v>38</v>
      </c>
      <c r="B202" s="13" t="s">
        <v>26</v>
      </c>
      <c r="C202" s="13" t="s">
        <v>659</v>
      </c>
      <c r="D202" s="13" t="s">
        <v>660</v>
      </c>
      <c r="E202" s="8" t="s">
        <v>616</v>
      </c>
      <c r="F202" s="8" t="s">
        <v>617</v>
      </c>
      <c r="G202" s="8" t="s">
        <v>433</v>
      </c>
      <c r="H202" s="14" t="s">
        <v>661</v>
      </c>
      <c r="I202" s="6"/>
      <c r="J202" s="6"/>
      <c r="K202" s="8"/>
      <c r="L202" s="18">
        <v>43498.0</v>
      </c>
    </row>
    <row r="203">
      <c r="A203" s="13" t="s">
        <v>38</v>
      </c>
      <c r="B203" s="13" t="s">
        <v>79</v>
      </c>
      <c r="C203" s="13" t="s">
        <v>662</v>
      </c>
      <c r="D203" s="13" t="s">
        <v>663</v>
      </c>
      <c r="E203" s="8" t="s">
        <v>616</v>
      </c>
      <c r="F203" s="8" t="s">
        <v>617</v>
      </c>
      <c r="G203" s="8" t="s">
        <v>507</v>
      </c>
      <c r="H203" s="14" t="s">
        <v>664</v>
      </c>
      <c r="I203" s="6"/>
      <c r="J203" s="6"/>
      <c r="K203" s="6"/>
    </row>
    <row r="204">
      <c r="A204" s="13" t="s">
        <v>38</v>
      </c>
      <c r="B204" s="13" t="s">
        <v>27</v>
      </c>
      <c r="C204" s="13" t="s">
        <v>665</v>
      </c>
      <c r="D204" s="13" t="s">
        <v>666</v>
      </c>
      <c r="E204" s="8" t="s">
        <v>616</v>
      </c>
      <c r="F204" s="8" t="s">
        <v>617</v>
      </c>
      <c r="G204" s="8" t="s">
        <v>332</v>
      </c>
      <c r="H204" s="14" t="s">
        <v>667</v>
      </c>
      <c r="I204" s="6"/>
      <c r="J204" s="6"/>
      <c r="K204" s="6"/>
    </row>
    <row r="205">
      <c r="A205" s="13" t="s">
        <v>38</v>
      </c>
      <c r="B205" s="13" t="s">
        <v>33</v>
      </c>
      <c r="C205" s="13" t="s">
        <v>668</v>
      </c>
      <c r="D205" s="13" t="s">
        <v>669</v>
      </c>
      <c r="E205" s="8" t="s">
        <v>616</v>
      </c>
      <c r="F205" s="8" t="s">
        <v>617</v>
      </c>
      <c r="G205" s="8" t="s">
        <v>529</v>
      </c>
      <c r="H205" s="14" t="s">
        <v>670</v>
      </c>
      <c r="I205" s="6"/>
      <c r="J205" s="6"/>
      <c r="K205" s="6"/>
    </row>
    <row r="206">
      <c r="A206" s="13" t="s">
        <v>38</v>
      </c>
      <c r="B206" s="13" t="s">
        <v>38</v>
      </c>
      <c r="C206" s="13" t="s">
        <v>671</v>
      </c>
      <c r="D206" s="13" t="s">
        <v>672</v>
      </c>
      <c r="E206" s="8" t="s">
        <v>616</v>
      </c>
      <c r="F206" s="8" t="s">
        <v>617</v>
      </c>
      <c r="G206" s="8" t="s">
        <v>50</v>
      </c>
      <c r="H206" s="14" t="s">
        <v>673</v>
      </c>
      <c r="I206" s="6"/>
      <c r="J206" s="6"/>
      <c r="K206" s="6"/>
    </row>
    <row r="207">
      <c r="A207" s="13" t="s">
        <v>43</v>
      </c>
      <c r="B207" s="13" t="s">
        <v>26</v>
      </c>
      <c r="C207" s="13" t="s">
        <v>674</v>
      </c>
      <c r="D207" s="13" t="s">
        <v>675</v>
      </c>
      <c r="E207" s="8" t="s">
        <v>616</v>
      </c>
      <c r="F207" s="8" t="s">
        <v>617</v>
      </c>
      <c r="G207" s="8" t="s">
        <v>346</v>
      </c>
      <c r="H207" s="14" t="s">
        <v>676</v>
      </c>
      <c r="I207" s="6"/>
      <c r="J207" s="6"/>
      <c r="K207" s="6"/>
    </row>
    <row r="208">
      <c r="A208" s="13" t="s">
        <v>43</v>
      </c>
      <c r="B208" s="13" t="s">
        <v>79</v>
      </c>
      <c r="C208" s="13" t="s">
        <v>677</v>
      </c>
      <c r="D208" s="13" t="s">
        <v>678</v>
      </c>
      <c r="E208" s="8" t="s">
        <v>616</v>
      </c>
      <c r="F208" s="8" t="s">
        <v>617</v>
      </c>
      <c r="G208" s="8" t="s">
        <v>350</v>
      </c>
      <c r="H208" s="14" t="s">
        <v>679</v>
      </c>
      <c r="I208" s="6"/>
      <c r="J208" s="6"/>
      <c r="K208" s="6"/>
    </row>
    <row r="209">
      <c r="A209" s="13" t="s">
        <v>43</v>
      </c>
      <c r="B209" s="13" t="s">
        <v>27</v>
      </c>
      <c r="C209" s="13" t="s">
        <v>680</v>
      </c>
      <c r="D209" s="13" t="s">
        <v>681</v>
      </c>
      <c r="E209" s="8" t="s">
        <v>616</v>
      </c>
      <c r="F209" s="8" t="s">
        <v>617</v>
      </c>
      <c r="G209" s="8" t="s">
        <v>397</v>
      </c>
      <c r="H209" s="14" t="s">
        <v>682</v>
      </c>
      <c r="I209" s="6"/>
      <c r="J209" s="6"/>
      <c r="K209" s="6"/>
    </row>
    <row r="210">
      <c r="A210" s="13" t="s">
        <v>43</v>
      </c>
      <c r="B210" s="13" t="s">
        <v>33</v>
      </c>
      <c r="C210" s="13" t="s">
        <v>683</v>
      </c>
      <c r="D210" s="13" t="s">
        <v>684</v>
      </c>
      <c r="E210" s="8" t="s">
        <v>616</v>
      </c>
      <c r="F210" s="8" t="s">
        <v>617</v>
      </c>
      <c r="G210" s="8" t="s">
        <v>346</v>
      </c>
      <c r="H210" s="14" t="s">
        <v>685</v>
      </c>
      <c r="I210" s="6"/>
      <c r="J210" s="6"/>
      <c r="K210" s="6"/>
    </row>
    <row r="211">
      <c r="A211" s="13" t="s">
        <v>43</v>
      </c>
      <c r="B211" s="13" t="s">
        <v>38</v>
      </c>
      <c r="C211" s="13" t="s">
        <v>686</v>
      </c>
      <c r="D211" s="13" t="s">
        <v>687</v>
      </c>
      <c r="E211" s="8" t="s">
        <v>616</v>
      </c>
      <c r="F211" s="8" t="s">
        <v>617</v>
      </c>
      <c r="G211" s="8" t="s">
        <v>350</v>
      </c>
      <c r="H211" s="14" t="s">
        <v>688</v>
      </c>
      <c r="I211" s="6"/>
      <c r="J211" s="6"/>
      <c r="K211" s="6"/>
    </row>
    <row r="212">
      <c r="A212" s="13" t="s">
        <v>47</v>
      </c>
      <c r="B212" s="13" t="s">
        <v>26</v>
      </c>
      <c r="C212" s="13" t="s">
        <v>689</v>
      </c>
      <c r="D212" s="13" t="s">
        <v>690</v>
      </c>
      <c r="E212" s="8" t="s">
        <v>616</v>
      </c>
      <c r="F212" s="8" t="s">
        <v>617</v>
      </c>
      <c r="G212" s="8" t="s">
        <v>50</v>
      </c>
      <c r="H212" s="14" t="s">
        <v>691</v>
      </c>
      <c r="I212" s="6"/>
      <c r="J212" s="6"/>
      <c r="K212" s="6"/>
    </row>
    <row r="213">
      <c r="A213" s="13" t="s">
        <v>47</v>
      </c>
      <c r="B213" s="13" t="s">
        <v>79</v>
      </c>
      <c r="C213" s="13" t="s">
        <v>692</v>
      </c>
      <c r="D213" s="13" t="s">
        <v>693</v>
      </c>
      <c r="E213" s="8" t="s">
        <v>616</v>
      </c>
      <c r="F213" s="8" t="s">
        <v>617</v>
      </c>
      <c r="G213" s="8" t="s">
        <v>490</v>
      </c>
      <c r="H213" s="14" t="s">
        <v>694</v>
      </c>
      <c r="I213" s="6"/>
      <c r="J213" s="6"/>
      <c r="K213" s="6"/>
    </row>
    <row r="214">
      <c r="A214" s="13" t="s">
        <v>47</v>
      </c>
      <c r="B214" s="13" t="s">
        <v>27</v>
      </c>
      <c r="C214" s="13" t="s">
        <v>695</v>
      </c>
      <c r="D214" s="13" t="s">
        <v>696</v>
      </c>
      <c r="E214" s="8" t="s">
        <v>616</v>
      </c>
      <c r="F214" s="8" t="s">
        <v>617</v>
      </c>
      <c r="G214" s="8" t="s">
        <v>486</v>
      </c>
      <c r="H214" s="14" t="s">
        <v>697</v>
      </c>
      <c r="I214" s="6"/>
      <c r="J214" s="6"/>
      <c r="K214" s="6"/>
    </row>
    <row r="215">
      <c r="A215" s="13" t="s">
        <v>47</v>
      </c>
      <c r="B215" s="13" t="s">
        <v>33</v>
      </c>
      <c r="C215" s="13" t="s">
        <v>698</v>
      </c>
      <c r="D215" s="13" t="s">
        <v>699</v>
      </c>
      <c r="E215" s="8" t="s">
        <v>616</v>
      </c>
      <c r="F215" s="8" t="s">
        <v>617</v>
      </c>
      <c r="G215" s="8" t="s">
        <v>651</v>
      </c>
      <c r="H215" s="14" t="s">
        <v>700</v>
      </c>
      <c r="I215" s="6"/>
      <c r="J215" s="6"/>
      <c r="K215" s="6"/>
    </row>
    <row r="216">
      <c r="A216" s="13" t="s">
        <v>47</v>
      </c>
      <c r="B216" s="13" t="s">
        <v>38</v>
      </c>
      <c r="C216" s="13" t="s">
        <v>701</v>
      </c>
      <c r="D216" s="13" t="s">
        <v>702</v>
      </c>
      <c r="E216" s="8" t="s">
        <v>616</v>
      </c>
      <c r="F216" s="8" t="s">
        <v>617</v>
      </c>
      <c r="G216" s="8" t="s">
        <v>407</v>
      </c>
      <c r="H216" s="14" t="s">
        <v>703</v>
      </c>
      <c r="I216" s="6"/>
      <c r="J216" s="6"/>
      <c r="K216" s="6"/>
    </row>
    <row r="217">
      <c r="A217" s="13" t="s">
        <v>52</v>
      </c>
      <c r="B217" s="13" t="s">
        <v>79</v>
      </c>
      <c r="C217" s="13" t="s">
        <v>704</v>
      </c>
      <c r="D217" s="13" t="s">
        <v>705</v>
      </c>
      <c r="E217" s="8" t="s">
        <v>616</v>
      </c>
      <c r="F217" s="8" t="s">
        <v>617</v>
      </c>
      <c r="G217" s="8" t="s">
        <v>529</v>
      </c>
      <c r="H217" s="14" t="s">
        <v>706</v>
      </c>
      <c r="I217" s="6"/>
      <c r="J217" s="6"/>
      <c r="K217" s="6"/>
    </row>
    <row r="218">
      <c r="A218" s="13" t="s">
        <v>52</v>
      </c>
      <c r="B218" s="13" t="s">
        <v>27</v>
      </c>
      <c r="C218" s="13" t="s">
        <v>707</v>
      </c>
      <c r="D218" s="13" t="s">
        <v>708</v>
      </c>
      <c r="E218" s="8" t="s">
        <v>616</v>
      </c>
      <c r="F218" s="8" t="s">
        <v>617</v>
      </c>
      <c r="G218" s="8" t="s">
        <v>433</v>
      </c>
      <c r="H218" s="14" t="s">
        <v>709</v>
      </c>
      <c r="I218" s="6"/>
      <c r="J218" s="6"/>
      <c r="K218" s="8"/>
      <c r="L218" s="18">
        <v>43498.0</v>
      </c>
    </row>
    <row r="219">
      <c r="A219" s="13" t="s">
        <v>52</v>
      </c>
      <c r="B219" s="13" t="s">
        <v>33</v>
      </c>
      <c r="C219" s="13" t="s">
        <v>710</v>
      </c>
      <c r="D219" s="13" t="s">
        <v>711</v>
      </c>
      <c r="E219" s="8" t="s">
        <v>616</v>
      </c>
      <c r="F219" s="8" t="s">
        <v>617</v>
      </c>
      <c r="G219" s="8" t="s">
        <v>50</v>
      </c>
      <c r="H219" s="14" t="s">
        <v>712</v>
      </c>
      <c r="I219" s="6"/>
      <c r="J219" s="6"/>
      <c r="K219" s="6"/>
    </row>
    <row r="220">
      <c r="A220" s="13" t="s">
        <v>57</v>
      </c>
      <c r="B220" s="13" t="s">
        <v>27</v>
      </c>
      <c r="C220" s="13" t="s">
        <v>713</v>
      </c>
      <c r="D220" s="13" t="s">
        <v>714</v>
      </c>
      <c r="E220" s="8" t="s">
        <v>616</v>
      </c>
      <c r="F220" s="8" t="s">
        <v>617</v>
      </c>
      <c r="G220" s="8" t="s">
        <v>41</v>
      </c>
      <c r="H220" s="14" t="s">
        <v>715</v>
      </c>
      <c r="I220" s="6"/>
      <c r="J220" s="6"/>
      <c r="K220" s="6"/>
    </row>
    <row r="221">
      <c r="A221" s="3"/>
      <c r="B221" s="3"/>
      <c r="C221" s="3"/>
      <c r="D221" s="3"/>
      <c r="E221" s="3"/>
      <c r="F221" s="3"/>
      <c r="G221" s="3"/>
      <c r="H221" s="3"/>
    </row>
    <row r="222">
      <c r="A222" s="3"/>
      <c r="B222" s="3"/>
      <c r="C222" s="3"/>
      <c r="D222" s="3"/>
      <c r="E222" s="3"/>
      <c r="F222" s="3"/>
      <c r="G222" s="3"/>
      <c r="H222" s="3"/>
    </row>
    <row r="223">
      <c r="A223" s="3"/>
      <c r="B223" s="3"/>
      <c r="C223" s="3"/>
      <c r="D223" s="3"/>
      <c r="E223" s="3"/>
      <c r="F223" s="3"/>
      <c r="G223" s="3"/>
      <c r="H223" s="3"/>
    </row>
    <row r="224">
      <c r="A224" s="3"/>
      <c r="B224" s="3"/>
      <c r="C224" s="3"/>
      <c r="D224" s="3"/>
      <c r="E224" s="3"/>
      <c r="F224" s="3"/>
      <c r="G224" s="3"/>
      <c r="H224" s="3"/>
    </row>
    <row r="225">
      <c r="A225" s="3"/>
      <c r="B225" s="3"/>
      <c r="C225" s="3"/>
      <c r="D225" s="3"/>
      <c r="E225" s="3"/>
      <c r="F225" s="3"/>
      <c r="G225" s="3"/>
      <c r="H225" s="3"/>
    </row>
    <row r="226">
      <c r="A226" s="3"/>
      <c r="B226" s="3"/>
      <c r="C226" s="3"/>
      <c r="D226" s="3"/>
      <c r="E226" s="3"/>
      <c r="F226" s="3"/>
      <c r="G226" s="3"/>
      <c r="H226" s="3"/>
    </row>
    <row r="227">
      <c r="A227" s="3"/>
      <c r="B227" s="3"/>
      <c r="C227" s="3"/>
      <c r="D227" s="3"/>
      <c r="E227" s="3"/>
      <c r="F227" s="3"/>
      <c r="G227" s="3"/>
      <c r="H227" s="3"/>
    </row>
    <row r="228">
      <c r="A228" s="3"/>
      <c r="B228" s="3"/>
      <c r="C228" s="3"/>
      <c r="D228" s="3"/>
      <c r="E228" s="3"/>
      <c r="F228" s="3"/>
      <c r="G228" s="3"/>
      <c r="H228" s="3"/>
    </row>
    <row r="229">
      <c r="A229" s="3"/>
      <c r="B229" s="3"/>
      <c r="C229" s="3"/>
      <c r="D229" s="3"/>
      <c r="E229" s="3"/>
      <c r="F229" s="3"/>
      <c r="G229" s="3"/>
      <c r="H229" s="3"/>
    </row>
    <row r="230">
      <c r="A230" s="3"/>
      <c r="B230" s="3"/>
      <c r="C230" s="3"/>
      <c r="D230" s="3"/>
      <c r="E230" s="3"/>
      <c r="F230" s="3"/>
      <c r="G230" s="3"/>
      <c r="H230" s="3"/>
    </row>
    <row r="231">
      <c r="A231" s="3"/>
      <c r="B231" s="3"/>
      <c r="C231" s="3"/>
      <c r="D231" s="3"/>
      <c r="E231" s="3"/>
      <c r="F231" s="3"/>
      <c r="G231" s="3"/>
      <c r="H231" s="3"/>
    </row>
    <row r="232">
      <c r="A232" s="3"/>
      <c r="B232" s="3"/>
      <c r="C232" s="3"/>
      <c r="D232" s="3"/>
      <c r="E232" s="3"/>
      <c r="F232" s="3"/>
      <c r="G232" s="3"/>
      <c r="H232" s="3"/>
    </row>
    <row r="233">
      <c r="A233" s="3"/>
      <c r="B233" s="3"/>
      <c r="C233" s="3"/>
      <c r="D233" s="3"/>
      <c r="E233" s="3"/>
      <c r="F233" s="3"/>
      <c r="G233" s="3"/>
      <c r="H233" s="3"/>
    </row>
    <row r="234">
      <c r="A234" s="3"/>
      <c r="B234" s="3"/>
      <c r="C234" s="3"/>
      <c r="D234" s="3"/>
      <c r="E234" s="3"/>
      <c r="F234" s="3"/>
      <c r="G234" s="3"/>
      <c r="H234" s="3"/>
    </row>
    <row r="235">
      <c r="A235" s="3"/>
      <c r="B235" s="3"/>
      <c r="C235" s="3"/>
      <c r="D235" s="3"/>
      <c r="E235" s="3"/>
      <c r="F235" s="3"/>
      <c r="G235" s="3"/>
      <c r="H235" s="3"/>
    </row>
    <row r="236">
      <c r="A236" s="3"/>
      <c r="B236" s="3"/>
      <c r="C236" s="3"/>
      <c r="D236" s="3"/>
      <c r="E236" s="3"/>
      <c r="F236" s="3"/>
      <c r="G236" s="3"/>
      <c r="H236" s="3"/>
    </row>
    <row r="237">
      <c r="A237" s="3"/>
      <c r="B237" s="3"/>
      <c r="C237" s="3"/>
      <c r="D237" s="3"/>
      <c r="E237" s="3"/>
      <c r="F237" s="3"/>
      <c r="G237" s="3"/>
      <c r="H237" s="3"/>
    </row>
    <row r="238">
      <c r="A238" s="3"/>
      <c r="B238" s="3"/>
      <c r="C238" s="3"/>
      <c r="D238" s="3"/>
      <c r="E238" s="3"/>
      <c r="F238" s="3"/>
      <c r="G238" s="3"/>
      <c r="H238" s="3"/>
    </row>
    <row r="239">
      <c r="A239" s="3"/>
      <c r="B239" s="3"/>
      <c r="C239" s="3"/>
      <c r="D239" s="3"/>
      <c r="E239" s="3"/>
      <c r="F239" s="3"/>
      <c r="G239" s="3"/>
      <c r="H239" s="3"/>
    </row>
    <row r="240">
      <c r="A240" s="3"/>
      <c r="B240" s="3"/>
      <c r="C240" s="3"/>
      <c r="D240" s="3"/>
      <c r="E240" s="3"/>
      <c r="F240" s="3"/>
      <c r="G240" s="3"/>
      <c r="H240" s="3"/>
    </row>
    <row r="241">
      <c r="A241" s="3"/>
      <c r="B241" s="3"/>
      <c r="C241" s="3"/>
      <c r="D241" s="3"/>
      <c r="E241" s="3"/>
      <c r="F241" s="3"/>
      <c r="G241" s="3"/>
      <c r="H241" s="3"/>
    </row>
    <row r="242">
      <c r="A242" s="3"/>
      <c r="B242" s="3"/>
      <c r="C242" s="3"/>
      <c r="D242" s="3"/>
      <c r="E242" s="3"/>
      <c r="F242" s="3"/>
      <c r="G242" s="3"/>
      <c r="H242" s="3"/>
    </row>
    <row r="243">
      <c r="A243" s="3"/>
      <c r="B243" s="3"/>
      <c r="C243" s="3"/>
      <c r="D243" s="3"/>
      <c r="E243" s="3"/>
      <c r="F243" s="3"/>
      <c r="G243" s="3"/>
      <c r="H243" s="3"/>
    </row>
    <row r="244">
      <c r="A244" s="3"/>
      <c r="B244" s="3"/>
      <c r="C244" s="3"/>
      <c r="D244" s="3"/>
      <c r="E244" s="3"/>
      <c r="F244" s="3"/>
      <c r="G244" s="3"/>
      <c r="H244" s="3"/>
    </row>
    <row r="245">
      <c r="A245" s="3"/>
      <c r="B245" s="3"/>
      <c r="C245" s="3"/>
      <c r="D245" s="3"/>
      <c r="E245" s="3"/>
      <c r="F245" s="3"/>
      <c r="G245" s="3"/>
      <c r="H245" s="3"/>
    </row>
    <row r="246">
      <c r="A246" s="3"/>
      <c r="B246" s="3"/>
      <c r="C246" s="3"/>
      <c r="D246" s="3"/>
      <c r="E246" s="3"/>
      <c r="F246" s="3"/>
      <c r="G246" s="3"/>
      <c r="H246" s="3"/>
    </row>
    <row r="247">
      <c r="A247" s="3"/>
      <c r="B247" s="3"/>
      <c r="C247" s="3"/>
      <c r="D247" s="3"/>
      <c r="E247" s="3"/>
      <c r="F247" s="3"/>
      <c r="G247" s="3"/>
      <c r="H247" s="3"/>
    </row>
    <row r="248">
      <c r="A248" s="3"/>
      <c r="B248" s="3"/>
      <c r="C248" s="3"/>
      <c r="D248" s="3"/>
      <c r="E248" s="3"/>
      <c r="F248" s="3"/>
      <c r="G248" s="3"/>
      <c r="H248" s="3"/>
    </row>
    <row r="249">
      <c r="A249" s="3"/>
      <c r="B249" s="3"/>
      <c r="C249" s="3"/>
      <c r="D249" s="3"/>
      <c r="E249" s="3"/>
      <c r="F249" s="3"/>
      <c r="G249" s="3"/>
      <c r="H249" s="3"/>
    </row>
    <row r="250">
      <c r="A250" s="3"/>
      <c r="B250" s="3"/>
      <c r="C250" s="3"/>
      <c r="D250" s="3"/>
      <c r="E250" s="3"/>
      <c r="F250" s="3"/>
      <c r="G250" s="3"/>
      <c r="H250" s="3"/>
    </row>
    <row r="251">
      <c r="A251" s="3"/>
      <c r="B251" s="3"/>
      <c r="C251" s="3"/>
      <c r="D251" s="3"/>
      <c r="E251" s="3"/>
      <c r="F251" s="3"/>
      <c r="G251" s="3"/>
      <c r="H251" s="3"/>
    </row>
    <row r="252">
      <c r="A252" s="3"/>
      <c r="B252" s="3"/>
      <c r="C252" s="3"/>
      <c r="D252" s="3"/>
      <c r="E252" s="3"/>
      <c r="F252" s="3"/>
      <c r="G252" s="3"/>
      <c r="H252" s="3"/>
    </row>
    <row r="253">
      <c r="A253" s="3"/>
      <c r="B253" s="3"/>
      <c r="C253" s="3"/>
      <c r="D253" s="3"/>
      <c r="E253" s="3"/>
      <c r="F253" s="3"/>
      <c r="G253" s="3"/>
      <c r="H253" s="3"/>
    </row>
    <row r="254">
      <c r="A254" s="3"/>
      <c r="B254" s="3"/>
      <c r="C254" s="3"/>
      <c r="D254" s="3"/>
      <c r="E254" s="3"/>
      <c r="F254" s="3"/>
      <c r="G254" s="3"/>
      <c r="H254" s="3"/>
    </row>
    <row r="255">
      <c r="A255" s="3"/>
      <c r="B255" s="3"/>
      <c r="C255" s="3"/>
      <c r="D255" s="3"/>
      <c r="E255" s="3"/>
      <c r="F255" s="3"/>
      <c r="G255" s="3"/>
      <c r="H255" s="3"/>
    </row>
    <row r="256">
      <c r="A256" s="3"/>
      <c r="B256" s="3"/>
      <c r="C256" s="3"/>
      <c r="D256" s="3"/>
      <c r="E256" s="3"/>
      <c r="F256" s="3"/>
      <c r="G256" s="3"/>
      <c r="H256" s="3"/>
    </row>
    <row r="257">
      <c r="A257" s="3"/>
      <c r="B257" s="3"/>
      <c r="C257" s="3"/>
      <c r="D257" s="3"/>
      <c r="E257" s="3"/>
      <c r="F257" s="3"/>
      <c r="G257" s="3"/>
      <c r="H257" s="3"/>
    </row>
    <row r="258">
      <c r="A258" s="3"/>
      <c r="B258" s="3"/>
      <c r="C258" s="3"/>
      <c r="D258" s="3"/>
      <c r="E258" s="3"/>
      <c r="F258" s="3"/>
      <c r="G258" s="3"/>
      <c r="H258" s="3"/>
    </row>
    <row r="259">
      <c r="A259" s="3"/>
      <c r="B259" s="3"/>
      <c r="C259" s="3"/>
      <c r="D259" s="3"/>
      <c r="E259" s="3"/>
      <c r="F259" s="3"/>
      <c r="G259" s="3"/>
      <c r="H259" s="3"/>
    </row>
    <row r="260">
      <c r="A260" s="3"/>
      <c r="B260" s="3"/>
      <c r="C260" s="3"/>
      <c r="D260" s="3"/>
      <c r="E260" s="3"/>
      <c r="F260" s="3"/>
      <c r="G260" s="3"/>
      <c r="H260" s="3"/>
    </row>
    <row r="261">
      <c r="A261" s="3"/>
      <c r="B261" s="3"/>
      <c r="C261" s="3"/>
      <c r="D261" s="3"/>
      <c r="E261" s="3"/>
      <c r="F261" s="3"/>
      <c r="G261" s="3"/>
      <c r="H261" s="3"/>
    </row>
    <row r="262">
      <c r="A262" s="3"/>
      <c r="B262" s="3"/>
      <c r="C262" s="3"/>
      <c r="D262" s="3"/>
      <c r="E262" s="3"/>
      <c r="F262" s="3"/>
      <c r="G262" s="3"/>
      <c r="H262" s="3"/>
    </row>
    <row r="263">
      <c r="A263" s="3"/>
      <c r="B263" s="3"/>
      <c r="C263" s="3"/>
      <c r="D263" s="3"/>
      <c r="E263" s="3"/>
      <c r="F263" s="3"/>
      <c r="G263" s="3"/>
      <c r="H263" s="3"/>
    </row>
    <row r="264">
      <c r="A264" s="3"/>
      <c r="B264" s="3"/>
      <c r="C264" s="3"/>
      <c r="D264" s="3"/>
      <c r="E264" s="3"/>
      <c r="F264" s="3"/>
      <c r="G264" s="3"/>
      <c r="H264" s="3"/>
    </row>
    <row r="265">
      <c r="A265" s="3"/>
      <c r="B265" s="3"/>
      <c r="C265" s="3"/>
      <c r="D265" s="3"/>
      <c r="E265" s="3"/>
      <c r="F265" s="3"/>
      <c r="G265" s="3"/>
      <c r="H265" s="3"/>
    </row>
    <row r="266">
      <c r="A266" s="3"/>
      <c r="B266" s="3"/>
      <c r="C266" s="3"/>
      <c r="D266" s="3"/>
      <c r="E266" s="3"/>
      <c r="F266" s="3"/>
      <c r="G266" s="3"/>
      <c r="H266" s="3"/>
    </row>
    <row r="267">
      <c r="A267" s="3"/>
      <c r="B267" s="3"/>
      <c r="C267" s="3"/>
      <c r="D267" s="3"/>
      <c r="E267" s="3"/>
      <c r="F267" s="3"/>
      <c r="G267" s="3"/>
      <c r="H267" s="3"/>
    </row>
    <row r="268">
      <c r="A268" s="3"/>
      <c r="B268" s="3"/>
      <c r="C268" s="3"/>
      <c r="D268" s="3"/>
      <c r="E268" s="3"/>
      <c r="F268" s="3"/>
      <c r="G268" s="3"/>
      <c r="H268" s="3"/>
    </row>
    <row r="269">
      <c r="A269" s="3"/>
      <c r="B269" s="3"/>
      <c r="C269" s="3"/>
      <c r="D269" s="3"/>
      <c r="E269" s="3"/>
      <c r="F269" s="3"/>
      <c r="G269" s="3"/>
      <c r="H269" s="3"/>
    </row>
    <row r="270">
      <c r="A270" s="3"/>
      <c r="B270" s="3"/>
      <c r="C270" s="3"/>
      <c r="D270" s="3"/>
      <c r="E270" s="3"/>
      <c r="F270" s="3"/>
      <c r="G270" s="3"/>
      <c r="H270" s="3"/>
    </row>
    <row r="271">
      <c r="A271" s="3"/>
      <c r="B271" s="3"/>
      <c r="C271" s="3"/>
      <c r="D271" s="3"/>
      <c r="E271" s="3"/>
      <c r="F271" s="3"/>
      <c r="G271" s="3"/>
      <c r="H271" s="3"/>
    </row>
    <row r="272">
      <c r="A272" s="3"/>
      <c r="B272" s="3"/>
      <c r="C272" s="3"/>
      <c r="D272" s="3"/>
      <c r="E272" s="3"/>
      <c r="F272" s="3"/>
      <c r="G272" s="3"/>
      <c r="H272" s="3"/>
    </row>
    <row r="273">
      <c r="A273" s="3"/>
      <c r="B273" s="3"/>
      <c r="C273" s="3"/>
      <c r="D273" s="3"/>
      <c r="E273" s="3"/>
      <c r="F273" s="3"/>
      <c r="G273" s="3"/>
      <c r="H273" s="3"/>
    </row>
    <row r="274">
      <c r="A274" s="3"/>
      <c r="B274" s="3"/>
      <c r="C274" s="3"/>
      <c r="D274" s="3"/>
      <c r="E274" s="3"/>
      <c r="F274" s="3"/>
      <c r="G274" s="3"/>
      <c r="H274" s="3"/>
    </row>
    <row r="275">
      <c r="A275" s="3"/>
      <c r="B275" s="3"/>
      <c r="C275" s="3"/>
      <c r="D275" s="3"/>
      <c r="E275" s="3"/>
      <c r="F275" s="3"/>
      <c r="G275" s="3"/>
      <c r="H275" s="3"/>
    </row>
    <row r="276">
      <c r="A276" s="3"/>
      <c r="B276" s="3"/>
      <c r="C276" s="3"/>
      <c r="D276" s="3"/>
      <c r="E276" s="3"/>
      <c r="F276" s="3"/>
      <c r="G276" s="3"/>
      <c r="H276" s="3"/>
    </row>
    <row r="277">
      <c r="A277" s="3"/>
      <c r="B277" s="3"/>
      <c r="C277" s="3"/>
      <c r="D277" s="3"/>
      <c r="E277" s="3"/>
      <c r="F277" s="3"/>
      <c r="G277" s="3"/>
      <c r="H277" s="3"/>
    </row>
    <row r="278">
      <c r="A278" s="3"/>
      <c r="B278" s="3"/>
      <c r="C278" s="3"/>
      <c r="D278" s="3"/>
      <c r="E278" s="3"/>
      <c r="F278" s="3"/>
      <c r="G278" s="3"/>
      <c r="H278" s="3"/>
    </row>
    <row r="279">
      <c r="A279" s="3"/>
      <c r="B279" s="3"/>
      <c r="C279" s="3"/>
      <c r="D279" s="3"/>
      <c r="E279" s="3"/>
      <c r="F279" s="3"/>
      <c r="G279" s="3"/>
      <c r="H279" s="3"/>
    </row>
    <row r="280">
      <c r="A280" s="3"/>
      <c r="B280" s="3"/>
      <c r="C280" s="3"/>
      <c r="D280" s="3"/>
      <c r="E280" s="3"/>
      <c r="F280" s="3"/>
      <c r="G280" s="3"/>
      <c r="H280" s="3"/>
    </row>
    <row r="281">
      <c r="A281" s="3"/>
      <c r="B281" s="3"/>
      <c r="C281" s="3"/>
      <c r="D281" s="3"/>
      <c r="E281" s="3"/>
      <c r="F281" s="3"/>
      <c r="G281" s="3"/>
      <c r="H281" s="3"/>
    </row>
    <row r="282">
      <c r="A282" s="3"/>
      <c r="B282" s="3"/>
      <c r="C282" s="3"/>
      <c r="D282" s="3"/>
      <c r="E282" s="3"/>
      <c r="F282" s="3"/>
      <c r="G282" s="3"/>
      <c r="H282" s="3"/>
    </row>
    <row r="283">
      <c r="A283" s="3"/>
      <c r="B283" s="3"/>
      <c r="C283" s="3"/>
      <c r="D283" s="3"/>
      <c r="E283" s="3"/>
      <c r="F283" s="3"/>
      <c r="G283" s="3"/>
      <c r="H283" s="3"/>
    </row>
    <row r="284">
      <c r="A284" s="3"/>
      <c r="B284" s="3"/>
      <c r="C284" s="3"/>
      <c r="D284" s="3"/>
      <c r="E284" s="3"/>
      <c r="F284" s="3"/>
      <c r="G284" s="3"/>
      <c r="H284" s="3"/>
    </row>
    <row r="285">
      <c r="A285" s="3"/>
      <c r="B285" s="3"/>
      <c r="C285" s="3"/>
      <c r="D285" s="3"/>
      <c r="E285" s="3"/>
      <c r="F285" s="3"/>
      <c r="G285" s="3"/>
      <c r="H285" s="3"/>
    </row>
    <row r="286">
      <c r="A286" s="3"/>
      <c r="B286" s="3"/>
      <c r="C286" s="3"/>
      <c r="D286" s="3"/>
      <c r="E286" s="3"/>
      <c r="F286" s="3"/>
      <c r="G286" s="3"/>
      <c r="H286" s="3"/>
    </row>
  </sheetData>
  <mergeCells count="1">
    <mergeCell ref="A187:F187"/>
  </mergeCells>
  <hyperlinks>
    <hyperlink r:id="rId1" ref="B3"/>
    <hyperlink r:id="rId2" ref="B4"/>
    <hyperlink r:id="rId3" ref="H17"/>
    <hyperlink r:id="rId4" ref="H18"/>
    <hyperlink r:id="rId5" ref="H19"/>
    <hyperlink r:id="rId6" ref="H20"/>
    <hyperlink r:id="rId7" ref="H21"/>
    <hyperlink r:id="rId8" ref="H22"/>
    <hyperlink r:id="rId9" ref="H23"/>
    <hyperlink r:id="rId10" ref="H24"/>
    <hyperlink r:id="rId11" ref="H25"/>
    <hyperlink r:id="rId12" ref="H26"/>
    <hyperlink r:id="rId13" ref="H27"/>
    <hyperlink r:id="rId14" ref="H28"/>
    <hyperlink r:id="rId15" ref="H29"/>
    <hyperlink r:id="rId16" ref="H30"/>
    <hyperlink r:id="rId17" ref="H31"/>
    <hyperlink r:id="rId18" ref="H32"/>
    <hyperlink r:id="rId19" ref="H33"/>
    <hyperlink r:id="rId20" ref="H34"/>
    <hyperlink r:id="rId21" ref="H35"/>
    <hyperlink r:id="rId22" ref="H36"/>
    <hyperlink r:id="rId23" ref="H37"/>
    <hyperlink r:id="rId24" ref="H38"/>
    <hyperlink r:id="rId25" ref="H39"/>
    <hyperlink r:id="rId26" ref="H40"/>
    <hyperlink r:id="rId27" ref="H41"/>
    <hyperlink r:id="rId28" ref="H42"/>
    <hyperlink r:id="rId29" ref="H43"/>
    <hyperlink r:id="rId30" ref="H44"/>
    <hyperlink r:id="rId31" ref="H45"/>
    <hyperlink r:id="rId32" ref="H46"/>
    <hyperlink r:id="rId33" ref="H47"/>
    <hyperlink r:id="rId34" ref="H48"/>
    <hyperlink r:id="rId35" ref="H49"/>
    <hyperlink r:id="rId36" ref="H50"/>
    <hyperlink r:id="rId37" ref="H51"/>
    <hyperlink r:id="rId38" ref="H52"/>
    <hyperlink r:id="rId39" ref="H53"/>
    <hyperlink r:id="rId40" ref="H54"/>
    <hyperlink r:id="rId41" ref="H55"/>
    <hyperlink r:id="rId42" ref="H56"/>
    <hyperlink r:id="rId43" ref="H57"/>
    <hyperlink r:id="rId44" ref="H58"/>
    <hyperlink r:id="rId45" ref="H59"/>
    <hyperlink r:id="rId46" ref="H60"/>
    <hyperlink r:id="rId47" ref="H61"/>
    <hyperlink r:id="rId48" ref="H62"/>
    <hyperlink r:id="rId49" ref="H63"/>
    <hyperlink r:id="rId50" ref="H64"/>
    <hyperlink r:id="rId51" ref="H65"/>
    <hyperlink r:id="rId52" ref="H66"/>
    <hyperlink r:id="rId53" ref="H67"/>
    <hyperlink r:id="rId54" ref="H68"/>
    <hyperlink r:id="rId55" ref="H69"/>
    <hyperlink r:id="rId56" ref="H70"/>
    <hyperlink r:id="rId57" ref="H71"/>
    <hyperlink r:id="rId58" ref="H72"/>
    <hyperlink r:id="rId59" ref="H73"/>
    <hyperlink r:id="rId60" ref="H74"/>
    <hyperlink r:id="rId61" ref="H75"/>
    <hyperlink r:id="rId62" ref="H76"/>
    <hyperlink r:id="rId63" ref="H77"/>
    <hyperlink r:id="rId64" ref="H78"/>
    <hyperlink r:id="rId65" ref="H79"/>
    <hyperlink r:id="rId66" ref="H80"/>
    <hyperlink r:id="rId67" ref="H81"/>
    <hyperlink r:id="rId68" ref="H82"/>
    <hyperlink r:id="rId69" ref="H83"/>
    <hyperlink r:id="rId70" ref="H84"/>
    <hyperlink r:id="rId71" ref="H85"/>
    <hyperlink r:id="rId72" ref="H86"/>
    <hyperlink r:id="rId73" ref="H87"/>
    <hyperlink r:id="rId74" ref="H88"/>
    <hyperlink r:id="rId75" ref="H89"/>
    <hyperlink r:id="rId76" ref="H90"/>
    <hyperlink r:id="rId77" ref="H91"/>
    <hyperlink r:id="rId78" ref="H92"/>
    <hyperlink r:id="rId79" ref="H93"/>
    <hyperlink r:id="rId80" ref="H94"/>
    <hyperlink r:id="rId81" ref="H95"/>
    <hyperlink r:id="rId82" ref="H96"/>
    <hyperlink r:id="rId83" ref="H97"/>
    <hyperlink r:id="rId84" ref="H98"/>
    <hyperlink r:id="rId85" ref="H99"/>
    <hyperlink r:id="rId86" ref="H100"/>
    <hyperlink r:id="rId87" ref="H101"/>
    <hyperlink r:id="rId88" ref="H102"/>
    <hyperlink r:id="rId89" ref="H103"/>
    <hyperlink r:id="rId90" ref="H104"/>
    <hyperlink r:id="rId91" ref="H105"/>
    <hyperlink r:id="rId92" ref="H106"/>
    <hyperlink r:id="rId93" ref="H107"/>
    <hyperlink r:id="rId94" ref="H108"/>
    <hyperlink r:id="rId95" ref="H109"/>
    <hyperlink r:id="rId96" ref="H110"/>
    <hyperlink r:id="rId97" ref="H111"/>
    <hyperlink r:id="rId98" ref="H112"/>
    <hyperlink r:id="rId99" ref="H113"/>
    <hyperlink r:id="rId100" ref="H114"/>
    <hyperlink r:id="rId101" ref="H115"/>
    <hyperlink r:id="rId102" ref="H116"/>
    <hyperlink r:id="rId103" ref="H117"/>
    <hyperlink r:id="rId104" ref="H118"/>
    <hyperlink r:id="rId105" ref="H119"/>
    <hyperlink r:id="rId106" ref="H120"/>
    <hyperlink r:id="rId107" ref="H121"/>
    <hyperlink r:id="rId108" ref="H122"/>
    <hyperlink r:id="rId109" ref="H123"/>
    <hyperlink r:id="rId110" ref="H124"/>
    <hyperlink r:id="rId111" ref="H125"/>
    <hyperlink r:id="rId112" ref="H126"/>
    <hyperlink r:id="rId113" ref="H127"/>
    <hyperlink r:id="rId114" ref="H128"/>
    <hyperlink r:id="rId115" ref="H129"/>
    <hyperlink r:id="rId116" ref="H130"/>
    <hyperlink r:id="rId117" ref="H131"/>
    <hyperlink r:id="rId118" ref="H132"/>
    <hyperlink r:id="rId119" ref="H133"/>
    <hyperlink r:id="rId120" ref="H134"/>
    <hyperlink r:id="rId121" ref="H135"/>
    <hyperlink r:id="rId122" ref="H136"/>
    <hyperlink r:id="rId123" ref="H137"/>
    <hyperlink r:id="rId124" ref="H138"/>
    <hyperlink r:id="rId125" ref="H139"/>
    <hyperlink r:id="rId126" ref="H140"/>
    <hyperlink r:id="rId127" ref="H141"/>
    <hyperlink r:id="rId128" ref="H142"/>
    <hyperlink r:id="rId129" ref="H143"/>
    <hyperlink r:id="rId130" ref="H144"/>
    <hyperlink r:id="rId131" ref="H145"/>
    <hyperlink r:id="rId132" ref="H146"/>
    <hyperlink r:id="rId133" ref="H147"/>
    <hyperlink r:id="rId134" ref="H148"/>
    <hyperlink r:id="rId135" ref="H149"/>
    <hyperlink r:id="rId136" ref="H150"/>
    <hyperlink r:id="rId137" ref="H151"/>
    <hyperlink r:id="rId138" ref="H152"/>
    <hyperlink r:id="rId139" ref="H153"/>
    <hyperlink r:id="rId140" ref="H154"/>
    <hyperlink r:id="rId141" ref="H155"/>
    <hyperlink r:id="rId142" ref="H156"/>
    <hyperlink r:id="rId143" ref="H157"/>
    <hyperlink r:id="rId144" ref="H158"/>
    <hyperlink r:id="rId145" ref="H159"/>
    <hyperlink r:id="rId146" ref="H160"/>
    <hyperlink r:id="rId147" ref="H161"/>
    <hyperlink r:id="rId148" ref="H162"/>
    <hyperlink r:id="rId149" ref="H163"/>
    <hyperlink r:id="rId150" ref="H164"/>
    <hyperlink r:id="rId151" ref="H165"/>
    <hyperlink r:id="rId152" ref="H166"/>
    <hyperlink r:id="rId153" ref="H167"/>
    <hyperlink r:id="rId154" ref="H168"/>
    <hyperlink r:id="rId155" ref="H169"/>
    <hyperlink r:id="rId156" ref="H170"/>
    <hyperlink r:id="rId157" ref="H171"/>
    <hyperlink r:id="rId158" ref="H172"/>
    <hyperlink r:id="rId159" ref="H173"/>
    <hyperlink r:id="rId160" ref="H174"/>
    <hyperlink r:id="rId161" ref="H175"/>
    <hyperlink r:id="rId162" ref="H176"/>
    <hyperlink r:id="rId163" ref="H177"/>
    <hyperlink r:id="rId164" ref="H178"/>
    <hyperlink r:id="rId165" ref="H179"/>
    <hyperlink r:id="rId166" ref="H180"/>
    <hyperlink r:id="rId167" ref="H181"/>
    <hyperlink r:id="rId168" ref="H182"/>
    <hyperlink r:id="rId169" ref="H183"/>
    <hyperlink r:id="rId170" ref="H184"/>
    <hyperlink r:id="rId171" ref="H185"/>
    <hyperlink r:id="rId172" ref="H186"/>
    <hyperlink r:id="rId173" ref="H188"/>
    <hyperlink r:id="rId174" ref="H189"/>
    <hyperlink r:id="rId175" ref="H190"/>
    <hyperlink r:id="rId176" ref="H191"/>
    <hyperlink r:id="rId177" ref="H192"/>
    <hyperlink r:id="rId178" ref="H193"/>
    <hyperlink r:id="rId179" ref="H194"/>
    <hyperlink r:id="rId180" ref="H195"/>
    <hyperlink r:id="rId181" ref="H196"/>
    <hyperlink r:id="rId182" ref="H197"/>
    <hyperlink r:id="rId183" ref="H198"/>
    <hyperlink r:id="rId184" ref="H199"/>
    <hyperlink r:id="rId185" ref="H200"/>
    <hyperlink r:id="rId186" ref="H201"/>
    <hyperlink r:id="rId187" ref="H202"/>
    <hyperlink r:id="rId188" ref="H203"/>
    <hyperlink r:id="rId189" ref="H204"/>
    <hyperlink r:id="rId190" ref="H205"/>
    <hyperlink r:id="rId191" ref="H206"/>
    <hyperlink r:id="rId192" ref="H207"/>
    <hyperlink r:id="rId193" ref="H208"/>
    <hyperlink r:id="rId194" ref="H209"/>
    <hyperlink r:id="rId195" ref="H210"/>
    <hyperlink r:id="rId196" ref="H211"/>
    <hyperlink r:id="rId197" ref="H212"/>
    <hyperlink r:id="rId198" ref="H213"/>
    <hyperlink r:id="rId199" ref="H214"/>
    <hyperlink r:id="rId200" ref="H215"/>
    <hyperlink r:id="rId201" ref="H216"/>
    <hyperlink r:id="rId202" ref="H217"/>
    <hyperlink r:id="rId203" ref="H218"/>
    <hyperlink r:id="rId204" ref="H219"/>
    <hyperlink r:id="rId205" ref="H220"/>
  </hyperlinks>
  <drawing r:id="rId2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23</v>
      </c>
      <c r="B1" s="4" t="s">
        <v>716</v>
      </c>
      <c r="D1">
        <f>SUM(B2:B3072)</f>
        <v>170</v>
      </c>
      <c r="F1" s="4"/>
      <c r="G1" s="4"/>
    </row>
    <row r="2">
      <c r="A2" s="12" t="str">
        <f>IFERROR(__xludf.DUMMYFUNCTION("Sort(ArrayFormula(unique(lower('Ark1'!G17:G186))))"),"123xilef")</f>
        <v>123xilef</v>
      </c>
      <c r="B2">
        <f>COUNTIFS('Ark1'!$G$17:$G$186,A2,'Ark1'!$H$17:$H$186,"*")</f>
        <v>3</v>
      </c>
      <c r="F2" s="12"/>
    </row>
    <row r="3">
      <c r="A3" t="str">
        <f>IFERROR(__xludf.DUMMYFUNCTION("""COMPUTED_VALUE"""),"223soelberg")</f>
        <v>223soelberg</v>
      </c>
      <c r="B3">
        <f>COUNTIFS('Ark1'!$G$17:$G$186,A3,'Ark1'!$H$17:$H$186,"*")</f>
        <v>4</v>
      </c>
    </row>
    <row r="4">
      <c r="A4" t="str">
        <f>IFERROR(__xludf.DUMMYFUNCTION("""COMPUTED_VALUE"""),"anni56")</f>
        <v>anni56</v>
      </c>
      <c r="B4">
        <f>COUNTIFS('Ark1'!$G$17:$G$186,A4,'Ark1'!$H$17:$H$186,"*")</f>
        <v>5</v>
      </c>
    </row>
    <row r="5">
      <c r="A5" t="str">
        <f>IFERROR(__xludf.DUMMYFUNCTION("""COMPUTED_VALUE"""),"babydane")</f>
        <v>babydane</v>
      </c>
      <c r="B5">
        <f>COUNTIFS('Ark1'!$G$17:$G$186,A5,'Ark1'!$H$17:$H$186,"*")</f>
        <v>1</v>
      </c>
    </row>
    <row r="6">
      <c r="A6" t="str">
        <f>IFERROR(__xludf.DUMMYFUNCTION("""COMPUTED_VALUE"""),"babyw")</f>
        <v>babyw</v>
      </c>
      <c r="B6">
        <f>COUNTIFS('Ark1'!$G$17:$G$186,A6,'Ark1'!$H$17:$H$186,"*")</f>
        <v>1</v>
      </c>
    </row>
    <row r="7">
      <c r="A7" t="str">
        <f>IFERROR(__xludf.DUMMYFUNCTION("""COMPUTED_VALUE"""),"batmun")</f>
        <v>batmun</v>
      </c>
      <c r="B7">
        <f>COUNTIFS('Ark1'!$G$17:$G$186,A7,'Ark1'!$H$17:$H$186,"*")</f>
        <v>1</v>
      </c>
    </row>
    <row r="8">
      <c r="A8" t="str">
        <f>IFERROR(__xludf.DUMMYFUNCTION("""COMPUTED_VALUE"""),"behr47")</f>
        <v>behr47</v>
      </c>
      <c r="B8">
        <f>COUNTIFS('Ark1'!$G$17:$G$186,A8,'Ark1'!$H$17:$H$186,"*")</f>
        <v>2</v>
      </c>
    </row>
    <row r="9">
      <c r="A9" t="str">
        <f>IFERROR(__xludf.DUMMYFUNCTION("""COMPUTED_VALUE"""),"bjarkeh")</f>
        <v>bjarkeh</v>
      </c>
      <c r="B9">
        <f>COUNTIFS('Ark1'!$G$17:$G$186,A9,'Ark1'!$H$17:$H$186,"*")</f>
        <v>2</v>
      </c>
    </row>
    <row r="10">
      <c r="A10" t="str">
        <f>IFERROR(__xludf.DUMMYFUNCTION("""COMPUTED_VALUE"""),"boms")</f>
        <v>boms</v>
      </c>
      <c r="B10">
        <f>COUNTIFS('Ark1'!$G$17:$G$186,A10,'Ark1'!$H$17:$H$186,"*")</f>
        <v>6</v>
      </c>
    </row>
    <row r="11">
      <c r="A11" t="str">
        <f>IFERROR(__xludf.DUMMYFUNCTION("""COMPUTED_VALUE"""),"denali0407")</f>
        <v>denali0407</v>
      </c>
      <c r="B11">
        <f>COUNTIFS('Ark1'!$G$17:$G$186,A11,'Ark1'!$H$17:$H$186,"*")</f>
        <v>3</v>
      </c>
    </row>
    <row r="12">
      <c r="A12" t="str">
        <f>IFERROR(__xludf.DUMMYFUNCTION("""COMPUTED_VALUE"""),"derkleinemaulwurf")</f>
        <v>derkleinemaulwurf</v>
      </c>
      <c r="B12">
        <f>COUNTIFS('Ark1'!$G$17:$G$186,A12,'Ark1'!$H$17:$H$186,"*")</f>
        <v>1</v>
      </c>
    </row>
    <row r="13">
      <c r="A13" t="str">
        <f>IFERROR(__xludf.DUMMYFUNCTION("""COMPUTED_VALUE"""),"derlame")</f>
        <v>derlame</v>
      </c>
      <c r="B13">
        <f>COUNTIFS('Ark1'!$G$17:$G$186,A13,'Ark1'!$H$17:$H$186,"*")</f>
        <v>1</v>
      </c>
    </row>
    <row r="14">
      <c r="A14" t="str">
        <f>IFERROR(__xludf.DUMMYFUNCTION("""COMPUTED_VALUE"""),"derlame ")</f>
        <v>derlame </v>
      </c>
      <c r="B14">
        <f>COUNTIFS('Ark1'!$G$17:$G$186,A14,'Ark1'!$H$17:$H$186,"*")</f>
        <v>1</v>
      </c>
    </row>
    <row r="15">
      <c r="A15" t="str">
        <f>IFERROR(__xludf.DUMMYFUNCTION("""COMPUTED_VALUE"""),"emanuelsen")</f>
        <v>emanuelsen</v>
      </c>
      <c r="B15">
        <f>COUNTIFS('Ark1'!$G$17:$G$186,A15,'Ark1'!$H$17:$H$186,"*")</f>
        <v>2</v>
      </c>
    </row>
    <row r="16">
      <c r="A16" t="str">
        <f>IFERROR(__xludf.DUMMYFUNCTION("""COMPUTED_VALUE"""),"familyd")</f>
        <v>familyd</v>
      </c>
      <c r="B16">
        <f>COUNTIFS('Ark1'!$G$17:$G$186,A16,'Ark1'!$H$17:$H$186,"*")</f>
        <v>2</v>
      </c>
    </row>
    <row r="17">
      <c r="A17" t="str">
        <f>IFERROR(__xludf.DUMMYFUNCTION("""COMPUTED_VALUE"""),"finnleo")</f>
        <v>finnleo</v>
      </c>
      <c r="B17">
        <f>COUNTIFS('Ark1'!$G$17:$G$186,A17,'Ark1'!$H$17:$H$186,"*")</f>
        <v>3</v>
      </c>
    </row>
    <row r="18">
      <c r="A18" t="str">
        <f>IFERROR(__xludf.DUMMYFUNCTION("""COMPUTED_VALUE"""),"geckofreund")</f>
        <v>geckofreund</v>
      </c>
      <c r="B18">
        <f>COUNTIFS('Ark1'!$G$17:$G$186,A18,'Ark1'!$H$17:$H$186,"*")</f>
        <v>3</v>
      </c>
    </row>
    <row r="19">
      <c r="A19" t="str">
        <f>IFERROR(__xludf.DUMMYFUNCTION("""COMPUTED_VALUE"""),"gnazke")</f>
        <v>gnazke</v>
      </c>
      <c r="B19">
        <f>COUNTIFS('Ark1'!$G$17:$G$186,A19,'Ark1'!$H$17:$H$186,"*")</f>
        <v>2</v>
      </c>
    </row>
    <row r="20">
      <c r="A20" t="str">
        <f>IFERROR(__xludf.DUMMYFUNCTION("""COMPUTED_VALUE"""),"granitente")</f>
        <v>granitente</v>
      </c>
      <c r="B20">
        <f>COUNTIFS('Ark1'!$G$17:$G$186,A20,'Ark1'!$H$17:$H$186,"*")</f>
        <v>1</v>
      </c>
    </row>
    <row r="21">
      <c r="A21" t="str">
        <f>IFERROR(__xludf.DUMMYFUNCTION("""COMPUTED_VALUE"""),"heinerup")</f>
        <v>heinerup</v>
      </c>
      <c r="B21">
        <f>COUNTIFS('Ark1'!$G$17:$G$186,A21,'Ark1'!$H$17:$H$186,"*")</f>
        <v>9</v>
      </c>
    </row>
    <row r="22">
      <c r="A22" t="str">
        <f>IFERROR(__xludf.DUMMYFUNCTION("""COMPUTED_VALUE"""),"henning49")</f>
        <v>henning49</v>
      </c>
      <c r="B22">
        <f>COUNTIFS('Ark1'!$G$17:$G$186,A22,'Ark1'!$H$17:$H$186,"*")</f>
        <v>10</v>
      </c>
    </row>
    <row r="23">
      <c r="A23" t="str">
        <f>IFERROR(__xludf.DUMMYFUNCTION("""COMPUTED_VALUE"""),"herbie")</f>
        <v>herbie</v>
      </c>
      <c r="B23">
        <f>COUNTIFS('Ark1'!$G$17:$G$186,A23,'Ark1'!$H$17:$H$186,"*")</f>
        <v>2</v>
      </c>
    </row>
    <row r="24">
      <c r="A24" t="str">
        <f>IFERROR(__xludf.DUMMYFUNCTION("""COMPUTED_VALUE"""),"hst")</f>
        <v>hst</v>
      </c>
      <c r="B24">
        <f>COUNTIFS('Ark1'!$G$17:$G$186,A24,'Ark1'!$H$17:$H$186,"*")</f>
        <v>2</v>
      </c>
    </row>
    <row r="25">
      <c r="A25" t="str">
        <f>IFERROR(__xludf.DUMMYFUNCTION("""COMPUTED_VALUE"""),"ibenkofoed")</f>
        <v>ibenkofoed</v>
      </c>
      <c r="B25">
        <f>COUNTIFS('Ark1'!$G$17:$G$186,A25,'Ark1'!$H$17:$H$186,"*")</f>
        <v>1</v>
      </c>
    </row>
    <row r="26">
      <c r="A26" t="str">
        <f>IFERROR(__xludf.DUMMYFUNCTION("""COMPUTED_VALUE"""),"jenna2sipz")</f>
        <v>jenna2sipz</v>
      </c>
      <c r="B26">
        <f>COUNTIFS('Ark1'!$G$17:$G$186,A26,'Ark1'!$H$17:$H$186,"*")</f>
        <v>2</v>
      </c>
    </row>
    <row r="27">
      <c r="A27" t="str">
        <f>IFERROR(__xludf.DUMMYFUNCTION("""COMPUTED_VALUE"""),"jrdaboss")</f>
        <v>jrdaboss</v>
      </c>
      <c r="B27">
        <f>COUNTIFS('Ark1'!$G$17:$G$186,A27,'Ark1'!$H$17:$H$186,"*")</f>
        <v>1</v>
      </c>
    </row>
    <row r="28">
      <c r="A28" t="str">
        <f>IFERROR(__xludf.DUMMYFUNCTION("""COMPUTED_VALUE"""),"kimschreiber")</f>
        <v>kimschreiber</v>
      </c>
      <c r="B28">
        <f>COUNTIFS('Ark1'!$G$17:$G$186,A28,'Ark1'!$H$17:$H$186,"*")</f>
        <v>4</v>
      </c>
    </row>
    <row r="29">
      <c r="A29" t="str">
        <f>IFERROR(__xludf.DUMMYFUNCTION("""COMPUTED_VALUE"""),"krauseengineer")</f>
        <v>krauseengineer</v>
      </c>
      <c r="B29">
        <f>COUNTIFS('Ark1'!$G$17:$G$186,A29,'Ark1'!$H$17:$H$186,"*")</f>
        <v>1</v>
      </c>
    </row>
    <row r="30">
      <c r="A30" t="str">
        <f>IFERROR(__xludf.DUMMYFUNCTION("""COMPUTED_VALUE"""),"krogh")</f>
        <v>krogh</v>
      </c>
      <c r="B30">
        <f>COUNTIFS('Ark1'!$G$17:$G$186,A30,'Ark1'!$H$17:$H$186,"*")</f>
        <v>4</v>
      </c>
    </row>
    <row r="31">
      <c r="A31" t="str">
        <f>IFERROR(__xludf.DUMMYFUNCTION("""COMPUTED_VALUE"""),"kyrandia")</f>
        <v>kyrandia</v>
      </c>
      <c r="B31">
        <f>COUNTIFS('Ark1'!$G$17:$G$186,A31,'Ark1'!$H$17:$H$186,"*")</f>
        <v>1</v>
      </c>
    </row>
    <row r="32">
      <c r="A32" t="str">
        <f>IFERROR(__xludf.DUMMYFUNCTION("""COMPUTED_VALUE"""),"lanyasummer")</f>
        <v>lanyasummer</v>
      </c>
      <c r="B32">
        <f>COUNTIFS('Ark1'!$G$17:$G$186,A32,'Ark1'!$H$17:$H$186,"*")</f>
        <v>1</v>
      </c>
    </row>
    <row r="33">
      <c r="A33" t="str">
        <f>IFERROR(__xludf.DUMMYFUNCTION("""COMPUTED_VALUE"""),"levesund")</f>
        <v>levesund</v>
      </c>
      <c r="B33">
        <f>COUNTIFS('Ark1'!$G$17:$G$186,A33,'Ark1'!$H$17:$H$186,"*")</f>
        <v>1</v>
      </c>
    </row>
    <row r="34">
      <c r="A34" t="str">
        <f>IFERROR(__xludf.DUMMYFUNCTION("""COMPUTED_VALUE"""),"listom")</f>
        <v>listom</v>
      </c>
      <c r="B34">
        <f>COUNTIFS('Ark1'!$G$17:$G$186,A34,'Ark1'!$H$17:$H$186,"*")</f>
        <v>2</v>
      </c>
    </row>
    <row r="35">
      <c r="A35" t="str">
        <f>IFERROR(__xludf.DUMMYFUNCTION("""COMPUTED_VALUE"""),"mariabettina")</f>
        <v>mariabettina</v>
      </c>
      <c r="B35">
        <f>COUNTIFS('Ark1'!$G$17:$G$186,A35,'Ark1'!$H$17:$H$186,"*")</f>
        <v>3</v>
      </c>
    </row>
    <row r="36">
      <c r="A36" t="str">
        <f>IFERROR(__xludf.DUMMYFUNCTION("""COMPUTED_VALUE"""),"marvin15")</f>
        <v>marvin15</v>
      </c>
      <c r="B36">
        <f>COUNTIFS('Ark1'!$G$17:$G$186,A36,'Ark1'!$H$17:$H$186,"*")</f>
        <v>2</v>
      </c>
    </row>
    <row r="37">
      <c r="A37" t="str">
        <f>IFERROR(__xludf.DUMMYFUNCTION("""COMPUTED_VALUE"""),"meanderingmonkeys")</f>
        <v>meanderingmonkeys</v>
      </c>
      <c r="B37">
        <f>COUNTIFS('Ark1'!$G$17:$G$186,A37,'Ark1'!$H$17:$H$186,"*")</f>
        <v>1</v>
      </c>
    </row>
    <row r="38">
      <c r="A38" t="str">
        <f>IFERROR(__xludf.DUMMYFUNCTION("""COMPUTED_VALUE"""),"mettes")</f>
        <v>mettes</v>
      </c>
      <c r="B38">
        <f>COUNTIFS('Ark1'!$G$17:$G$186,A38,'Ark1'!$H$17:$H$186,"*")</f>
        <v>6</v>
      </c>
    </row>
    <row r="39">
      <c r="A39" t="str">
        <f>IFERROR(__xludf.DUMMYFUNCTION("""COMPUTED_VALUE"""),"mieze")</f>
        <v>mieze</v>
      </c>
      <c r="B39">
        <f>COUNTIFS('Ark1'!$G$17:$G$186,A39,'Ark1'!$H$17:$H$186,"*")</f>
        <v>10</v>
      </c>
    </row>
    <row r="40">
      <c r="A40" t="str">
        <f>IFERROR(__xludf.DUMMYFUNCTION("""COMPUTED_VALUE"""),"noahcache")</f>
        <v>noahcache</v>
      </c>
      <c r="B40">
        <f>COUNTIFS('Ark1'!$G$17:$G$186,A40,'Ark1'!$H$17:$H$186,"*")</f>
        <v>2</v>
      </c>
    </row>
    <row r="41">
      <c r="A41" t="str">
        <f>IFERROR(__xludf.DUMMYFUNCTION("""COMPUTED_VALUE"""),"ohail")</f>
        <v>ohail</v>
      </c>
      <c r="B41">
        <f>COUNTIFS('Ark1'!$G$17:$G$186,A41,'Ark1'!$H$17:$H$186,"*")</f>
        <v>5</v>
      </c>
    </row>
    <row r="42">
      <c r="A42" t="str">
        <f>IFERROR(__xludf.DUMMYFUNCTION("""COMPUTED_VALUE"""),"peter1980")</f>
        <v>peter1980</v>
      </c>
      <c r="B42">
        <f>COUNTIFS('Ark1'!$G$17:$G$186,A42,'Ark1'!$H$17:$H$186,"*")</f>
        <v>1</v>
      </c>
    </row>
    <row r="43">
      <c r="A43" t="str">
        <f>IFERROR(__xludf.DUMMYFUNCTION("""COMPUTED_VALUE"""),"remstaler")</f>
        <v>remstaler</v>
      </c>
      <c r="B43">
        <f>COUNTIFS('Ark1'!$G$17:$G$186,A43,'Ark1'!$H$17:$H$186,"*")</f>
        <v>10</v>
      </c>
    </row>
    <row r="44">
      <c r="A44" t="str">
        <f>IFERROR(__xludf.DUMMYFUNCTION("""COMPUTED_VALUE"""),"ruja")</f>
        <v>ruja</v>
      </c>
      <c r="B44">
        <f>COUNTIFS('Ark1'!$G$17:$G$186,A44,'Ark1'!$H$17:$H$186,"*")</f>
        <v>12</v>
      </c>
    </row>
    <row r="45">
      <c r="A45" t="str">
        <f>IFERROR(__xludf.DUMMYFUNCTION("""COMPUTED_VALUE"""),"rupper")</f>
        <v>rupper</v>
      </c>
      <c r="B45">
        <f>COUNTIFS('Ark1'!$G$17:$G$186,A45,'Ark1'!$H$17:$H$186,"*")</f>
        <v>2</v>
      </c>
    </row>
    <row r="46">
      <c r="A46" t="str">
        <f>IFERROR(__xludf.DUMMYFUNCTION("""COMPUTED_VALUE"""),"skovrider")</f>
        <v>skovrider</v>
      </c>
      <c r="B46">
        <f>COUNTIFS('Ark1'!$G$17:$G$186,A46,'Ark1'!$H$17:$H$186,"*")</f>
        <v>3</v>
      </c>
    </row>
    <row r="47">
      <c r="A47" t="str">
        <f>IFERROR(__xludf.DUMMYFUNCTION("""COMPUTED_VALUE"""),"sophia0909")</f>
        <v>sophia0909</v>
      </c>
      <c r="B47">
        <f>COUNTIFS('Ark1'!$G$17:$G$186,A47,'Ark1'!$H$17:$H$186,"*")</f>
        <v>8</v>
      </c>
    </row>
    <row r="48">
      <c r="A48" t="str">
        <f>IFERROR(__xludf.DUMMYFUNCTION("""COMPUTED_VALUE"""),"sophus18")</f>
        <v>sophus18</v>
      </c>
      <c r="B48">
        <f>COUNTIFS('Ark1'!$G$17:$G$186,A48,'Ark1'!$H$17:$H$186,"*")</f>
        <v>2</v>
      </c>
    </row>
    <row r="49">
      <c r="A49" t="str">
        <f>IFERROR(__xludf.DUMMYFUNCTION("""COMPUTED_VALUE"""),"syrtene")</f>
        <v>syrtene</v>
      </c>
      <c r="B49">
        <f>COUNTIFS('Ark1'!$G$17:$G$186,A49,'Ark1'!$H$17:$H$186,"*")</f>
        <v>2</v>
      </c>
    </row>
    <row r="50">
      <c r="A50" t="str">
        <f>IFERROR(__xludf.DUMMYFUNCTION("""COMPUTED_VALUE"""),"tobale1893")</f>
        <v>tobale1893</v>
      </c>
      <c r="B50">
        <f>COUNTIFS('Ark1'!$G$17:$G$186,A50,'Ark1'!$H$17:$H$186,"*")</f>
        <v>1</v>
      </c>
    </row>
    <row r="51">
      <c r="A51" t="str">
        <f>IFERROR(__xludf.DUMMYFUNCTION("""COMPUTED_VALUE"""),"volki2000")</f>
        <v>volki2000</v>
      </c>
      <c r="B51">
        <f>COUNTIFS('Ark1'!$G$17:$G$186,A51,'Ark1'!$H$17:$H$186,"*")</f>
        <v>1</v>
      </c>
    </row>
    <row r="52">
      <c r="A52" t="str">
        <f>IFERROR(__xludf.DUMMYFUNCTION("""COMPUTED_VALUE"""),"winther8900")</f>
        <v>winther8900</v>
      </c>
      <c r="B52">
        <f>COUNTIFS('Ark1'!$G$17:$G$186,A52,'Ark1'!$H$17:$H$186,"*")</f>
        <v>5</v>
      </c>
    </row>
    <row r="53">
      <c r="A53" t="str">
        <f>IFERROR(__xludf.DUMMYFUNCTION("""COMPUTED_VALUE"""),"zniffer")</f>
        <v>zniffer</v>
      </c>
      <c r="B53">
        <f>COUNTIFS('Ark1'!$G$17:$G$186,A53,'Ark1'!$H$17:$H$186,"*")</f>
        <v>9</v>
      </c>
    </row>
    <row r="54">
      <c r="B54">
        <f>COUNTIFS('Ark1'!$G$17:$G$186,A54,'Ark1'!$H$17:$H$186,"*")</f>
        <v>0</v>
      </c>
    </row>
    <row r="55">
      <c r="B55">
        <f>COUNTIFS('Ark1'!$G$17:$G$186,A55,'Ark1'!$H$17:$H$186,"*")</f>
        <v>0</v>
      </c>
    </row>
    <row r="56">
      <c r="B56">
        <f>COUNTIFS('Ark1'!$G$17:$G$186,A56,'Ark1'!$H$17:$H$186,"*")</f>
        <v>0</v>
      </c>
    </row>
    <row r="57">
      <c r="B57">
        <f>COUNTIFS('Ark1'!$G$17:$G$186,A57,'Ark1'!$H$17:$H$186,"*")</f>
        <v>0</v>
      </c>
    </row>
    <row r="58">
      <c r="B58">
        <f>COUNTIFS('Ark1'!$G$17:$G$186,A58,'Ark1'!$H$17:$H$186,"*")</f>
        <v>0</v>
      </c>
    </row>
    <row r="59">
      <c r="B59">
        <f>COUNTIFS('Ark1'!$G$17:$G$186,A59,'Ark1'!$H$17:$H$186,"*")</f>
        <v>0</v>
      </c>
    </row>
    <row r="60">
      <c r="B60">
        <f>COUNTIFS('Ark1'!$G$17:$G$186,A60,'Ark1'!$H$17:$H$186,"*")</f>
        <v>0</v>
      </c>
    </row>
    <row r="61">
      <c r="B61">
        <f>COUNTIFS('Ark1'!$G$17:$G$186,A61,'Ark1'!$H$17:$H$186,"*")</f>
        <v>0</v>
      </c>
    </row>
    <row r="62">
      <c r="B62">
        <f>COUNTIFS('Ark1'!$G$17:$G$186,A62,'Ark1'!$H$17:$H$186,"*")</f>
        <v>0</v>
      </c>
    </row>
    <row r="63">
      <c r="B63">
        <f>COUNTIFS('Ark1'!$G$17:$G$186,A63,'Ark1'!$H$17:$H$186,"*")</f>
        <v>0</v>
      </c>
    </row>
    <row r="64">
      <c r="B64">
        <f>COUNTIFS('Ark1'!$G$17:$G$186,A64,'Ark1'!$H$17:$H$186,"*")</f>
        <v>0</v>
      </c>
    </row>
    <row r="65">
      <c r="B65">
        <f>COUNTIFS('Ark1'!$G$17:$G$186,A65,'Ark1'!$H$17:$H$186,"*")</f>
        <v>0</v>
      </c>
    </row>
    <row r="66">
      <c r="B66">
        <f>COUNTIFS('Ark1'!$G$17:$G$186,A66,'Ark1'!$H$17:$H$186,"*")</f>
        <v>0</v>
      </c>
    </row>
    <row r="67">
      <c r="B67">
        <f>COUNTIFS('Ark1'!$G$17:$G$186,A67,'Ark1'!$H$17:$H$186,"*")</f>
        <v>0</v>
      </c>
    </row>
    <row r="68">
      <c r="B68">
        <f>COUNTIFS('Ark1'!$G$17:$G$186,A68,'Ark1'!$H$17:$H$186,"*")</f>
        <v>0</v>
      </c>
    </row>
    <row r="69">
      <c r="B69">
        <f>COUNTIFS('Ark1'!$G$17:$G$186,A69,'Ark1'!$H$17:$H$186,"*")</f>
        <v>0</v>
      </c>
    </row>
    <row r="70">
      <c r="B70">
        <f>COUNTIFS('Ark1'!$G$17:$G$186,A70,'Ark1'!$H$17:$H$186,"*")</f>
        <v>0</v>
      </c>
    </row>
    <row r="71">
      <c r="B71">
        <f>COUNTIFS('Ark1'!$G$17:$G$186,A71,'Ark1'!$H$17:$H$186,"*")</f>
        <v>0</v>
      </c>
    </row>
    <row r="72">
      <c r="B72">
        <f>COUNTIFS('Ark1'!$G$17:$G$186,A72,'Ark1'!$H$17:$H$186,"*")</f>
        <v>0</v>
      </c>
    </row>
    <row r="73">
      <c r="B73">
        <f>COUNTIFS('Ark1'!$G$17:$G$186,A73,'Ark1'!$H$17:$H$186,"*")</f>
        <v>0</v>
      </c>
    </row>
    <row r="74">
      <c r="B74">
        <f>COUNTIFS('Ark1'!$G$17:$G$186,A74,'Ark1'!$H$17:$H$186,"*")</f>
        <v>0</v>
      </c>
    </row>
    <row r="75">
      <c r="B75">
        <f>COUNTIFS('Ark1'!$G$17:$G$186,A75,'Ark1'!$H$17:$H$186,"*")</f>
        <v>0</v>
      </c>
    </row>
    <row r="76">
      <c r="B76">
        <f>COUNTIFS('Ark1'!$G$17:$G$186,A76,'Ark1'!$H$17:$H$186,"*")</f>
        <v>0</v>
      </c>
    </row>
    <row r="77">
      <c r="B77">
        <f>COUNTIFS('Ark1'!$G$17:$G$186,A77,'Ark1'!$H$17:$H$186,"*")</f>
        <v>0</v>
      </c>
    </row>
    <row r="78">
      <c r="B78">
        <f>COUNTIFS('Ark1'!$G$17:$G$186,A78,'Ark1'!$H$17:$H$186,"*")</f>
        <v>0</v>
      </c>
    </row>
    <row r="79">
      <c r="B79">
        <f>COUNTIFS('Ark1'!$G$17:$G$186,A79,'Ark1'!$H$17:$H$186,"*")</f>
        <v>0</v>
      </c>
    </row>
    <row r="80">
      <c r="B80">
        <f>COUNTIFS('Ark1'!$G$17:$G$186,A80,'Ark1'!$H$17:$H$186,"*")</f>
        <v>0</v>
      </c>
    </row>
    <row r="81">
      <c r="B81">
        <f>COUNTIFS('Ark1'!$G$17:$G$186,A81,'Ark1'!$H$17:$H$186,"*")</f>
        <v>0</v>
      </c>
    </row>
    <row r="82">
      <c r="B82">
        <f>COUNTIFS('Ark1'!$G$17:$G$186,A82,'Ark1'!$H$17:$H$186,"*")</f>
        <v>0</v>
      </c>
    </row>
    <row r="83">
      <c r="B83">
        <f>COUNTIFS('Ark1'!$G$17:$G$186,A83,'Ark1'!$H$17:$H$186,"*")</f>
        <v>0</v>
      </c>
    </row>
    <row r="84">
      <c r="B84">
        <f>COUNTIFS('Ark1'!$G$17:$G$186,A84,'Ark1'!$H$17:$H$186,"*")</f>
        <v>0</v>
      </c>
    </row>
    <row r="85">
      <c r="B85">
        <f>COUNTIFS('Ark1'!$G$17:$G$186,A85,'Ark1'!$H$17:$H$186,"*")</f>
        <v>0</v>
      </c>
    </row>
    <row r="86">
      <c r="B86">
        <f>COUNTIFS('Ark1'!$G$17:$G$186,A86,'Ark1'!$H$17:$H$186,"*")</f>
        <v>0</v>
      </c>
    </row>
    <row r="87">
      <c r="B87">
        <f>COUNTIFS('Ark1'!$G$17:$G$186,A87,'Ark1'!$H$17:$H$186,"*")</f>
        <v>0</v>
      </c>
    </row>
    <row r="88">
      <c r="B88">
        <f>COUNTIFS('Ark1'!$G$17:$G$186,A88,'Ark1'!$H$17:$H$186,"*")</f>
        <v>0</v>
      </c>
    </row>
    <row r="89">
      <c r="B89">
        <f>COUNTIFS('Ark1'!$G$17:$G$186,A89,'Ark1'!$H$17:$H$186,"*")</f>
        <v>0</v>
      </c>
    </row>
    <row r="90">
      <c r="B90">
        <f>COUNTIFS('Ark1'!$G$17:$G$186,A90,'Ark1'!$H$17:$H$186,"*")</f>
        <v>0</v>
      </c>
    </row>
    <row r="91">
      <c r="B91">
        <f>COUNTIFS('Ark1'!$G$17:$G$186,A91,'Ark1'!$H$17:$H$186,"*")</f>
        <v>0</v>
      </c>
    </row>
    <row r="92">
      <c r="B92">
        <f>COUNTIFS('Ark1'!$G$17:$G$186,A92,'Ark1'!$H$17:$H$186,"*")</f>
        <v>0</v>
      </c>
    </row>
    <row r="93">
      <c r="B93">
        <f>COUNTIFS('Ark1'!$G$17:$G$186,A93,'Ark1'!$H$17:$H$186,"*")</f>
        <v>0</v>
      </c>
    </row>
    <row r="94">
      <c r="B94">
        <f>COUNTIFS('Ark1'!$G$17:$G$186,A94,'Ark1'!$H$17:$H$186,"*")</f>
        <v>0</v>
      </c>
    </row>
    <row r="95">
      <c r="B95">
        <f>COUNTIFS('Ark1'!$G$17:$G$186,A95,'Ark1'!$H$17:$H$186,"*")</f>
        <v>0</v>
      </c>
    </row>
    <row r="96">
      <c r="B96">
        <f>COUNTIFS('Ark1'!$G$17:$G$186,A96,'Ark1'!$H$17:$H$186,"*")</f>
        <v>0</v>
      </c>
    </row>
    <row r="97">
      <c r="B97">
        <f>COUNTIFS('Ark1'!$G$17:$G$186,A97,'Ark1'!$H$17:$H$186,"*")</f>
        <v>0</v>
      </c>
    </row>
    <row r="98">
      <c r="B98">
        <f>COUNTIFS('Ark1'!$G$17:$G$186,A98,'Ark1'!$H$17:$H$186,"*")</f>
        <v>0</v>
      </c>
    </row>
    <row r="99">
      <c r="B99">
        <f>COUNTIFS('Ark1'!$G$17:$G$186,A99,'Ark1'!$H$17:$H$186,"*")</f>
        <v>0</v>
      </c>
    </row>
    <row r="100">
      <c r="B100">
        <f>COUNTIFS('Ark1'!$G$17:$G$186,A100,'Ark1'!$H$17:$H$186,"*")</f>
        <v>0</v>
      </c>
    </row>
    <row r="101">
      <c r="B101">
        <f>COUNTIFS('Ark1'!$G$17:$G$186,A101,'Ark1'!$H$17:$H$186,"*")</f>
        <v>0</v>
      </c>
    </row>
    <row r="102">
      <c r="B102">
        <f>COUNTIFS('Ark1'!$G$17:$G$186,A102,'Ark1'!$H$17:$H$186,"*")</f>
        <v>0</v>
      </c>
    </row>
    <row r="103">
      <c r="B103">
        <f>COUNTIFS('Ark1'!$G$17:$G$186,A103,'Ark1'!$H$17:$H$186,"*")</f>
        <v>0</v>
      </c>
    </row>
    <row r="104">
      <c r="B104">
        <f>COUNTIFS('Ark1'!$G$17:$G$186,A104,'Ark1'!$H$17:$H$186,"*")</f>
        <v>0</v>
      </c>
    </row>
    <row r="105">
      <c r="B105">
        <f>COUNTIFS('Ark1'!$G$17:$G$186,A105,'Ark1'!$H$17:$H$186,"*")</f>
        <v>0</v>
      </c>
    </row>
    <row r="106">
      <c r="B106">
        <f>COUNTIFS('Ark1'!$G$17:$G$186,A106,'Ark1'!$H$17:$H$186,"*")</f>
        <v>0</v>
      </c>
    </row>
    <row r="107">
      <c r="B107">
        <f>COUNTIFS('Ark1'!$G$17:$G$186,A107,'Ark1'!$H$17:$H$186,"*")</f>
        <v>0</v>
      </c>
    </row>
    <row r="108">
      <c r="B108">
        <f>COUNTIFS('Ark1'!$G$17:$G$186,A108,'Ark1'!$H$17:$H$186,"*")</f>
        <v>0</v>
      </c>
    </row>
    <row r="109">
      <c r="B109">
        <f>COUNTIFS('Ark1'!$G$17:$G$186,A109,'Ark1'!$H$17:$H$186,"*")</f>
        <v>0</v>
      </c>
    </row>
    <row r="110">
      <c r="B110">
        <f>COUNTIFS('Ark1'!$G$17:$G$186,A110,'Ark1'!$H$17:$H$186,"*")</f>
        <v>0</v>
      </c>
    </row>
    <row r="111">
      <c r="B111">
        <f>COUNTIFS('Ark1'!$G$17:$G$186,A111,'Ark1'!$H$17:$H$186,"*")</f>
        <v>0</v>
      </c>
    </row>
    <row r="112">
      <c r="B112">
        <f>COUNTIFS('Ark1'!$G$17:$G$186,A112,'Ark1'!$H$17:$H$186,"*")</f>
        <v>0</v>
      </c>
    </row>
    <row r="113">
      <c r="B113">
        <f>COUNTIFS('Ark1'!$G$17:$G$186,A113,'Ark1'!$H$17:$H$186,"*")</f>
        <v>0</v>
      </c>
    </row>
    <row r="114">
      <c r="B114">
        <f>COUNTIFS('Ark1'!$G$17:$G$186,A114,'Ark1'!$H$17:$H$186,"*")</f>
        <v>0</v>
      </c>
    </row>
    <row r="115">
      <c r="B115">
        <f>COUNTIFS('Ark1'!$G$17:$G$186,A115,'Ark1'!$H$17:$H$186,"*")</f>
        <v>0</v>
      </c>
    </row>
    <row r="116">
      <c r="B116">
        <f>COUNTIFS('Ark1'!$G$17:$G$186,A116,'Ark1'!$H$17:$H$186,"*")</f>
        <v>0</v>
      </c>
    </row>
    <row r="117">
      <c r="B117">
        <f>COUNTIFS('Ark1'!$G$17:$G$186,A117,'Ark1'!$H$17:$H$186,"*")</f>
        <v>0</v>
      </c>
    </row>
    <row r="118">
      <c r="B118">
        <f>COUNTIFS('Ark1'!$G$17:$G$186,A118,'Ark1'!$H$17:$H$186,"*")</f>
        <v>0</v>
      </c>
    </row>
    <row r="119">
      <c r="B119">
        <f>COUNTIFS('Ark1'!$G$17:$G$186,A119,'Ark1'!$H$17:$H$186,"*")</f>
        <v>0</v>
      </c>
    </row>
    <row r="120">
      <c r="B120">
        <f>COUNTIFS('Ark1'!$G$17:$G$186,A120,'Ark1'!$H$17:$H$186,"*")</f>
        <v>0</v>
      </c>
    </row>
    <row r="121">
      <c r="B121">
        <f>COUNTIFS('Ark1'!$G$17:$G$186,A121,'Ark1'!$H$17:$H$186,"*")</f>
        <v>0</v>
      </c>
    </row>
    <row r="122">
      <c r="B122">
        <f>COUNTIFS('Ark1'!$G$17:$G$186,A122,'Ark1'!$H$17:$H$186,"*")</f>
        <v>0</v>
      </c>
    </row>
    <row r="123">
      <c r="B123">
        <f>COUNTIFS('Ark1'!$G$17:$G$186,A123,'Ark1'!$H$17:$H$186,"*")</f>
        <v>0</v>
      </c>
    </row>
    <row r="124">
      <c r="B124">
        <f>COUNTIFS('Ark1'!$G$17:$G$186,A124,'Ark1'!$H$17:$H$186,"*")</f>
        <v>0</v>
      </c>
    </row>
    <row r="125">
      <c r="B125">
        <f>COUNTIFS('Ark1'!$G$17:$G$186,A125,'Ark1'!$H$17:$H$186,"*")</f>
        <v>0</v>
      </c>
    </row>
    <row r="126">
      <c r="B126">
        <f>COUNTIFS('Ark1'!$G$17:$G$186,A126,'Ark1'!$H$17:$H$186,"*")</f>
        <v>0</v>
      </c>
    </row>
    <row r="127">
      <c r="B127">
        <f>COUNTIFS('Ark1'!$G$17:$G$186,A127,'Ark1'!$H$17:$H$186,"*")</f>
        <v>0</v>
      </c>
    </row>
    <row r="128">
      <c r="B128">
        <f>COUNTIFS('Ark1'!$G$17:$G$186,A128,'Ark1'!$H$17:$H$186,"*")</f>
        <v>0</v>
      </c>
    </row>
    <row r="129">
      <c r="B129">
        <f>COUNTIFS('Ark1'!$G$17:$G$186,A129,'Ark1'!$H$17:$H$186,"*")</f>
        <v>0</v>
      </c>
    </row>
    <row r="130">
      <c r="B130">
        <f>COUNTIFS('Ark1'!$G$17:$G$186,A130,'Ark1'!$H$17:$H$186,"*")</f>
        <v>0</v>
      </c>
    </row>
    <row r="131">
      <c r="B131">
        <f>COUNTIFS('Ark1'!$G$17:$G$186,A131,'Ark1'!$H$17:$H$186,"*")</f>
        <v>0</v>
      </c>
    </row>
    <row r="132">
      <c r="B132">
        <f>COUNTIFS('Ark1'!$G$17:$G$186,A132,'Ark1'!$H$17:$H$186,"*")</f>
        <v>0</v>
      </c>
    </row>
    <row r="133">
      <c r="B133">
        <f>COUNTIFS('Ark1'!$G$17:$G$186,A133,'Ark1'!$H$17:$H$186,"*")</f>
        <v>0</v>
      </c>
    </row>
    <row r="134">
      <c r="B134">
        <f>COUNTIFS('Ark1'!$G$17:$G$186,A134,'Ark1'!$H$17:$H$186,"*")</f>
        <v>0</v>
      </c>
    </row>
    <row r="135">
      <c r="B135">
        <f>COUNTIFS('Ark1'!$G$17:$G$186,A135,'Ark1'!$H$17:$H$186,"*")</f>
        <v>0</v>
      </c>
    </row>
    <row r="136">
      <c r="B136">
        <f>COUNTIFS('Ark1'!$G$17:$G$186,A136,'Ark1'!$H$17:$H$186,"*")</f>
        <v>0</v>
      </c>
    </row>
    <row r="137">
      <c r="B137">
        <f>COUNTIFS('Ark1'!$G$17:$G$186,A137,'Ark1'!$H$17:$H$186,"*")</f>
        <v>0</v>
      </c>
    </row>
    <row r="138">
      <c r="B138">
        <f>COUNTIFS('Ark1'!$G$17:$G$186,A138,'Ark1'!$H$17:$H$186,"*")</f>
        <v>0</v>
      </c>
    </row>
    <row r="139">
      <c r="B139">
        <f>COUNTIFS('Ark1'!$G$17:$G$186,A139,'Ark1'!$H$17:$H$186,"*")</f>
        <v>0</v>
      </c>
    </row>
    <row r="140">
      <c r="B140">
        <f>COUNTIFS('Ark1'!$G$17:$G$186,A140,'Ark1'!$H$17:$H$186,"*")</f>
        <v>0</v>
      </c>
    </row>
    <row r="141">
      <c r="B141">
        <f>COUNTIFS('Ark1'!$G$17:$G$186,A141,'Ark1'!$H$17:$H$186,"*")</f>
        <v>0</v>
      </c>
    </row>
    <row r="142">
      <c r="B142">
        <f>COUNTIFS('Ark1'!$G$17:$G$186,A142,'Ark1'!$H$17:$H$186,"*")</f>
        <v>0</v>
      </c>
    </row>
    <row r="143">
      <c r="B143">
        <f>COUNTIFS('Ark1'!$G$17:$G$186,A143,'Ark1'!$H$17:$H$186,"*")</f>
        <v>0</v>
      </c>
    </row>
    <row r="144">
      <c r="B144">
        <f>COUNTIFS('Ark1'!$G$17:$G$186,A144,'Ark1'!$H$17:$H$186,"*")</f>
        <v>0</v>
      </c>
    </row>
    <row r="145">
      <c r="B145">
        <f>COUNTIFS('Ark1'!$G$17:$G$186,A145,'Ark1'!$H$17:$H$186,"*")</f>
        <v>0</v>
      </c>
    </row>
    <row r="146">
      <c r="B146">
        <f>COUNTIFS('Ark1'!$G$17:$G$186,A146,'Ark1'!$H$17:$H$186,"*")</f>
        <v>0</v>
      </c>
    </row>
    <row r="147">
      <c r="B147">
        <f>COUNTIFS('Ark1'!$G$17:$G$186,A147,'Ark1'!$H$17:$H$186,"*")</f>
        <v>0</v>
      </c>
    </row>
    <row r="148">
      <c r="B148">
        <f>COUNTIFS('Ark1'!$G$17:$G$186,A148,'Ark1'!$H$17:$H$186,"*")</f>
        <v>0</v>
      </c>
    </row>
    <row r="149">
      <c r="B149">
        <f>COUNTIFS('Ark1'!$G$17:$G$186,A149,'Ark1'!$H$17:$H$186,"*")</f>
        <v>0</v>
      </c>
    </row>
    <row r="150">
      <c r="B150">
        <f>COUNTIFS('Ark1'!$G$17:$G$186,A150,'Ark1'!$H$17:$H$186,"*")</f>
        <v>0</v>
      </c>
    </row>
    <row r="151">
      <c r="B151">
        <f>COUNTIFS('Ark1'!$G$17:$G$186,A151,'Ark1'!$H$17:$H$186,"*")</f>
        <v>0</v>
      </c>
    </row>
    <row r="152">
      <c r="B152">
        <f>COUNTIFS('Ark1'!$G$17:$G$186,A152,'Ark1'!$H$17:$H$186,"*")</f>
        <v>0</v>
      </c>
    </row>
    <row r="153">
      <c r="B153">
        <f>COUNTIFS('Ark1'!$G$17:$G$186,A153,'Ark1'!$H$17:$H$186,"*")</f>
        <v>0</v>
      </c>
    </row>
    <row r="154">
      <c r="B154">
        <f>COUNTIFS('Ark1'!$G$17:$G$186,A154,'Ark1'!$H$17:$H$186,"*")</f>
        <v>0</v>
      </c>
    </row>
    <row r="155">
      <c r="B155">
        <f>COUNTIFS('Ark1'!$G$17:$G$186,A155,'Ark1'!$H$17:$H$186,"*")</f>
        <v>0</v>
      </c>
    </row>
    <row r="156">
      <c r="B156">
        <f>COUNTIFS('Ark1'!$G$17:$G$186,A156,'Ark1'!$H$17:$H$186,"*")</f>
        <v>0</v>
      </c>
    </row>
    <row r="157">
      <c r="B157">
        <f>COUNTIFS('Ark1'!$G$17:$G$186,A157,'Ark1'!$H$17:$H$186,"*")</f>
        <v>0</v>
      </c>
    </row>
    <row r="158">
      <c r="B158">
        <f>COUNTIFS('Ark1'!$G$17:$G$186,A158,'Ark1'!$H$17:$H$186,"*")</f>
        <v>0</v>
      </c>
    </row>
    <row r="159">
      <c r="B159">
        <f>COUNTIFS('Ark1'!$G$17:$G$186,A159,'Ark1'!$H$17:$H$186,"*")</f>
        <v>0</v>
      </c>
    </row>
    <row r="160">
      <c r="B160">
        <f>COUNTIFS('Ark1'!$G$17:$G$186,A160,'Ark1'!$H$17:$H$186,"*")</f>
        <v>0</v>
      </c>
    </row>
    <row r="161">
      <c r="B161">
        <f>COUNTIFS('Ark1'!$G$17:$G$186,A161,'Ark1'!$H$17:$H$186,"*")</f>
        <v>0</v>
      </c>
    </row>
    <row r="162">
      <c r="B162">
        <f>COUNTIFS('Ark1'!$G$17:$G$186,A162,'Ark1'!$H$17:$H$186,"*")</f>
        <v>0</v>
      </c>
    </row>
    <row r="163">
      <c r="B163">
        <f>COUNTIFS('Ark1'!$G$17:$G$186,A163,'Ark1'!$H$17:$H$186,"*")</f>
        <v>0</v>
      </c>
    </row>
    <row r="164">
      <c r="B164">
        <f>COUNTIFS('Ark1'!$G$17:$G$186,A164,'Ark1'!$H$17:$H$186,"*")</f>
        <v>0</v>
      </c>
    </row>
    <row r="165">
      <c r="B165">
        <f>COUNTIFS('Ark1'!$G$17:$G$186,A165,'Ark1'!$H$17:$H$186,"*")</f>
        <v>0</v>
      </c>
    </row>
    <row r="166">
      <c r="B166">
        <f>COUNTIFS('Ark1'!$G$17:$G$186,A166,'Ark1'!$H$17:$H$186,"*")</f>
        <v>0</v>
      </c>
    </row>
    <row r="167">
      <c r="B167">
        <f>COUNTIFS('Ark1'!$G$17:$G$186,A167,'Ark1'!$H$17:$H$186,"*")</f>
        <v>0</v>
      </c>
    </row>
    <row r="168">
      <c r="B168">
        <f>COUNTIFS('Ark1'!$G$17:$G$186,A168,'Ark1'!$H$17:$H$186,"*")</f>
        <v>0</v>
      </c>
    </row>
    <row r="169">
      <c r="B169">
        <f>COUNTIFS('Ark1'!$G$17:$G$186,A169,'Ark1'!$H$17:$H$186,"*")</f>
        <v>0</v>
      </c>
    </row>
    <row r="170">
      <c r="B170">
        <f>COUNTIFS('Ark1'!$G$17:$G$186,A170,'Ark1'!$H$17:$H$186,"*")</f>
        <v>0</v>
      </c>
    </row>
    <row r="171">
      <c r="B171">
        <f>COUNTIFS('Ark1'!$G$17:$G$186,A171,'Ark1'!$H$17:$H$186,"*")</f>
        <v>0</v>
      </c>
    </row>
    <row r="172">
      <c r="B172">
        <f>COUNTIFS('Ark1'!$G$17:$G$186,A172,'Ark1'!$H$17:$H$186,"*")</f>
        <v>0</v>
      </c>
    </row>
    <row r="173">
      <c r="B173">
        <f>COUNTIFS('Ark1'!$G$17:$G$186,A173,'Ark1'!$H$17:$H$186,"*")</f>
        <v>0</v>
      </c>
    </row>
    <row r="174">
      <c r="B174">
        <f>COUNTIFS('Ark1'!$G$17:$G$186,A174,'Ark1'!$H$17:$H$186,"*")</f>
        <v>0</v>
      </c>
    </row>
    <row r="175">
      <c r="B175">
        <f>COUNTIFS('Ark1'!$G$17:$G$186,A175,'Ark1'!$H$17:$H$186,"*")</f>
        <v>0</v>
      </c>
    </row>
    <row r="176">
      <c r="B176">
        <f>COUNTIFS('Ark1'!$G$17:$G$186,A176,'Ark1'!$H$17:$H$186,"*")</f>
        <v>0</v>
      </c>
    </row>
    <row r="177">
      <c r="B177">
        <f>COUNTIFS('Ark1'!$G$17:$G$186,A177,'Ark1'!$H$17:$H$186,"*")</f>
        <v>0</v>
      </c>
    </row>
    <row r="178">
      <c r="B178">
        <f>COUNTIFS('Ark1'!$G$17:$G$186,A178,'Ark1'!$H$17:$H$186,"*")</f>
        <v>0</v>
      </c>
    </row>
    <row r="179">
      <c r="B179">
        <f>COUNTIFS('Ark1'!$G$17:$G$186,A179,'Ark1'!$H$17:$H$186,"*")</f>
        <v>0</v>
      </c>
    </row>
    <row r="180">
      <c r="B180">
        <f>COUNTIFS('Ark1'!$G$17:$G$186,A180,'Ark1'!$H$17:$H$186,"*")</f>
        <v>0</v>
      </c>
    </row>
    <row r="181">
      <c r="B181">
        <f>COUNTIFS('Ark1'!$G$17:$G$186,A181,'Ark1'!$H$17:$H$186,"*")</f>
        <v>0</v>
      </c>
    </row>
    <row r="182">
      <c r="B182">
        <f>COUNTIFS('Ark1'!$G$17:$G$186,A182,'Ark1'!$H$17:$H$186,"*")</f>
        <v>0</v>
      </c>
    </row>
    <row r="183">
      <c r="B183">
        <f>COUNTIFS('Ark1'!$G$17:$G$186,A183,'Ark1'!$H$17:$H$186,"*")</f>
        <v>0</v>
      </c>
    </row>
    <row r="184">
      <c r="B184">
        <f>COUNTIFS('Ark1'!$G$17:$G$186,A184,'Ark1'!$H$17:$H$186,"*")</f>
        <v>0</v>
      </c>
    </row>
    <row r="185">
      <c r="B185">
        <f>COUNTIFS('Ark1'!$G$17:$G$186,A185,'Ark1'!$H$17:$H$186,"*")</f>
        <v>0</v>
      </c>
    </row>
    <row r="186">
      <c r="B186">
        <f>COUNTIFS('Ark1'!$G$17:$G$186,A186,'Ark1'!$H$17:$H$186,"*")</f>
        <v>0</v>
      </c>
    </row>
    <row r="187">
      <c r="B187">
        <f>COUNTIFS('Ark1'!$G$17:$G$186,A187,'Ark1'!$H$17:$H$186,"*")</f>
        <v>0</v>
      </c>
    </row>
    <row r="188">
      <c r="B188">
        <f>COUNTIFS('Ark1'!$G$17:$G$186,A188,'Ark1'!$H$17:$H$186,"*")</f>
        <v>0</v>
      </c>
    </row>
    <row r="189">
      <c r="B189">
        <f>COUNTIFS('Ark1'!$G$17:$G$186,A189,'Ark1'!$H$17:$H$186,"*")</f>
        <v>0</v>
      </c>
    </row>
    <row r="190">
      <c r="B190">
        <f>COUNTIFS('Ark1'!$G$17:$G$186,A190,'Ark1'!$H$17:$H$186,"*")</f>
        <v>0</v>
      </c>
    </row>
    <row r="191">
      <c r="B191">
        <f>COUNTIFS('Ark1'!$G$17:$G$186,A191,'Ark1'!$H$17:$H$186,"*")</f>
        <v>0</v>
      </c>
    </row>
    <row r="192">
      <c r="B192">
        <f>COUNTIFS('Ark1'!$G$17:$G$186,A192,'Ark1'!$H$17:$H$186,"*")</f>
        <v>0</v>
      </c>
    </row>
    <row r="193">
      <c r="B193">
        <f>COUNTIFS('Ark1'!$G$17:$G$186,A193,'Ark1'!$H$17:$H$186,"*")</f>
        <v>0</v>
      </c>
    </row>
    <row r="194">
      <c r="B194">
        <f>COUNTIFS('Ark1'!$G$17:$G$186,A194,'Ark1'!$H$17:$H$186,"*")</f>
        <v>0</v>
      </c>
    </row>
    <row r="195">
      <c r="B195">
        <f>COUNTIFS('Ark1'!$G$17:$G$186,A195,'Ark1'!$H$17:$H$186,"*")</f>
        <v>0</v>
      </c>
    </row>
    <row r="196">
      <c r="B196">
        <f>COUNTIFS('Ark1'!$G$17:$G$186,A196,'Ark1'!$H$17:$H$186,"*")</f>
        <v>0</v>
      </c>
    </row>
    <row r="197">
      <c r="B197">
        <f>COUNTIFS('Ark1'!$G$17:$G$186,A197,'Ark1'!$H$17:$H$186,"*")</f>
        <v>0</v>
      </c>
    </row>
    <row r="198">
      <c r="B198">
        <f>COUNTIFS('Ark1'!$G$17:$G$186,A198,'Ark1'!$H$17:$H$186,"*")</f>
        <v>0</v>
      </c>
    </row>
    <row r="199">
      <c r="B199">
        <f>COUNTIFS('Ark1'!$G$17:$G$186,A199,'Ark1'!$H$17:$H$186,"*")</f>
        <v>0</v>
      </c>
    </row>
    <row r="200">
      <c r="B200">
        <f>COUNTIFS('Ark1'!$G$17:$G$186,A200,'Ark1'!$H$17:$H$186,"*")</f>
        <v>0</v>
      </c>
    </row>
    <row r="201">
      <c r="B201">
        <f>COUNTIFS('Ark1'!$G$17:$G$186,A201,'Ark1'!$H$17:$H$186,"*")</f>
        <v>0</v>
      </c>
    </row>
    <row r="202">
      <c r="B202">
        <f>COUNTIFS('Ark1'!$G$17:$G$186,A202,'Ark1'!$H$17:$H$186,"*")</f>
        <v>0</v>
      </c>
    </row>
    <row r="203">
      <c r="B203">
        <f>COUNTIFS('Ark1'!$G$17:$G$186,A203,'Ark1'!$H$17:$H$186,"*")</f>
        <v>0</v>
      </c>
    </row>
    <row r="204">
      <c r="B204">
        <f>COUNTIFS('Ark1'!$G$17:$G$186,A204,'Ark1'!$H$17:$H$186,"*")</f>
        <v>0</v>
      </c>
    </row>
    <row r="205">
      <c r="B205">
        <f>COUNTIFS('Ark1'!$G$17:$G$186,A205,'Ark1'!$H$17:$H$186,"*")</f>
        <v>0</v>
      </c>
    </row>
    <row r="206">
      <c r="B206">
        <f>COUNTIFS('Ark1'!$G$17:$G$186,A206,'Ark1'!$H$17:$H$186,"*")</f>
        <v>0</v>
      </c>
    </row>
    <row r="207">
      <c r="B207">
        <f>COUNTIFS('Ark1'!$G$17:$G$186,A207,'Ark1'!$H$17:$H$186,"*")</f>
        <v>0</v>
      </c>
    </row>
    <row r="208">
      <c r="B208">
        <f>COUNTIFS('Ark1'!$G$17:$G$186,A208,'Ark1'!$H$17:$H$186,"*")</f>
        <v>0</v>
      </c>
    </row>
    <row r="209">
      <c r="B209">
        <f>COUNTIFS('Ark1'!$G$17:$G$186,A209,'Ark1'!$H$17:$H$186,"*")</f>
        <v>0</v>
      </c>
    </row>
    <row r="210">
      <c r="B210">
        <f>COUNTIFS('Ark1'!$G$17:$G$186,A210,'Ark1'!$H$17:$H$186,"*")</f>
        <v>0</v>
      </c>
    </row>
    <row r="211">
      <c r="B211">
        <f>COUNTIFS('Ark1'!$G$17:$G$186,A211,'Ark1'!$H$17:$H$186,"*")</f>
        <v>0</v>
      </c>
    </row>
    <row r="212">
      <c r="B212">
        <f>COUNTIFS('Ark1'!$G$17:$G$186,A212,'Ark1'!$H$17:$H$186,"*")</f>
        <v>0</v>
      </c>
    </row>
    <row r="213">
      <c r="B213">
        <f>COUNTIFS('Ark1'!$G$17:$G$186,A213,'Ark1'!$H$17:$H$186,"*")</f>
        <v>0</v>
      </c>
    </row>
    <row r="214">
      <c r="B214">
        <f>COUNTIFS('Ark1'!$G$17:$G$186,A214,'Ark1'!$H$17:$H$186,"*")</f>
        <v>0</v>
      </c>
    </row>
    <row r="215">
      <c r="B215">
        <f>COUNTIFS('Ark1'!$G$17:$G$186,A215,'Ark1'!$H$17:$H$186,"*")</f>
        <v>0</v>
      </c>
    </row>
    <row r="216">
      <c r="B216">
        <f>COUNTIFS('Ark1'!$G$17:$G$186,A216,'Ark1'!$H$17:$H$186,"*")</f>
        <v>0</v>
      </c>
    </row>
    <row r="217">
      <c r="B217">
        <f>COUNTIFS('Ark1'!$G$17:$G$186,A217,'Ark1'!$H$17:$H$186,"*")</f>
        <v>0</v>
      </c>
    </row>
    <row r="218">
      <c r="B218">
        <f>COUNTIFS('Ark1'!$G$17:$G$186,A218,'Ark1'!$H$17:$H$186,"*")</f>
        <v>0</v>
      </c>
    </row>
    <row r="219">
      <c r="B219">
        <f>COUNTIFS('Ark1'!$G$17:$G$186,A219,'Ark1'!$H$17:$H$186,"*")</f>
        <v>0</v>
      </c>
    </row>
    <row r="220">
      <c r="B220">
        <f>COUNTIFS('Ark1'!$G$17:$G$186,A220,'Ark1'!$H$17:$H$186,"*")</f>
        <v>0</v>
      </c>
    </row>
  </sheetData>
  <drawing r:id="rId1"/>
</worksheet>
</file>