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comments1.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gdb\"/>
    </mc:Choice>
  </mc:AlternateContent>
  <xr:revisionPtr revIDLastSave="0" documentId="13_ncr:1_{C08E0241-BEAF-4F73-9C77-39015E8C0691}" xr6:coauthVersionLast="47" xr6:coauthVersionMax="47" xr10:uidLastSave="{00000000-0000-0000-0000-000000000000}"/>
  <bookViews>
    <workbookView xWindow="-110" yWindow="-110" windowWidth="19420" windowHeight="11500" firstSheet="5" activeTab="4" xr2:uid="{00000000-000D-0000-FFFF-FFFF00000000}"/>
  </bookViews>
  <sheets>
    <sheet name="Kết quả" sheetId="15" r:id="rId1"/>
    <sheet name="TK bản thảo" sheetId="16" r:id="rId2"/>
    <sheet name="Kết quả (đề xuất)" sheetId="17" r:id="rId3"/>
    <sheet name="danh sách báo 1865-1871" sheetId="8" r:id="rId4"/>
    <sheet name="GDB 1866-1871" sheetId="3" r:id="rId5"/>
    <sheet name="danh sách CV_TV_GC" sheetId="6" r:id="rId6"/>
    <sheet name="Thống kê" sheetId="9" r:id="rId7"/>
    <sheet name="Chú giải mã hóa" sheetId="10" r:id="rId8"/>
    <sheet name="KQ_SoBao" sheetId="14" r:id="rId9"/>
    <sheet name="BD1_Word" sheetId="18" r:id="rId10"/>
  </sheets>
  <externalReferences>
    <externalReference r:id="rId11"/>
  </externalReferences>
  <definedNames>
    <definedName name="_xlnm._FilterDatabase" localSheetId="4" hidden="1">'GDB 1866-1871'!$A$1:$T$900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9" i="17" l="1"/>
  <c r="L69" i="17"/>
  <c r="K69" i="17"/>
  <c r="M68" i="17"/>
  <c r="L68" i="17"/>
  <c r="K68" i="17"/>
  <c r="M67" i="17"/>
  <c r="L67" i="17"/>
  <c r="K67" i="17"/>
  <c r="M66" i="17"/>
  <c r="L66" i="17"/>
  <c r="K66" i="17"/>
  <c r="M65" i="17"/>
  <c r="L65" i="17"/>
  <c r="K65" i="17"/>
  <c r="M64" i="17"/>
  <c r="L64" i="17"/>
  <c r="K64" i="17"/>
  <c r="M63" i="17"/>
  <c r="L63" i="17"/>
  <c r="K63" i="17"/>
  <c r="M62" i="17"/>
  <c r="L62" i="17"/>
  <c r="K62" i="17"/>
  <c r="N58" i="17"/>
  <c r="M58" i="17"/>
  <c r="L58" i="17"/>
  <c r="N57" i="17"/>
  <c r="M57" i="17"/>
  <c r="L57" i="17"/>
  <c r="N56" i="17"/>
  <c r="M56" i="17"/>
  <c r="L56" i="17"/>
  <c r="N55" i="17"/>
  <c r="M55" i="17"/>
  <c r="L55" i="17"/>
  <c r="N54" i="17"/>
  <c r="M54" i="17"/>
  <c r="L54" i="17"/>
  <c r="C72" i="17"/>
  <c r="C71" i="17"/>
  <c r="C70" i="17"/>
  <c r="C69" i="17"/>
  <c r="C68" i="17"/>
  <c r="C67" i="17"/>
  <c r="C66" i="17"/>
  <c r="E65" i="17"/>
  <c r="D65" i="17"/>
  <c r="C65" i="17"/>
  <c r="E61" i="17"/>
  <c r="D61" i="17"/>
  <c r="C61" i="17"/>
  <c r="E60" i="17"/>
  <c r="D60" i="17"/>
  <c r="C60" i="17"/>
  <c r="E59" i="17"/>
  <c r="D59" i="17"/>
  <c r="C59" i="17"/>
  <c r="E58" i="17"/>
  <c r="D58" i="17"/>
  <c r="C58" i="17"/>
  <c r="E57" i="17"/>
  <c r="D57" i="17"/>
  <c r="C57" i="17"/>
  <c r="E56" i="17"/>
  <c r="D56" i="17"/>
  <c r="C56" i="17"/>
  <c r="E55" i="17"/>
  <c r="D55" i="17"/>
  <c r="C55" i="17"/>
  <c r="E54" i="17"/>
  <c r="D54" i="17"/>
  <c r="C54" i="17"/>
  <c r="D50" i="17"/>
  <c r="E50" i="17" s="1"/>
  <c r="C50" i="17"/>
  <c r="F50" i="17" s="1"/>
  <c r="B50" i="17"/>
  <c r="D49" i="17"/>
  <c r="E49" i="17" s="1"/>
  <c r="C49" i="17"/>
  <c r="F49" i="17" s="1"/>
  <c r="B49" i="17"/>
  <c r="D48" i="17"/>
  <c r="E48" i="17" s="1"/>
  <c r="C48" i="17"/>
  <c r="F48" i="17" s="1"/>
  <c r="B48" i="17"/>
  <c r="D47" i="17"/>
  <c r="E47" i="17" s="1"/>
  <c r="C47" i="17"/>
  <c r="F47" i="17" s="1"/>
  <c r="B47" i="17"/>
  <c r="D46" i="17"/>
  <c r="E46" i="17" s="1"/>
  <c r="C46" i="17"/>
  <c r="F46" i="17" s="1"/>
  <c r="B46" i="17"/>
  <c r="D45" i="17"/>
  <c r="E45" i="17" s="1"/>
  <c r="C45" i="17"/>
  <c r="F45" i="17" s="1"/>
  <c r="B45" i="17"/>
  <c r="D44" i="17"/>
  <c r="E44" i="17" s="1"/>
  <c r="C44" i="17"/>
  <c r="F44" i="17" s="1"/>
  <c r="B44" i="17"/>
  <c r="D43" i="17"/>
  <c r="E43" i="17" s="1"/>
  <c r="C43" i="17"/>
  <c r="F43" i="17" s="1"/>
  <c r="B43" i="17"/>
  <c r="D42" i="17"/>
  <c r="E42" i="17" s="1"/>
  <c r="C42" i="17"/>
  <c r="F42" i="17" s="1"/>
  <c r="B42" i="17"/>
  <c r="D41" i="17"/>
  <c r="E41" i="17" s="1"/>
  <c r="C41" i="17"/>
  <c r="F41" i="17" s="1"/>
  <c r="B41" i="17"/>
  <c r="D40" i="17"/>
  <c r="E40" i="17" s="1"/>
  <c r="C40" i="17"/>
  <c r="F40" i="17" s="1"/>
  <c r="B40" i="17"/>
  <c r="D39" i="17"/>
  <c r="E39" i="17" s="1"/>
  <c r="C39" i="17"/>
  <c r="F39" i="17" s="1"/>
  <c r="B39" i="17"/>
  <c r="D38" i="17"/>
  <c r="E38" i="17" s="1"/>
  <c r="C38" i="17"/>
  <c r="F38" i="17" s="1"/>
  <c r="B38" i="17"/>
  <c r="D37" i="17"/>
  <c r="E37" i="17" s="1"/>
  <c r="C37" i="17"/>
  <c r="F37" i="17" s="1"/>
  <c r="B37" i="17"/>
  <c r="D36" i="17"/>
  <c r="E36" i="17" s="1"/>
  <c r="C36" i="17"/>
  <c r="F36" i="17" s="1"/>
  <c r="B36" i="17"/>
  <c r="F35" i="17"/>
  <c r="E35" i="17"/>
  <c r="D35" i="17"/>
  <c r="C35" i="17"/>
  <c r="B35" i="17"/>
  <c r="D31" i="17"/>
  <c r="E31" i="17" s="1"/>
  <c r="C31" i="17"/>
  <c r="F31" i="17" s="1"/>
  <c r="B31" i="17"/>
  <c r="D30" i="17"/>
  <c r="E30" i="17" s="1"/>
  <c r="C30" i="17"/>
  <c r="F30" i="17" s="1"/>
  <c r="B30" i="17"/>
  <c r="D29" i="17"/>
  <c r="E29" i="17" s="1"/>
  <c r="C29" i="17"/>
  <c r="F29" i="17" s="1"/>
  <c r="B29" i="17"/>
  <c r="D28" i="17"/>
  <c r="E28" i="17" s="1"/>
  <c r="C28" i="17"/>
  <c r="F28" i="17" s="1"/>
  <c r="B28" i="17"/>
  <c r="D27" i="17"/>
  <c r="E27" i="17" s="1"/>
  <c r="C27" i="17"/>
  <c r="F27" i="17" s="1"/>
  <c r="B27" i="17"/>
  <c r="D26" i="17"/>
  <c r="E26" i="17" s="1"/>
  <c r="C26" i="17"/>
  <c r="F26" i="17" s="1"/>
  <c r="B26" i="17"/>
  <c r="D25" i="17"/>
  <c r="E25" i="17" s="1"/>
  <c r="C25" i="17"/>
  <c r="F25" i="17" s="1"/>
  <c r="B25" i="17"/>
  <c r="D24" i="17"/>
  <c r="E24" i="17" s="1"/>
  <c r="C24" i="17"/>
  <c r="F24" i="17" s="1"/>
  <c r="B24" i="17"/>
  <c r="D23" i="17"/>
  <c r="E23" i="17" s="1"/>
  <c r="C23" i="17"/>
  <c r="F23" i="17" s="1"/>
  <c r="B23" i="17"/>
  <c r="D22" i="17"/>
  <c r="E22" i="17" s="1"/>
  <c r="C22" i="17"/>
  <c r="F22" i="17" s="1"/>
  <c r="B22" i="17"/>
  <c r="F21" i="17"/>
  <c r="E21" i="17"/>
  <c r="D21" i="17"/>
  <c r="C21" i="17"/>
  <c r="B21" i="17"/>
  <c r="E17" i="17"/>
  <c r="D17" i="17"/>
  <c r="C17" i="17"/>
  <c r="E16" i="17"/>
  <c r="D16" i="17"/>
  <c r="C16" i="17"/>
  <c r="E15" i="17"/>
  <c r="D15" i="17"/>
  <c r="C15" i="17"/>
  <c r="E14" i="17"/>
  <c r="D14" i="17"/>
  <c r="C14" i="17"/>
  <c r="E13" i="17"/>
  <c r="D13" i="17"/>
  <c r="C13" i="17"/>
  <c r="E12" i="17"/>
  <c r="D12" i="17"/>
  <c r="C12" i="17"/>
  <c r="E11" i="17"/>
  <c r="D11" i="17"/>
  <c r="C11" i="17"/>
  <c r="E10" i="17"/>
  <c r="D10" i="17"/>
  <c r="C10" i="17"/>
  <c r="P3" i="14"/>
  <c r="Q3" i="14"/>
  <c r="P4" i="14"/>
  <c r="Q4" i="14"/>
  <c r="P5" i="14"/>
  <c r="Q5" i="14"/>
  <c r="P6" i="14"/>
  <c r="Q6" i="14"/>
  <c r="P7" i="14"/>
  <c r="Q7" i="14"/>
  <c r="P8" i="14"/>
  <c r="Q8" i="14"/>
  <c r="P9" i="14"/>
  <c r="Q9" i="14"/>
  <c r="P10" i="14"/>
  <c r="Q10" i="14"/>
  <c r="P11" i="14"/>
  <c r="Q11" i="14"/>
  <c r="P12" i="14"/>
  <c r="Q12" i="14"/>
  <c r="P13" i="14"/>
  <c r="Q13" i="14"/>
  <c r="P14" i="14"/>
  <c r="Q14" i="14"/>
  <c r="P15" i="14"/>
  <c r="Q15" i="14"/>
  <c r="P16" i="14"/>
  <c r="Q16" i="14"/>
  <c r="P17" i="14"/>
  <c r="Q17" i="14"/>
  <c r="P18" i="14"/>
  <c r="Q18" i="14" s="1"/>
  <c r="P19" i="14"/>
  <c r="Q19" i="14"/>
  <c r="P20" i="14"/>
  <c r="Q20" i="14"/>
  <c r="P21" i="14"/>
  <c r="Q21" i="14"/>
  <c r="P22" i="14"/>
  <c r="Q22" i="14"/>
  <c r="P23" i="14"/>
  <c r="Q23" i="14"/>
  <c r="P24" i="14"/>
  <c r="Q24" i="14"/>
  <c r="P25" i="14"/>
  <c r="Q25" i="14"/>
  <c r="P26" i="14"/>
  <c r="Q26" i="14"/>
  <c r="P27" i="14"/>
  <c r="Q27" i="14"/>
  <c r="P28" i="14"/>
  <c r="Q28" i="14"/>
  <c r="P29" i="14"/>
  <c r="Q29" i="14"/>
  <c r="P30" i="14"/>
  <c r="Q30" i="14"/>
  <c r="P31" i="14"/>
  <c r="Q31" i="14"/>
  <c r="P32" i="14"/>
  <c r="Q32" i="14"/>
  <c r="P33" i="14"/>
  <c r="Q33" i="14" s="1"/>
  <c r="P34" i="14"/>
  <c r="Q34" i="14"/>
  <c r="P35" i="14"/>
  <c r="Q35" i="14"/>
  <c r="P36" i="14"/>
  <c r="Q36" i="14"/>
  <c r="P37" i="14"/>
  <c r="Q37" i="14"/>
  <c r="P38" i="14"/>
  <c r="Q38" i="14"/>
  <c r="P39" i="14"/>
  <c r="Q39" i="14"/>
  <c r="P40" i="14"/>
  <c r="Q40" i="14"/>
  <c r="P41" i="14"/>
  <c r="Q41" i="14" s="1"/>
  <c r="P42" i="14"/>
  <c r="Q42" i="14"/>
  <c r="P43" i="14"/>
  <c r="Q43" i="14"/>
  <c r="P44" i="14"/>
  <c r="Q44" i="14" s="1"/>
  <c r="P45" i="14"/>
  <c r="Q45" i="14" s="1"/>
  <c r="P46" i="14"/>
  <c r="Q46" i="14" s="1"/>
  <c r="P47" i="14"/>
  <c r="Q47" i="14"/>
  <c r="P48" i="14"/>
  <c r="Q48" i="14"/>
  <c r="P49" i="14"/>
  <c r="Q49" i="14"/>
  <c r="P50" i="14"/>
  <c r="Q50" i="14"/>
  <c r="P51" i="14"/>
  <c r="Q51" i="14"/>
  <c r="P52" i="14"/>
  <c r="Q52" i="14"/>
  <c r="P53" i="14"/>
  <c r="Q53" i="14"/>
  <c r="P54" i="14"/>
  <c r="Q54" i="14"/>
  <c r="P55" i="14"/>
  <c r="Q55" i="14"/>
  <c r="P56" i="14"/>
  <c r="Q56" i="14"/>
  <c r="P57" i="14"/>
  <c r="Q57" i="14"/>
  <c r="P58" i="14"/>
  <c r="Q58" i="14"/>
  <c r="P59" i="14"/>
  <c r="Q59" i="14"/>
  <c r="P60" i="14"/>
  <c r="Q60" i="14"/>
  <c r="P61" i="14"/>
  <c r="Q61" i="14"/>
  <c r="P62" i="14"/>
  <c r="Q62" i="14"/>
  <c r="Q2" i="14"/>
  <c r="P2" i="14"/>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2" i="3"/>
  <c r="L37" i="16"/>
  <c r="K37" i="16"/>
  <c r="J37" i="16"/>
  <c r="L36" i="16"/>
  <c r="K36" i="16"/>
  <c r="J36" i="16"/>
  <c r="L35" i="16"/>
  <c r="K35" i="16"/>
  <c r="J35" i="16"/>
  <c r="L34" i="16"/>
  <c r="K34" i="16"/>
  <c r="J34" i="16"/>
  <c r="L33" i="16"/>
  <c r="K33" i="16"/>
  <c r="J33" i="16"/>
  <c r="L32" i="16"/>
  <c r="K32" i="16"/>
  <c r="J32" i="16"/>
  <c r="L31" i="16"/>
  <c r="K31" i="16"/>
  <c r="J31" i="16"/>
  <c r="L30" i="16"/>
  <c r="K30" i="16"/>
  <c r="J30" i="16"/>
  <c r="L29" i="16"/>
  <c r="K29" i="16"/>
  <c r="J29" i="16"/>
  <c r="L28" i="16"/>
  <c r="K28" i="16"/>
  <c r="J28" i="16"/>
  <c r="L27" i="16"/>
  <c r="K27" i="16"/>
  <c r="J27" i="16"/>
  <c r="L26" i="16"/>
  <c r="K26" i="16"/>
  <c r="J26" i="16"/>
  <c r="L25" i="16"/>
  <c r="K25" i="16"/>
  <c r="J25" i="16"/>
  <c r="L24" i="16"/>
  <c r="K24" i="16"/>
  <c r="J24" i="16"/>
  <c r="L23" i="16"/>
  <c r="K23" i="16"/>
  <c r="J23" i="16"/>
  <c r="L19" i="16"/>
  <c r="K19" i="16"/>
  <c r="J19" i="16"/>
  <c r="L18" i="16"/>
  <c r="K18" i="16"/>
  <c r="J18" i="16"/>
  <c r="L17" i="16"/>
  <c r="K17" i="16"/>
  <c r="J17" i="16"/>
  <c r="L16" i="16"/>
  <c r="K16" i="16"/>
  <c r="J16" i="16"/>
  <c r="L15" i="16"/>
  <c r="K15" i="16"/>
  <c r="J15" i="16"/>
  <c r="L14" i="16"/>
  <c r="K14" i="16"/>
  <c r="J14" i="16"/>
  <c r="L13" i="16"/>
  <c r="K13" i="16"/>
  <c r="J13" i="16"/>
  <c r="L12" i="16"/>
  <c r="K12" i="16"/>
  <c r="J12" i="16"/>
  <c r="L11" i="16"/>
  <c r="K11" i="16"/>
  <c r="J11" i="16"/>
  <c r="L10" i="16"/>
  <c r="K10" i="16"/>
  <c r="J10" i="16"/>
  <c r="L48" i="16"/>
  <c r="K48" i="16"/>
  <c r="J48" i="16"/>
  <c r="L47" i="16"/>
  <c r="K47" i="16"/>
  <c r="J47" i="16"/>
  <c r="L46" i="16"/>
  <c r="K46" i="16"/>
  <c r="J46" i="16"/>
  <c r="L42" i="16"/>
  <c r="K42" i="16"/>
  <c r="J42" i="16"/>
  <c r="L41" i="16"/>
  <c r="K41" i="16"/>
  <c r="J41" i="16"/>
  <c r="L40" i="16"/>
  <c r="K40" i="16"/>
  <c r="J40" i="16"/>
  <c r="L22" i="16"/>
  <c r="K22" i="16"/>
  <c r="J22" i="16"/>
  <c r="L9" i="16"/>
  <c r="K9" i="16"/>
  <c r="J9" i="16"/>
  <c r="H60" i="16"/>
  <c r="G60" i="16"/>
  <c r="F60" i="16"/>
  <c r="E60" i="16"/>
  <c r="D60" i="16"/>
  <c r="C60" i="16"/>
  <c r="H59" i="16"/>
  <c r="G59" i="16"/>
  <c r="F59" i="16"/>
  <c r="E59" i="16"/>
  <c r="D59" i="16"/>
  <c r="C59" i="16"/>
  <c r="H58" i="16"/>
  <c r="G58" i="16"/>
  <c r="F58" i="16"/>
  <c r="E58" i="16"/>
  <c r="D58" i="16"/>
  <c r="C58" i="16"/>
  <c r="B53" i="16"/>
  <c r="B52" i="16"/>
  <c r="B51" i="16"/>
  <c r="B50" i="16"/>
  <c r="B49" i="16"/>
  <c r="B48" i="16"/>
  <c r="B47" i="16"/>
  <c r="B46" i="16"/>
  <c r="B45" i="16"/>
  <c r="B44" i="16"/>
  <c r="B43" i="16"/>
  <c r="B42" i="16"/>
  <c r="B41" i="16"/>
  <c r="B40" i="16"/>
  <c r="B39" i="16"/>
  <c r="F38" i="16"/>
  <c r="E38" i="16"/>
  <c r="D38" i="16"/>
  <c r="C38" i="16"/>
  <c r="B38" i="16"/>
  <c r="B33" i="16"/>
  <c r="B32" i="16"/>
  <c r="B31" i="16"/>
  <c r="B30" i="16"/>
  <c r="B29" i="16"/>
  <c r="B28" i="16"/>
  <c r="B27" i="16"/>
  <c r="B26" i="16"/>
  <c r="B25" i="16"/>
  <c r="B24" i="16"/>
  <c r="F23" i="16"/>
  <c r="E23" i="16"/>
  <c r="D23" i="16"/>
  <c r="C23" i="16"/>
  <c r="B23" i="16"/>
  <c r="H19" i="16"/>
  <c r="G19" i="16"/>
  <c r="F19" i="16"/>
  <c r="E19" i="16"/>
  <c r="D19" i="16"/>
  <c r="C19" i="16"/>
  <c r="G18" i="16"/>
  <c r="F18" i="16"/>
  <c r="D18" i="16"/>
  <c r="C18" i="16"/>
  <c r="G17" i="16"/>
  <c r="F17" i="16"/>
  <c r="D17" i="16"/>
  <c r="C17" i="16"/>
  <c r="G16" i="16"/>
  <c r="F16" i="16"/>
  <c r="E16" i="16"/>
  <c r="D16" i="16"/>
  <c r="C16" i="16"/>
  <c r="G11" i="16"/>
  <c r="F11" i="16"/>
  <c r="E11" i="16"/>
  <c r="D11" i="16"/>
  <c r="C11" i="16"/>
  <c r="G10" i="16"/>
  <c r="F10" i="16"/>
  <c r="E10" i="16"/>
  <c r="D10" i="16"/>
  <c r="C10" i="16"/>
  <c r="G9" i="16"/>
  <c r="F9" i="16"/>
  <c r="E9" i="16"/>
  <c r="D9" i="16"/>
  <c r="C9" i="16"/>
  <c r="G8" i="16"/>
  <c r="F8" i="16"/>
  <c r="E8" i="16"/>
  <c r="D8" i="16"/>
  <c r="C8" i="16"/>
  <c r="G7" i="16"/>
  <c r="F7" i="16"/>
  <c r="E7" i="16"/>
  <c r="D7" i="16"/>
  <c r="C7" i="16"/>
  <c r="G6" i="16"/>
  <c r="F6" i="16"/>
  <c r="E6" i="16"/>
  <c r="E12" i="16" s="1"/>
  <c r="D6" i="16"/>
  <c r="C6" i="16"/>
  <c r="G12" i="16"/>
  <c r="F12" i="16"/>
  <c r="D12" i="16"/>
  <c r="C12" i="16"/>
  <c r="G5" i="16"/>
  <c r="F5" i="16"/>
  <c r="E5" i="16"/>
  <c r="D5" i="16"/>
  <c r="C5" i="16"/>
  <c r="K5" i="16"/>
  <c r="K4" i="16"/>
  <c r="K3" i="16"/>
  <c r="K2" i="16"/>
  <c r="S238" i="15"/>
  <c r="R238" i="15"/>
  <c r="Q238" i="15"/>
  <c r="P238" i="15"/>
  <c r="O238" i="15"/>
  <c r="N238" i="15"/>
  <c r="M238" i="15"/>
  <c r="L238" i="15"/>
  <c r="K238" i="15"/>
  <c r="J238" i="15"/>
  <c r="I238" i="15"/>
  <c r="H238" i="15"/>
  <c r="G238" i="15"/>
  <c r="F238" i="15"/>
  <c r="E238" i="15"/>
  <c r="D238" i="15"/>
  <c r="S237" i="15"/>
  <c r="R237" i="15"/>
  <c r="Q237" i="15"/>
  <c r="P237" i="15"/>
  <c r="O237" i="15"/>
  <c r="N237" i="15"/>
  <c r="M237" i="15"/>
  <c r="L237" i="15"/>
  <c r="K237" i="15"/>
  <c r="J237" i="15"/>
  <c r="I237" i="15"/>
  <c r="H237" i="15"/>
  <c r="G237" i="15"/>
  <c r="F237" i="15"/>
  <c r="E237" i="15"/>
  <c r="D237" i="15"/>
  <c r="S236" i="15"/>
  <c r="R236" i="15"/>
  <c r="Q236" i="15"/>
  <c r="P236" i="15"/>
  <c r="O236" i="15"/>
  <c r="N236" i="15"/>
  <c r="M236" i="15"/>
  <c r="L236" i="15"/>
  <c r="K236" i="15"/>
  <c r="J236" i="15"/>
  <c r="I236" i="15"/>
  <c r="H236" i="15"/>
  <c r="G236" i="15"/>
  <c r="F236" i="15"/>
  <c r="E236" i="15"/>
  <c r="D236" i="15"/>
  <c r="S235" i="15"/>
  <c r="R235" i="15"/>
  <c r="Q235" i="15"/>
  <c r="P235" i="15"/>
  <c r="O235" i="15"/>
  <c r="N235" i="15"/>
  <c r="M235" i="15"/>
  <c r="L235" i="15"/>
  <c r="K235" i="15"/>
  <c r="J235" i="15"/>
  <c r="I235" i="15"/>
  <c r="H235" i="15"/>
  <c r="G235" i="15"/>
  <c r="F235" i="15"/>
  <c r="E235" i="15"/>
  <c r="D235" i="15"/>
  <c r="S234" i="15"/>
  <c r="R234" i="15"/>
  <c r="Q234" i="15"/>
  <c r="P234" i="15"/>
  <c r="O234" i="15"/>
  <c r="N234" i="15"/>
  <c r="M234" i="15"/>
  <c r="L234" i="15"/>
  <c r="K234" i="15"/>
  <c r="J234" i="15"/>
  <c r="I234" i="15"/>
  <c r="H234" i="15"/>
  <c r="G234" i="15"/>
  <c r="F234" i="15"/>
  <c r="E234" i="15"/>
  <c r="D234" i="15"/>
  <c r="S233" i="15"/>
  <c r="R233" i="15"/>
  <c r="Q233" i="15"/>
  <c r="P233" i="15"/>
  <c r="O233" i="15"/>
  <c r="N233" i="15"/>
  <c r="M233" i="15"/>
  <c r="L233" i="15"/>
  <c r="K233" i="15"/>
  <c r="J233" i="15"/>
  <c r="I233" i="15"/>
  <c r="H233" i="15"/>
  <c r="G233" i="15"/>
  <c r="F233" i="15"/>
  <c r="E233" i="15"/>
  <c r="D233" i="15"/>
  <c r="S232" i="15"/>
  <c r="R232" i="15"/>
  <c r="Q232" i="15"/>
  <c r="P232" i="15"/>
  <c r="O232" i="15"/>
  <c r="N232" i="15"/>
  <c r="M232" i="15"/>
  <c r="L232" i="15"/>
  <c r="K232" i="15"/>
  <c r="J232" i="15"/>
  <c r="I232" i="15"/>
  <c r="H232" i="15"/>
  <c r="G232" i="15"/>
  <c r="F232" i="15"/>
  <c r="E232" i="15"/>
  <c r="C238" i="15"/>
  <c r="B238" i="15"/>
  <c r="C237" i="15"/>
  <c r="B237" i="15"/>
  <c r="C236" i="15"/>
  <c r="B236" i="15"/>
  <c r="C235" i="15"/>
  <c r="B235" i="15"/>
  <c r="C234" i="15"/>
  <c r="B234" i="15"/>
  <c r="C233" i="15"/>
  <c r="B233" i="15"/>
  <c r="D232" i="15"/>
  <c r="C232" i="15"/>
  <c r="B232" i="15"/>
  <c r="S231" i="15"/>
  <c r="R231" i="15"/>
  <c r="Q231" i="15"/>
  <c r="P231" i="15"/>
  <c r="O231" i="15"/>
  <c r="N231" i="15"/>
  <c r="M231" i="15"/>
  <c r="L231" i="15"/>
  <c r="K231" i="15"/>
  <c r="J231" i="15"/>
  <c r="I231" i="15"/>
  <c r="H231" i="15"/>
  <c r="G231" i="15"/>
  <c r="F231" i="15"/>
  <c r="E231" i="15"/>
  <c r="D231" i="15"/>
  <c r="R228" i="15"/>
  <c r="Q228" i="15"/>
  <c r="P228" i="15"/>
  <c r="O228" i="15"/>
  <c r="N228" i="15"/>
  <c r="M228" i="15"/>
  <c r="L228" i="15"/>
  <c r="K228" i="15"/>
  <c r="J228" i="15"/>
  <c r="I228" i="15"/>
  <c r="H228" i="15"/>
  <c r="G228" i="15"/>
  <c r="F228" i="15"/>
  <c r="E228" i="15"/>
  <c r="D228" i="15"/>
  <c r="C228" i="15"/>
  <c r="R227" i="15"/>
  <c r="Q227" i="15"/>
  <c r="P227" i="15"/>
  <c r="O227" i="15"/>
  <c r="N227" i="15"/>
  <c r="M227" i="15"/>
  <c r="L227" i="15"/>
  <c r="K227" i="15"/>
  <c r="J227" i="15"/>
  <c r="I227" i="15"/>
  <c r="H227" i="15"/>
  <c r="G227" i="15"/>
  <c r="F227" i="15"/>
  <c r="E227" i="15"/>
  <c r="D227" i="15"/>
  <c r="C227" i="15"/>
  <c r="R226" i="15"/>
  <c r="Q226" i="15"/>
  <c r="P226" i="15"/>
  <c r="O226" i="15"/>
  <c r="N226" i="15"/>
  <c r="M226" i="15"/>
  <c r="L226" i="15"/>
  <c r="K226" i="15"/>
  <c r="J226" i="15"/>
  <c r="I226" i="15"/>
  <c r="H226" i="15"/>
  <c r="G226" i="15"/>
  <c r="F226" i="15"/>
  <c r="E226" i="15"/>
  <c r="D226" i="15"/>
  <c r="C226" i="15"/>
  <c r="R225" i="15"/>
  <c r="Q225" i="15"/>
  <c r="P225" i="15"/>
  <c r="O225" i="15"/>
  <c r="N225" i="15"/>
  <c r="M225" i="15"/>
  <c r="L225" i="15"/>
  <c r="K225" i="15"/>
  <c r="J225" i="15"/>
  <c r="I225" i="15"/>
  <c r="H225" i="15"/>
  <c r="G225" i="15"/>
  <c r="F225" i="15"/>
  <c r="E225" i="15"/>
  <c r="D225" i="15"/>
  <c r="C225" i="15"/>
  <c r="R224" i="15"/>
  <c r="Q224" i="15"/>
  <c r="P224" i="15"/>
  <c r="O224" i="15"/>
  <c r="N224" i="15"/>
  <c r="M224" i="15"/>
  <c r="L224" i="15"/>
  <c r="K224" i="15"/>
  <c r="J224" i="15"/>
  <c r="I224" i="15"/>
  <c r="H224" i="15"/>
  <c r="G224" i="15"/>
  <c r="F224" i="15"/>
  <c r="E224" i="15"/>
  <c r="D224" i="15"/>
  <c r="C224" i="15"/>
  <c r="R223" i="15"/>
  <c r="Q223" i="15"/>
  <c r="P223" i="15"/>
  <c r="O223" i="15"/>
  <c r="N223" i="15"/>
  <c r="M223" i="15"/>
  <c r="L223" i="15"/>
  <c r="K223" i="15"/>
  <c r="J223" i="15"/>
  <c r="I223" i="15"/>
  <c r="H223" i="15"/>
  <c r="G223" i="15"/>
  <c r="F223" i="15"/>
  <c r="E223" i="15"/>
  <c r="D223" i="15"/>
  <c r="C223" i="15"/>
  <c r="R222" i="15"/>
  <c r="Q222" i="15"/>
  <c r="P222" i="15"/>
  <c r="O222" i="15"/>
  <c r="N222" i="15"/>
  <c r="M222" i="15"/>
  <c r="L222" i="15"/>
  <c r="K222" i="15"/>
  <c r="J222" i="15"/>
  <c r="I222" i="15"/>
  <c r="H222" i="15"/>
  <c r="G222" i="15"/>
  <c r="F222" i="15"/>
  <c r="E222" i="15"/>
  <c r="D222" i="15"/>
  <c r="C222" i="15"/>
  <c r="R221" i="15"/>
  <c r="Q221" i="15"/>
  <c r="P221" i="15"/>
  <c r="O221" i="15"/>
  <c r="N221" i="15"/>
  <c r="M221" i="15"/>
  <c r="L221" i="15"/>
  <c r="K221" i="15"/>
  <c r="J221" i="15"/>
  <c r="I221" i="15"/>
  <c r="H221" i="15"/>
  <c r="G221" i="15"/>
  <c r="F221" i="15"/>
  <c r="E221" i="15"/>
  <c r="D221" i="15"/>
  <c r="C221" i="15"/>
  <c r="R220" i="15"/>
  <c r="Q220" i="15"/>
  <c r="P220" i="15"/>
  <c r="O220" i="15"/>
  <c r="N220" i="15"/>
  <c r="M220" i="15"/>
  <c r="L220" i="15"/>
  <c r="K220" i="15"/>
  <c r="J220" i="15"/>
  <c r="I220" i="15"/>
  <c r="H220" i="15"/>
  <c r="G220" i="15"/>
  <c r="F220" i="15"/>
  <c r="E220" i="15"/>
  <c r="D220" i="15"/>
  <c r="C220" i="15"/>
  <c r="R219" i="15"/>
  <c r="Q219" i="15"/>
  <c r="P219" i="15"/>
  <c r="O219" i="15"/>
  <c r="N219" i="15"/>
  <c r="M219" i="15"/>
  <c r="L219" i="15"/>
  <c r="K219" i="15"/>
  <c r="J219" i="15"/>
  <c r="I219" i="15"/>
  <c r="H219" i="15"/>
  <c r="G219" i="15"/>
  <c r="F219" i="15"/>
  <c r="E219" i="15"/>
  <c r="D219" i="15"/>
  <c r="C219" i="15"/>
  <c r="R218" i="15"/>
  <c r="Q218" i="15"/>
  <c r="P218" i="15"/>
  <c r="O218" i="15"/>
  <c r="N218" i="15"/>
  <c r="M218" i="15"/>
  <c r="L218" i="15"/>
  <c r="K218" i="15"/>
  <c r="J218" i="15"/>
  <c r="I218" i="15"/>
  <c r="H218" i="15"/>
  <c r="G218" i="15"/>
  <c r="F218" i="15"/>
  <c r="E218" i="15"/>
  <c r="D218" i="15"/>
  <c r="B228" i="15"/>
  <c r="B227" i="15"/>
  <c r="B226" i="15"/>
  <c r="B225" i="15"/>
  <c r="B224" i="15"/>
  <c r="B223" i="15"/>
  <c r="B222" i="15"/>
  <c r="B221" i="15"/>
  <c r="B220" i="15"/>
  <c r="B219" i="15"/>
  <c r="C218" i="15"/>
  <c r="B218" i="15"/>
  <c r="R217" i="15"/>
  <c r="Q217" i="15"/>
  <c r="P217" i="15"/>
  <c r="O217" i="15"/>
  <c r="N217" i="15"/>
  <c r="M217" i="15"/>
  <c r="L217" i="15"/>
  <c r="K217" i="15"/>
  <c r="J217" i="15"/>
  <c r="I217" i="15"/>
  <c r="H217" i="15"/>
  <c r="G217" i="15"/>
  <c r="F217" i="15"/>
  <c r="E217" i="15"/>
  <c r="D217" i="15"/>
  <c r="C217" i="15"/>
  <c r="B214" i="15"/>
  <c r="B213" i="15"/>
  <c r="B212" i="15"/>
  <c r="B211" i="15"/>
  <c r="B210" i="15"/>
  <c r="B209" i="15"/>
  <c r="B208" i="15"/>
  <c r="B207" i="15"/>
  <c r="B206" i="15"/>
  <c r="B205" i="15"/>
  <c r="B204" i="15"/>
  <c r="B203" i="15"/>
  <c r="B202" i="15"/>
  <c r="B201" i="15"/>
  <c r="B200" i="15"/>
  <c r="E199" i="15"/>
  <c r="D199" i="15"/>
  <c r="C199" i="15"/>
  <c r="B199" i="15"/>
  <c r="D195" i="15"/>
  <c r="B195" i="15"/>
  <c r="B194" i="15"/>
  <c r="B193" i="15"/>
  <c r="B192" i="15"/>
  <c r="B191" i="15"/>
  <c r="B190" i="15"/>
  <c r="B189" i="15"/>
  <c r="B188" i="15"/>
  <c r="B187" i="15"/>
  <c r="B186" i="15"/>
  <c r="E185" i="15"/>
  <c r="D185" i="15"/>
  <c r="C185" i="15"/>
  <c r="B185" i="15"/>
  <c r="E181" i="15"/>
  <c r="D181" i="15"/>
  <c r="C181" i="15"/>
  <c r="E180" i="15"/>
  <c r="D180" i="15"/>
  <c r="C180" i="15"/>
  <c r="E179" i="15"/>
  <c r="D179" i="15"/>
  <c r="C179" i="15"/>
  <c r="G174" i="15"/>
  <c r="F174" i="15"/>
  <c r="E174" i="15"/>
  <c r="D174" i="15"/>
  <c r="C174" i="15"/>
  <c r="F173" i="15"/>
  <c r="E173" i="15"/>
  <c r="D173" i="15"/>
  <c r="C173" i="15"/>
  <c r="G173" i="15" s="1"/>
  <c r="F172" i="15"/>
  <c r="E172" i="15"/>
  <c r="D172" i="15"/>
  <c r="C172" i="15"/>
  <c r="G172" i="15" s="1"/>
  <c r="G171" i="15"/>
  <c r="F171" i="15"/>
  <c r="E171" i="15"/>
  <c r="D171" i="15"/>
  <c r="C171" i="15"/>
  <c r="G167" i="15"/>
  <c r="F167" i="15"/>
  <c r="E167" i="15"/>
  <c r="D167" i="15"/>
  <c r="C167" i="15"/>
  <c r="B167" i="15"/>
  <c r="G166" i="15"/>
  <c r="F166" i="15"/>
  <c r="E166" i="15"/>
  <c r="D166" i="15"/>
  <c r="C166" i="15"/>
  <c r="B166" i="15"/>
  <c r="G165" i="15"/>
  <c r="F165" i="15"/>
  <c r="E165" i="15"/>
  <c r="D165" i="15"/>
  <c r="C165" i="15"/>
  <c r="B165" i="15"/>
  <c r="G164" i="15"/>
  <c r="F164" i="15"/>
  <c r="E164" i="15"/>
  <c r="D164" i="15"/>
  <c r="C164" i="15"/>
  <c r="B164" i="15"/>
  <c r="G163" i="15"/>
  <c r="F163" i="15"/>
  <c r="E163" i="15"/>
  <c r="D163" i="15"/>
  <c r="C163" i="15"/>
  <c r="B163" i="15"/>
  <c r="G162" i="15"/>
  <c r="F162" i="15"/>
  <c r="E162" i="15"/>
  <c r="D162" i="15"/>
  <c r="C162" i="15"/>
  <c r="B162" i="15"/>
  <c r="G161" i="15"/>
  <c r="F161" i="15"/>
  <c r="E161" i="15"/>
  <c r="D161" i="15"/>
  <c r="C161" i="15"/>
  <c r="B161" i="15"/>
  <c r="G157" i="15"/>
  <c r="F157" i="15"/>
  <c r="E157" i="15"/>
  <c r="D157" i="15"/>
  <c r="C157" i="15"/>
  <c r="F156" i="15"/>
  <c r="E156" i="15"/>
  <c r="D156" i="15"/>
  <c r="G156" i="15" s="1"/>
  <c r="C156" i="15"/>
  <c r="F155" i="15"/>
  <c r="E155" i="15"/>
  <c r="D155" i="15"/>
  <c r="G155" i="15" s="1"/>
  <c r="C155" i="15"/>
  <c r="F154" i="15"/>
  <c r="E154" i="15"/>
  <c r="D154" i="15"/>
  <c r="G154" i="15" s="1"/>
  <c r="C154" i="15"/>
  <c r="F153" i="15"/>
  <c r="E153" i="15"/>
  <c r="D153" i="15"/>
  <c r="G153" i="15" s="1"/>
  <c r="C153" i="15"/>
  <c r="F152" i="15"/>
  <c r="E152" i="15"/>
  <c r="D152" i="15"/>
  <c r="G152" i="15" s="1"/>
  <c r="C152" i="15"/>
  <c r="F151" i="15"/>
  <c r="E151" i="15"/>
  <c r="D151" i="15"/>
  <c r="G151" i="15" s="1"/>
  <c r="C151" i="15"/>
  <c r="G150" i="15"/>
  <c r="F150" i="15"/>
  <c r="E150" i="15"/>
  <c r="D150" i="15"/>
  <c r="C150" i="15"/>
  <c r="E146" i="15"/>
  <c r="D146" i="15"/>
  <c r="C146" i="15"/>
  <c r="B145" i="15"/>
  <c r="B144" i="15"/>
  <c r="B143" i="15"/>
  <c r="B142" i="15"/>
  <c r="B141" i="15"/>
  <c r="B140" i="15"/>
  <c r="B139" i="15"/>
  <c r="D138" i="15"/>
  <c r="B138" i="15"/>
  <c r="B137" i="15"/>
  <c r="B136" i="15"/>
  <c r="B135" i="15"/>
  <c r="B134" i="15"/>
  <c r="B133" i="15"/>
  <c r="B132" i="15"/>
  <c r="B131" i="15"/>
  <c r="E130" i="15"/>
  <c r="D130" i="15"/>
  <c r="C130" i="15"/>
  <c r="B130" i="15"/>
  <c r="E126" i="15"/>
  <c r="D126" i="15"/>
  <c r="C126" i="15"/>
  <c r="B125" i="15"/>
  <c r="B124" i="15"/>
  <c r="B123" i="15"/>
  <c r="B122" i="15"/>
  <c r="B121" i="15"/>
  <c r="B120" i="15"/>
  <c r="B119" i="15"/>
  <c r="B118" i="15"/>
  <c r="B117" i="15"/>
  <c r="B116" i="15"/>
  <c r="E115" i="15"/>
  <c r="D115" i="15"/>
  <c r="C115" i="15"/>
  <c r="B115" i="15"/>
  <c r="C110" i="15"/>
  <c r="C109" i="15"/>
  <c r="C108" i="15"/>
  <c r="C107" i="15"/>
  <c r="C106" i="15"/>
  <c r="C105" i="15"/>
  <c r="C104" i="15"/>
  <c r="C103" i="15"/>
  <c r="C102" i="15"/>
  <c r="C101" i="15"/>
  <c r="C100" i="15"/>
  <c r="C99" i="15"/>
  <c r="C98" i="15"/>
  <c r="C97" i="15"/>
  <c r="C96" i="15"/>
  <c r="C95" i="15"/>
  <c r="C90" i="15"/>
  <c r="C89" i="15"/>
  <c r="C88" i="15"/>
  <c r="C87" i="15"/>
  <c r="C86" i="15"/>
  <c r="C85" i="15"/>
  <c r="C84" i="15"/>
  <c r="C83" i="15"/>
  <c r="C82" i="15"/>
  <c r="C81" i="15"/>
  <c r="C80" i="15"/>
  <c r="D76" i="15"/>
  <c r="C76" i="15"/>
  <c r="D75" i="15"/>
  <c r="C75" i="15"/>
  <c r="D74" i="15"/>
  <c r="C74" i="15"/>
  <c r="D73" i="15"/>
  <c r="C73" i="15"/>
  <c r="D72" i="15"/>
  <c r="C72" i="15"/>
  <c r="R34" i="15"/>
  <c r="Q34" i="15"/>
  <c r="P34" i="15"/>
  <c r="O34" i="15"/>
  <c r="N34" i="15"/>
  <c r="R33" i="15"/>
  <c r="Q33" i="15"/>
  <c r="P33" i="15"/>
  <c r="O33" i="15"/>
  <c r="N33" i="15"/>
  <c r="R32" i="15"/>
  <c r="Q32" i="15"/>
  <c r="P32" i="15"/>
  <c r="O32" i="15"/>
  <c r="N32" i="15"/>
  <c r="R31" i="15"/>
  <c r="Q31" i="15"/>
  <c r="P31" i="15"/>
  <c r="O31" i="15"/>
  <c r="N31" i="15"/>
  <c r="R30" i="15"/>
  <c r="Q30" i="15"/>
  <c r="P30" i="15"/>
  <c r="O30" i="15"/>
  <c r="N30" i="15"/>
  <c r="R29" i="15"/>
  <c r="Q29" i="15"/>
  <c r="P29" i="15"/>
  <c r="O29" i="15"/>
  <c r="N29" i="15"/>
  <c r="R28" i="15"/>
  <c r="Q28" i="15"/>
  <c r="P28" i="15"/>
  <c r="O28" i="15"/>
  <c r="N28" i="15"/>
  <c r="Q24" i="15"/>
  <c r="P24" i="15"/>
  <c r="O24" i="15"/>
  <c r="Q23" i="15"/>
  <c r="P23" i="15"/>
  <c r="O23" i="15"/>
  <c r="Q22" i="15"/>
  <c r="P22" i="15"/>
  <c r="O22" i="15"/>
  <c r="P18" i="15"/>
  <c r="O18" i="15"/>
  <c r="P17" i="15"/>
  <c r="O17" i="15"/>
  <c r="P16" i="15"/>
  <c r="O16" i="15"/>
  <c r="Q12" i="15"/>
  <c r="P12" i="15"/>
  <c r="O12" i="15"/>
  <c r="Q11" i="15"/>
  <c r="P11" i="15"/>
  <c r="O11" i="15"/>
  <c r="Q10" i="15"/>
  <c r="P10" i="15"/>
  <c r="O10" i="15"/>
  <c r="Q6" i="15"/>
  <c r="P6" i="15"/>
  <c r="O6" i="15"/>
  <c r="Q5" i="15"/>
  <c r="P5" i="15"/>
  <c r="O5" i="15"/>
  <c r="Q4" i="15"/>
  <c r="P4" i="15"/>
  <c r="O4" i="15"/>
  <c r="F57" i="15"/>
  <c r="E57" i="15"/>
  <c r="D57" i="15"/>
  <c r="F56" i="15"/>
  <c r="E56" i="15"/>
  <c r="D56" i="15"/>
  <c r="F55" i="15"/>
  <c r="E55" i="15"/>
  <c r="D55" i="15"/>
  <c r="F54" i="15"/>
  <c r="E54" i="15"/>
  <c r="D54" i="15"/>
  <c r="F53" i="15"/>
  <c r="E53" i="15"/>
  <c r="D53" i="15"/>
  <c r="F52" i="15"/>
  <c r="E52" i="15"/>
  <c r="D52" i="15"/>
  <c r="K48" i="15"/>
  <c r="J48" i="15"/>
  <c r="I48" i="15"/>
  <c r="K47" i="15"/>
  <c r="J47" i="15"/>
  <c r="I47" i="15"/>
  <c r="K46" i="15"/>
  <c r="J46" i="15"/>
  <c r="I46" i="15"/>
  <c r="K45" i="15"/>
  <c r="J45" i="15"/>
  <c r="I45" i="15"/>
  <c r="E41" i="15"/>
  <c r="E40" i="15"/>
  <c r="E39" i="15"/>
  <c r="E38" i="15"/>
  <c r="E37" i="15"/>
  <c r="E36" i="15"/>
  <c r="E35" i="15"/>
  <c r="E34" i="15"/>
  <c r="H30" i="15"/>
  <c r="G30" i="15"/>
  <c r="H29" i="15"/>
  <c r="G29" i="15"/>
  <c r="H28" i="15"/>
  <c r="G28" i="15"/>
  <c r="F13" i="15"/>
  <c r="F12" i="15"/>
  <c r="F11" i="15"/>
  <c r="F10" i="15"/>
  <c r="F9" i="15"/>
  <c r="F8" i="15"/>
  <c r="F7" i="15"/>
  <c r="E13" i="15"/>
  <c r="E12" i="15"/>
  <c r="E11" i="15"/>
  <c r="E10" i="15"/>
  <c r="E9" i="15"/>
  <c r="E8" i="15"/>
  <c r="E7" i="15"/>
  <c r="H62" i="14"/>
  <c r="G62" i="14"/>
  <c r="L62" i="14" s="1"/>
  <c r="F21" i="15" s="1"/>
  <c r="F62" i="14"/>
  <c r="E62" i="14"/>
  <c r="C23" i="15"/>
  <c r="C22" i="15"/>
  <c r="C21" i="15"/>
  <c r="C20" i="15"/>
  <c r="C19" i="15"/>
  <c r="C18" i="15"/>
  <c r="C17" i="15"/>
  <c r="D7" i="15"/>
  <c r="C7" i="15"/>
  <c r="H61" i="14"/>
  <c r="G61" i="14"/>
  <c r="L61" i="14" s="1"/>
  <c r="F61" i="14"/>
  <c r="E61" i="14"/>
  <c r="J61" i="14" s="1"/>
  <c r="H60" i="14"/>
  <c r="G60" i="14"/>
  <c r="L60" i="14" s="1"/>
  <c r="F60" i="14"/>
  <c r="E60" i="14"/>
  <c r="H59" i="14"/>
  <c r="G59" i="14"/>
  <c r="L59" i="14" s="1"/>
  <c r="F23" i="15" s="1"/>
  <c r="F59" i="14"/>
  <c r="E59" i="14"/>
  <c r="H58" i="14"/>
  <c r="G58" i="14"/>
  <c r="L58" i="14" s="1"/>
  <c r="F58" i="14"/>
  <c r="E58" i="14"/>
  <c r="H57" i="14"/>
  <c r="G57" i="14"/>
  <c r="L57" i="14" s="1"/>
  <c r="F57" i="14"/>
  <c r="E57" i="14"/>
  <c r="H56" i="14"/>
  <c r="G56" i="14"/>
  <c r="L56" i="14" s="1"/>
  <c r="F56" i="14"/>
  <c r="E56" i="14"/>
  <c r="H55" i="14"/>
  <c r="G55" i="14"/>
  <c r="L55" i="14" s="1"/>
  <c r="F55" i="14"/>
  <c r="E55" i="14"/>
  <c r="H54" i="14"/>
  <c r="G54" i="14"/>
  <c r="L54" i="14" s="1"/>
  <c r="F54" i="14"/>
  <c r="E54" i="14"/>
  <c r="H53" i="14"/>
  <c r="G53" i="14"/>
  <c r="L53" i="14" s="1"/>
  <c r="F53" i="14"/>
  <c r="E53" i="14"/>
  <c r="H52" i="14"/>
  <c r="G52" i="14"/>
  <c r="L52" i="14" s="1"/>
  <c r="F52" i="14"/>
  <c r="E52" i="14"/>
  <c r="H51" i="14"/>
  <c r="G51" i="14"/>
  <c r="L51" i="14" s="1"/>
  <c r="F51" i="14"/>
  <c r="E51" i="14"/>
  <c r="H50" i="14"/>
  <c r="G50" i="14"/>
  <c r="L50" i="14" s="1"/>
  <c r="F50" i="14"/>
  <c r="E50" i="14"/>
  <c r="H49" i="14"/>
  <c r="G49" i="14"/>
  <c r="L49" i="14" s="1"/>
  <c r="F22" i="15" s="1"/>
  <c r="F49" i="14"/>
  <c r="E49" i="14"/>
  <c r="H48" i="14"/>
  <c r="G48" i="14"/>
  <c r="L48" i="14" s="1"/>
  <c r="F48" i="14"/>
  <c r="E48" i="14"/>
  <c r="H47" i="14"/>
  <c r="D12" i="15" s="1"/>
  <c r="G47" i="14"/>
  <c r="F47" i="14"/>
  <c r="E47" i="14"/>
  <c r="H46" i="14"/>
  <c r="G46" i="14"/>
  <c r="L46" i="14" s="1"/>
  <c r="F46" i="14"/>
  <c r="E46" i="14"/>
  <c r="H45" i="14"/>
  <c r="G45" i="14"/>
  <c r="L45" i="14" s="1"/>
  <c r="F45" i="14"/>
  <c r="E45" i="14"/>
  <c r="H44" i="14"/>
  <c r="G44" i="14"/>
  <c r="L44" i="14" s="1"/>
  <c r="F44" i="14"/>
  <c r="E44" i="14"/>
  <c r="H43" i="14"/>
  <c r="G43" i="14"/>
  <c r="L43" i="14" s="1"/>
  <c r="F43" i="14"/>
  <c r="E43" i="14"/>
  <c r="H42" i="14"/>
  <c r="G42" i="14"/>
  <c r="L42" i="14" s="1"/>
  <c r="F42" i="14"/>
  <c r="E42" i="14"/>
  <c r="H41" i="14"/>
  <c r="G41" i="14"/>
  <c r="L41" i="14" s="1"/>
  <c r="F41" i="14"/>
  <c r="E41" i="14"/>
  <c r="H40" i="14"/>
  <c r="G40" i="14"/>
  <c r="L40" i="14" s="1"/>
  <c r="F40" i="14"/>
  <c r="E40" i="14"/>
  <c r="H39" i="14"/>
  <c r="G39" i="14"/>
  <c r="L39" i="14" s="1"/>
  <c r="F39" i="14"/>
  <c r="E39" i="14"/>
  <c r="H38" i="14"/>
  <c r="G38" i="14"/>
  <c r="L38" i="14" s="1"/>
  <c r="F38" i="14"/>
  <c r="E38" i="14"/>
  <c r="H37" i="14"/>
  <c r="G37" i="14"/>
  <c r="L37" i="14" s="1"/>
  <c r="F37" i="14"/>
  <c r="E37" i="14"/>
  <c r="H36" i="14"/>
  <c r="G36" i="14"/>
  <c r="L36" i="14" s="1"/>
  <c r="F36" i="14"/>
  <c r="E36" i="14"/>
  <c r="H35" i="14"/>
  <c r="G35" i="14"/>
  <c r="L35" i="14" s="1"/>
  <c r="F35" i="14"/>
  <c r="E35" i="14"/>
  <c r="H34" i="14"/>
  <c r="G34" i="14"/>
  <c r="L34" i="14" s="1"/>
  <c r="F34" i="14"/>
  <c r="E34" i="14"/>
  <c r="H33" i="14"/>
  <c r="G33" i="14"/>
  <c r="L33" i="14" s="1"/>
  <c r="F33" i="14"/>
  <c r="E33" i="14"/>
  <c r="H32" i="14"/>
  <c r="G32" i="14"/>
  <c r="L32" i="14" s="1"/>
  <c r="F32" i="14"/>
  <c r="E32" i="14"/>
  <c r="H31" i="14"/>
  <c r="G31" i="14"/>
  <c r="L31" i="14" s="1"/>
  <c r="F31" i="14"/>
  <c r="E31" i="14"/>
  <c r="H30" i="14"/>
  <c r="G30" i="14"/>
  <c r="L30" i="14" s="1"/>
  <c r="F30" i="14"/>
  <c r="E30" i="14"/>
  <c r="H29" i="14"/>
  <c r="G29" i="14"/>
  <c r="L29" i="14" s="1"/>
  <c r="F29" i="14"/>
  <c r="E29" i="14"/>
  <c r="H28" i="14"/>
  <c r="G28" i="14"/>
  <c r="L28" i="14" s="1"/>
  <c r="F28" i="14"/>
  <c r="E28" i="14"/>
  <c r="H27" i="14"/>
  <c r="G27" i="14"/>
  <c r="L27" i="14" s="1"/>
  <c r="F20" i="15" s="1"/>
  <c r="F27" i="14"/>
  <c r="E27" i="14"/>
  <c r="H26" i="14"/>
  <c r="G26" i="14"/>
  <c r="L26" i="14" s="1"/>
  <c r="F26" i="14"/>
  <c r="E26" i="14"/>
  <c r="H25" i="14"/>
  <c r="G25" i="14"/>
  <c r="L25" i="14" s="1"/>
  <c r="F25" i="14"/>
  <c r="E25" i="14"/>
  <c r="H24" i="14"/>
  <c r="G24" i="14"/>
  <c r="L24" i="14" s="1"/>
  <c r="F24" i="14"/>
  <c r="E24" i="14"/>
  <c r="H23" i="14"/>
  <c r="G23" i="14"/>
  <c r="L23" i="14" s="1"/>
  <c r="F23" i="14"/>
  <c r="E23" i="14"/>
  <c r="H22" i="14"/>
  <c r="G22" i="14"/>
  <c r="L22" i="14" s="1"/>
  <c r="F22" i="14"/>
  <c r="E22" i="14"/>
  <c r="H21" i="14"/>
  <c r="G21" i="14"/>
  <c r="L21" i="14" s="1"/>
  <c r="F21" i="14"/>
  <c r="E21" i="14"/>
  <c r="H20" i="14"/>
  <c r="G20" i="14"/>
  <c r="L20" i="14" s="1"/>
  <c r="F20" i="14"/>
  <c r="E20" i="14"/>
  <c r="H19" i="14"/>
  <c r="G19" i="14"/>
  <c r="L19" i="14" s="1"/>
  <c r="F19" i="15" s="1"/>
  <c r="F19" i="14"/>
  <c r="E19" i="14"/>
  <c r="H18" i="14"/>
  <c r="G18" i="14"/>
  <c r="L18" i="14" s="1"/>
  <c r="F18" i="14"/>
  <c r="E18" i="14"/>
  <c r="H17" i="14"/>
  <c r="G17" i="14"/>
  <c r="L17" i="14" s="1"/>
  <c r="F17" i="14"/>
  <c r="E17" i="14"/>
  <c r="H16" i="14"/>
  <c r="G16" i="14"/>
  <c r="L16" i="14" s="1"/>
  <c r="F16" i="14"/>
  <c r="E16" i="14"/>
  <c r="H15" i="14"/>
  <c r="G15" i="14"/>
  <c r="L15" i="14" s="1"/>
  <c r="F15" i="14"/>
  <c r="E15" i="14"/>
  <c r="H14" i="14"/>
  <c r="G14" i="14"/>
  <c r="L14" i="14" s="1"/>
  <c r="F14" i="14"/>
  <c r="E14" i="14"/>
  <c r="H13" i="14"/>
  <c r="G13" i="14"/>
  <c r="L13" i="14" s="1"/>
  <c r="F13" i="14"/>
  <c r="E13" i="14"/>
  <c r="H12" i="14"/>
  <c r="G12" i="14"/>
  <c r="L12" i="14" s="1"/>
  <c r="F12" i="14"/>
  <c r="E12" i="14"/>
  <c r="H11" i="14"/>
  <c r="G11" i="14"/>
  <c r="L11" i="14" s="1"/>
  <c r="F11" i="14"/>
  <c r="E11" i="14"/>
  <c r="H10" i="14"/>
  <c r="G10" i="14"/>
  <c r="L10" i="14" s="1"/>
  <c r="F10" i="14"/>
  <c r="E10" i="14"/>
  <c r="H9" i="14"/>
  <c r="G9" i="14"/>
  <c r="L9" i="14" s="1"/>
  <c r="F9" i="14"/>
  <c r="E9" i="14"/>
  <c r="H8" i="14"/>
  <c r="G8" i="14"/>
  <c r="L8" i="14" s="1"/>
  <c r="F8" i="14"/>
  <c r="E8" i="14"/>
  <c r="H7" i="14"/>
  <c r="G7" i="14"/>
  <c r="L7" i="14" s="1"/>
  <c r="F7" i="14"/>
  <c r="E7" i="14"/>
  <c r="H6" i="14"/>
  <c r="G6" i="14"/>
  <c r="L6" i="14" s="1"/>
  <c r="F6" i="14"/>
  <c r="E6" i="14"/>
  <c r="H5" i="14"/>
  <c r="G5" i="14"/>
  <c r="L5" i="14" s="1"/>
  <c r="F18" i="15" s="1"/>
  <c r="F5" i="14"/>
  <c r="E5" i="14"/>
  <c r="H4" i="14"/>
  <c r="G4" i="14"/>
  <c r="L4" i="14" s="1"/>
  <c r="F4" i="14"/>
  <c r="E4" i="14"/>
  <c r="H3" i="14"/>
  <c r="G3" i="14"/>
  <c r="L3" i="14" s="1"/>
  <c r="F3" i="14"/>
  <c r="E3" i="14"/>
  <c r="H2" i="14"/>
  <c r="C12" i="15" s="1"/>
  <c r="G2" i="14"/>
  <c r="F2" i="14"/>
  <c r="E2" i="14"/>
  <c r="E2" i="8"/>
  <c r="T718" i="3"/>
  <c r="S718" i="3"/>
  <c r="T717" i="3"/>
  <c r="S717" i="3"/>
  <c r="T900" i="3"/>
  <c r="S900" i="3"/>
  <c r="T899" i="3"/>
  <c r="S899" i="3"/>
  <c r="T898" i="3"/>
  <c r="S898" i="3"/>
  <c r="T897" i="3"/>
  <c r="S897" i="3"/>
  <c r="T896" i="3"/>
  <c r="S896" i="3"/>
  <c r="T895" i="3"/>
  <c r="S895" i="3"/>
  <c r="T894" i="3"/>
  <c r="S894" i="3"/>
  <c r="T893" i="3"/>
  <c r="S893" i="3"/>
  <c r="T892" i="3"/>
  <c r="S892" i="3"/>
  <c r="T891" i="3"/>
  <c r="S891" i="3"/>
  <c r="T890" i="3"/>
  <c r="S890" i="3"/>
  <c r="T889" i="3"/>
  <c r="S889" i="3"/>
  <c r="T888" i="3"/>
  <c r="S888" i="3"/>
  <c r="T887" i="3"/>
  <c r="S887" i="3"/>
  <c r="T886" i="3"/>
  <c r="S886" i="3"/>
  <c r="T885" i="3"/>
  <c r="S885" i="3"/>
  <c r="T884" i="3"/>
  <c r="S884" i="3"/>
  <c r="T883" i="3"/>
  <c r="S883" i="3"/>
  <c r="T882" i="3"/>
  <c r="S882" i="3"/>
  <c r="T881" i="3"/>
  <c r="S881" i="3"/>
  <c r="T880" i="3"/>
  <c r="S880" i="3"/>
  <c r="T879" i="3"/>
  <c r="S879" i="3"/>
  <c r="T878" i="3"/>
  <c r="S878" i="3"/>
  <c r="T877" i="3"/>
  <c r="S877" i="3"/>
  <c r="T876" i="3"/>
  <c r="S876" i="3"/>
  <c r="T875" i="3"/>
  <c r="S875" i="3"/>
  <c r="T874" i="3"/>
  <c r="S874" i="3"/>
  <c r="T873" i="3"/>
  <c r="S873" i="3"/>
  <c r="T872" i="3"/>
  <c r="S872" i="3"/>
  <c r="T871" i="3"/>
  <c r="S871" i="3"/>
  <c r="T870" i="3"/>
  <c r="S870" i="3"/>
  <c r="T869" i="3"/>
  <c r="S869" i="3"/>
  <c r="T868" i="3"/>
  <c r="S868" i="3"/>
  <c r="T867" i="3"/>
  <c r="S867" i="3"/>
  <c r="T866" i="3"/>
  <c r="S866" i="3"/>
  <c r="T865" i="3"/>
  <c r="S865" i="3"/>
  <c r="T864" i="3"/>
  <c r="S864" i="3"/>
  <c r="T863" i="3"/>
  <c r="S863" i="3"/>
  <c r="T862" i="3"/>
  <c r="S862" i="3"/>
  <c r="T861" i="3"/>
  <c r="S861" i="3"/>
  <c r="T860" i="3"/>
  <c r="S860" i="3"/>
  <c r="T859" i="3"/>
  <c r="S859" i="3"/>
  <c r="T858" i="3"/>
  <c r="S858" i="3"/>
  <c r="T857" i="3"/>
  <c r="S857" i="3"/>
  <c r="T856" i="3"/>
  <c r="S856" i="3"/>
  <c r="T855" i="3"/>
  <c r="S855" i="3"/>
  <c r="T854" i="3"/>
  <c r="S854" i="3"/>
  <c r="T853" i="3"/>
  <c r="S853" i="3"/>
  <c r="T852" i="3"/>
  <c r="S852" i="3"/>
  <c r="T851" i="3"/>
  <c r="S851" i="3"/>
  <c r="T850" i="3"/>
  <c r="S850" i="3"/>
  <c r="T849" i="3"/>
  <c r="S849" i="3"/>
  <c r="T848" i="3"/>
  <c r="S848" i="3"/>
  <c r="T847" i="3"/>
  <c r="S847" i="3"/>
  <c r="T846" i="3"/>
  <c r="S846" i="3"/>
  <c r="T845" i="3"/>
  <c r="S845" i="3"/>
  <c r="T844" i="3"/>
  <c r="S844" i="3"/>
  <c r="T843" i="3"/>
  <c r="S843" i="3"/>
  <c r="T842" i="3"/>
  <c r="S842" i="3"/>
  <c r="T841" i="3"/>
  <c r="S841" i="3"/>
  <c r="T840" i="3"/>
  <c r="S840" i="3"/>
  <c r="T839" i="3"/>
  <c r="S839" i="3"/>
  <c r="T838" i="3"/>
  <c r="S838" i="3"/>
  <c r="T837" i="3"/>
  <c r="S837" i="3"/>
  <c r="T836" i="3"/>
  <c r="S836" i="3"/>
  <c r="T835" i="3"/>
  <c r="S835" i="3"/>
  <c r="T834" i="3"/>
  <c r="S834" i="3"/>
  <c r="T833" i="3"/>
  <c r="S833" i="3"/>
  <c r="T832" i="3"/>
  <c r="S832" i="3"/>
  <c r="T831" i="3"/>
  <c r="S831" i="3"/>
  <c r="T830" i="3"/>
  <c r="S830" i="3"/>
  <c r="T829" i="3"/>
  <c r="S829" i="3"/>
  <c r="T828" i="3"/>
  <c r="S828" i="3"/>
  <c r="T827" i="3"/>
  <c r="S827" i="3"/>
  <c r="T826" i="3"/>
  <c r="S826" i="3"/>
  <c r="T825" i="3"/>
  <c r="S825" i="3"/>
  <c r="T824" i="3"/>
  <c r="S824" i="3"/>
  <c r="T823" i="3"/>
  <c r="S823" i="3"/>
  <c r="T822" i="3"/>
  <c r="S822" i="3"/>
  <c r="T821" i="3"/>
  <c r="S821" i="3"/>
  <c r="T820" i="3"/>
  <c r="S820" i="3"/>
  <c r="T819" i="3"/>
  <c r="S819" i="3"/>
  <c r="T818" i="3"/>
  <c r="S818" i="3"/>
  <c r="T817" i="3"/>
  <c r="S817" i="3"/>
  <c r="T816" i="3"/>
  <c r="S816" i="3"/>
  <c r="T815" i="3"/>
  <c r="S815" i="3"/>
  <c r="T814" i="3"/>
  <c r="S814" i="3"/>
  <c r="T813" i="3"/>
  <c r="S813" i="3"/>
  <c r="T812" i="3"/>
  <c r="S812" i="3"/>
  <c r="T811" i="3"/>
  <c r="S811" i="3"/>
  <c r="T810" i="3"/>
  <c r="S810" i="3"/>
  <c r="T809" i="3"/>
  <c r="S809" i="3"/>
  <c r="T808" i="3"/>
  <c r="S808" i="3"/>
  <c r="T807" i="3"/>
  <c r="S807" i="3"/>
  <c r="T806" i="3"/>
  <c r="S806" i="3"/>
  <c r="T805" i="3"/>
  <c r="S805" i="3"/>
  <c r="T804" i="3"/>
  <c r="S804" i="3"/>
  <c r="T803" i="3"/>
  <c r="S803" i="3"/>
  <c r="T802" i="3"/>
  <c r="S802" i="3"/>
  <c r="T801" i="3"/>
  <c r="S801" i="3"/>
  <c r="T800" i="3"/>
  <c r="S800" i="3"/>
  <c r="T799" i="3"/>
  <c r="S799" i="3"/>
  <c r="T798" i="3"/>
  <c r="S798" i="3"/>
  <c r="T797" i="3"/>
  <c r="S797" i="3"/>
  <c r="T796" i="3"/>
  <c r="S796" i="3"/>
  <c r="T795" i="3"/>
  <c r="S795" i="3"/>
  <c r="T794" i="3"/>
  <c r="S794" i="3"/>
  <c r="T793" i="3"/>
  <c r="S793" i="3"/>
  <c r="T792" i="3"/>
  <c r="S792" i="3"/>
  <c r="T791" i="3"/>
  <c r="S791" i="3"/>
  <c r="T790" i="3"/>
  <c r="S790" i="3"/>
  <c r="T789" i="3"/>
  <c r="S789" i="3"/>
  <c r="T788" i="3"/>
  <c r="S788" i="3"/>
  <c r="T787" i="3"/>
  <c r="S787" i="3"/>
  <c r="T786" i="3"/>
  <c r="S786" i="3"/>
  <c r="T785" i="3"/>
  <c r="S785" i="3"/>
  <c r="T784" i="3"/>
  <c r="S784" i="3"/>
  <c r="T783" i="3"/>
  <c r="S783" i="3"/>
  <c r="T782" i="3"/>
  <c r="S782" i="3"/>
  <c r="T781" i="3"/>
  <c r="S781" i="3"/>
  <c r="T780" i="3"/>
  <c r="S780" i="3"/>
  <c r="T779" i="3"/>
  <c r="S779" i="3"/>
  <c r="T778" i="3"/>
  <c r="S778" i="3"/>
  <c r="T777" i="3"/>
  <c r="S777" i="3"/>
  <c r="T776" i="3"/>
  <c r="S776" i="3"/>
  <c r="T775" i="3"/>
  <c r="S775" i="3"/>
  <c r="T774" i="3"/>
  <c r="S774" i="3"/>
  <c r="T773" i="3"/>
  <c r="S773" i="3"/>
  <c r="T772" i="3"/>
  <c r="S772" i="3"/>
  <c r="T771" i="3"/>
  <c r="S771" i="3"/>
  <c r="T770" i="3"/>
  <c r="S770" i="3"/>
  <c r="T769" i="3"/>
  <c r="S769" i="3"/>
  <c r="T768" i="3"/>
  <c r="S768" i="3"/>
  <c r="T767" i="3"/>
  <c r="S767" i="3"/>
  <c r="T766" i="3"/>
  <c r="S766" i="3"/>
  <c r="T765" i="3"/>
  <c r="S765" i="3"/>
  <c r="T764" i="3"/>
  <c r="S764" i="3"/>
  <c r="T763" i="3"/>
  <c r="S763" i="3"/>
  <c r="T762" i="3"/>
  <c r="S762" i="3"/>
  <c r="T761" i="3"/>
  <c r="S761" i="3"/>
  <c r="T760" i="3"/>
  <c r="S760" i="3"/>
  <c r="T759" i="3"/>
  <c r="S759" i="3"/>
  <c r="T758" i="3"/>
  <c r="S758" i="3"/>
  <c r="T757" i="3"/>
  <c r="S757" i="3"/>
  <c r="T756" i="3"/>
  <c r="S756" i="3"/>
  <c r="T755" i="3"/>
  <c r="S755" i="3"/>
  <c r="T754" i="3"/>
  <c r="S754" i="3"/>
  <c r="T753" i="3"/>
  <c r="S753" i="3"/>
  <c r="T752" i="3"/>
  <c r="S752" i="3"/>
  <c r="T751" i="3"/>
  <c r="S751" i="3"/>
  <c r="T750" i="3"/>
  <c r="S750" i="3"/>
  <c r="T749" i="3"/>
  <c r="S749" i="3"/>
  <c r="T748" i="3"/>
  <c r="S748" i="3"/>
  <c r="T747" i="3"/>
  <c r="S747" i="3"/>
  <c r="T746" i="3"/>
  <c r="S746" i="3"/>
  <c r="T745" i="3"/>
  <c r="S745" i="3"/>
  <c r="T744" i="3"/>
  <c r="S744" i="3"/>
  <c r="T743" i="3"/>
  <c r="S743" i="3"/>
  <c r="T742" i="3"/>
  <c r="S742" i="3"/>
  <c r="T741" i="3"/>
  <c r="S741" i="3"/>
  <c r="T740" i="3"/>
  <c r="S740" i="3"/>
  <c r="T739" i="3"/>
  <c r="S739" i="3"/>
  <c r="T738" i="3"/>
  <c r="S738" i="3"/>
  <c r="T737" i="3"/>
  <c r="S737" i="3"/>
  <c r="T736" i="3"/>
  <c r="S736" i="3"/>
  <c r="T735" i="3"/>
  <c r="S735" i="3"/>
  <c r="T734" i="3"/>
  <c r="S734" i="3"/>
  <c r="T733" i="3"/>
  <c r="S733" i="3"/>
  <c r="T732" i="3"/>
  <c r="S732" i="3"/>
  <c r="T731" i="3"/>
  <c r="S731" i="3"/>
  <c r="T730" i="3"/>
  <c r="S730" i="3"/>
  <c r="T729" i="3"/>
  <c r="S729" i="3"/>
  <c r="T728" i="3"/>
  <c r="S728" i="3"/>
  <c r="T727" i="3"/>
  <c r="S727" i="3"/>
  <c r="T726" i="3"/>
  <c r="S726" i="3"/>
  <c r="T725" i="3"/>
  <c r="S725" i="3"/>
  <c r="T724" i="3"/>
  <c r="S724" i="3"/>
  <c r="T723" i="3"/>
  <c r="S723" i="3"/>
  <c r="T722" i="3"/>
  <c r="S722" i="3"/>
  <c r="T721" i="3"/>
  <c r="S721" i="3"/>
  <c r="T720" i="3"/>
  <c r="S720" i="3"/>
  <c r="T719" i="3"/>
  <c r="S719" i="3"/>
  <c r="T716" i="3"/>
  <c r="S716" i="3"/>
  <c r="T715" i="3"/>
  <c r="S715" i="3"/>
  <c r="T714" i="3"/>
  <c r="S714" i="3"/>
  <c r="T713" i="3"/>
  <c r="S713" i="3"/>
  <c r="T712" i="3"/>
  <c r="S712" i="3"/>
  <c r="T711" i="3"/>
  <c r="S711" i="3"/>
  <c r="T710" i="3"/>
  <c r="S710" i="3"/>
  <c r="T709" i="3"/>
  <c r="S709" i="3"/>
  <c r="T708" i="3"/>
  <c r="S708" i="3"/>
  <c r="T707" i="3"/>
  <c r="S707" i="3"/>
  <c r="T706" i="3"/>
  <c r="S706" i="3"/>
  <c r="T705" i="3"/>
  <c r="S705" i="3"/>
  <c r="T704" i="3"/>
  <c r="S704" i="3"/>
  <c r="T703" i="3"/>
  <c r="S703" i="3"/>
  <c r="T702" i="3"/>
  <c r="S702" i="3"/>
  <c r="T701" i="3"/>
  <c r="S701" i="3"/>
  <c r="T700" i="3"/>
  <c r="S700" i="3"/>
  <c r="T699" i="3"/>
  <c r="S699" i="3"/>
  <c r="T698" i="3"/>
  <c r="S698" i="3"/>
  <c r="T697" i="3"/>
  <c r="S697" i="3"/>
  <c r="T696" i="3"/>
  <c r="S696" i="3"/>
  <c r="T695" i="3"/>
  <c r="S695" i="3"/>
  <c r="T694" i="3"/>
  <c r="S694" i="3"/>
  <c r="T693" i="3"/>
  <c r="S693" i="3"/>
  <c r="T692" i="3"/>
  <c r="S692" i="3"/>
  <c r="T691" i="3"/>
  <c r="S691" i="3"/>
  <c r="T690" i="3"/>
  <c r="S690" i="3"/>
  <c r="T689" i="3"/>
  <c r="S689" i="3"/>
  <c r="T688" i="3"/>
  <c r="S688" i="3"/>
  <c r="T687" i="3"/>
  <c r="S687" i="3"/>
  <c r="T686" i="3"/>
  <c r="S686" i="3"/>
  <c r="T685" i="3"/>
  <c r="S685" i="3"/>
  <c r="T684" i="3"/>
  <c r="S684" i="3"/>
  <c r="T683" i="3"/>
  <c r="S683" i="3"/>
  <c r="T682" i="3"/>
  <c r="S682" i="3"/>
  <c r="T681" i="3"/>
  <c r="S681" i="3"/>
  <c r="T680" i="3"/>
  <c r="S680" i="3"/>
  <c r="T679" i="3"/>
  <c r="S679" i="3"/>
  <c r="T678" i="3"/>
  <c r="S678" i="3"/>
  <c r="T677" i="3"/>
  <c r="S677" i="3"/>
  <c r="T676" i="3"/>
  <c r="S676" i="3"/>
  <c r="T675" i="3"/>
  <c r="S675" i="3"/>
  <c r="T674" i="3"/>
  <c r="S674" i="3"/>
  <c r="T673" i="3"/>
  <c r="S673" i="3"/>
  <c r="T672" i="3"/>
  <c r="S672" i="3"/>
  <c r="T671" i="3"/>
  <c r="S671" i="3"/>
  <c r="T670" i="3"/>
  <c r="S670" i="3"/>
  <c r="T669" i="3"/>
  <c r="S669" i="3"/>
  <c r="T668" i="3"/>
  <c r="S668" i="3"/>
  <c r="T667" i="3"/>
  <c r="S667" i="3"/>
  <c r="T666" i="3"/>
  <c r="S666" i="3"/>
  <c r="T665" i="3"/>
  <c r="S665" i="3"/>
  <c r="T664" i="3"/>
  <c r="S664" i="3"/>
  <c r="T663" i="3"/>
  <c r="S663" i="3"/>
  <c r="T662" i="3"/>
  <c r="S662" i="3"/>
  <c r="T661" i="3"/>
  <c r="S661" i="3"/>
  <c r="T660" i="3"/>
  <c r="S660" i="3"/>
  <c r="T659" i="3"/>
  <c r="S659" i="3"/>
  <c r="T658" i="3"/>
  <c r="S658" i="3"/>
  <c r="T657" i="3"/>
  <c r="S657" i="3"/>
  <c r="T656" i="3"/>
  <c r="S656" i="3"/>
  <c r="T655" i="3"/>
  <c r="S655" i="3"/>
  <c r="T654" i="3"/>
  <c r="S654" i="3"/>
  <c r="T653" i="3"/>
  <c r="S653" i="3"/>
  <c r="T652" i="3"/>
  <c r="S652" i="3"/>
  <c r="T651" i="3"/>
  <c r="S651" i="3"/>
  <c r="T650" i="3"/>
  <c r="S650" i="3"/>
  <c r="T649" i="3"/>
  <c r="S649" i="3"/>
  <c r="T648" i="3"/>
  <c r="S648" i="3"/>
  <c r="T647" i="3"/>
  <c r="S647" i="3"/>
  <c r="T646" i="3"/>
  <c r="S646" i="3"/>
  <c r="T645" i="3"/>
  <c r="S645" i="3"/>
  <c r="T644" i="3"/>
  <c r="S644" i="3"/>
  <c r="T643" i="3"/>
  <c r="S643" i="3"/>
  <c r="T642" i="3"/>
  <c r="S642" i="3"/>
  <c r="T641" i="3"/>
  <c r="S641" i="3"/>
  <c r="T640" i="3"/>
  <c r="S640" i="3"/>
  <c r="T639" i="3"/>
  <c r="S639" i="3"/>
  <c r="T638" i="3"/>
  <c r="S638" i="3"/>
  <c r="T637" i="3"/>
  <c r="S637" i="3"/>
  <c r="T636" i="3"/>
  <c r="S636" i="3"/>
  <c r="T635" i="3"/>
  <c r="S635" i="3"/>
  <c r="T634" i="3"/>
  <c r="S634" i="3"/>
  <c r="T633" i="3"/>
  <c r="S633" i="3"/>
  <c r="T632" i="3"/>
  <c r="S632" i="3"/>
  <c r="T631" i="3"/>
  <c r="S631" i="3"/>
  <c r="T630" i="3"/>
  <c r="S630" i="3"/>
  <c r="T629" i="3"/>
  <c r="S629" i="3"/>
  <c r="T628" i="3"/>
  <c r="S628" i="3"/>
  <c r="T627" i="3"/>
  <c r="S627" i="3"/>
  <c r="T626" i="3"/>
  <c r="S626" i="3"/>
  <c r="T625" i="3"/>
  <c r="S625" i="3"/>
  <c r="T624" i="3"/>
  <c r="S624" i="3"/>
  <c r="T623" i="3"/>
  <c r="S623" i="3"/>
  <c r="T622" i="3"/>
  <c r="S622" i="3"/>
  <c r="T621" i="3"/>
  <c r="S621" i="3"/>
  <c r="T620" i="3"/>
  <c r="S620" i="3"/>
  <c r="T619" i="3"/>
  <c r="S619" i="3"/>
  <c r="T618" i="3"/>
  <c r="S618" i="3"/>
  <c r="T617" i="3"/>
  <c r="S617" i="3"/>
  <c r="T616" i="3"/>
  <c r="S616" i="3"/>
  <c r="T615" i="3"/>
  <c r="S615" i="3"/>
  <c r="T614" i="3"/>
  <c r="S614" i="3"/>
  <c r="T613" i="3"/>
  <c r="S613" i="3"/>
  <c r="T612" i="3"/>
  <c r="S612" i="3"/>
  <c r="T611" i="3"/>
  <c r="S611" i="3"/>
  <c r="T610" i="3"/>
  <c r="S610" i="3"/>
  <c r="T609" i="3"/>
  <c r="S609" i="3"/>
  <c r="T608" i="3"/>
  <c r="S608" i="3"/>
  <c r="T607" i="3"/>
  <c r="S607" i="3"/>
  <c r="T606" i="3"/>
  <c r="S606" i="3"/>
  <c r="T605" i="3"/>
  <c r="S605" i="3"/>
  <c r="T604" i="3"/>
  <c r="S604" i="3"/>
  <c r="T603" i="3"/>
  <c r="S603" i="3"/>
  <c r="T602" i="3"/>
  <c r="S602" i="3"/>
  <c r="T601" i="3"/>
  <c r="S601" i="3"/>
  <c r="T600" i="3"/>
  <c r="S600" i="3"/>
  <c r="T599" i="3"/>
  <c r="S599" i="3"/>
  <c r="T598" i="3"/>
  <c r="S598" i="3"/>
  <c r="T597" i="3"/>
  <c r="S597" i="3"/>
  <c r="T596" i="3"/>
  <c r="S596" i="3"/>
  <c r="T595" i="3"/>
  <c r="S595" i="3"/>
  <c r="T594" i="3"/>
  <c r="S594" i="3"/>
  <c r="T593" i="3"/>
  <c r="S593" i="3"/>
  <c r="T592" i="3"/>
  <c r="S592" i="3"/>
  <c r="T591" i="3"/>
  <c r="S591" i="3"/>
  <c r="T590" i="3"/>
  <c r="S590" i="3"/>
  <c r="T589" i="3"/>
  <c r="S589" i="3"/>
  <c r="T588" i="3"/>
  <c r="S588" i="3"/>
  <c r="T587" i="3"/>
  <c r="S587" i="3"/>
  <c r="T586" i="3"/>
  <c r="S586" i="3"/>
  <c r="T585" i="3"/>
  <c r="S585" i="3"/>
  <c r="T584" i="3"/>
  <c r="S584" i="3"/>
  <c r="T583" i="3"/>
  <c r="S583" i="3"/>
  <c r="T582" i="3"/>
  <c r="S582" i="3"/>
  <c r="T581" i="3"/>
  <c r="S581" i="3"/>
  <c r="T580" i="3"/>
  <c r="S580" i="3"/>
  <c r="T579" i="3"/>
  <c r="S579" i="3"/>
  <c r="T578" i="3"/>
  <c r="S578" i="3"/>
  <c r="T577" i="3"/>
  <c r="S577" i="3"/>
  <c r="T576" i="3"/>
  <c r="S576" i="3"/>
  <c r="T575" i="3"/>
  <c r="S575" i="3"/>
  <c r="T574" i="3"/>
  <c r="S574" i="3"/>
  <c r="T573" i="3"/>
  <c r="S573" i="3"/>
  <c r="T572" i="3"/>
  <c r="S572" i="3"/>
  <c r="T571" i="3"/>
  <c r="S571" i="3"/>
  <c r="T570" i="3"/>
  <c r="S570" i="3"/>
  <c r="T569" i="3"/>
  <c r="S569" i="3"/>
  <c r="T568" i="3"/>
  <c r="S568" i="3"/>
  <c r="T567" i="3"/>
  <c r="S567" i="3"/>
  <c r="T566" i="3"/>
  <c r="S566" i="3"/>
  <c r="T565" i="3"/>
  <c r="S565" i="3"/>
  <c r="T564" i="3"/>
  <c r="S564" i="3"/>
  <c r="T563" i="3"/>
  <c r="S563" i="3"/>
  <c r="T562" i="3"/>
  <c r="S562" i="3"/>
  <c r="T561" i="3"/>
  <c r="S561" i="3"/>
  <c r="T560" i="3"/>
  <c r="S560" i="3"/>
  <c r="T559" i="3"/>
  <c r="S559" i="3"/>
  <c r="T558" i="3"/>
  <c r="S558" i="3"/>
  <c r="T557" i="3"/>
  <c r="S557" i="3"/>
  <c r="T556" i="3"/>
  <c r="S556" i="3"/>
  <c r="T555" i="3"/>
  <c r="S555" i="3"/>
  <c r="T554" i="3"/>
  <c r="S554" i="3"/>
  <c r="T553" i="3"/>
  <c r="S553" i="3"/>
  <c r="T552" i="3"/>
  <c r="S552" i="3"/>
  <c r="T551" i="3"/>
  <c r="S551" i="3"/>
  <c r="T550" i="3"/>
  <c r="S550" i="3"/>
  <c r="T549" i="3"/>
  <c r="S549" i="3"/>
  <c r="T548" i="3"/>
  <c r="S548" i="3"/>
  <c r="T547" i="3"/>
  <c r="S547" i="3"/>
  <c r="T546" i="3"/>
  <c r="S546" i="3"/>
  <c r="T545" i="3"/>
  <c r="S545" i="3"/>
  <c r="T544" i="3"/>
  <c r="S544" i="3"/>
  <c r="T543" i="3"/>
  <c r="S543" i="3"/>
  <c r="T542" i="3"/>
  <c r="S542" i="3"/>
  <c r="T541" i="3"/>
  <c r="S541" i="3"/>
  <c r="T540" i="3"/>
  <c r="S540" i="3"/>
  <c r="T539" i="3"/>
  <c r="S539" i="3"/>
  <c r="T538" i="3"/>
  <c r="S538" i="3"/>
  <c r="T537" i="3"/>
  <c r="S537" i="3"/>
  <c r="T536" i="3"/>
  <c r="S536" i="3"/>
  <c r="T535" i="3"/>
  <c r="S535" i="3"/>
  <c r="T534" i="3"/>
  <c r="S534" i="3"/>
  <c r="T533" i="3"/>
  <c r="S533" i="3"/>
  <c r="T532" i="3"/>
  <c r="S532" i="3"/>
  <c r="T531" i="3"/>
  <c r="S531" i="3"/>
  <c r="T530" i="3"/>
  <c r="S530" i="3"/>
  <c r="T529" i="3"/>
  <c r="S529" i="3"/>
  <c r="T528" i="3"/>
  <c r="S528" i="3"/>
  <c r="T527" i="3"/>
  <c r="S527" i="3"/>
  <c r="T526" i="3"/>
  <c r="S526" i="3"/>
  <c r="T525" i="3"/>
  <c r="S525" i="3"/>
  <c r="T524" i="3"/>
  <c r="S524" i="3"/>
  <c r="T523" i="3"/>
  <c r="S523" i="3"/>
  <c r="T522" i="3"/>
  <c r="S522" i="3"/>
  <c r="T521" i="3"/>
  <c r="S521" i="3"/>
  <c r="T520" i="3"/>
  <c r="S520" i="3"/>
  <c r="T519" i="3"/>
  <c r="S519" i="3"/>
  <c r="T518" i="3"/>
  <c r="S518" i="3"/>
  <c r="T517" i="3"/>
  <c r="S517" i="3"/>
  <c r="T516" i="3"/>
  <c r="S516" i="3"/>
  <c r="T515" i="3"/>
  <c r="S515" i="3"/>
  <c r="T514" i="3"/>
  <c r="S514" i="3"/>
  <c r="T513" i="3"/>
  <c r="S513" i="3"/>
  <c r="T512" i="3"/>
  <c r="S512" i="3"/>
  <c r="T511" i="3"/>
  <c r="S511" i="3"/>
  <c r="T510" i="3"/>
  <c r="S510" i="3"/>
  <c r="T509" i="3"/>
  <c r="S509" i="3"/>
  <c r="T508" i="3"/>
  <c r="S508" i="3"/>
  <c r="T507" i="3"/>
  <c r="S507" i="3"/>
  <c r="T506" i="3"/>
  <c r="S506" i="3"/>
  <c r="T505" i="3"/>
  <c r="S505" i="3"/>
  <c r="T504" i="3"/>
  <c r="S504" i="3"/>
  <c r="T503" i="3"/>
  <c r="S503" i="3"/>
  <c r="T502" i="3"/>
  <c r="S502" i="3"/>
  <c r="T501" i="3"/>
  <c r="S501" i="3"/>
  <c r="T500" i="3"/>
  <c r="S500" i="3"/>
  <c r="T499" i="3"/>
  <c r="S499" i="3"/>
  <c r="T498" i="3"/>
  <c r="S498" i="3"/>
  <c r="T497" i="3"/>
  <c r="S497" i="3"/>
  <c r="T496" i="3"/>
  <c r="S496" i="3"/>
  <c r="T495" i="3"/>
  <c r="S495" i="3"/>
  <c r="T494" i="3"/>
  <c r="S494" i="3"/>
  <c r="T493" i="3"/>
  <c r="S493" i="3"/>
  <c r="T492" i="3"/>
  <c r="S492" i="3"/>
  <c r="T491" i="3"/>
  <c r="S491" i="3"/>
  <c r="T490" i="3"/>
  <c r="S490" i="3"/>
  <c r="T489" i="3"/>
  <c r="S489" i="3"/>
  <c r="T488" i="3"/>
  <c r="S488" i="3"/>
  <c r="T487" i="3"/>
  <c r="S487" i="3"/>
  <c r="T486" i="3"/>
  <c r="S486" i="3"/>
  <c r="T485" i="3"/>
  <c r="S485" i="3"/>
  <c r="T484" i="3"/>
  <c r="S484" i="3"/>
  <c r="T483" i="3"/>
  <c r="S483" i="3"/>
  <c r="T482" i="3"/>
  <c r="S482" i="3"/>
  <c r="T481" i="3"/>
  <c r="S481" i="3"/>
  <c r="T480" i="3"/>
  <c r="S480" i="3"/>
  <c r="T479" i="3"/>
  <c r="S479" i="3"/>
  <c r="T478" i="3"/>
  <c r="S478" i="3"/>
  <c r="T477" i="3"/>
  <c r="S477" i="3"/>
  <c r="T476" i="3"/>
  <c r="S476" i="3"/>
  <c r="T475" i="3"/>
  <c r="S475" i="3"/>
  <c r="T474" i="3"/>
  <c r="S474" i="3"/>
  <c r="T473" i="3"/>
  <c r="S473" i="3"/>
  <c r="T472" i="3"/>
  <c r="S472" i="3"/>
  <c r="T471" i="3"/>
  <c r="S471" i="3"/>
  <c r="T470" i="3"/>
  <c r="S470" i="3"/>
  <c r="T469" i="3"/>
  <c r="S469" i="3"/>
  <c r="T468" i="3"/>
  <c r="S468" i="3"/>
  <c r="T467" i="3"/>
  <c r="S467" i="3"/>
  <c r="T466" i="3"/>
  <c r="S466" i="3"/>
  <c r="T465" i="3"/>
  <c r="S465" i="3"/>
  <c r="T464" i="3"/>
  <c r="S464" i="3"/>
  <c r="T463" i="3"/>
  <c r="S463" i="3"/>
  <c r="T462" i="3"/>
  <c r="S462" i="3"/>
  <c r="T461" i="3"/>
  <c r="S461" i="3"/>
  <c r="T460" i="3"/>
  <c r="S460" i="3"/>
  <c r="T459" i="3"/>
  <c r="S459" i="3"/>
  <c r="T458" i="3"/>
  <c r="S458" i="3"/>
  <c r="T457" i="3"/>
  <c r="S457" i="3"/>
  <c r="T456" i="3"/>
  <c r="S456" i="3"/>
  <c r="T455" i="3"/>
  <c r="S455" i="3"/>
  <c r="T454" i="3"/>
  <c r="S454" i="3"/>
  <c r="T453" i="3"/>
  <c r="S453" i="3"/>
  <c r="T452" i="3"/>
  <c r="S452" i="3"/>
  <c r="T451" i="3"/>
  <c r="S451" i="3"/>
  <c r="T450" i="3"/>
  <c r="S450" i="3"/>
  <c r="T449" i="3"/>
  <c r="S449" i="3"/>
  <c r="T448" i="3"/>
  <c r="S448" i="3"/>
  <c r="T447" i="3"/>
  <c r="S447" i="3"/>
  <c r="T446" i="3"/>
  <c r="S446" i="3"/>
  <c r="T445" i="3"/>
  <c r="S445" i="3"/>
  <c r="T444" i="3"/>
  <c r="S444" i="3"/>
  <c r="T443" i="3"/>
  <c r="S443" i="3"/>
  <c r="T442" i="3"/>
  <c r="S442" i="3"/>
  <c r="T441" i="3"/>
  <c r="S441" i="3"/>
  <c r="T440" i="3"/>
  <c r="S440" i="3"/>
  <c r="T439" i="3"/>
  <c r="S439" i="3"/>
  <c r="T438" i="3"/>
  <c r="S438" i="3"/>
  <c r="T437" i="3"/>
  <c r="S437" i="3"/>
  <c r="T436" i="3"/>
  <c r="S436" i="3"/>
  <c r="T435" i="3"/>
  <c r="S435" i="3"/>
  <c r="T434" i="3"/>
  <c r="S434" i="3"/>
  <c r="T433" i="3"/>
  <c r="S433" i="3"/>
  <c r="T432" i="3"/>
  <c r="S432" i="3"/>
  <c r="T431" i="3"/>
  <c r="S431" i="3"/>
  <c r="T430" i="3"/>
  <c r="S430" i="3"/>
  <c r="T429" i="3"/>
  <c r="S429" i="3"/>
  <c r="T428" i="3"/>
  <c r="S428" i="3"/>
  <c r="T427" i="3"/>
  <c r="S427" i="3"/>
  <c r="T426" i="3"/>
  <c r="S426" i="3"/>
  <c r="T425" i="3"/>
  <c r="S425" i="3"/>
  <c r="T424" i="3"/>
  <c r="S424" i="3"/>
  <c r="T423" i="3"/>
  <c r="S423" i="3"/>
  <c r="T422" i="3"/>
  <c r="S422" i="3"/>
  <c r="T421" i="3"/>
  <c r="S421" i="3"/>
  <c r="T420" i="3"/>
  <c r="S420" i="3"/>
  <c r="T419" i="3"/>
  <c r="S419" i="3"/>
  <c r="T418" i="3"/>
  <c r="S418" i="3"/>
  <c r="T417" i="3"/>
  <c r="S417" i="3"/>
  <c r="T416" i="3"/>
  <c r="S416" i="3"/>
  <c r="T415" i="3"/>
  <c r="S415" i="3"/>
  <c r="T414" i="3"/>
  <c r="S414" i="3"/>
  <c r="T413" i="3"/>
  <c r="S413" i="3"/>
  <c r="T412" i="3"/>
  <c r="S412" i="3"/>
  <c r="T411" i="3"/>
  <c r="S411" i="3"/>
  <c r="T410" i="3"/>
  <c r="S410" i="3"/>
  <c r="T409" i="3"/>
  <c r="S409" i="3"/>
  <c r="T408" i="3"/>
  <c r="S408" i="3"/>
  <c r="T407" i="3"/>
  <c r="S407" i="3"/>
  <c r="T406" i="3"/>
  <c r="S406" i="3"/>
  <c r="T405" i="3"/>
  <c r="S405" i="3"/>
  <c r="T404" i="3"/>
  <c r="S404" i="3"/>
  <c r="T403" i="3"/>
  <c r="S403" i="3"/>
  <c r="T402" i="3"/>
  <c r="S402" i="3"/>
  <c r="T401" i="3"/>
  <c r="S401" i="3"/>
  <c r="T400" i="3"/>
  <c r="S400" i="3"/>
  <c r="T399" i="3"/>
  <c r="S399" i="3"/>
  <c r="T398" i="3"/>
  <c r="S398" i="3"/>
  <c r="T397" i="3"/>
  <c r="S397" i="3"/>
  <c r="T396" i="3"/>
  <c r="S396" i="3"/>
  <c r="T395" i="3"/>
  <c r="S395" i="3"/>
  <c r="T394" i="3"/>
  <c r="S394" i="3"/>
  <c r="T393" i="3"/>
  <c r="S393" i="3"/>
  <c r="T392" i="3"/>
  <c r="S392" i="3"/>
  <c r="T391" i="3"/>
  <c r="S391" i="3"/>
  <c r="T390" i="3"/>
  <c r="S390" i="3"/>
  <c r="T389" i="3"/>
  <c r="S389" i="3"/>
  <c r="T388" i="3"/>
  <c r="S388" i="3"/>
  <c r="T387" i="3"/>
  <c r="S387" i="3"/>
  <c r="T386" i="3"/>
  <c r="S386" i="3"/>
  <c r="T385" i="3"/>
  <c r="S385" i="3"/>
  <c r="T384" i="3"/>
  <c r="S384" i="3"/>
  <c r="T383" i="3"/>
  <c r="S383" i="3"/>
  <c r="T382" i="3"/>
  <c r="S382" i="3"/>
  <c r="T381" i="3"/>
  <c r="S381" i="3"/>
  <c r="T380" i="3"/>
  <c r="S380" i="3"/>
  <c r="T379" i="3"/>
  <c r="S379" i="3"/>
  <c r="T378" i="3"/>
  <c r="S378" i="3"/>
  <c r="T377" i="3"/>
  <c r="S377" i="3"/>
  <c r="T376" i="3"/>
  <c r="S376" i="3"/>
  <c r="T375" i="3"/>
  <c r="S375" i="3"/>
  <c r="T374" i="3"/>
  <c r="S374" i="3"/>
  <c r="T373" i="3"/>
  <c r="S373" i="3"/>
  <c r="T372" i="3"/>
  <c r="S372" i="3"/>
  <c r="T371" i="3"/>
  <c r="S371" i="3"/>
  <c r="T370" i="3"/>
  <c r="S370" i="3"/>
  <c r="T369" i="3"/>
  <c r="S369" i="3"/>
  <c r="T368" i="3"/>
  <c r="S368" i="3"/>
  <c r="T367" i="3"/>
  <c r="S367" i="3"/>
  <c r="T366" i="3"/>
  <c r="S366" i="3"/>
  <c r="T365" i="3"/>
  <c r="S365" i="3"/>
  <c r="T364" i="3"/>
  <c r="S364" i="3"/>
  <c r="T363" i="3"/>
  <c r="S363" i="3"/>
  <c r="T362" i="3"/>
  <c r="S362" i="3"/>
  <c r="T361" i="3"/>
  <c r="S361" i="3"/>
  <c r="T360" i="3"/>
  <c r="S360" i="3"/>
  <c r="T359" i="3"/>
  <c r="S359" i="3"/>
  <c r="T358" i="3"/>
  <c r="S358" i="3"/>
  <c r="T357" i="3"/>
  <c r="S357" i="3"/>
  <c r="T356" i="3"/>
  <c r="S356" i="3"/>
  <c r="T355" i="3"/>
  <c r="S355" i="3"/>
  <c r="T354" i="3"/>
  <c r="S354" i="3"/>
  <c r="T353" i="3"/>
  <c r="S353" i="3"/>
  <c r="T352" i="3"/>
  <c r="S352" i="3"/>
  <c r="T351" i="3"/>
  <c r="S351" i="3"/>
  <c r="T350" i="3"/>
  <c r="S350" i="3"/>
  <c r="T349" i="3"/>
  <c r="S349" i="3"/>
  <c r="T348" i="3"/>
  <c r="S348" i="3"/>
  <c r="T347" i="3"/>
  <c r="S347" i="3"/>
  <c r="T346" i="3"/>
  <c r="S346" i="3"/>
  <c r="T345" i="3"/>
  <c r="S345" i="3"/>
  <c r="T344" i="3"/>
  <c r="S344" i="3"/>
  <c r="T343" i="3"/>
  <c r="S343" i="3"/>
  <c r="T342" i="3"/>
  <c r="S342" i="3"/>
  <c r="T341" i="3"/>
  <c r="S341" i="3"/>
  <c r="T340" i="3"/>
  <c r="S340" i="3"/>
  <c r="T339" i="3"/>
  <c r="S339" i="3"/>
  <c r="T338" i="3"/>
  <c r="S338" i="3"/>
  <c r="T337" i="3"/>
  <c r="S337" i="3"/>
  <c r="T336" i="3"/>
  <c r="S336" i="3"/>
  <c r="T335" i="3"/>
  <c r="S335" i="3"/>
  <c r="T334" i="3"/>
  <c r="S334" i="3"/>
  <c r="T333" i="3"/>
  <c r="S333" i="3"/>
  <c r="T332" i="3"/>
  <c r="S332" i="3"/>
  <c r="T331" i="3"/>
  <c r="S331" i="3"/>
  <c r="T330" i="3"/>
  <c r="S330" i="3"/>
  <c r="T329" i="3"/>
  <c r="S329" i="3"/>
  <c r="T328" i="3"/>
  <c r="S328" i="3"/>
  <c r="T327" i="3"/>
  <c r="S327" i="3"/>
  <c r="T326" i="3"/>
  <c r="S326" i="3"/>
  <c r="T325" i="3"/>
  <c r="S325" i="3"/>
  <c r="T324" i="3"/>
  <c r="S324" i="3"/>
  <c r="T323" i="3"/>
  <c r="S323" i="3"/>
  <c r="T322" i="3"/>
  <c r="S322" i="3"/>
  <c r="T321" i="3"/>
  <c r="S321" i="3"/>
  <c r="T320" i="3"/>
  <c r="S320" i="3"/>
  <c r="T319" i="3"/>
  <c r="S319" i="3"/>
  <c r="T318" i="3"/>
  <c r="S318" i="3"/>
  <c r="T317" i="3"/>
  <c r="S317" i="3"/>
  <c r="T316" i="3"/>
  <c r="S316" i="3"/>
  <c r="T315" i="3"/>
  <c r="S315" i="3"/>
  <c r="T314" i="3"/>
  <c r="S314" i="3"/>
  <c r="T313" i="3"/>
  <c r="S313" i="3"/>
  <c r="T312" i="3"/>
  <c r="S312" i="3"/>
  <c r="T311" i="3"/>
  <c r="S311" i="3"/>
  <c r="T310" i="3"/>
  <c r="S310" i="3"/>
  <c r="T309" i="3"/>
  <c r="S309" i="3"/>
  <c r="T308" i="3"/>
  <c r="S308" i="3"/>
  <c r="T307" i="3"/>
  <c r="S307" i="3"/>
  <c r="T306" i="3"/>
  <c r="S306" i="3"/>
  <c r="T305" i="3"/>
  <c r="S305" i="3"/>
  <c r="T304" i="3"/>
  <c r="S304" i="3"/>
  <c r="T303" i="3"/>
  <c r="S303" i="3"/>
  <c r="T302" i="3"/>
  <c r="S302" i="3"/>
  <c r="T301" i="3"/>
  <c r="S301" i="3"/>
  <c r="T300" i="3"/>
  <c r="S300" i="3"/>
  <c r="T299" i="3"/>
  <c r="S299" i="3"/>
  <c r="T298" i="3"/>
  <c r="S298" i="3"/>
  <c r="T297" i="3"/>
  <c r="S297" i="3"/>
  <c r="T296" i="3"/>
  <c r="S296" i="3"/>
  <c r="T295" i="3"/>
  <c r="S295" i="3"/>
  <c r="T294" i="3"/>
  <c r="S294" i="3"/>
  <c r="T293" i="3"/>
  <c r="S293" i="3"/>
  <c r="T292" i="3"/>
  <c r="S292" i="3"/>
  <c r="T291" i="3"/>
  <c r="S291" i="3"/>
  <c r="T290" i="3"/>
  <c r="S290" i="3"/>
  <c r="T289" i="3"/>
  <c r="S289" i="3"/>
  <c r="T288" i="3"/>
  <c r="S288" i="3"/>
  <c r="T287" i="3"/>
  <c r="S287" i="3"/>
  <c r="T286" i="3"/>
  <c r="S286" i="3"/>
  <c r="T285" i="3"/>
  <c r="S285" i="3"/>
  <c r="T284" i="3"/>
  <c r="S284" i="3"/>
  <c r="T283" i="3"/>
  <c r="S283" i="3"/>
  <c r="T282" i="3"/>
  <c r="S282" i="3"/>
  <c r="T281" i="3"/>
  <c r="S281" i="3"/>
  <c r="T280" i="3"/>
  <c r="S280" i="3"/>
  <c r="T279" i="3"/>
  <c r="S279" i="3"/>
  <c r="T278" i="3"/>
  <c r="S278" i="3"/>
  <c r="T277" i="3"/>
  <c r="S277" i="3"/>
  <c r="T276" i="3"/>
  <c r="S276" i="3"/>
  <c r="T275" i="3"/>
  <c r="S275" i="3"/>
  <c r="T274" i="3"/>
  <c r="S274" i="3"/>
  <c r="T273" i="3"/>
  <c r="S273" i="3"/>
  <c r="T272" i="3"/>
  <c r="S272" i="3"/>
  <c r="T271" i="3"/>
  <c r="S271" i="3"/>
  <c r="T270" i="3"/>
  <c r="S270" i="3"/>
  <c r="T269" i="3"/>
  <c r="S269" i="3"/>
  <c r="T268" i="3"/>
  <c r="S268" i="3"/>
  <c r="T267" i="3"/>
  <c r="S267" i="3"/>
  <c r="T266" i="3"/>
  <c r="S266" i="3"/>
  <c r="T265" i="3"/>
  <c r="S265" i="3"/>
  <c r="T264" i="3"/>
  <c r="S264" i="3"/>
  <c r="T263" i="3"/>
  <c r="S263" i="3"/>
  <c r="T262" i="3"/>
  <c r="S262" i="3"/>
  <c r="T261" i="3"/>
  <c r="S261" i="3"/>
  <c r="T260" i="3"/>
  <c r="S260" i="3"/>
  <c r="T259" i="3"/>
  <c r="S259" i="3"/>
  <c r="T258" i="3"/>
  <c r="S258" i="3"/>
  <c r="T257" i="3"/>
  <c r="S257" i="3"/>
  <c r="T256" i="3"/>
  <c r="S256" i="3"/>
  <c r="T255" i="3"/>
  <c r="S255" i="3"/>
  <c r="T254" i="3"/>
  <c r="S254" i="3"/>
  <c r="T253" i="3"/>
  <c r="S253" i="3"/>
  <c r="T252" i="3"/>
  <c r="S252" i="3"/>
  <c r="T251" i="3"/>
  <c r="S251" i="3"/>
  <c r="T250" i="3"/>
  <c r="S250" i="3"/>
  <c r="T249" i="3"/>
  <c r="S249" i="3"/>
  <c r="T248" i="3"/>
  <c r="S248" i="3"/>
  <c r="T247" i="3"/>
  <c r="S247" i="3"/>
  <c r="T246" i="3"/>
  <c r="S246" i="3"/>
  <c r="T245" i="3"/>
  <c r="S245" i="3"/>
  <c r="T244" i="3"/>
  <c r="S244" i="3"/>
  <c r="T243" i="3"/>
  <c r="S243" i="3"/>
  <c r="T242" i="3"/>
  <c r="S242" i="3"/>
  <c r="T241" i="3"/>
  <c r="S241" i="3"/>
  <c r="T240" i="3"/>
  <c r="S240" i="3"/>
  <c r="T239" i="3"/>
  <c r="S239" i="3"/>
  <c r="T238" i="3"/>
  <c r="S238" i="3"/>
  <c r="T237" i="3"/>
  <c r="S237" i="3"/>
  <c r="T236" i="3"/>
  <c r="S236" i="3"/>
  <c r="T235" i="3"/>
  <c r="S235" i="3"/>
  <c r="T234" i="3"/>
  <c r="S234" i="3"/>
  <c r="T233" i="3"/>
  <c r="S233" i="3"/>
  <c r="T232" i="3"/>
  <c r="S232" i="3"/>
  <c r="T231" i="3"/>
  <c r="S231" i="3"/>
  <c r="T230" i="3"/>
  <c r="S230" i="3"/>
  <c r="T229" i="3"/>
  <c r="S229" i="3"/>
  <c r="T228" i="3"/>
  <c r="S228" i="3"/>
  <c r="T227" i="3"/>
  <c r="S227" i="3"/>
  <c r="T226" i="3"/>
  <c r="S226" i="3"/>
  <c r="T225" i="3"/>
  <c r="S225" i="3"/>
  <c r="T224" i="3"/>
  <c r="S224" i="3"/>
  <c r="T223" i="3"/>
  <c r="S223" i="3"/>
  <c r="T222" i="3"/>
  <c r="S222" i="3"/>
  <c r="T221" i="3"/>
  <c r="S221" i="3"/>
  <c r="T220" i="3"/>
  <c r="S220" i="3"/>
  <c r="T219" i="3"/>
  <c r="S219" i="3"/>
  <c r="T218" i="3"/>
  <c r="S218" i="3"/>
  <c r="T217" i="3"/>
  <c r="S217" i="3"/>
  <c r="T216" i="3"/>
  <c r="S216" i="3"/>
  <c r="T215" i="3"/>
  <c r="S215" i="3"/>
  <c r="T214" i="3"/>
  <c r="S214" i="3"/>
  <c r="T213" i="3"/>
  <c r="S213" i="3"/>
  <c r="T212" i="3"/>
  <c r="S212" i="3"/>
  <c r="T211" i="3"/>
  <c r="S211" i="3"/>
  <c r="T210" i="3"/>
  <c r="S210" i="3"/>
  <c r="T209" i="3"/>
  <c r="S209" i="3"/>
  <c r="T208" i="3"/>
  <c r="S208" i="3"/>
  <c r="T207" i="3"/>
  <c r="S207" i="3"/>
  <c r="T206" i="3"/>
  <c r="S206" i="3"/>
  <c r="T205" i="3"/>
  <c r="S205" i="3"/>
  <c r="T204" i="3"/>
  <c r="S204" i="3"/>
  <c r="T203" i="3"/>
  <c r="S203" i="3"/>
  <c r="T202" i="3"/>
  <c r="S202" i="3"/>
  <c r="T201" i="3"/>
  <c r="S201" i="3"/>
  <c r="T200" i="3"/>
  <c r="S200" i="3"/>
  <c r="T199" i="3"/>
  <c r="S199" i="3"/>
  <c r="T198" i="3"/>
  <c r="S198" i="3"/>
  <c r="T197" i="3"/>
  <c r="S197" i="3"/>
  <c r="T196" i="3"/>
  <c r="S196" i="3"/>
  <c r="T195" i="3"/>
  <c r="S195" i="3"/>
  <c r="T194" i="3"/>
  <c r="S194" i="3"/>
  <c r="T193" i="3"/>
  <c r="S193" i="3"/>
  <c r="T192" i="3"/>
  <c r="S192" i="3"/>
  <c r="T191" i="3"/>
  <c r="S191" i="3"/>
  <c r="T190" i="3"/>
  <c r="S190" i="3"/>
  <c r="T189" i="3"/>
  <c r="S189" i="3"/>
  <c r="T188" i="3"/>
  <c r="S188" i="3"/>
  <c r="T187" i="3"/>
  <c r="S187" i="3"/>
  <c r="T186" i="3"/>
  <c r="S186" i="3"/>
  <c r="T185" i="3"/>
  <c r="S185" i="3"/>
  <c r="T184" i="3"/>
  <c r="S184" i="3"/>
  <c r="T183" i="3"/>
  <c r="S183" i="3"/>
  <c r="T182" i="3"/>
  <c r="S182" i="3"/>
  <c r="T181" i="3"/>
  <c r="S181" i="3"/>
  <c r="T180" i="3"/>
  <c r="S180" i="3"/>
  <c r="T179" i="3"/>
  <c r="S179" i="3"/>
  <c r="T178" i="3"/>
  <c r="S178" i="3"/>
  <c r="T177" i="3"/>
  <c r="S177" i="3"/>
  <c r="T176" i="3"/>
  <c r="S176" i="3"/>
  <c r="T175" i="3"/>
  <c r="S175" i="3"/>
  <c r="T174" i="3"/>
  <c r="S174" i="3"/>
  <c r="T173" i="3"/>
  <c r="S173" i="3"/>
  <c r="T172" i="3"/>
  <c r="S172" i="3"/>
  <c r="T171" i="3"/>
  <c r="S171" i="3"/>
  <c r="T170" i="3"/>
  <c r="S170" i="3"/>
  <c r="T169" i="3"/>
  <c r="S169" i="3"/>
  <c r="T168" i="3"/>
  <c r="S168" i="3"/>
  <c r="T167" i="3"/>
  <c r="S167" i="3"/>
  <c r="T166" i="3"/>
  <c r="S166" i="3"/>
  <c r="T165" i="3"/>
  <c r="S165" i="3"/>
  <c r="T164" i="3"/>
  <c r="S164" i="3"/>
  <c r="T163" i="3"/>
  <c r="S163" i="3"/>
  <c r="T162" i="3"/>
  <c r="S162" i="3"/>
  <c r="T161" i="3"/>
  <c r="S161" i="3"/>
  <c r="T160" i="3"/>
  <c r="S160" i="3"/>
  <c r="T159" i="3"/>
  <c r="S159" i="3"/>
  <c r="T158" i="3"/>
  <c r="S158" i="3"/>
  <c r="T157" i="3"/>
  <c r="S157" i="3"/>
  <c r="T156" i="3"/>
  <c r="S156" i="3"/>
  <c r="T155" i="3"/>
  <c r="S155" i="3"/>
  <c r="T154" i="3"/>
  <c r="S154" i="3"/>
  <c r="T153" i="3"/>
  <c r="S153" i="3"/>
  <c r="T152" i="3"/>
  <c r="S152" i="3"/>
  <c r="T151" i="3"/>
  <c r="S151" i="3"/>
  <c r="T150" i="3"/>
  <c r="S150" i="3"/>
  <c r="T149" i="3"/>
  <c r="S149" i="3"/>
  <c r="T148" i="3"/>
  <c r="S148" i="3"/>
  <c r="T147" i="3"/>
  <c r="S147" i="3"/>
  <c r="T146" i="3"/>
  <c r="S146" i="3"/>
  <c r="T145" i="3"/>
  <c r="S145" i="3"/>
  <c r="T144" i="3"/>
  <c r="S144" i="3"/>
  <c r="T143" i="3"/>
  <c r="S143" i="3"/>
  <c r="T142" i="3"/>
  <c r="S142" i="3"/>
  <c r="T141" i="3"/>
  <c r="S141" i="3"/>
  <c r="T140" i="3"/>
  <c r="S140" i="3"/>
  <c r="T139" i="3"/>
  <c r="S139" i="3"/>
  <c r="T138" i="3"/>
  <c r="S138" i="3"/>
  <c r="T137" i="3"/>
  <c r="S137" i="3"/>
  <c r="T136" i="3"/>
  <c r="S136" i="3"/>
  <c r="T135" i="3"/>
  <c r="S135" i="3"/>
  <c r="T134" i="3"/>
  <c r="S134" i="3"/>
  <c r="T133" i="3"/>
  <c r="S133" i="3"/>
  <c r="T132" i="3"/>
  <c r="S132" i="3"/>
  <c r="T131" i="3"/>
  <c r="S131" i="3"/>
  <c r="T130" i="3"/>
  <c r="S130" i="3"/>
  <c r="T129" i="3"/>
  <c r="S129" i="3"/>
  <c r="T128" i="3"/>
  <c r="S128" i="3"/>
  <c r="T127" i="3"/>
  <c r="S127" i="3"/>
  <c r="T126" i="3"/>
  <c r="S126" i="3"/>
  <c r="T125" i="3"/>
  <c r="S125" i="3"/>
  <c r="T124" i="3"/>
  <c r="S124" i="3"/>
  <c r="T123" i="3"/>
  <c r="S123" i="3"/>
  <c r="T122" i="3"/>
  <c r="S122" i="3"/>
  <c r="T121" i="3"/>
  <c r="S121" i="3"/>
  <c r="T120" i="3"/>
  <c r="S120" i="3"/>
  <c r="T119" i="3"/>
  <c r="S119" i="3"/>
  <c r="T118" i="3"/>
  <c r="S118" i="3"/>
  <c r="T117" i="3"/>
  <c r="S117" i="3"/>
  <c r="T116" i="3"/>
  <c r="S116" i="3"/>
  <c r="T115" i="3"/>
  <c r="S115" i="3"/>
  <c r="T114" i="3"/>
  <c r="S114" i="3"/>
  <c r="T113" i="3"/>
  <c r="S113" i="3"/>
  <c r="T112" i="3"/>
  <c r="S112" i="3"/>
  <c r="T111" i="3"/>
  <c r="S111" i="3"/>
  <c r="T110" i="3"/>
  <c r="S110" i="3"/>
  <c r="T109" i="3"/>
  <c r="S109" i="3"/>
  <c r="T108" i="3"/>
  <c r="S108" i="3"/>
  <c r="T107" i="3"/>
  <c r="S107" i="3"/>
  <c r="T106" i="3"/>
  <c r="S106" i="3"/>
  <c r="T105" i="3"/>
  <c r="S105" i="3"/>
  <c r="T104" i="3"/>
  <c r="S104" i="3"/>
  <c r="T103" i="3"/>
  <c r="S103" i="3"/>
  <c r="T102" i="3"/>
  <c r="S102" i="3"/>
  <c r="T101" i="3"/>
  <c r="S101" i="3"/>
  <c r="T100" i="3"/>
  <c r="S100" i="3"/>
  <c r="T99" i="3"/>
  <c r="S99" i="3"/>
  <c r="T98" i="3"/>
  <c r="S98" i="3"/>
  <c r="T97" i="3"/>
  <c r="S97" i="3"/>
  <c r="T96" i="3"/>
  <c r="S96" i="3"/>
  <c r="T95" i="3"/>
  <c r="S95" i="3"/>
  <c r="T94" i="3"/>
  <c r="S94" i="3"/>
  <c r="T93" i="3"/>
  <c r="S93" i="3"/>
  <c r="T92" i="3"/>
  <c r="S92" i="3"/>
  <c r="T91" i="3"/>
  <c r="S91" i="3"/>
  <c r="T90" i="3"/>
  <c r="S90" i="3"/>
  <c r="T89" i="3"/>
  <c r="S89" i="3"/>
  <c r="T88" i="3"/>
  <c r="S88" i="3"/>
  <c r="T87" i="3"/>
  <c r="S87" i="3"/>
  <c r="T86" i="3"/>
  <c r="S86" i="3"/>
  <c r="T85" i="3"/>
  <c r="S85" i="3"/>
  <c r="T84" i="3"/>
  <c r="S84" i="3"/>
  <c r="T83" i="3"/>
  <c r="S83" i="3"/>
  <c r="T82" i="3"/>
  <c r="S82" i="3"/>
  <c r="T81" i="3"/>
  <c r="S81" i="3"/>
  <c r="T80" i="3"/>
  <c r="S80" i="3"/>
  <c r="T79" i="3"/>
  <c r="S79" i="3"/>
  <c r="T78" i="3"/>
  <c r="S78" i="3"/>
  <c r="T77" i="3"/>
  <c r="S77" i="3"/>
  <c r="T76" i="3"/>
  <c r="S76" i="3"/>
  <c r="T75" i="3"/>
  <c r="S75" i="3"/>
  <c r="T74" i="3"/>
  <c r="S74" i="3"/>
  <c r="T73" i="3"/>
  <c r="S73" i="3"/>
  <c r="T72" i="3"/>
  <c r="S72" i="3"/>
  <c r="T71" i="3"/>
  <c r="S71" i="3"/>
  <c r="T70" i="3"/>
  <c r="S70" i="3"/>
  <c r="T69" i="3"/>
  <c r="S69" i="3"/>
  <c r="T68" i="3"/>
  <c r="S68" i="3"/>
  <c r="T67" i="3"/>
  <c r="S67" i="3"/>
  <c r="T66" i="3"/>
  <c r="S66" i="3"/>
  <c r="T65" i="3"/>
  <c r="S65" i="3"/>
  <c r="T64" i="3"/>
  <c r="S64" i="3"/>
  <c r="T63" i="3"/>
  <c r="S63" i="3"/>
  <c r="T62" i="3"/>
  <c r="S62" i="3"/>
  <c r="T61" i="3"/>
  <c r="S61" i="3"/>
  <c r="T60" i="3"/>
  <c r="S60" i="3"/>
  <c r="T59" i="3"/>
  <c r="S59" i="3"/>
  <c r="T58" i="3"/>
  <c r="S58" i="3"/>
  <c r="T57" i="3"/>
  <c r="S57" i="3"/>
  <c r="T56" i="3"/>
  <c r="S56" i="3"/>
  <c r="T55" i="3"/>
  <c r="S55" i="3"/>
  <c r="T54" i="3"/>
  <c r="S54" i="3"/>
  <c r="T53" i="3"/>
  <c r="S53" i="3"/>
  <c r="T52" i="3"/>
  <c r="S52" i="3"/>
  <c r="T51" i="3"/>
  <c r="S51" i="3"/>
  <c r="T50" i="3"/>
  <c r="S50" i="3"/>
  <c r="T49" i="3"/>
  <c r="S49" i="3"/>
  <c r="T48" i="3"/>
  <c r="S48" i="3"/>
  <c r="T47" i="3"/>
  <c r="S47" i="3"/>
  <c r="T46" i="3"/>
  <c r="S46" i="3"/>
  <c r="T45" i="3"/>
  <c r="S45" i="3"/>
  <c r="T44" i="3"/>
  <c r="S44" i="3"/>
  <c r="T43" i="3"/>
  <c r="S43" i="3"/>
  <c r="T42" i="3"/>
  <c r="S42" i="3"/>
  <c r="T41" i="3"/>
  <c r="S41" i="3"/>
  <c r="T40" i="3"/>
  <c r="S40" i="3"/>
  <c r="T39" i="3"/>
  <c r="S39" i="3"/>
  <c r="T38" i="3"/>
  <c r="S38" i="3"/>
  <c r="T37" i="3"/>
  <c r="S37" i="3"/>
  <c r="T36" i="3"/>
  <c r="S36" i="3"/>
  <c r="T35" i="3"/>
  <c r="S35" i="3"/>
  <c r="T34" i="3"/>
  <c r="S34" i="3"/>
  <c r="T33" i="3"/>
  <c r="S33" i="3"/>
  <c r="T32" i="3"/>
  <c r="S32" i="3"/>
  <c r="T31" i="3"/>
  <c r="S31" i="3"/>
  <c r="T30" i="3"/>
  <c r="S30" i="3"/>
  <c r="T29" i="3"/>
  <c r="S29" i="3"/>
  <c r="T28" i="3"/>
  <c r="S28" i="3"/>
  <c r="T27" i="3"/>
  <c r="S27" i="3"/>
  <c r="T26" i="3"/>
  <c r="S26" i="3"/>
  <c r="T25" i="3"/>
  <c r="S25" i="3"/>
  <c r="T24" i="3"/>
  <c r="S24" i="3"/>
  <c r="T23" i="3"/>
  <c r="S23" i="3"/>
  <c r="T22" i="3"/>
  <c r="S22" i="3"/>
  <c r="T21" i="3"/>
  <c r="S21" i="3"/>
  <c r="T20" i="3"/>
  <c r="S20" i="3"/>
  <c r="T19" i="3"/>
  <c r="S19" i="3"/>
  <c r="T18" i="3"/>
  <c r="S18" i="3"/>
  <c r="T17" i="3"/>
  <c r="S17" i="3"/>
  <c r="T16" i="3"/>
  <c r="S16" i="3"/>
  <c r="T15" i="3"/>
  <c r="S15" i="3"/>
  <c r="T14" i="3"/>
  <c r="S14" i="3"/>
  <c r="T13" i="3"/>
  <c r="S13" i="3"/>
  <c r="T12" i="3"/>
  <c r="S12" i="3"/>
  <c r="T11" i="3"/>
  <c r="S11" i="3"/>
  <c r="T10" i="3"/>
  <c r="S10" i="3"/>
  <c r="T9" i="3"/>
  <c r="S9" i="3"/>
  <c r="T8" i="3"/>
  <c r="S8" i="3"/>
  <c r="T7" i="3"/>
  <c r="S7" i="3"/>
  <c r="T6" i="3"/>
  <c r="S6" i="3"/>
  <c r="T5" i="3"/>
  <c r="S5" i="3"/>
  <c r="T4" i="3"/>
  <c r="S4" i="3"/>
  <c r="T3" i="3"/>
  <c r="S3" i="3"/>
  <c r="T2" i="3"/>
  <c r="S2" i="3"/>
  <c r="F49" i="6"/>
  <c r="B49" i="6"/>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F2" i="8"/>
  <c r="D2" i="8"/>
  <c r="C2" i="8"/>
  <c r="B2" i="8"/>
  <c r="A2" i="8"/>
  <c r="E63" i="6"/>
  <c r="D63" i="6"/>
  <c r="C63" i="6"/>
  <c r="F62" i="6"/>
  <c r="B62" i="6"/>
  <c r="F61" i="6"/>
  <c r="B61" i="6"/>
  <c r="F60" i="6"/>
  <c r="B60" i="6"/>
  <c r="F59" i="6"/>
  <c r="B59" i="6"/>
  <c r="F58" i="6"/>
  <c r="B58" i="6"/>
  <c r="F57" i="6"/>
  <c r="B57" i="6"/>
  <c r="F56" i="6"/>
  <c r="B56" i="6"/>
  <c r="F55" i="6"/>
  <c r="B55" i="6"/>
  <c r="F54" i="6"/>
  <c r="B54" i="6"/>
  <c r="F53" i="6"/>
  <c r="B53" i="6"/>
  <c r="B52" i="6"/>
  <c r="F51" i="6"/>
  <c r="B51" i="6"/>
  <c r="F50" i="6"/>
  <c r="B50" i="6"/>
  <c r="F48" i="6"/>
  <c r="B48" i="6"/>
  <c r="F47" i="6"/>
  <c r="B47" i="6"/>
  <c r="F46" i="6"/>
  <c r="B46" i="6"/>
  <c r="F45" i="6"/>
  <c r="B45" i="6"/>
  <c r="F44" i="6"/>
  <c r="B44" i="6"/>
  <c r="F43" i="6"/>
  <c r="B43" i="6"/>
  <c r="F42" i="6"/>
  <c r="B42" i="6"/>
  <c r="F41" i="6"/>
  <c r="B41" i="6"/>
  <c r="F40" i="6"/>
  <c r="B40" i="6"/>
  <c r="F39" i="6"/>
  <c r="B39" i="6"/>
  <c r="F38" i="6"/>
  <c r="B38" i="6"/>
  <c r="F37" i="6"/>
  <c r="B37" i="6"/>
  <c r="F36" i="6"/>
  <c r="B36" i="6"/>
  <c r="F35" i="6"/>
  <c r="B35" i="6"/>
  <c r="F34" i="6"/>
  <c r="B34" i="6"/>
  <c r="F33" i="6"/>
  <c r="B33" i="6"/>
  <c r="F32" i="6"/>
  <c r="B32" i="6"/>
  <c r="F31" i="6"/>
  <c r="B31" i="6"/>
  <c r="F30" i="6"/>
  <c r="B30" i="6"/>
  <c r="F29" i="6"/>
  <c r="B29" i="6"/>
  <c r="F28" i="6"/>
  <c r="B28" i="6"/>
  <c r="F27" i="6"/>
  <c r="B27" i="6"/>
  <c r="F26" i="6"/>
  <c r="B26" i="6"/>
  <c r="F25" i="6"/>
  <c r="B25" i="6"/>
  <c r="F24" i="6"/>
  <c r="B24" i="6"/>
  <c r="F23" i="6"/>
  <c r="B23" i="6"/>
  <c r="F22" i="6"/>
  <c r="B22" i="6"/>
  <c r="F21" i="6"/>
  <c r="B21" i="6"/>
  <c r="F20" i="6"/>
  <c r="B20" i="6"/>
  <c r="F19" i="6"/>
  <c r="B19" i="6"/>
  <c r="F18" i="6"/>
  <c r="B18" i="6"/>
  <c r="F17" i="6"/>
  <c r="B17" i="6"/>
  <c r="F16" i="6"/>
  <c r="B16" i="6"/>
  <c r="F15" i="6"/>
  <c r="B15" i="6"/>
  <c r="F14" i="6"/>
  <c r="B14" i="6"/>
  <c r="F13" i="6"/>
  <c r="B13" i="6"/>
  <c r="F12" i="6"/>
  <c r="B12" i="6"/>
  <c r="F11" i="6"/>
  <c r="B11" i="6"/>
  <c r="F10" i="6"/>
  <c r="B10" i="6"/>
  <c r="F9" i="6"/>
  <c r="B9" i="6"/>
  <c r="F8" i="6"/>
  <c r="B8" i="6"/>
  <c r="F7" i="6"/>
  <c r="B7" i="6"/>
  <c r="F6" i="6"/>
  <c r="B6" i="6"/>
  <c r="F5" i="6"/>
  <c r="B5" i="6"/>
  <c r="F4" i="6"/>
  <c r="B4" i="6"/>
  <c r="F3" i="6"/>
  <c r="B3" i="6"/>
  <c r="F2" i="6"/>
  <c r="B2" i="6"/>
  <c r="E72" i="17" l="1"/>
  <c r="D72" i="17"/>
  <c r="E71" i="17"/>
  <c r="D71" i="17"/>
  <c r="E70" i="17"/>
  <c r="D70" i="17"/>
  <c r="E69" i="17"/>
  <c r="D69" i="17"/>
  <c r="E68" i="17"/>
  <c r="D68" i="17"/>
  <c r="E67" i="17"/>
  <c r="D67" i="17"/>
  <c r="E66" i="17"/>
  <c r="D66" i="17"/>
  <c r="E53" i="16"/>
  <c r="F53" i="16" s="1"/>
  <c r="C53" i="16"/>
  <c r="D53" i="16" s="1"/>
  <c r="E52" i="16"/>
  <c r="F52" i="16" s="1"/>
  <c r="C52" i="16"/>
  <c r="D52" i="16" s="1"/>
  <c r="E51" i="16"/>
  <c r="F51" i="16" s="1"/>
  <c r="C51" i="16"/>
  <c r="D51" i="16" s="1"/>
  <c r="E50" i="16"/>
  <c r="F50" i="16" s="1"/>
  <c r="C50" i="16"/>
  <c r="D50" i="16" s="1"/>
  <c r="E49" i="16"/>
  <c r="F49" i="16" s="1"/>
  <c r="C49" i="16"/>
  <c r="D49" i="16" s="1"/>
  <c r="E48" i="16"/>
  <c r="F48" i="16" s="1"/>
  <c r="C48" i="16"/>
  <c r="D48" i="16" s="1"/>
  <c r="E47" i="16"/>
  <c r="F47" i="16" s="1"/>
  <c r="C47" i="16"/>
  <c r="D47" i="16" s="1"/>
  <c r="E46" i="16"/>
  <c r="F46" i="16" s="1"/>
  <c r="C46" i="16"/>
  <c r="D46" i="16" s="1"/>
  <c r="E45" i="16"/>
  <c r="F45" i="16" s="1"/>
  <c r="C45" i="16"/>
  <c r="D45" i="16" s="1"/>
  <c r="E44" i="16"/>
  <c r="F44" i="16" s="1"/>
  <c r="C44" i="16"/>
  <c r="D44" i="16" s="1"/>
  <c r="E43" i="16"/>
  <c r="F43" i="16" s="1"/>
  <c r="C43" i="16"/>
  <c r="D43" i="16" s="1"/>
  <c r="E42" i="16"/>
  <c r="F42" i="16" s="1"/>
  <c r="C42" i="16"/>
  <c r="D42" i="16" s="1"/>
  <c r="E41" i="16"/>
  <c r="F41" i="16" s="1"/>
  <c r="C41" i="16"/>
  <c r="D41" i="16" s="1"/>
  <c r="E40" i="16"/>
  <c r="F40" i="16" s="1"/>
  <c r="C40" i="16"/>
  <c r="D40" i="16" s="1"/>
  <c r="E39" i="16"/>
  <c r="C39" i="16"/>
  <c r="E33" i="16"/>
  <c r="F33" i="16" s="1"/>
  <c r="C33" i="16"/>
  <c r="D33" i="16" s="1"/>
  <c r="E32" i="16"/>
  <c r="F32" i="16" s="1"/>
  <c r="C32" i="16"/>
  <c r="D32" i="16" s="1"/>
  <c r="E31" i="16"/>
  <c r="F31" i="16" s="1"/>
  <c r="C31" i="16"/>
  <c r="D31" i="16" s="1"/>
  <c r="E30" i="16"/>
  <c r="F30" i="16" s="1"/>
  <c r="C30" i="16"/>
  <c r="D30" i="16" s="1"/>
  <c r="E29" i="16"/>
  <c r="F29" i="16" s="1"/>
  <c r="C29" i="16"/>
  <c r="D29" i="16" s="1"/>
  <c r="E28" i="16"/>
  <c r="F28" i="16" s="1"/>
  <c r="C28" i="16"/>
  <c r="D28" i="16" s="1"/>
  <c r="E27" i="16"/>
  <c r="F27" i="16" s="1"/>
  <c r="C27" i="16"/>
  <c r="D27" i="16" s="1"/>
  <c r="E26" i="16"/>
  <c r="F26" i="16" s="1"/>
  <c r="C26" i="16"/>
  <c r="D26" i="16" s="1"/>
  <c r="E25" i="16"/>
  <c r="F25" i="16" s="1"/>
  <c r="C25" i="16"/>
  <c r="D25" i="16" s="1"/>
  <c r="E24" i="16"/>
  <c r="C24" i="16"/>
  <c r="H18" i="16"/>
  <c r="H17" i="16"/>
  <c r="H16" i="16"/>
  <c r="E17" i="16"/>
  <c r="E18" i="16"/>
  <c r="E214" i="15"/>
  <c r="D214" i="15"/>
  <c r="C214" i="15"/>
  <c r="E213" i="15"/>
  <c r="D213" i="15"/>
  <c r="C213" i="15"/>
  <c r="E212" i="15"/>
  <c r="D212" i="15"/>
  <c r="C212" i="15"/>
  <c r="E211" i="15"/>
  <c r="D211" i="15"/>
  <c r="C211" i="15"/>
  <c r="E210" i="15"/>
  <c r="D210" i="15"/>
  <c r="C210" i="15"/>
  <c r="E209" i="15"/>
  <c r="D209" i="15"/>
  <c r="C209" i="15"/>
  <c r="E208" i="15"/>
  <c r="D208" i="15"/>
  <c r="C208" i="15"/>
  <c r="E207" i="15"/>
  <c r="D207" i="15"/>
  <c r="C207" i="15"/>
  <c r="E206" i="15"/>
  <c r="D206" i="15"/>
  <c r="C206" i="15"/>
  <c r="E205" i="15"/>
  <c r="D205" i="15"/>
  <c r="C205" i="15"/>
  <c r="E204" i="15"/>
  <c r="D204" i="15"/>
  <c r="C204" i="15"/>
  <c r="E203" i="15"/>
  <c r="D203" i="15"/>
  <c r="C203" i="15"/>
  <c r="E202" i="15"/>
  <c r="D202" i="15"/>
  <c r="C202" i="15"/>
  <c r="E201" i="15"/>
  <c r="D201" i="15"/>
  <c r="C201" i="15"/>
  <c r="E200" i="15"/>
  <c r="D200" i="15"/>
  <c r="C200" i="15"/>
  <c r="E195" i="15"/>
  <c r="C195" i="15"/>
  <c r="E194" i="15"/>
  <c r="D194" i="15"/>
  <c r="C194" i="15"/>
  <c r="E193" i="15"/>
  <c r="D193" i="15"/>
  <c r="C193" i="15"/>
  <c r="E192" i="15"/>
  <c r="D192" i="15"/>
  <c r="C192" i="15"/>
  <c r="E191" i="15"/>
  <c r="D191" i="15"/>
  <c r="C191" i="15"/>
  <c r="E190" i="15"/>
  <c r="D190" i="15"/>
  <c r="C190" i="15"/>
  <c r="E189" i="15"/>
  <c r="D189" i="15"/>
  <c r="C189" i="15"/>
  <c r="E188" i="15"/>
  <c r="D188" i="15"/>
  <c r="C188" i="15"/>
  <c r="E187" i="15"/>
  <c r="D187" i="15"/>
  <c r="C187" i="15"/>
  <c r="E186" i="15"/>
  <c r="D186" i="15"/>
  <c r="C186" i="15"/>
  <c r="E145" i="15"/>
  <c r="D145" i="15"/>
  <c r="C145" i="15"/>
  <c r="E144" i="15"/>
  <c r="D144" i="15"/>
  <c r="C144" i="15"/>
  <c r="C143" i="15"/>
  <c r="D143" i="15"/>
  <c r="E143" i="15"/>
  <c r="D142" i="15"/>
  <c r="E142" i="15"/>
  <c r="C142" i="15"/>
  <c r="E141" i="15"/>
  <c r="D141" i="15"/>
  <c r="C141" i="15"/>
  <c r="E140" i="15"/>
  <c r="D140" i="15"/>
  <c r="C140" i="15"/>
  <c r="C139" i="15"/>
  <c r="E139" i="15"/>
  <c r="D139" i="15"/>
  <c r="E138" i="15"/>
  <c r="C138" i="15"/>
  <c r="C137" i="15"/>
  <c r="E137" i="15"/>
  <c r="D137" i="15"/>
  <c r="E136" i="15"/>
  <c r="C136" i="15"/>
  <c r="D136" i="15"/>
  <c r="C135" i="15"/>
  <c r="D135" i="15"/>
  <c r="E135" i="15"/>
  <c r="D134" i="15"/>
  <c r="C134" i="15"/>
  <c r="E134" i="15"/>
  <c r="E133" i="15"/>
  <c r="C133" i="15"/>
  <c r="D133" i="15"/>
  <c r="E132" i="15"/>
  <c r="C132" i="15"/>
  <c r="D132" i="15"/>
  <c r="E131" i="15"/>
  <c r="C131" i="15"/>
  <c r="D131" i="15"/>
  <c r="E125" i="15"/>
  <c r="D125" i="15"/>
  <c r="C125" i="15"/>
  <c r="D124" i="15"/>
  <c r="C124" i="15"/>
  <c r="E124" i="15"/>
  <c r="E123" i="15"/>
  <c r="D123" i="15"/>
  <c r="C123" i="15"/>
  <c r="E122" i="15"/>
  <c r="D122" i="15"/>
  <c r="C122" i="15"/>
  <c r="E121" i="15"/>
  <c r="D121" i="15"/>
  <c r="C121" i="15"/>
  <c r="E120" i="15"/>
  <c r="D120" i="15"/>
  <c r="C120" i="15"/>
  <c r="E119" i="15"/>
  <c r="D119" i="15"/>
  <c r="C119" i="15"/>
  <c r="E118" i="15"/>
  <c r="D118" i="15"/>
  <c r="C118" i="15"/>
  <c r="E117" i="15"/>
  <c r="D117" i="15"/>
  <c r="C117" i="15"/>
  <c r="E116" i="15"/>
  <c r="D116" i="15"/>
  <c r="C116" i="15"/>
  <c r="C111" i="15"/>
  <c r="D96" i="15"/>
  <c r="C91" i="15"/>
  <c r="D81" i="15"/>
  <c r="O62" i="14"/>
  <c r="K62" i="14"/>
  <c r="N62" i="14"/>
  <c r="J62" i="14"/>
  <c r="M62" i="14" s="1"/>
  <c r="I62" i="14"/>
  <c r="C24" i="15"/>
  <c r="I60" i="14"/>
  <c r="N60" i="14"/>
  <c r="J60" i="14"/>
  <c r="L47" i="14"/>
  <c r="E30" i="15" s="1"/>
  <c r="F30" i="15" s="1"/>
  <c r="D11" i="15"/>
  <c r="F47" i="15"/>
  <c r="F46" i="15"/>
  <c r="D10" i="15"/>
  <c r="F45" i="15"/>
  <c r="D9" i="15"/>
  <c r="O28" i="14"/>
  <c r="K28" i="14"/>
  <c r="N28" i="14"/>
  <c r="J28" i="14"/>
  <c r="M28" i="14" s="1"/>
  <c r="I28" i="14"/>
  <c r="C47" i="15"/>
  <c r="L2" i="14"/>
  <c r="C11" i="15"/>
  <c r="O2" i="14"/>
  <c r="K2" i="14"/>
  <c r="C10" i="15"/>
  <c r="C46" i="15"/>
  <c r="C9" i="15"/>
  <c r="N2" i="14"/>
  <c r="I2" i="14"/>
  <c r="J2" i="14"/>
  <c r="C45" i="15"/>
  <c r="O61" i="14"/>
  <c r="K61" i="14"/>
  <c r="M61" i="14" s="1"/>
  <c r="I61" i="14"/>
  <c r="N61" i="14"/>
  <c r="O60" i="14"/>
  <c r="K60" i="14"/>
  <c r="M60" i="14" s="1"/>
  <c r="O59" i="14"/>
  <c r="K59" i="14"/>
  <c r="E23" i="15" s="1"/>
  <c r="N59" i="14"/>
  <c r="J59" i="14"/>
  <c r="I59" i="14"/>
  <c r="G23" i="15" s="1"/>
  <c r="O58" i="14"/>
  <c r="K58" i="14"/>
  <c r="N58" i="14"/>
  <c r="J58" i="14"/>
  <c r="M58" i="14" s="1"/>
  <c r="I58" i="14"/>
  <c r="K57" i="14"/>
  <c r="O57" i="14"/>
  <c r="J57" i="14"/>
  <c r="M57" i="14" s="1"/>
  <c r="N57" i="14"/>
  <c r="I57" i="14"/>
  <c r="K56" i="14"/>
  <c r="O56" i="14"/>
  <c r="N56" i="14"/>
  <c r="I56" i="14"/>
  <c r="J56" i="14"/>
  <c r="M56" i="14" s="1"/>
  <c r="K55" i="14"/>
  <c r="O55" i="14"/>
  <c r="N55" i="14"/>
  <c r="J55" i="14"/>
  <c r="M55" i="14" s="1"/>
  <c r="I55" i="14"/>
  <c r="K54" i="14"/>
  <c r="O54" i="14"/>
  <c r="J54" i="14"/>
  <c r="M54" i="14" s="1"/>
  <c r="I54" i="14"/>
  <c r="N54" i="14"/>
  <c r="O53" i="14"/>
  <c r="K53" i="14"/>
  <c r="J53" i="14"/>
  <c r="M53" i="14" s="1"/>
  <c r="N53" i="14"/>
  <c r="I53" i="14"/>
  <c r="K52" i="14"/>
  <c r="O52" i="14"/>
  <c r="I52" i="14"/>
  <c r="J52" i="14"/>
  <c r="M52" i="14" s="1"/>
  <c r="N52" i="14"/>
  <c r="O51" i="14"/>
  <c r="K51" i="14"/>
  <c r="N51" i="14"/>
  <c r="J51" i="14"/>
  <c r="M51" i="14" s="1"/>
  <c r="I51" i="14"/>
  <c r="O50" i="14"/>
  <c r="K50" i="14"/>
  <c r="I50" i="14"/>
  <c r="J50" i="14"/>
  <c r="M50" i="14" s="1"/>
  <c r="N50" i="14"/>
  <c r="O49" i="14"/>
  <c r="K49" i="14"/>
  <c r="E22" i="15" s="1"/>
  <c r="I49" i="14"/>
  <c r="G22" i="15" s="1"/>
  <c r="N49" i="14"/>
  <c r="J49" i="14"/>
  <c r="O48" i="14"/>
  <c r="K48" i="14"/>
  <c r="N48" i="14"/>
  <c r="J48" i="14"/>
  <c r="M48" i="14" s="1"/>
  <c r="I48" i="14"/>
  <c r="K47" i="14"/>
  <c r="E29" i="15" s="1"/>
  <c r="F29" i="15" s="1"/>
  <c r="O47" i="14"/>
  <c r="N47" i="14"/>
  <c r="I47" i="14"/>
  <c r="D8" i="15" s="1"/>
  <c r="D13" i="15" s="1"/>
  <c r="J47" i="14"/>
  <c r="K46" i="14"/>
  <c r="O46" i="14"/>
  <c r="I46" i="14"/>
  <c r="N46" i="14"/>
  <c r="J46" i="14"/>
  <c r="M46" i="14" s="1"/>
  <c r="O45" i="14"/>
  <c r="K45" i="14"/>
  <c r="N45" i="14"/>
  <c r="I45" i="14"/>
  <c r="J45" i="14"/>
  <c r="M45" i="14" s="1"/>
  <c r="K44" i="14"/>
  <c r="O44" i="14"/>
  <c r="J44" i="14"/>
  <c r="M44" i="14" s="1"/>
  <c r="I44" i="14"/>
  <c r="N44" i="14"/>
  <c r="K43" i="14"/>
  <c r="O43" i="14"/>
  <c r="J43" i="14"/>
  <c r="M43" i="14" s="1"/>
  <c r="I43" i="14"/>
  <c r="N43" i="14"/>
  <c r="O42" i="14"/>
  <c r="K42" i="14"/>
  <c r="I42" i="14"/>
  <c r="N42" i="14"/>
  <c r="J42" i="14"/>
  <c r="M42" i="14" s="1"/>
  <c r="O41" i="14"/>
  <c r="K41" i="14"/>
  <c r="N41" i="14"/>
  <c r="I41" i="14"/>
  <c r="J41" i="14"/>
  <c r="M41" i="14" s="1"/>
  <c r="K40" i="14"/>
  <c r="O40" i="14"/>
  <c r="N40" i="14"/>
  <c r="J40" i="14"/>
  <c r="M40" i="14" s="1"/>
  <c r="I40" i="14"/>
  <c r="O39" i="14"/>
  <c r="K39" i="14"/>
  <c r="I39" i="14"/>
  <c r="J39" i="14"/>
  <c r="M39" i="14" s="1"/>
  <c r="N39" i="14"/>
  <c r="O38" i="14"/>
  <c r="K38" i="14"/>
  <c r="J38" i="14"/>
  <c r="M38" i="14" s="1"/>
  <c r="N38" i="14"/>
  <c r="I38" i="14"/>
  <c r="O37" i="14"/>
  <c r="K37" i="14"/>
  <c r="N37" i="14"/>
  <c r="J37" i="14"/>
  <c r="M37" i="14" s="1"/>
  <c r="I37" i="14"/>
  <c r="O36" i="14"/>
  <c r="K36" i="14"/>
  <c r="N36" i="14"/>
  <c r="J36" i="14"/>
  <c r="M36" i="14" s="1"/>
  <c r="I36" i="14"/>
  <c r="K35" i="14"/>
  <c r="O35" i="14"/>
  <c r="I35" i="14"/>
  <c r="J35" i="14"/>
  <c r="N35" i="14"/>
  <c r="K34" i="14"/>
  <c r="O34" i="14"/>
  <c r="N34" i="14"/>
  <c r="I34" i="14"/>
  <c r="J34" i="14"/>
  <c r="K33" i="14"/>
  <c r="O33" i="14"/>
  <c r="N33" i="14"/>
  <c r="I33" i="14"/>
  <c r="J33" i="14"/>
  <c r="M33" i="14" s="1"/>
  <c r="O32" i="14"/>
  <c r="K32" i="14"/>
  <c r="N32" i="14"/>
  <c r="J32" i="14"/>
  <c r="M32" i="14" s="1"/>
  <c r="I32" i="14"/>
  <c r="K31" i="14"/>
  <c r="O31" i="14"/>
  <c r="I31" i="14"/>
  <c r="J31" i="14"/>
  <c r="M31" i="14" s="1"/>
  <c r="N31" i="14"/>
  <c r="O30" i="14"/>
  <c r="K30" i="14"/>
  <c r="I30" i="14"/>
  <c r="N30" i="14"/>
  <c r="J30" i="14"/>
  <c r="M30" i="14" s="1"/>
  <c r="K29" i="14"/>
  <c r="O29" i="14"/>
  <c r="N29" i="14"/>
  <c r="J29" i="14"/>
  <c r="M29" i="14" s="1"/>
  <c r="I29" i="14"/>
  <c r="O27" i="14"/>
  <c r="K27" i="14"/>
  <c r="E20" i="15" s="1"/>
  <c r="N27" i="14"/>
  <c r="J27" i="14"/>
  <c r="I27" i="14"/>
  <c r="G20" i="15" s="1"/>
  <c r="O26" i="14"/>
  <c r="K26" i="14"/>
  <c r="N26" i="14"/>
  <c r="J26" i="14"/>
  <c r="M26" i="14" s="1"/>
  <c r="I26" i="14"/>
  <c r="K25" i="14"/>
  <c r="O25" i="14"/>
  <c r="N25" i="14"/>
  <c r="J25" i="14"/>
  <c r="M25" i="14" s="1"/>
  <c r="I25" i="14"/>
  <c r="O24" i="14"/>
  <c r="K24" i="14"/>
  <c r="I24" i="14"/>
  <c r="N24" i="14"/>
  <c r="J24" i="14"/>
  <c r="M24" i="14" s="1"/>
  <c r="K23" i="14"/>
  <c r="O23" i="14"/>
  <c r="I23" i="14"/>
  <c r="J23" i="14"/>
  <c r="M23" i="14" s="1"/>
  <c r="N23" i="14"/>
  <c r="O22" i="14"/>
  <c r="K22" i="14"/>
  <c r="N22" i="14"/>
  <c r="J22" i="14"/>
  <c r="M22" i="14" s="1"/>
  <c r="I22" i="14"/>
  <c r="O21" i="14"/>
  <c r="K21" i="14"/>
  <c r="N21" i="14"/>
  <c r="J21" i="14"/>
  <c r="M21" i="14" s="1"/>
  <c r="I21" i="14"/>
  <c r="O20" i="14"/>
  <c r="K20" i="14"/>
  <c r="I20" i="14"/>
  <c r="J20" i="14"/>
  <c r="M20" i="14" s="1"/>
  <c r="N20" i="14"/>
  <c r="K19" i="14"/>
  <c r="O19" i="14"/>
  <c r="I19" i="14"/>
  <c r="J19" i="14"/>
  <c r="M19" i="14" s="1"/>
  <c r="N19" i="14"/>
  <c r="K18" i="14"/>
  <c r="O18" i="14"/>
  <c r="J18" i="14"/>
  <c r="M18" i="14" s="1"/>
  <c r="N18" i="14"/>
  <c r="I18" i="14"/>
  <c r="O17" i="14"/>
  <c r="K17" i="14"/>
  <c r="I17" i="14"/>
  <c r="N17" i="14"/>
  <c r="J17" i="14"/>
  <c r="M17" i="14" s="1"/>
  <c r="O16" i="14"/>
  <c r="K16" i="14"/>
  <c r="N16" i="14"/>
  <c r="I16" i="14"/>
  <c r="J16" i="14"/>
  <c r="M16" i="14" s="1"/>
  <c r="O15" i="14"/>
  <c r="K15" i="14"/>
  <c r="E19" i="15" s="1"/>
  <c r="I15" i="14"/>
  <c r="G19" i="15" s="1"/>
  <c r="J15" i="14"/>
  <c r="N15" i="14"/>
  <c r="O14" i="14"/>
  <c r="K14" i="14"/>
  <c r="N14" i="14"/>
  <c r="J14" i="14"/>
  <c r="M14" i="14" s="1"/>
  <c r="I14" i="14"/>
  <c r="O13" i="14"/>
  <c r="K13" i="14"/>
  <c r="N13" i="14"/>
  <c r="J13" i="14"/>
  <c r="M13" i="14" s="1"/>
  <c r="I13" i="14"/>
  <c r="K12" i="14"/>
  <c r="O12" i="14"/>
  <c r="N12" i="14"/>
  <c r="J12" i="14"/>
  <c r="M12" i="14" s="1"/>
  <c r="I12" i="14"/>
  <c r="O11" i="14"/>
  <c r="K11" i="14"/>
  <c r="N11" i="14"/>
  <c r="J11" i="14"/>
  <c r="M11" i="14" s="1"/>
  <c r="I11" i="14"/>
  <c r="O10" i="14"/>
  <c r="K10" i="14"/>
  <c r="N10" i="14"/>
  <c r="I10" i="14"/>
  <c r="J10" i="14"/>
  <c r="M10" i="14" s="1"/>
  <c r="K9" i="14"/>
  <c r="O9" i="14"/>
  <c r="I9" i="14"/>
  <c r="N9" i="14"/>
  <c r="J9" i="14"/>
  <c r="M9" i="14" s="1"/>
  <c r="O8" i="14"/>
  <c r="K8" i="14"/>
  <c r="N8" i="14"/>
  <c r="J8" i="14"/>
  <c r="M8" i="14" s="1"/>
  <c r="I8" i="14"/>
  <c r="K7" i="14"/>
  <c r="O7" i="14"/>
  <c r="J7" i="14"/>
  <c r="M7" i="14" s="1"/>
  <c r="N7" i="14"/>
  <c r="I7" i="14"/>
  <c r="O6" i="14"/>
  <c r="K6" i="14"/>
  <c r="N6" i="14"/>
  <c r="J6" i="14"/>
  <c r="M6" i="14" s="1"/>
  <c r="I6" i="14"/>
  <c r="O5" i="14"/>
  <c r="K5" i="14"/>
  <c r="E18" i="15" s="1"/>
  <c r="I5" i="14"/>
  <c r="G18" i="15" s="1"/>
  <c r="J5" i="14"/>
  <c r="N5" i="14"/>
  <c r="K4" i="14"/>
  <c r="O4" i="14"/>
  <c r="J4" i="14"/>
  <c r="M4" i="14" s="1"/>
  <c r="N4" i="14"/>
  <c r="I4" i="14"/>
  <c r="K3" i="14"/>
  <c r="O3" i="14"/>
  <c r="J3" i="14"/>
  <c r="M3" i="14" s="1"/>
  <c r="I3" i="14"/>
  <c r="N3" i="14"/>
  <c r="F49" i="9"/>
  <c r="G25" i="9"/>
  <c r="G33" i="9"/>
  <c r="E33" i="9"/>
  <c r="F6" i="9"/>
  <c r="F33" i="9"/>
  <c r="E6" i="9"/>
  <c r="G6" i="9"/>
  <c r="E32" i="9"/>
  <c r="F32" i="9"/>
  <c r="G5" i="9"/>
  <c r="G32" i="9"/>
  <c r="G31" i="9"/>
  <c r="F10" i="9"/>
  <c r="E10" i="9"/>
  <c r="G10" i="9"/>
  <c r="F8" i="9"/>
  <c r="E8" i="9"/>
  <c r="G8" i="9"/>
  <c r="E28" i="9"/>
  <c r="F28" i="9"/>
  <c r="G28" i="9"/>
  <c r="F27" i="9"/>
  <c r="G27" i="9"/>
  <c r="E27" i="9"/>
  <c r="G26" i="9"/>
  <c r="E26" i="9"/>
  <c r="F26" i="9"/>
  <c r="E35" i="9"/>
  <c r="F35" i="9"/>
  <c r="E43" i="9"/>
  <c r="F42" i="9"/>
  <c r="F41" i="9"/>
  <c r="E41" i="9"/>
  <c r="E40" i="9"/>
  <c r="E39" i="9"/>
  <c r="F38" i="9"/>
  <c r="G37" i="9"/>
  <c r="E37" i="9"/>
  <c r="G34" i="9"/>
  <c r="F48" i="9"/>
  <c r="F46" i="9"/>
  <c r="F7" i="9"/>
  <c r="E7" i="9"/>
  <c r="F43" i="9"/>
  <c r="E49" i="9"/>
  <c r="E48" i="9"/>
  <c r="E46" i="9"/>
  <c r="E45" i="9"/>
  <c r="G42" i="9"/>
  <c r="G41" i="9"/>
  <c r="F40" i="9"/>
  <c r="G39" i="9"/>
  <c r="G38" i="9"/>
  <c r="F37" i="9"/>
  <c r="F36" i="9"/>
  <c r="E42" i="9"/>
  <c r="F34" i="9"/>
  <c r="G40" i="9"/>
  <c r="F39" i="9"/>
  <c r="E38" i="9"/>
  <c r="G36" i="9"/>
  <c r="G35" i="9"/>
  <c r="G7" i="9"/>
  <c r="G48" i="9"/>
  <c r="E36" i="9"/>
  <c r="G46" i="9"/>
  <c r="E34" i="9"/>
  <c r="G45" i="9"/>
  <c r="F45" i="9"/>
  <c r="G43" i="9"/>
  <c r="G50" i="9"/>
  <c r="F50" i="9"/>
  <c r="E50" i="9"/>
  <c r="G49" i="9"/>
  <c r="F52" i="9"/>
  <c r="E52" i="9"/>
  <c r="G51" i="9"/>
  <c r="F51" i="9"/>
  <c r="G52" i="9"/>
  <c r="E51" i="9"/>
  <c r="F47" i="9"/>
  <c r="E47" i="9"/>
  <c r="G47" i="9"/>
  <c r="E44" i="9"/>
  <c r="G44" i="9"/>
  <c r="F44" i="9"/>
  <c r="G9" i="9"/>
  <c r="F9" i="9"/>
  <c r="E9" i="9"/>
  <c r="F54" i="9"/>
  <c r="E54" i="9"/>
  <c r="G12" i="9"/>
  <c r="F12" i="9"/>
  <c r="E12" i="9"/>
  <c r="F24" i="9"/>
  <c r="E24" i="9"/>
  <c r="G23" i="9"/>
  <c r="F23" i="9"/>
  <c r="E23" i="9"/>
  <c r="G22" i="9"/>
  <c r="F22" i="9"/>
  <c r="E22" i="9"/>
  <c r="G21" i="9"/>
  <c r="F21" i="9"/>
  <c r="E21" i="9"/>
  <c r="G20" i="9"/>
  <c r="F20" i="9"/>
  <c r="E20" i="9"/>
  <c r="G19" i="9"/>
  <c r="F19" i="9"/>
  <c r="E19" i="9"/>
  <c r="G53" i="9"/>
  <c r="F18" i="9"/>
  <c r="E18" i="9"/>
  <c r="G17" i="9"/>
  <c r="F17" i="9"/>
  <c r="E17" i="9"/>
  <c r="G16" i="9"/>
  <c r="F16" i="9"/>
  <c r="E16" i="9"/>
  <c r="G15" i="9"/>
  <c r="F15" i="9"/>
  <c r="E15" i="9"/>
  <c r="G14" i="9"/>
  <c r="F14" i="9"/>
  <c r="E14" i="9"/>
  <c r="G13" i="9"/>
  <c r="G60" i="9"/>
  <c r="E13" i="9"/>
  <c r="E60" i="9"/>
  <c r="G57" i="9"/>
  <c r="F55" i="9"/>
  <c r="G11" i="9"/>
  <c r="F11" i="9"/>
  <c r="E11" i="9"/>
  <c r="G18" i="9"/>
  <c r="E55" i="9"/>
  <c r="G54" i="9"/>
  <c r="F53" i="9"/>
  <c r="E53" i="9"/>
  <c r="F25" i="9"/>
  <c r="E25" i="9"/>
  <c r="G24" i="9"/>
  <c r="F13" i="9"/>
  <c r="G59" i="9"/>
  <c r="G58" i="9"/>
  <c r="G56" i="9"/>
  <c r="E56" i="9"/>
  <c r="F59" i="9"/>
  <c r="E58" i="9"/>
  <c r="E57" i="9"/>
  <c r="F56" i="9"/>
  <c r="G55" i="9"/>
  <c r="F57" i="9"/>
  <c r="F60" i="9"/>
  <c r="E59" i="9"/>
  <c r="F58" i="9"/>
  <c r="G65" i="9"/>
  <c r="F65" i="9"/>
  <c r="E65" i="9"/>
  <c r="G64" i="9"/>
  <c r="F64" i="9"/>
  <c r="E64" i="9"/>
  <c r="G63" i="9"/>
  <c r="E63" i="9"/>
  <c r="F62" i="9"/>
  <c r="F5" i="9"/>
  <c r="E29" i="9"/>
  <c r="G62" i="9"/>
  <c r="F29" i="9"/>
  <c r="G29" i="9"/>
  <c r="E30" i="9"/>
  <c r="F30" i="9"/>
  <c r="G30" i="9"/>
  <c r="F63" i="9"/>
  <c r="E31" i="9"/>
  <c r="F31" i="9"/>
  <c r="E61" i="9"/>
  <c r="F61" i="9"/>
  <c r="G61" i="9"/>
  <c r="E62" i="9"/>
  <c r="E5" i="9"/>
  <c r="I6" i="6"/>
  <c r="K4" i="6"/>
  <c r="J2" i="6"/>
  <c r="F63" i="6"/>
  <c r="K8" i="6"/>
  <c r="K5" i="6"/>
  <c r="K6" i="6"/>
  <c r="L6" i="6"/>
  <c r="L4" i="6"/>
  <c r="J6" i="6"/>
  <c r="L3" i="6"/>
  <c r="K3" i="6"/>
  <c r="J3" i="6"/>
  <c r="L2" i="6"/>
  <c r="K2" i="6"/>
  <c r="J7" i="6"/>
  <c r="J4" i="6"/>
  <c r="L7" i="6"/>
  <c r="K7" i="6"/>
  <c r="J8" i="6"/>
  <c r="J5" i="6"/>
  <c r="L8" i="6"/>
  <c r="L5" i="6"/>
  <c r="I2" i="6"/>
  <c r="I4" i="6"/>
  <c r="I3" i="6"/>
  <c r="I8" i="6"/>
  <c r="I7" i="6"/>
  <c r="I5" i="6"/>
  <c r="F39" i="16" l="1"/>
  <c r="E54" i="16"/>
  <c r="F54" i="16" s="1"/>
  <c r="D39" i="16"/>
  <c r="C54" i="16"/>
  <c r="D54" i="16" s="1"/>
  <c r="F24" i="16"/>
  <c r="E34" i="16"/>
  <c r="F34" i="16" s="1"/>
  <c r="D24" i="16"/>
  <c r="C34" i="16"/>
  <c r="D34" i="16" s="1"/>
  <c r="D97" i="15"/>
  <c r="D98" i="15"/>
  <c r="D99" i="15"/>
  <c r="D100" i="15"/>
  <c r="D101" i="15"/>
  <c r="D102" i="15"/>
  <c r="D103" i="15"/>
  <c r="D104" i="15"/>
  <c r="D105" i="15"/>
  <c r="D106" i="15"/>
  <c r="D107" i="15"/>
  <c r="D108" i="15"/>
  <c r="D109" i="15"/>
  <c r="D110" i="15"/>
  <c r="D111" i="15"/>
  <c r="D95" i="15"/>
  <c r="D82" i="15"/>
  <c r="D83" i="15"/>
  <c r="D84" i="15"/>
  <c r="D85" i="15"/>
  <c r="D86" i="15"/>
  <c r="D87" i="15"/>
  <c r="D88" i="15"/>
  <c r="D89" i="15"/>
  <c r="D90" i="15"/>
  <c r="D91" i="15"/>
  <c r="D80" i="15"/>
  <c r="E21" i="15"/>
  <c r="G21" i="15"/>
  <c r="G47" i="15"/>
  <c r="G46" i="15"/>
  <c r="G45" i="15"/>
  <c r="F48" i="15"/>
  <c r="D47" i="15"/>
  <c r="C30" i="15"/>
  <c r="D30" i="15" s="1"/>
  <c r="F17" i="15"/>
  <c r="F24" i="15" s="1"/>
  <c r="E17" i="15"/>
  <c r="E24" i="15" s="1"/>
  <c r="C29" i="15"/>
  <c r="D29" i="15" s="1"/>
  <c r="D46" i="15"/>
  <c r="G17" i="15"/>
  <c r="G24" i="15" s="1"/>
  <c r="C8" i="15"/>
  <c r="M2" i="14"/>
  <c r="D17" i="15"/>
  <c r="C28" i="15"/>
  <c r="D28" i="15" s="1"/>
  <c r="D45" i="15"/>
  <c r="C48" i="15"/>
  <c r="M35" i="14"/>
  <c r="M59" i="14"/>
  <c r="D23" i="15"/>
  <c r="M49" i="14"/>
  <c r="D22" i="15"/>
  <c r="M47" i="14"/>
  <c r="E28" i="15"/>
  <c r="F28" i="15" s="1"/>
  <c r="M34" i="14"/>
  <c r="D21" i="15"/>
  <c r="M27" i="14"/>
  <c r="D20" i="15"/>
  <c r="M15" i="14"/>
  <c r="D19" i="15"/>
  <c r="M5" i="14"/>
  <c r="D18" i="15"/>
  <c r="H25" i="9"/>
  <c r="H41" i="9"/>
  <c r="H39" i="9"/>
  <c r="H15" i="9"/>
  <c r="H60" i="9"/>
  <c r="H23" i="9"/>
  <c r="H21" i="9"/>
  <c r="H9" i="9"/>
  <c r="H38" i="9"/>
  <c r="H36" i="9"/>
  <c r="H34" i="9"/>
  <c r="H16" i="9"/>
  <c r="H11" i="9"/>
  <c r="H37" i="9"/>
  <c r="H7" i="9"/>
  <c r="H28" i="9"/>
  <c r="H45" i="9"/>
  <c r="H50" i="9"/>
  <c r="H54" i="9"/>
  <c r="H8" i="9"/>
  <c r="H42" i="9"/>
  <c r="H51" i="9"/>
  <c r="H12" i="9"/>
  <c r="H53" i="9"/>
  <c r="H55" i="9"/>
  <c r="H22" i="9"/>
  <c r="H19" i="9"/>
  <c r="H6" i="9"/>
  <c r="H33" i="9"/>
  <c r="H32" i="9"/>
  <c r="H10" i="9"/>
  <c r="H27" i="9"/>
  <c r="H35" i="9"/>
  <c r="H43" i="9"/>
  <c r="H48" i="9"/>
  <c r="H26" i="9"/>
  <c r="H40" i="9"/>
  <c r="H49" i="9"/>
  <c r="H46" i="9"/>
  <c r="H52" i="9"/>
  <c r="H13" i="9"/>
  <c r="H65" i="9"/>
  <c r="H61" i="9"/>
  <c r="H20" i="9"/>
  <c r="H14" i="9"/>
  <c r="H18" i="9"/>
  <c r="H24" i="9"/>
  <c r="H47" i="9"/>
  <c r="H44" i="9"/>
  <c r="H17" i="9"/>
  <c r="H59" i="9"/>
  <c r="G66" i="9"/>
  <c r="H3" i="9" s="1"/>
  <c r="H64" i="9"/>
  <c r="H29" i="9"/>
  <c r="H57" i="9"/>
  <c r="H30" i="9"/>
  <c r="E66" i="9"/>
  <c r="D3" i="9" s="1"/>
  <c r="H58" i="9"/>
  <c r="H63" i="9"/>
  <c r="H31" i="9"/>
  <c r="H62" i="9"/>
  <c r="H56" i="9"/>
  <c r="F66" i="9"/>
  <c r="F3" i="9" s="1"/>
  <c r="H5" i="9"/>
  <c r="M3" i="6"/>
  <c r="N3" i="6" s="1"/>
  <c r="M2" i="6"/>
  <c r="N2" i="6" s="1"/>
  <c r="M6" i="6"/>
  <c r="N6" i="6" s="1"/>
  <c r="K9" i="6"/>
  <c r="M7" i="6"/>
  <c r="N7" i="6" s="1"/>
  <c r="M8" i="6"/>
  <c r="N8" i="6" s="1"/>
  <c r="L9" i="6"/>
  <c r="M4" i="6"/>
  <c r="N4" i="6" s="1"/>
  <c r="M5" i="6"/>
  <c r="N5" i="6" s="1"/>
  <c r="J9" i="6"/>
  <c r="I9" i="6"/>
  <c r="O2" i="6"/>
  <c r="P2" i="6"/>
  <c r="Q2" i="6"/>
  <c r="P4" i="6"/>
  <c r="O4" i="6"/>
  <c r="Q4" i="6"/>
  <c r="P6" i="6"/>
  <c r="O6" i="6"/>
  <c r="Q6" i="6"/>
  <c r="O3" i="6"/>
  <c r="P3" i="6"/>
  <c r="Q3" i="6"/>
  <c r="Q8" i="6"/>
  <c r="O8" i="6"/>
  <c r="P8" i="6"/>
  <c r="O7" i="6"/>
  <c r="Q7" i="6"/>
  <c r="P7" i="6"/>
  <c r="O5" i="6"/>
  <c r="P5" i="6"/>
  <c r="Q5" i="6"/>
  <c r="G48" i="15" l="1"/>
  <c r="H48" i="15"/>
  <c r="C13" i="15"/>
  <c r="C34" i="15"/>
  <c r="C35" i="15"/>
  <c r="C36" i="15"/>
  <c r="D36" i="15"/>
  <c r="C38" i="15"/>
  <c r="D38" i="15"/>
  <c r="D39" i="15"/>
  <c r="D40" i="15"/>
  <c r="D35" i="15"/>
  <c r="D37" i="15"/>
  <c r="C40" i="15"/>
  <c r="D34" i="15"/>
  <c r="C39" i="15"/>
  <c r="C37" i="15"/>
  <c r="D48" i="15"/>
  <c r="E48" i="15"/>
  <c r="D24" i="15"/>
  <c r="H46" i="15"/>
  <c r="H47" i="15"/>
  <c r="H45" i="15"/>
  <c r="E47" i="15"/>
  <c r="E45" i="15"/>
  <c r="E46" i="15"/>
  <c r="H66" i="9"/>
  <c r="O9" i="6"/>
  <c r="M9" i="6"/>
  <c r="N9" i="6" s="1"/>
  <c r="P9" i="6"/>
  <c r="Q9" i="6"/>
  <c r="D41" i="15" l="1"/>
  <c r="C4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N1" authorId="0" shapeId="0" xr:uid="{706B4AAC-E20A-4BCD-8792-8AEDE5B58C15}">
      <text>
        <r>
          <rPr>
            <b/>
            <sz val="9"/>
            <color indexed="81"/>
            <rFont val="Tahoma"/>
            <family val="2"/>
          </rPr>
          <t>user:</t>
        </r>
        <r>
          <rPr>
            <sz val="9"/>
            <color indexed="81"/>
            <rFont val="Tahoma"/>
            <family val="2"/>
          </rPr>
          <t xml:space="preserve">
Tổng ✓ / (Số báo × 3 mục)</t>
        </r>
      </text>
    </comment>
  </commentList>
</comments>
</file>

<file path=xl/sharedStrings.xml><?xml version="1.0" encoding="utf-8"?>
<sst xmlns="http://schemas.openxmlformats.org/spreadsheetml/2006/main" count="12799" uniqueCount="4946">
  <si>
    <t>Ghi chú</t>
  </si>
  <si>
    <t>Chánh tổng tài</t>
  </si>
  <si>
    <t>Trương Vĩnh Ký</t>
  </si>
  <si>
    <t>Theo từ nghị quan lời Nguyên Soái tống thống thủy lục binh dân ra ngày mồng 1 tháng septembre năm 1871: Ông Rheinart tham biện hạng nhì bầy giờ thăng lên tham biện hạng nhứt. Ông Eymard-Rapine với ông Labussière làm tham biện hạng ba bầy giờ thăng lên tham biện hạng nhì. Ông Gay de Taradel, Barrier, Servant, Aymonier, Saliceti, Verschneider, Hersen, Silvestre, Goin, Delefosse, Prioux, Le peltier, Venturini, Boull, Nouet, Bataille, Motet, Griffon, Boullenois, de Vernéville – bầy giờ thăng thành tham biện hạng ba. [Danh sách đầy đủ theo từng tỉnh].</t>
  </si>
  <si>
    <t>Nguyên Soái, thăng hạng, tham biện, Rheinart, Eymard-Rapine, Labussière</t>
  </si>
  <si>
    <t>Theo từ nghị quan lời Nguyên Soái tống thống thủy lục binh dân ra ngày mồng 1 tháng septembre năm 1871: Ông Rheinart tham biện hạng nhì bầy giờ thăng lên tham biện hạng nhứt. Ông Eymard-Rapine với ông Labussière làm tham biện hạng ba bầy giờ thăng lên tham biện hạng nhì. Ông Gay de Taradel, Barrier, Servant, Aymonier, Saliceti, Verschneider, Hersen, Silvestre, Goin, Delefosse, Prioux, Le peltier, Venturini, Boull, Nouet, Bataille, Motet, Griffon, Boullenois, de Vernéville – bầy giờ thăng thành tham biện hạng ba.</t>
  </si>
  <si>
    <t>Nội dung: Lời rao cho mấy thầy giáo tập được biết: hội đồng nghị thi mấy thầy giáo tập, đến ngày 29 tháng decembre năm 1871, giờ thứ 7 buổi sớm mai thì phải tựu tại nhà trường mực thước mà thi, theo lời nghị ngày 22 tháng août năm 1869 và lời nghị điều thứ 3 ngày 31 tháng juillet năm 1871, số thứ 689. Quan Lại bộ thượng thơ ki, PIQUET.</t>
  </si>
  <si>
    <t>Thông báo lịch thi cho thầy giáo tập, căn cứ các lời nghị cụ thể</t>
  </si>
  <si>
    <t>Lời rao, thầy giáo tập, hội đồng nghị thi, nhà trường mực thước, PIQUET</t>
  </si>
  <si>
    <t>Thẩm xét, tham biện, án xử, ăn trộm, cướp, hòa gian, PILASTRE</t>
  </si>
  <si>
    <t>Kết quả thi học trò – danh sách 40 người đậu. Đây là thông báo kết quả thi chính thức của chính quyền/hệ thống giáo dục thực dân, có tính hành chính – không phải tin tức sự kiện thuần túy.</t>
  </si>
  <si>
    <t>Thi học trò, nhà trường mực thước, đậu 40 người, Chợ-lớn, Saigon, Hóc-môn</t>
  </si>
  <si>
    <t>Ông Tơ bà Nguyệt, Vi-cố, tơ hồng, duyên phận, hôn nhân</t>
  </si>
  <si>
    <t>Tạp vụ</t>
  </si>
  <si>
    <t>Giải thích cho người đọc hiểu về hệ thống cấp bậc tham biện (5 hạng: nhứt, nhì, ba, tư, hậu bổ); phân biệt "chánh phố", "phó tham biện", "ông tham biện thứ ba"; đính chính sự nhầm lẫn từ Gia Định Báo số 15 (ngày 29 tháng sáu) khi viết về Ông Lucas.</t>
  </si>
  <si>
    <t>Hệ thống tham biện, 5 hạng tham biện, đính chính, Ông Lucas</t>
  </si>
  <si>
    <t>Bà-hom, sét đánh, học trò, Trần-văn-ngó</t>
  </si>
  <si>
    <t>Bài thơ dài về tác hại của cờ bạc: "Da sanh ra đứng làm người / Đã nằm tập phú đủ mười tay chơn..." – nhiều khổ thơ phê phán thói đánh bạc, lấy ví dụ Quảng-đông, kêu gọi người ta tránh xa cờ bạc. Ký: Đốc phủ, Đô-hữu-phương ki.</t>
  </si>
  <si>
    <t>Cờ bạc, phê phán đánh bạc, Đỗ Hữu Phương, Lời khuyên</t>
  </si>
  <si>
    <t>Sử nước Annam, đời nhà Trần, Thái-thượng-hoàng, Bà-liệt, Trần Thủ Độ, Tôn Thọ Tường</t>
  </si>
  <si>
    <t>Ghe bầu ghe cửa Annam, vô ra buôn bán từ rằm tháng août mới qua đến mồng 1 tháng septembre nầy 1871 (từ 27 tháng 6 tới 17 tháng 7 Annam): GHE VÔ 217 chiếc, bạn 1848 tên, quá giang 41 người. GHE RA 222 chiếc, bạn 889 tên, quá giang 41 người.</t>
  </si>
  <si>
    <t>Ghe bầu, ghe cửa, buôn bán, ghe vô, ghe ra, thống kê</t>
  </si>
  <si>
    <t>Tàu buôn vô ra chở hàng tới ăn hàng đi (từ rằm tháng août). Tàu vô 28 chiếc (Tơ lụa 59 tạ, Cá khô 5357 tạ, Bông 2950 với 612 bó đang khác, Gạo 225,330 tạ). Tàu ra 28 chiếc.</t>
  </si>
  <si>
    <t>Tàu buôn, Tơ lụa, Cá khô, Bông, Gạo, xuất nhập khẩu</t>
  </si>
  <si>
    <t>Tên bài (nếu có)</t>
  </si>
  <si>
    <t>Tên đặt tạm thời</t>
  </si>
  <si>
    <t>Tóm tắt nội dung</t>
  </si>
  <si>
    <t>Công vụ</t>
  </si>
  <si>
    <r>
      <t>Trương V</t>
    </r>
    <r>
      <rPr>
        <b/>
        <sz val="10"/>
        <color theme="1"/>
        <rFont val="맑은 고딕"/>
        <family val="2"/>
        <scheme val="minor"/>
      </rPr>
      <t>ĩ</t>
    </r>
    <r>
      <rPr>
        <b/>
        <sz val="10"/>
        <color theme="1"/>
        <rFont val="Segoe UI"/>
        <family val="2"/>
      </rPr>
      <t>nh Ký</t>
    </r>
  </si>
  <si>
    <t>DATE</t>
    <phoneticPr fontId="2" type="noConversion"/>
  </si>
  <si>
    <t>N0</t>
    <phoneticPr fontId="2" type="noConversion"/>
  </si>
  <si>
    <t>24/09/1869</t>
  </si>
  <si>
    <t>Bài giải thích mục đích tờ báo: Quan Nguyên-Soái biết dân Annam có nhiều khi lầm, chưa biết rõ lời người nói và ý người làm; phải chỉ mọi người đều biết rõ ý người muốn; người dạy trong nhựt trình ra nhiều lần để mọi người cùng dân hiểu ý men; nhựt trình có ích vì có đủ mọi điều về dân sự, lịnh quan Nguyên-Soái dạy; người ở Chợ-lớn Châu-đốc Hà-tiên biết được giá hàng. Khuyến mua nhựt trình giá 6 sáu mươi đồng/quan.</t>
  </si>
  <si>
    <t>Kêu gọi độc giả cộng tác: 'Xin ai nầy khi nào có thấy hay là có biết điều gì hay và có ích thì viết thơ cho ta hay mà đem vô nhựt trình thì quan Nguyên-Soái sẽ biết ơn vì bụng tốt những người ấy; sẽ thấy in ra trong nhựt trình nầy, chẳng nên sợ giống gì: Qnan-Nguyên-Soái muốn làm vậy, ai mà làm gi đặng! Làm làm vậy thì ngồi một chỗ cũng biết hết mọi sự, biết được thì ai nầy ở yên an lòng an trí chỉ lo cày bừa gieo vải cho được tích tài tích đức để lưu lai từ tôn</t>
  </si>
  <si>
    <t>Trong nhựt trình Saigon Langsa ngày 20 tháng septembre có báo tin: qua ngày 17 tháng novembre năm 1869 tàu buôn sẽ đi kênh đảo ngang qua nước Egyp từ nơi cái theo đất eo ở giữa phương Africa và phương Đông này; tàu bè bên phương Tây thông lưu với người Đông cho tất đường hơn, không đi vòng quanh lặn theo bờ phương Africa thixa xuôi qua.</t>
  </si>
  <si>
    <t>Ông phó Tân-bình đã gởi cho được đem vô nhựt trình, khoản sau này dẫn tích cho người ta biết rõ bởi đâu mà người Chệc lập lề ăn trung thu rằm; tin tức về phong tục ăn trung thu; giải thích nguồn gốc và ý nghĩa lễ trung thu; mô tả phong tục cúng bánh và ngắm trăng.</t>
  </si>
  <si>
    <t>Bài giáo huấn về bổn phận của con cái với cha mẹ: kể làm cha mẹ có nhớ chăng lúc nào âu bối tóc xanh? Bàn về trách nhiệm nuôi dưỡng con, nghĩa vụ hiếu thảo, phê phán thói cậy tiền vật chất mà không thương cha mẹ; đến ngày từ ngày tết quân lên ấo mới, cha mẹ cho tiền đi chơi; bày tỏ lo lắng của người con hiếu kính.</t>
  </si>
  <si>
    <t>Kể từ năm Tân vị nước Nam phải thuộc về nhà Tây-hán cho tới năm kỉ hợi tính được 149 năm; rồi tới năm canh ti bà Trưng-trắc, lên làm vua; trình bày diễn biến lịch sử qua các giai đoạn bị phương Bắc đô hộ; truyện đời vua Sí-vương (Si Nhiếp) họ Triệu; năm qui mảo người Mã-viện đã đánh được bà Trưng-trắc; Lý-cầm làm quan; đời vua Lý-nam-đế. Bài kết: 'Nhựt trình sau sẽ nói tiếp về chuyện đó.'</t>
  </si>
  <si>
    <t>truyện đời vua Sí-vương (Si Nhiếp) họ Triệu; năm qui mảo người Mã-viện đã đánh được bà Trưng-trắc; Lý-cầm làm quan; đời vua Lý-nam-đế. Bài kết: 'Nhựt trình sau sẽ nói tiếp về chuyện đó.'</t>
  </si>
  <si>
    <t>Từ ngày mồng 1 tháng septembre đến ngày 15, tàu buôn vô bán hàng tại Saigon kể được 16 chiếc. Còn ghe bầu ghe cửa kể được 237 chiếc chở những mặt hàng: tiền 22.749 quan; nước mắm 105.050 ghè; máy hèo 5 bó; dầu dừa 1226 lu; bắp 160 tạ; đệm buồm 160 bó; vôi 1800 tạ; lụa hàng 291 cây; đường cát 19 tạ; muối 3435 tạ; cá khô 3439 tạ; giày bạc 100 bó; già 30 tạ; củi 14020 tạ.</t>
  </si>
  <si>
    <t>Giá chợ</t>
  </si>
  <si>
    <t>Bảng giá hàng hóa tại Chợ Lớn: gạch thường 48 đồng/muôn; gạch thức 140/muôn; vôi xây nửa/tạ; vôi ăn 2/tạ; sừng trâu 7/tạ; bông còn hột 5; bông cán rồi 16; đậu trắng 2; đậu xanh 2; dầu dừa 8; lúa (giá); cá khô nhứt hạng 3–7; cá khô nhì hạng 2–8; tiêu hột 11; gạo lức 1 3.5; gạo 1–9; bao đựng gạo 4–7/trăm; tơ 365; ngói móc 68/muôn; ngói âm dương 40/muôn; đường thứ tốt 6; đường thứ vừa 5.</t>
  </si>
  <si>
    <t>24/10/1869</t>
  </si>
  <si>
    <t>Quan Nguyên-Soái phục bẩm quan lại bộ thương thơ: phát hai trăm francs (200 f.) cho người Annam tên là Nguyễn-văn-kiệm là chủ đất đề ma thưởng phần thiệt hại cho chủ ấy, vì đã để đất mình lại cho chủ nước; đất ấy là tại chỗ lập dinh trại quan tham biện Mô-cây. Ký: G. Ohier; Laugier.</t>
  </si>
  <si>
    <t>15/09/1871</t>
  </si>
  <si>
    <t>Trương Vĩnh Ký</t>
    <phoneticPr fontId="2" type="noConversion"/>
  </si>
  <si>
    <t>Nguyên-Soái tổng thông thủy lục binh dân: ban 45 franc chân để đánh Mai-ngọc-toan lình thuộc sở Tham biện Chợ-lớn mà thưởng công vì đã gặp được người hay sủng và đem nộp tại tham biện đường. Ký: G. Ohier;  lại thượng thơ kí Laugier.</t>
  </si>
  <si>
    <t>Tù tên là Hộ-văn-ho, 26 tuổi, trước khi bị bắt ở tại Phú-hữu, quan tham biện Sa-đéc làm án ở tù ba năm vì tùng giặc ngày 27 tháng juin năm 1868, số thẻ nó mang là 2973, đã chết tại nhà thương Chợ-quán ngày 21 tháng août năm nay 1869. Saigon ngày 25 tháng août 1869. Để lao tòi ngục kí, E. Campana.</t>
  </si>
  <si>
    <t>bài giải thích nguyên tắc dịch thuật và dùng ngôn ngữ trong nhựt trình: tại sao dịch công vụ đôi khi giữ cách nói tiếng Tây; tại sao phải đặt tiếng mới cho chức tước; tại sao cách viết phải "rõ, xuôi" chứ không trau chuốt. Đây là meta-discourse điển hình — tòa báo giải thích với độc giả về cách tờ báo vận hành.</t>
  </si>
  <si>
    <t>kể lại tai nạn có thật xảy ra khoảng một tuần trước ngày phát báo: một người tên Luống ở Chợ-quán đi đốn củi tại vàm Củi-bắp, bị tai nạn cây đổ, suýt bị thương; anh em chứng kiến hoảng sợ bỏ nghề. Không có phân tích, không có khuyên răn, không có bình luận đạo đức.</t>
  </si>
  <si>
    <t>Ông Brassard de Corbigny, có gởi cho hội đồng đầu xảo một bài từ nơi về phép trồng chàm, làm chàm và chàm bán là làm sao; dịch từ ấy ra đây cho người ta coi cho biết: Chàm có gần 140 thứ, cây chàm cao chừng năm sáu tất tây; mô tả đặc điểm cây chàm; trồng ở nhiều xứ phương Đông phương Tây; chịu nóng 40°; cách làm chàm tốt nhất; lý do chàm không được tốt cho thị trường phương Tây; khuyến cáo cải thiện kỹ thuật.</t>
  </si>
  <si>
    <t>Trình bày về Triệu-việt-vương: vua họ Triệu tên là Quang-phục lên làm vua được 23 năm; Năm mậu thìn bên Tàu nhà Lương hiệu Thái-thanh thứ hai, bên Tây Giáng sanh 548 năm; Vua Nam-đế đã mất rồi thì ông Quang-phục mới ngôi lên làm vua.</t>
  </si>
  <si>
    <t>Thuật đời vua lí phật tử: đánh triệu việt vương, sau bị nhà tùy xâm lược và đầu hàng, nước nam lại rơi vào bắc thuộc</t>
  </si>
  <si>
    <t>Bài địa lý về nước Anh: Iles Britanniques hay là Royaume-uni de Grand Bretagne et d'Irlande; nước Hồng-mao đời xưa kêu tên đều là Bretagne, Ecosse, Calédonie, Irlande và Hiberne; mô tả lịch sử người Breton bị người Picte, người Angle và người Saxon; Guillaume đem hạm đi đánh; danh sách 5 phần nước Hồng-mao gồm Angleterre, Galles, Ecosse, Irlande, các cù lao nhỏ; thống kê dân số 28,000,000.</t>
  </si>
  <si>
    <t>Bảng giá hàng hóa tại Chợ Lớn: bông cán rồi 17/tạ; đậu trắng 2/tạ; đậu xanh 2–5/tạ; dầu dừa 6/tạ; lúa (2 quan 2)/gia; cá khô nhứt hạng 3–7/tạ; cá khô nhì hạng 2/rưỡi/tạ; tiêu hột 11/tạ; gạo lức 1 35cent/tạ; gạo đã 1–9/tạ; bao đựng gạo 4–7/trăm; tơ 356/tạ; ngói móc 80/muôn; ngói âm dương 35/muôn; đường thứ tốt 6; đường thứ vừa 5/tạ.</t>
  </si>
  <si>
    <t>01/02/1870</t>
  </si>
  <si>
    <t>tường thuật 3 sự kiện liên tiếp có mốc thời gian rõ ràng: (1) ngày 8/1: Tân Nguyên Soái de Cornulier-Lucinière đến Saigon nhậm chức thay Ohier về Tây dưỡng bệnh; (2) sáng hôm sau: lễ tiếp tân các quan văn và lái buôn; (3) ngày 18/1: Nguyên Soái đi tàu L'Ondine thăm các tỉnh.</t>
  </si>
  <si>
    <t>Bên kinh thành Paris có chạy từ qua mà nói có một người Annam đi theo tàu Dragon học làm bạn tàu, tên là Trần-văn-huyền 20 tuổi, người sinh bên đất Saigon, không rõ tên cha mẹ là tên gì, ở làng Annam nào, đi theo tàu Dragon qua tại thành Alger; chết tại nhà thương xứ ấy nhằm ngày 20 tháng avril năm 1869 hồi giờ thứ bảy tối. Ký: E. Campana.</t>
  </si>
  <si>
    <t>Đến ngày mồng 3 tháng février 1870 nhằm mồng 4 tháng giêng Annam, giờ thứ 8 ban mai tại nhà hội quán Xã chánh Saigon, sẽ đồng giá mà bán xoát cả năm 1870, những trái cây và cỏ trong vườn hoa viên của thành phố Saigon; ai muốn biết tờ biểu điều lệ thế nào thì có tại nhà Xã chánh.</t>
  </si>
  <si>
    <t>Đến ngày 16 tháng février 1870 nhằm ngày 17 tháng giêng Annam, giờ thứ 8 ban mai tại nhà hội quán Saigon sẽ đồng giá để ai hạ thắp thì được chịu bản 2500 thước đã ong vun đề mà đập trên các đường thành phố Saigon; ai muốn biết thì có tại nhà Xã chánh.</t>
  </si>
  <si>
    <t>bài phân tích thực trạng nông dân nghèo khó do vay nợ, mướn ruộng, cụt vốn; rồi kết luận bằng lời phê phán thói cờ bạc, hút á phiện, bị Chệc lường. "Mất mùa, nông dân nghèo vì vay mượn, ăn xài hoang" và "Phê phán thói cờ bạc, hút á phiện".</t>
  </si>
  <si>
    <t>Kể từ ngày mồng 1 tháng janvier này đến ngày 15, thì tàu Tây tàu Chệc các xứ vô ra cửa Sài gòn chở hàng lại bán, ăn hàng thổ sản đất này chở đi. Tàu Tây 27 chiếc ở tại Hạ-Châu, Hương Cảng lại. Tàu Chệc ở tại Hải-Nam lại 9 chiếc. Còn ra, tàu Tây 15 chiếc. Tàu Chệc 3 đi vô Cao-Mên. Ăn gạo chở đi tính cộng lại, 15 chiếc ra nổi 15 bữa, thì được 74,320 tạ gạo.</t>
  </si>
  <si>
    <t>Vô: 204 chiếc; bạn 1041 tên; quả giang 17 người. Ra: 211 chiếc; bạn 1053 tên; quả giang 48 người. Ghe vô chở những món sau này: Tiền 34,951 quan; Nước mắm 337,760 ghè; Dầu dừa 602 lu; Vôi 4,800 tạ; Đường cá 457 tạ; Lụa hàng 3,600 cây; Muối 2,375 tạ; Dây dừa 11,000 đường; Tơ 34 tạ. Ghe ra chở: Tiền 104,132 quan; Gạo 3,697 tạ; Thuốc bắc 7 tạ; Trà tàu 177 khạp; Lúa 122 tạ; Giấy 46 bó; Nhan 28 thùng; Rượu nếp 30 lu.</t>
  </si>
  <si>
    <t>Bài địa lý về nước Suisse (Confédération Helvétique): ở chính giữa phương Europe, phía đông giáp nước Phalang-sa; cạnh hồ Constance và hồ Génève; bên Nam núi Alpes; phía Bắc sông Rhin; bên Tây Nam sông Rhône; không đặt vua, cai trị thay phiên; chính thủ kinh Berne; 22 canton chia thành 6 nhóm; dân số 2,300,000.</t>
  </si>
  <si>
    <t>Phụ thêm GDB</t>
  </si>
  <si>
    <t>Phần phụ thêm: quy định 9 cuộc đua ngựa ngày rằm và ngày 16 tháng hai Annam năm Canh ngọ; Cuộc 1 (Cuộc Annam): đường 2000 thước, thưởng 700/300/100 franc; Cuộc 2 (Chợ-lớn): 1500 thước; Cuộc 3 (Chí-hòa): 3000 thước; Cuộc 4 (Khải-tường): 2500 thước; Cuộc 5 (Thành Phố): 3000 thước; Cuộc 6 (Sài Gòn): 4000 thước; Cuộc 7 (Quan Nguyên Soái): 2500 thước; Cuộc 8 (Cao Mên): 3000 thước; Cuộc 9 (Kẻ Ăn): 3000 thước. Kèm điều lệ phép tắc 16 điều. Ký: Chánh đồng lý hội đồng kí, G. Le Bas; Nguyên Soái phê, De Cornulier-Luginière</t>
  </si>
  <si>
    <t>16/02/1870</t>
  </si>
  <si>
    <t>Tiếp theo từ quan Nguyên-Soái định về phép buôn bán nha phiên: Điều 22 – hẻ bán hay là cho không cần nợ, chở đường bộ hay là đường thủy, hay là đem đi bán nha phiên trong đất Nam-kì lục tỉnh, bắt được thì phạt ở tù ít là 15 ngày, nhiều là 3 tháng, hay là phạt tiền từ 500 đến 3000 francs, hay là phải mắc cả hai phần phạt; Điều 23 – nấu thuốc ma hút, lấy thuốc không có hại trộn vào giống dầu; Điều 24–28 về các vi phạm khác và hình phạt tăng nặng.</t>
  </si>
  <si>
    <t>Tháng 10 ngày 5: Quan tham biện Long-xuyên xử Nguyễn-văn-tịnh 27 tuổi quân ở làng Phú-định, Đô-văn-long 34 tuổi quân ở làng Tân-hội-đông, bị tội nguy phạt đều ở tù hai năm; Tháng 10 ngày mồng 8: Quan tham biện Long-xuyên xử Đoan-đặng-tành 49 tuổi, Hồ-văn-nhan 50 tuổi, Nguyễn-văn-mưi 30 tuổi, Phạm-văn-thiên 36 tuổi đều quân ở làng Tân-vị đều bị tội đi ăn tiền thuế làng phạt ở tù hai năm; Tháng 10 ngày mồng 8: Quan tham biện Trà-vinh xử Nguyễn-văn-quới 38 tuổi, Trần-văn-dư 31 tuổi, Phạm-văn-thiên 36 tuổi đều quân ở làng Đường-cắt phạt ăn cướp dưới sông ba năm.</t>
  </si>
  <si>
    <t>Tôi mồng 4 rạng mồng 5 tháng giêng Annam có cháy hết mấy dãy phố 11 căn, lại một mấy trại của Ngô làm gạch ngôi 12 căn và một cái nhà nhỏ; hỏa lực mạnh, nước ròng cạn đã gắn hết rạch, nên cố chặm; thiên hạ nói đủ chuyện. Mấy người bị thiệt mạng; tổng thiệt hại.</t>
  </si>
  <si>
    <t>24/02/1870</t>
  </si>
  <si>
    <t>Nguyễn-văn-đượm quán ở Hội-lợi, 60 tuổi, là con tên Đức, bị hình pháp thượng tào làm án cầm cổ 6 năm vì tội ăn trộm, số thẻ là 1361 mới chết tại ngục Saigon ngày mồng 4 tháng février này 1870, hồi giờ thứ tư ban đêm. Nguyễn-văn-núi, 50 tuổi quán ở Lương-thang, bị quan tham biện Vinh-long làm án đày 12 năm, vì tội làm giặc, ngày 21 tháng décembre năm 1870, số thẻ là 2500 mới chết tại ngục, Saigon ngày mồng 2 tháng février này năm 1870, hồi giờ thứ nhứt ban ngày.</t>
  </si>
  <si>
    <t>Kế hoạch thu bài: TVK thông báo sắp tới sẽ nhờ mạng lưới thầy giáo dạy quốc ngữ và thông ngôn khắp 6 tỉnh, mỗi tuần hoặc nửa tháng gửi bài về để đăng Gia Định Báo. Nguyên tắc biên tập: bài hay, rõ ràng giữ nguyên tên tác giả; bài lủng củng sẽ được tòa báo sửa lại; bài quá nhiều sẽ gộp thành một chuyện dài. Yêu cầu cấu trúc bài: ghi đủ tại chỗ nào — ngày nào — tháng nào — nhơn cớ làm sao — ban đầu làm sao — khúc giữa thế nào — sau hết ra việc gì — lợi hay hại — may hay rủi. Quy định trách nhiệm: tác giả muốn ký tên thì phải nói rõ; bài có tên tác giả thì tác giả chịu trách nhiệm nếu có tranh cãi kiện cáo.</t>
  </si>
  <si>
    <t>Tối mồng 7 tháng giêng năm nay chừng giờ thứ 6 tại Chợ-lớn có cháy hết 25 cái nhà lá. Khi mới cháy vách, chủ nhà lo đi mức nước máy, không đám lên chỗ cứu; bởi đó lửa cháy hung quá, thiên hạ hoảng hốt; thiệt hại thêm 24 cái nhà khác. Ngày mồng 8 có 2 người bắt lội lên đầu mà đánh, rủi một người té xuống sông; thầy thống Chánh tới nơi thấy người dưới sông chết trôi; báo cáo vụ chết đuối.</t>
  </si>
  <si>
    <t>Kể lại các tai nạn xảy ra trong dịp tết tại Thủ-đức: người Ngô say rượu ngã đu bầu bất tỉnh (tối mồng 4); hai người hát bội ngã đu bầu (mồng 8); quan huyện ra lệnh cấm đu bầu.</t>
  </si>
  <si>
    <t>Ngày mồng ba tháng hai năm nay ở trong làng Tân-phước có một người chừng 20 tuổi trèo hái trái, hai chơn đứng trên nhánh dưới, lưng dựa nhánh trên; nhánh cây hư gãy, té xuống đất chết tươi; người ta chạy ra coi thấy nằm dưới đất, bên cạnh có nhánh xoài gãy nát.</t>
  </si>
  <si>
    <t>Quan Đốc phủ sứ nghe nói có một con cọp đến phá thiên hạ trong rừng tại Nam-xuyên Rốc-rắc, bèn huy động 9 người, mỗi làng nộp tiền, giờ thứ 10 tối đi bắt cọp; phần còn lại khó đọc rõ do chất lượng ảnh.</t>
  </si>
  <si>
    <t>Ngày 23 tháng janvier tên Khưu-vang, tại đống mở sống lửa vào, có cháy hung lắm, mấy cái kho bị lửa cháy thiệt hại, ước tính cháy gần 800,000 francs.</t>
  </si>
  <si>
    <t>Năm ất-tị, hiệu Ứng-thiên thứ 12, vua băng, hiệu là Đại-hành; vua hội các quan lại mà bàn luận, không ai dám nói tiếng gì khác; bàn về cách đặt thụy hiệu các vua. Nhựt trình sau sẽ nói tiếp theo chuyện đó.</t>
  </si>
  <si>
    <t>Bài địa lý về nước Prusse: có biển Baltique và biển Bắc; phía đông chạy qua khỏi bờ sông Vistule; phía tây qua khỏi bờ sông Rhin; gồm 6 xứ nhập giao lần với Allemagne và 2 xứ riêng là La Prusse Orientale và Posnanie; diện tích 276,000 km²; dân số 17,500,000.</t>
  </si>
  <si>
    <t>01/03/1870</t>
  </si>
  <si>
    <t>Quan Nguyên Soái tổng thông thủy lục binh dân định: Điều thứ 1 – giá quá giang tàu lửa nhỏ: Saigon–Tân-an 3 đồng; Tân-an–Mỉ-tho 1 đồng; Mỉ-tho–Vinh-long 3 đồng; Mỉ-tho–Bến-tre 3 đồng; Bến-tre–Mò-cày 1 đồng. Điều thứ 2 – trước khi đi phải giao bạc trước, nơi có kho thì giao tại kho, nơi không thì giao cho quan tham biện. Điều thứ 3 – quan cai việc binh lương và quan hay đạo binh thủy phải tuân theo, đem vô Gia Định Báo và sổ công lệnh. Sài-gòn ngày 14 tháng giêng. Ký: Jose; Quyền Nguyên Soái DE CORNULIER-LUCINIÈRE.</t>
  </si>
  <si>
    <t>Danh sách 10 đơn từ xin xét lại án phạt, mỗi đơn ghi đủ: tên người xin, quán quê, quan hệ với phạm nhân, nội dung xin và quyết định trả lời của quan thống sát: đơn Vô-văn-mang (làng Đông-an, huyện Phước-lộc) xin cho anh là Vô-văn-cường; đơn Nguyễn-văn-bang và Nguyễn-thị-đường xin cho chồng; đơn Dương-văn-cai làm cai tổng ở sở tham biện Long-thành xin lên chức; và nhiều đơn khác.</t>
  </si>
  <si>
    <t>Năm nay đặng mùa lúa mà mắc miệng thiên hạ bày đặt đồn rằng nhà nước Langsa bắt đờn bà con gái cho nên ngoài đồng ruộng không ai dám gặt lúa; nhiều lời đồn đoán sai về chính sách Pháp; bài chỉnh đốn lời đồn nhảm.</t>
  </si>
  <si>
    <t>Một người tên Soi say rượu quá, thấy dưới sông có chiếc ghe Ngô múa lân, nhảy xuống lội theo cho tới Thủ-thiêm; lên bờ gặp thiên hạ đang đánh đu, nổi hứng xốc lại; mọi người can vì sợ nó té; thầy thông Chánh tới la, nó bỏ đi. Qua ngày sau con nít đi chơi thấy dưới cầu có người chết trôi, nhìn ra là thằng say rượu hôm qua.</t>
  </si>
  <si>
    <t>Đêm mồng 9–10 tết tại Cầu-kho: buổi hát hình Chệc bị náo loạn vì đánh lộn, cờ bạc giựt tiền bỏ trốn; rạng ngày 11 phát hiện xác người Chệc Quảng-đông chết bầm máu tại cầu Biện-viên.</t>
  </si>
  <si>
    <t>Có một người đờn bà ở làng Tân-lân tên là thị Thạnh, chồng đi ngồi ký lục tại Sóc-trăng; thị làm xằng với một thằng dọn bàn, ngày mồng 4 tháng giêng bị bắt được và bị đánh; xấu hổ nên sáng mồng 5 vào buồng thắt cổ, em nó la làng, người ta phá cửa cứu được; quan phạt thằng dọn bàn 15 ngày. Ký: Giáo tập Kim.</t>
  </si>
  <si>
    <t>Tối rằm tháng giêng, hai anh em (12 tuổi và 8 tuổi) đi coi thắp đèn ở làng Linh-chiêu-trung, sáng hừng đông về; cọp từ trong bụi nhảy ra chụp đứa em tha đi; thằng anh chạy về báo, cha và bà con đuổi theo vài công đất nhưng không kịp; quan huyện cùng làng vây rừng tìm không được. Nhận xét: cọp Thủ-đức ít hơn cọp Biên-hòa mà dữ hơn vì hay ăn thịt người. Ký: Minh Michel.</t>
  </si>
  <si>
    <t>Đêm 27 rạng 28 tháng chạp, một đảng ăn cướp chừng 15–20 đứa đến đánh nhà một người ở làng An-thạnh tổng Bình-chánh; chia ba đạo: giữ nhà người con, giữ ngoài đường, và phá cửa vào nhà; chủ nhà biết nghề nhưng thấy chúng đông lại có súng nên đem vợ con rút cửa sau; sau đó chủ nhà cùng con trai và cháu đuổi theo đánh lại ba chặng, người cháu bị đạn ở chơn nên phải về. Ký: Thông ngôn Thủ-dầu-một, P. Viên.</t>
  </si>
  <si>
    <t>Tại làng Phú-hòa-đồng có 2 vợ chồng tu nuôi một đứa cháu 9 tuổi. Ngày rằm tháng giêng ông thầy vô chùa cúng, bà vải đi việc ngoài xóm, thằng cháu ở nhà chụm lửa nướng khoai, gió thổi lửa tạt vô vách cháy lên mái nhà; nó chạy vô chùa kêu thầy, xóm giềng chạy đến chữa được nhà trên, nhà dưới cháy hết.</t>
  </si>
  <si>
    <t>Sấu tấn công người phụ nữ ngày 26/1.</t>
  </si>
  <si>
    <t>Chồng say rượu đâm vợ, đánh mẹ vợ.</t>
  </si>
  <si>
    <t>Le 8 février 1870. Tại làng Vinh-thành (tỉnh Vinh-long) có một người bổn đạo nghèo, năm 54 tuổi bị bệnh nhức đầu làm mù hai mắt, chịu vậy đã 7 năm; thường ngày lần hột chuỗi xin Đức Chúa Bà cứu giúp. Ngày 19 tháng chạp năm kỷ-tị, đi ngủ giấc trưa chừng một giờ thức dậy thì hai con mắt sáng lại như trước; ngày chúa nhựt tới ông một mình đi đến nhà thờ xưng tội chịu lễ trước mặt cả bổn đạo. Nay ông 64 tuổi. Ký: Giáo tập Nguyễn-nghi-Vinh.</t>
  </si>
  <si>
    <t>Ngày mồng 2 tháng giêng Annam tại Châu-đốc có một người đờn bà giận chồng vì bị biểu nấu cơm quải ông bà; hai vợ chồng cãi nhau, người vợ giận lấy dây buộc lưng chạy vô nền Sơn-xuyên thắt cổ; người ta thấy chạy theo bắt đem về nên khỏi chết. Ký: Montpellier.</t>
  </si>
  <si>
    <t>Tại tỉnh Châu-đốc ngày 18 tháng giêng năm nay chừng giờ thứ 12, một đứa trẻ 6 tuổi xin mẹ mười đồng tiền lên bờ mua bánh; một tay cầm tiền, tay kia níu sào, sút tay té xuống sông chìm mất; mẹ nghe tiếng ầm chạy ra la khóc kêu cứu, người ta nhảy xuống tìm không được. Ký: Montpellier.</t>
  </si>
  <si>
    <t>08/03/1870</t>
  </si>
  <si>
    <t>24/03/1870</t>
  </si>
  <si>
    <t>tri thức mô tả địa lý về một quốc gia — bài giới thiệu nước Đức (Allemagne / Confédération Germanique): cấu trúc liên bang 35 nước, liệt kê 21 tiểu quốc với tên thành thủ phủ, dân số 43 triệu.</t>
  </si>
  <si>
    <t>Theo lời quan Nguyên-soái định ngày 16 tháng février 1870, ông Boutroye là quan hai bộ sẽ làm phó tham biện Vinh-long; ông Prioux quan phó một bộ sẽ làm phó tham biện kể từ ngày sẽ vi thì và tùng theo quan tham biện Gò-công; ông Benoist quan hai tàu sẽ làm tham biện quyền và nhậm sở tham biện Cần-lộ.</t>
  </si>
  <si>
    <t>Cho lập một trường tại Ich-thánh, lại đặt Nguyễn-văn-thống lên làm thầy giáo tập tại đó; ân lộc 1 năm là 360 franc, mỗi lấy hạng nhứt là 1 franc nữa; phú cho quan Thương lại lo mà biện y theo từ định nầy.</t>
  </si>
  <si>
    <t>Thăm xét các sở tham biện án xử kẻ phạm tội kể ra sau: Tháng giêng ngày mồng bốn: Quan tham biện Trà-vinh xử Đố-văn-ôn 33 tuổi quân ở làng Phướ-lề bị tội làm nguy phạt lưu 10 năm; Tháng giêng ngày mồng bốn: Quan tham biện Trà-vinh xử Lê-văn-bút 45 tuổi quân ở làng Long-hậu bị tội làm nguy phạt lưu 10 năm; Tháng giêng ngày mồng hai: Quan tham biện Trà-vinh án xử Thương-văn-cư 30 tuổi quân ở làng Kim-vức, Trần-văn-lướng 35 tuổi, Nguyễn-văn-quới 27 tuổi, Đặng-văn-gông 39 tuổi, đều quân ở làng Phú-nhiêu, Nguyễn-văn-chua 30 tuổi quân ở làng Hiệp-biên đều bị tội làm nguy mà sát nhơn nên phạt tên Luồng, tên Ca, tên chưa phạt; nhiều trường hợp xét xử khác.</t>
  </si>
  <si>
    <t>KẺ TÊN KẺ CHẾT. Lê-văn-cu, quán ở tại Sa-đéc bị quan tham biện An-giang làm án đày 20 năm vì tội giết người, tại 23 tháng septembre năm 1867, mang thẻ bài số 2140, chết tại nhà nuôi bệnh trong ngục Saigon hôm mồng 5 tháng mars này, hồi giờ thứ tư sáng. Kẻ tên tù chết tại Côn-nôn: Trần-văn-pha chết ngày mồng 4 tháng mars năm nay 1870; Nguyễn-văn-Cù 26 février; Hồ-quang-Lang 16 février; Lê-văn-Tiên 5 février; Nguyễn-văn-Thu 8 février.</t>
  </si>
  <si>
    <t>Ba tháng cuối năm 1869 (từ đầu tháng 9 đến cuối tháng 11 năm kỷ tị) tại địa hạt này việc buôn bán thì càng ngày càng lợi hơn; giá hàng tinh xa cạ hết thảy là hai trăm chín mươi vạn ba beo ngàn sáu muốn hai quan hai (2,000,000); tàu và ghe bầu ra ra tính cho hết thảy là bây veo tám mươi hai ngàn ba trăm sáu muốn hai quan hai (462,268); tàu buôn vô bán hàng Saigon kể được 99 chiếc gồm 39 Hồng-mao, 28 Pha-lang-sa, 28 Allemand, 4 Norvégien; 1329 ghe bầu đi vô và 1255 chiếc lai ra.</t>
  </si>
  <si>
    <t>Tên Đồng làm giặc với ta hung lắm; sau bắt mới bắt tại Trăng-bàng; thật nó là tướng quân nguy, đã làm khó sở dân trong nước đã lắm; bởi nó thông biết các nơi không người biết gì; năm tân-sửu 1865 nó phổ ta lo bất; năm đinh-mão 1867 nó phổ ta con Quân-định lo lương; khi Phalangsa soạn đặng đất này nó không làm nghịch với Đại-hải; nó ở dực tụ với người Annam qua sức cho đến năm át-sửu 1865, bình-dần 1866, đinh-mão 1867 nó phổ ta con về Quân-định lo lương; câu chuyện bắt tướng giặc Đồng.</t>
  </si>
  <si>
    <t>Đêm mồng 7 rạng mồng 8 tháng 2 năm nay; chừng canh tư khi thiên hạ đang giặc ngủ ngon, thoát chúc nghe tại chợ Bà-rèn tiếng la: Ở làng xóm, cháy nhà cháy nhà; tức thì thiên hạ chạy tới; cháy một gian nhà lửa đã lên đến nóc; mà rủi chỗ ấy khô hạn, nước son không có; thầm thấp vào đâu; khi chủ nhà cầm đặng góc đi trong nhà trên cray cự treo một tầm mặt và đem bình đối lại thiêu hủy mới cứu mình; cháy 7 gian phố. BÌNH HÒA, GIÁO TẠP TRẦN NHỰT CƯỜNG</t>
  </si>
  <si>
    <t>Tại làng Tân-thới-tây, về huyện Bình-long có một nhà kia, lớn nhỏ hết thảy là năm người, chủ nhà tên là Tân. Chiều ngày 26 tháng 11 năm ngoài đây, khi ăn cơm tối rồi đặng một chặp, thì hết thảy cả và nhà đều ra ngày đại cùng mưa hộ học gần chết; nhờ có một người đờn bà còn tỉnh hơn, mới chạy ra mà la làng. Khi thiên hạ chạy đến mà coi, thì liền biết nhà ấy đã mắc thuốc độc; soạn các đồ ăn đồ uống mà coi thì thầy nước trong lu ra khác lạ. Chú Tân khai: ban chiều có danh Thân tới nhà nói chuyện; làng đòi danh ấy mà hỏi rồi nộp cho quan Đốc phủ sứ. Nó chịu mình đã làm tội ấy; là tại lão Chơn là cha vợ nó biểu cùng trao thuốc độc cho nó. Lão Chơn khai: 'Thị Hạp là vợ chú Tân có sự riêng với tôi đã lâu; đứa con trai hai tuổi là con tôi; nó biểu tôi làm thuốc độc mà giết chồng nó đi cho đặng nó lấy tôi.' Quan tham biện Saigon làm án lão Chơn phải đày chung thân; còn thằng Thân thì 20 năm.</t>
  </si>
  <si>
    <t>Ngày mồng 5 tháng 2 nầy hỏi súng nổ sáng, làng Phong-phú đên đình mà thưa cùng quan huyện rằng: 'Hỏi mồng hai giờ tối có người vô nhà chú Giảng mà bắt cháu gái chú nên 12 tuổi, rồi tha vô rừng gần một bên đường sứ, gọi là Trăng-ông-khế'; quan huyện nghe bào làm vậy liền dạy nói trống đồng lên; tới giờ thứ 7 ban mai cho đến giờ thứ 9 giữa rừng ta đánh bẫy cho quan và lính đặng thêm đi đó mà vây; tính lại thì ít oi đặng cho nơi một bảy 5 con: 3 đực 2 cái, tả may, bắn được hết; bắt được 5 con cọp.</t>
  </si>
  <si>
    <t>Ngày 16 tháng giêng năm này, Trấn-cầm-cọ là một người ngộ, mua công ty cổ bạc tại huyện Ngãi-an; tới làng Bình-phú nhà thợ Cửa, có chứa đánh mẻ lậu, và xin phép mà đi bắt; linh bắt và 10 ngày ấy chừng giờ thứ 7 quan sai linh đến nhà bắt; khi quan do đó thì thấy trong nhà có 3 người đơn ông và 1 người đơn bà, đường ngồi nói không truyền; khai bắt nó về khai rằng: Tên tôi là Nguyễn-văn-chiêu 42 tuổi, trước thuộc về Thủ-đức-một thập niên, tôi có làm bằng cấp làm chánh quân đội Nam Tự-đức; câu chuyện bắt người dùng bằng cấp giả. THỦ ĐỨC GIÁO TẬP NGUYỄN VẠN NINH</t>
  </si>
  <si>
    <t>Tại làng Tân-đồng về tổng trung có một người chừng 20 tuổi, mà còn con gái. Ngày 13 tháng giêng năm nay có nầy leo xoài mà hái trái: 2 chơn thì đứng trên nhánh dưới, mà lưng thì dựa vào nhánh trên. Thình lình trong nhà nghe một cái đụi! Thoát chạy ra mà coi, liền thấy cô ấy nằm dưới đất mà chết, sọ thì bể, óc vàng ra ngoài, lại có nhành xoài một bên, nhìn lại mà coi thì thầy nhành ấy có bò xe đúc nát hết, mới hay cô ấy vô ý đứng trên nhành cây hư, nó phải gẫy còn mình thì tế xuống mà chết tươi.</t>
  </si>
  <si>
    <t>Tại làng Bình-xuân thuộc về Tổng trung, có 2 anh em trai, mà một người có tật kinh phong. Có một lần kia 2 anh em xuống ghe, đi chờ đừng về làm nhà, đi vừa đặng một khúc sông, rủi giờ kinh phong đến thình lình, người ấy bắt tỉnh nhơn sự nhào tốt xuống sông, còn người kia hoảng hốt không biết liệu làm sao, mới chèo ghe trở về đem tin rủi nầy cho ở nhà hay. Những kẻ có chứng nầy, mà đi ghe nhỏ, qua cầu nhỏ, và leo cây, ở gần mé sông thì hiểm nghèo lắm! Ký: Hóc-môn, Giáo tập Dương-văn-lâm.</t>
  </si>
  <si>
    <t>Tại làng Thạnh-đồng lối Chợ-mới có một tên trùm ngoại. Ngày mồng 3 tối hôi giờ thứ 8 ban hôm, khi chủ trùm đi coi đánh đú tiên khôi, thiêm trùm ở nhà mới lấy ra mà nấu bánh đặng sáng có đưa ông bà. Trách bánh đề lên, chụm cải lửa xong rồi, thiêm ta mới lên nhà trên mà ăn trầu; rồi đòi nó thầy lửa lan ra ngoài phía vách lá, mới chạy bửng lên nhà, thiêm ta trở xuống thầy vậy liền la làng lên, lới xóm chạy đến mà chữa không kịp, nhà cửa đồ đặc cháy rui hết. Ký: Thiện, giáo tớp hạng nhì kí.</t>
  </si>
  <si>
    <t>Bài địa lý về nước Portugal (ta hãy kêu là Bồ-tư-ghê): thuở xưa nước này là một phần của nước Yphanho; từ năm 1581 ông Philippe thứ II là vua Yphanho lại đánh lấy nước Portugal; năm 1640 người Portugal đặng xưa riêng là Dnon Jua; từ năm 1481 có được thạnh trị trong nước lắm, lại có danh tiếng lớn vì hay đi tàu vượt gặp được nhiều nơi nhiều chỗ thiên hạ; chia làm 6 xứ: Entre Douro et Minho, Tras-os-mentes, Béira, Estramadure, Alentéjo, Algarve; diện tích 95,000 kilometre vuông; dân số 3,500,000.</t>
  </si>
  <si>
    <t>Hôm ngày 15 kính hoàng Thái-Tử, quan Nguyên-Soái đã cho bằng cấp ngày rằm tháng mars cho những tên sau: Dương-văn-Cai làm cai tổng ở sở tham biện Long-thành lên chức làm tri huy n hi hạng ăn lộc một năm là 1800 francs; Nguyễn-văn-Gong nguyên làm đội tại sở tham biện Cần-lộ lên làm phó quản hạng ba, ăn lộc một năm là 600 francs; Ba tổng chức phó quản tại sở tham biện Rạch-giá sẽ đặng ăn lộc một năm là 420 francs; Đô-công-Viên Stéphano, thông ngôn hạng tư ở Rạch-giá lên thông ngôn hạng ba ăn lộc một năm là 1000 francs; Ngô-văn-Chánh tri huyện hạng nhì ở Trăng-bàng lên chức tri huyện hạng nhứt ăn lộc một năm là 2400 francs; Nguyễn-văn-Viên làm cai tổng ở Trăng-bàng, bầy giờ lên cai tổng thiệt thọ, ăn lộc một năm là 180 francs.</t>
  </si>
  <si>
    <t>Lê-văn-Tai, nguyên quân ở Long-khánh, bị quan tham biện Vinh-long làm án lưu mãn nhứt đại, ngày 20 tháng février năm 1868, vì tội ăn cướp; số thẻ là 2624 đau mà chết tại ngục nhằm ngày 19 tháng mars, hồi giờ thứ 3 rưỡi ban đêm. Ký: Thông ngôn tại ngục Saigon.</t>
  </si>
  <si>
    <t>01/04/1870</t>
  </si>
  <si>
    <t>Tại làng Bình-dương có một người ngoại tên là Chánh, ngày 30 tháng chạp năm kỷ tị ở trong làng Phướ-lộc buổi sớm mai hương chức nhóm nhau là đi cúng đình; đầu tiên biết một tên phố đem pháo ra mà đốt; rủi thì xắc pháo ngổn vàng ở trong kẹt chắng ai thấy đặng; hương chức rủ nhau lại hỏi đem mõ trống liên kéo liên kêu nhau đi chữa; câu chuyện người mến đúc chứa bị tai nạn. BIÊN HÒA, GIÁO TẬP TRẦN VĂN KIM</t>
  </si>
  <si>
    <t>(1) mồng 1 tháng 2: làng Tân-phước đi phát cây, cọp xốc ra tấn công dân, bị đánh lui; (2) mồng 1 tháng mars: quan tham biện Gò-công đào kinh 4000 thước từ Gò-công đến Chơ-cửa-khẩu, nối thông giao thương cho các làng.</t>
  </si>
  <si>
    <t>Ở tại chợ Bà-đắc thuở trước có hai vợ chồng danh Chưa giàu có lưu loát mà sanh đặng một thằng con trai đặt tên là thằng Đặng là con một nhà giàu. Mà hai vợ chồng người ấy cưng con nưng niu bồng âm nuôi cho đến lớn chẳng hề dạy con làm một nghề nghiệp gì, để cho con muốn làm thể gì thì mặc ý con, đến bầy giờ hai vợ chồng người ấy bền chết hết rồi, thì thằng con bèn hoang mà đánh cờ bạc hút nha phiên phá hết sự sản của nhà cha mẹ để lại rồi chẳng biết làm một nghề nghiệp gì mà nuôi miệng, có những tài mang bị đi xin của người ta mà ăn, cho nên lời thế gian người ta nói phải hề con cưng là con hư. Le 1 mars 1870. Đố-đặng-vị kí.</t>
  </si>
  <si>
    <t>Tiếp theo chuyện sách sử nước Annam: vua nầy tên là Long-đình lại có một tên nữa là Chí-trung con thứ nam của Đại-hành làm vua được 4 năm sanh được 24 tuổi; kể về đời vua Ngoa Triều là vị vua bạo ngược; trình bày về câu chuyện Đại-hành và những người tranh giành ngôi vua; 'Nhựt trình sau sẽ nói tiếp theo chuyện nầy.'</t>
  </si>
  <si>
    <t>Bài địa lý về nước Espagne (Yphanho): nằm về phía tây nam nước Phalangsa, ở giữa bên kia biển Atlantique; thạnh mạnh nhứt năm 1492 nhờ Christophe Colomb; vua Yphanho làm giảm quốc; kinh đô tại Nouvelle Castille là thành Madrid; chia ra 14 phần 14 xứ lớn gồm 4 bên phía bắc, 4 ở chính giữa, 2 bên phía nam, 4 phía đông; diện tích 464,000 kilometre vuông; dân số 16,000,000.</t>
  </si>
  <si>
    <t>Nguyên-Soái thông thông thủy lục binh dân, vì lời nghị ngày 29 tháng septembre năm 1869, theo lời quan thương Lại xin, định: giá tiền sữa lị mỗi ngày tại nhà thương Chợ-quán là 0fr.75 centimes cho kẻ thuộc về thành phố Saigon; người không làm việc nhà nước và người bổn quốc phải chịu 1 franc. Phủ cho quan Thượng lại coi theo từ định này. Saigon ngày 28 tháng févier năm 1870.</t>
  </si>
  <si>
    <t>Danh sách tội nhơn xin ân xá được chấp thuận: Phạm-văn-kinh (án đày 5 năm), Nguyễn-văn-chan (chung thân), Nguyễn-văn-quì (tứ 4 năm), Nguyễn-văn-tri (đày 2 năm), Trần-minh-đức (5 năm), Nguyễn-văn-phang (4 năm), Phạm-văn-quới (2 năm), Nguyễn-văn-niên (2 năm) và nhiều tên khác. Dương-văn-hớp án đày 20 năm, hội đồng xét lại thì giảm lại khỏi sai 5 năm. Lê-văn-hua, Vỏ-văn-quới, Nguyễn-văn-thức án đày 5 năm, Nguyễn-văn-Lai 2 năm.</t>
  </si>
  <si>
    <t>Ngày 16 tháng hai năm canh ngọ Annam, tại làng Thanh-ba có một đám hát lại có người tên Võ-văn-nủi ở làng Long-phú đến. Nủi ngồi quán uống rượu, cung đan làng ấy đi với người đường, thằng Nủi hỏi thằng Dư bên chạy theo gây lý sự, dẫn đến ẩu đả. Thằng Nủi đánh thằng Dư đến chết; Nủi chạy ra ghe bị làng xóm bắt, giải cho quan tham biện. Ki lục Cần-giuộc Đỗ-đặng-vị ký.</t>
  </si>
  <si>
    <t>Ngày 14 tháng 2 Annam chừng giờ thứ 2 rưỡi buổi chiều, tại chợ Tân-huyện cháy hết 29 cái nhà. Người tên Laru-văn-nhạn cho Khách-điền nói nhà giống nó thi hay chiên xảo nên lửa cháy chão mới bắt lên nhà ấy mà cháy trước. Vậy cả 2 đầu nhà đều bị thiệt hại. Trần-văn-kha ký.</t>
  </si>
  <si>
    <t>Mới dựng làm cung điện tại thành Thăng-long, có các tên điện: Tập-hiên, Giáng-võ, Cao-minh, Can-nguyên, Long an, Long-thoại Nhựt-quang, Nguyệt-minh, cùng Nghỉnh-xuân, Túy-hoa, Long-thoại, cửa Phi-long, Don-phụng, Oai-võ. Sông Cô-pháp đổi thành sông Bắc-giang, cái tên thành Hoa-lư làm phủ Trường-an. Năm ấy nhà Tổng sai sứ phong cho vua làm Giao-chỉ quận-vương. Năm nhậm ti thứ 3 vua phong cho con đầu lòng tên là Phật-mộ là Hoàng-Thái-tử và mô tả các lệ thuế trong nước.</t>
  </si>
  <si>
    <t>24/04/1870</t>
  </si>
  <si>
    <t>15/09/1870</t>
  </si>
  <si>
    <t>Nước Ytalie là nước thuở trước chúa Cửu-thế ra đời và về sau thành trị lâu dài nhiều đời làm. Nước này ở chính giữa biển Adriatique bên kia thì biển Tyrrhénienne và biển Yonienne. Bởi nhiều xứ nhập lại mà làm nên nước Ytalie gồm các chánh nước: Piémont (thành là Turin, Genes), Lombardie (Milan), Vénétie (Venise), Parme (Parme), Modène (Florence), Napolitain (Naples), Cù loa Sicile (Palerme, Messine), Cù loa Sardaigne (Cagliari). Thành Roma là thành Hội-thánh ở trong nước Ytalie, là thành tòa của đức Giáo tông.</t>
  </si>
  <si>
    <t>Theo lời định quan Nguyên-Soái ngày 6 tháng avril năm 1870: Ông Gibert là quan việc thủy, lãnh chức làm quan thuế tại Biên-hòa, ăn lộc 1 năm là 3,000 francs, tiến sở phí 1 ngày 9 francs, lại vì phải trả lề về của kho nên 1 năm phụ thêm 1,500 francs. Theo lời định ngày 11 tháng avril 1870: Ông Francois là kí lục hạng nhứt tại dinh quan thượng thơ, lãnh chức làm quan thuế tại sở Tân-an, ăn lộc 1 năm là 1,800 francs, tiến sở phí 1 ngày 9 francs, phụ thêm 1,500 francs.</t>
  </si>
  <si>
    <t>Có một Công ti giàu có mới lập thứ một cái máy tại Biên-hòa đã làm đường mía; đến cuối năm nay thì công ti ấy sẽ lập ba cái máy nữa mà làm đường trắng tại xứ ấy. Vì cho Annam đập mía thì người ta đã thấy rồi để biết không ép hết đường, chỉ ép hết một phần trong ba mà thôi. Vậy máy chủ nào trồng mía muốn đem mía bán lấy tiền mặt, hay là đổi đường thì công ti chịu thêm phần. Nếu làng nào hay là nhiều làng hiệp nhau muốn đem dù một trăm mẫu Langs mà đem hết mía cho công ti đủ mười năm, thì công ti chịu lập một cái máy khói tại làng ấy.</t>
  </si>
  <si>
    <t>Ngày mồng 6 tháng giêng có người tên là Đình-văn-điều đi chơi về lúc chạng vạng, vô tới nhà đói bụng đi thẳng xuống bếp kiếm đồ ăn, có con rắn hổ nằm cắn anh ta một miếng. Mẹ và người anh chạy đến đập con rắn chết, mổ bụng lấy gan cho Điều ăn (theo lời người ta nói hệ bị rắn cắn ma thì giải được), Điều ăn gan rồi chơi giỡn như thường, nhưng sau đó chết. Trong tháng chạp năm mới có tới 3 người bị thằng lằn rắn chết vì người ta không biết thuốc chữa kịp. Giáo tập Lê-văn-lầu ký.</t>
  </si>
  <si>
    <t>Hôm ngày mồng 6 tháng ba Annam, hồi giờ thứ 6 rưỡi buổi ban, thì gần sở tham biện Tây-ninh, cháy hết 12 cái nhà tranh, lại bởi lửa lờ đình, khi lửa phát thì là tại nhà thị Vủ là nơi giữa xóm, hồi lửa cháy thì nhằm gió thổi mạnh lắm, cho nên gió thổi lửa sang các nhà khác.</t>
  </si>
  <si>
    <t>Ngày 13 tháng hai Annam năm nay, chừng giờ thứ ba rưỡi buổi chiều, có một bạn hát Chà-và ở Saigon, vào tại dinh quan tham biện số tại đó, hát mừng cho quan coi. Bài kể tiếp về chuyện người con trai cỡ 30 tuổi tên Vi cố đến gặp cụ Nguyệt lão ngồi đang xe dây tơ hỏng về việc hôn nhân. Kí lục Đặng-văn-Quyến ký.</t>
  </si>
  <si>
    <t>Thuộc về Tân-bình, ngày 29 tháng 2 năm nay, có 1 người đàn ông cỡ tạt đã lớn tuổi, người ấy xuống sông Cầu-kiệu mà hại mình. Người ngồi quán nghỉ 1 chút, rồi mới nói xin rượu thuốc uống chơi. Sau nói: Sông làm chi vậy! rồi ngã nhào xuống sông. Vợ con không biết. Người đi đò chợ nhìn thấy thì đã chìm xuống rồi. Khi ấy giờ thứ 5 rưỡi buổi chiều. Thômas sanh Relieur ký.</t>
  </si>
  <si>
    <t>Tại làng Thường-lạc có 2 anh em ở gần nhau. Ngày 25 tháng 2 năm nay rủ nhau ra đồng xem lúa. Khi đi đến nơi xuống sông 1 lượt, đi ngang qua bụi đế bụi đó, gần nó hoảng nhảy ra mà cắn cả 2 anh em, liền mặc nọc độc. Người quen đi qua thấy, 2 anh em thuật lại, người ấy chạy đi kiếm con rắn không thấy, rồi diu 2 người về nhà. Đi vừa 2 công đất thì nhào xuống chết, vì nọc rắn ấy mạnh quá. Giáo-tập trường Châu-đốc Lê-tấn-được ký.</t>
  </si>
  <si>
    <t>Có người tên là Tài ở làng Mỹ-an đi cưới vợ. Ngày 17 tháng 11 năm ngoại, chừng giờ thứ 6 buổi sớm mai họ đường đi cho 4 ghe qua làng Tân-thuận mà rước dâu. Khi 2 chiếc ghe này về vừa tới nửa sông Mỹ-on, thì nổi gió to lên hung lắm, sóng tạt nước vào chiếc ghe họ trai chìm đi; 2 bên bờ đánh ghe ra vớt, mẫu thân và 8 tuổi con chết. Cách 3 ngày tìm đặng 4 thầy mà thôi. Hải-an trường Giáo tập ký.</t>
  </si>
  <si>
    <t>Hôm mồng 4 tháng 3 Annam tại làng Châu-phú có người đàn bà góa có một đứa con đang mười tuổi, nghèo khổ, lại có tật đui. Bữa ấy đi khỏi nhà thằng con ở bếp gần vách chụm thứ nhánh cây khô, nên ngọn lửa phát lên mạnh, cháy luồng trong nhà. May đầu nhà quan quản ở gần đó ngó thấy ngọn lửa liền chạy ra mà chứa nhà ấy ra, còn nhà đã cháy hết nửa phần mới chứa đặng. Nhứt hạng giáo tập Paulus Oai ký.</t>
  </si>
  <si>
    <t>Vua Thái-tổ nghe danh tiếng ông ấy mới đòi ra mà cho làm Tướng, cho sau giúp vua Thái-tổng đi đánh giặc có công, khi về không chịu tước thưởng mà xin đứng trên đánh núi Bằng-sơn, cầm lưỡi dao lên; quan hệ tới đầu thì xin vua cho ông ấy chân lấy từ đó làm đất riêng và các ruộng đó mà ban cho ông ấy tha thuế lúa. Nhựt trình sau sẽ nói tiếp theo chuyện này.</t>
  </si>
  <si>
    <t>Theo lời nghị quan Nguyên Soái ngày 15 tháng Août năm 1870, ngài thăng thưởng cho những người làm việc nhà nước: Nguyễn-văn-cao (kí lục hạng 3, Long-thành, lộc 1,000 fr), Đào-văn-hiền (kí lục tứ, Mồ-cày, 600 fr), Nguyễn-hữu-thành (kí lục tứ, Sa-đéc, 600 fr), Joseph Minh (thông ngôn nhì, Vinh-long, 1,400 fr), Trương-chánh-sử (kí lục nhì, Vinh-long, 1,400 fr), Vỏ-văn-sàm (cai tổng, Biên-hòa, 480 fr) và nhiều người khác. Ngoài ra còn thưởng kim bài cho Nguyễn-trục, Carneiro, Trần-văn-bang, Nguyễn-tấn-dao, Lê-văn-du.</t>
  </si>
  <si>
    <t>15/11/1870</t>
  </si>
  <si>
    <t>15/04/1871</t>
  </si>
  <si>
    <t>BIÊN-HÒA. Ngày trong năm có một con tây ở đầu không biết đến tại Núi-chùa bên Biên-hòa; người ta có gặp nó đó; hề ban đêm thì hay xuống các làng ở gần mà phá ruộng phá mía người ta, không ai làm chí được nó; có người làm Văn-thánh mua sửa súng để bán, mà không biết ban ngày nó ở chỗ nào cho chắc. Câu chuyện về con 'tây đạo' và đời sống người địa phương.</t>
  </si>
  <si>
    <t>KỂ TÊN TÙ CÔN-NÔN CHẾT: Ngô-văn-đạc 61 tuổi, án đày 3 năm ngày 10 tháng novembre năm 1668 vì tội làm nguy, sổ thẻ 3382, chết hồi giờ thứ 6 ban mai ngày 16 tháng août năm nay 1870. Đoàn-văn-thạch 60 tuổi, bị án tù 2 năm ngày 21 tháng juillet 1869, rút theo sau những lá cây là cối nhiều lần; sổ thẻ là 402, đã chết nhằm ngày mồng 3 tháng octobre 1870.</t>
  </si>
  <si>
    <t>Ta Nguyên Soái tống thống thủy lục binh dân. Theo lời ta nghị ngày mồng 6 tháng août nầy thì ta Định: Từ ngày 16 nầy ban ngày tàu buồm hay là tàu lửa đi lên xuống trong sông Saigon thì đặng cửa đặng phép mà đi. Cái đèn đỏ kéo lên trên cột cờ là chỉ tàu thơ nhà nước Phalangsa; cái đèn trắng kéo lên một cách lầy là chỉ tàu lửa mà là tàu trậu đèn, và cái đèn trắng là chỉ tàu lửa mà là tàu buồn đèn. Tín tàu ở xứ nào mà tới thì sẽ chỉ bằng đèn trắng treo ngoài chót hoặc bên hữu hoặc bên tả cây tảng.</t>
  </si>
  <si>
    <t>Bêm lửa 22 tháng 6 Annam, còn đang canh một, có con cọp vô nhà kia ở làng Tân-khánh về huyện Cà-mau; câu chuyện cọp vô nhà ban đêm bắt heo, bị cộng đồng đuổi theo, cuối cùng nộp cho quan. Câu chuyện khác về người tham của bạc, chim, thú. Rạch-gia Trần-như-bá ki.</t>
  </si>
  <si>
    <t>Thống kê tàu thuyền ra vào cửa biển: Tàu buôn vào cửa (Phalangsa, Hồng-mao, Allemand, Ngô, Danois, America, Hollandais, Russe, Xiêm) 114 chiếc; trọng tải 60,719; bạn 3,064; quá giang 653. Ra cửa: 113 chiếc; trọng tải 19,519; bạn 3,430; quá giang 637. Ghe vô cửa: 1287 chiếc; trọng tải 18,847; bạn 5,846; quá giang 111. Ghe ra cửa: 1330 chiếc; trọng tải 20,361; bạn 5,846; quá giang 219.</t>
  </si>
  <si>
    <t>Tính giá hàng hóa ngoại quốc chở tới xứ này đúng 19,735,406 francs. Hàng hóa xứ này chở đi các nơi: 46,980,684 francs. Hàng ghe bầu ghe cửa chở đi kể phòng được 15,117,773 quan nội ba tháng ấy. Tiền bạc người ta bỏ thi mà gởi về giúp binh lính bị gài bên Phalangsa hai lần trước đã gởi đi hết 51,515 quan; cộng các nơi góp thêm sau: 51,515 francs 63 centimes.</t>
  </si>
  <si>
    <t>Quan Nguyên Soái tổng thông thủy lục binh dân, theo lời quan Lại bộ thượng thơ và hội mặc tân xin, định: Điều 1 - Thuốc nay đã có cho con gái ở đậu mà nhờ tắm thân tại nhà thương Chợ-quản, thì bây giờ cho phép mà lập ra tại nhà thương ấy. Điều 2 - Sổ cho nhập sổ ở thì là 15 người sắp lại. Điều 3 - Đứa ở làm vậy thì có phép lãnh lương thưởng bữa như con gái bên đồng ở trong nhà thương đồng bà. Điều 4 - Sẽ có luật lệ ra mà chỉ phép tác sữa phạt. Điều 5 - Phủ cho quan Lại bộ thượng thơ lo tuân cứ theo lời định này. Saigon ngày 18 tháng mars 1871.</t>
  </si>
  <si>
    <t>Quan Nguyên Soái de Cornulier-Lucinière tại ngày mồng 1 tháng avril đã bàn giao các việc nhà nước đất này và quản tổng thống thủy lục binh thuyến trong biển bên đông này.</t>
  </si>
  <si>
    <t>15/07/1871</t>
  </si>
  <si>
    <t>Ngày 15 avril 1871, tòa quan tham biện Saigon sẽ giảo giá phát mãi hai sở đất nhà nước ở tại đồng Tập-trận thuộc về Saigon</t>
  </si>
  <si>
    <t>Ngày 18 avril 1871, tòa quan tham biện Vinh-long sẽ giảo giá phát mãi một sở ruộng nhà nước ở tại làng Bình-thình</t>
  </si>
  <si>
    <t>Ngày 25 avril 1871, tòa quan tham biện Sa-đéc sẽ giảo giá phát mãi hai sở đất tại làng Vinh-phước</t>
  </si>
  <si>
    <t>Có nhiều ghe cửa chở nước mắm và muối vô phía nam trong hạt mà đổi lúa; vì lúa gạo Phước-lộc có tiếng người ta hay ăn lắm. Gió mây bữa nay thổi gió lắm, làm đồng mạnh thổi mấy cây rơm bay đi xa mất hết.</t>
  </si>
  <si>
    <t>Lửa cháy ba kì mà nhẹ ít hao, có lần đầu cháy nguyên hết 1 cái nhà, hai lần kia cháy tới nóc mà chữa được nhờ bởi có dân lối xóm chạy chữa; lính lại càng chữa phần lực hơn nữa.</t>
  </si>
  <si>
    <t>Gió chết trâu trong hai làng trong hạt, cái làng Bình-phú không đầy 15 bữa chết hết 22 con; người Annam định là tại mù sương ban mai. Dầu trong Long-xuyên mắc làm phải đi tận Sa-đéc mà mua mà thấp; giá dầu thấp 60 một tạ; người Annam hay dùng dầu cá mà thấp. (Rút trong Courrier de Saigon)</t>
  </si>
  <si>
    <t>Thuật lại lịch sử Annam qua các triều đại – các năm Mậu thìn, Canh-ngọ, Tân vị (hiệu Kiến gia năm đầu, Tổng hiệu Gia-định năm thứ 4, bên Tây giáng sinh 1211): chuyện người Phạm-du làm phản, quân đi cướp Nghệ-an; người Bình-di dẹp yên giặc, âm mưu tranh quyền, bị giết; Quách-bốc kéo binh vào thành, chém quân giữ cửa; dòng họ Trần và họ Lý – vua Huế tổng hoàng để vua này tên là Sam, con lòng vua Cao-tông làm vua được 14 năm, sống 33 tuổi; Trần-khánh-tư được phong chương thành hầu. Ký: Saigon đốc phủ sứ, Tôn thọ tường.</t>
  </si>
  <si>
    <t>Tính gạo chở đi các xứ từ ngày 26 tháng février cho tới 25 tháng mars năm nay 1871: Chở qua Hương-cảng 597,721 tạ; Mã-cao 21,300 tạ; Hạ-châu 20,500 tạ; Amoy 4,400 tạ; Nhựt-bổn Yokohama 117,645 tạ. Tổng 629,808 tạ. Ghe bầu ghe cửa Sài Gòn kể từ 15 tháng juin đến mồng 1 avril 1871: GHE VÔ 168 chiếc, bạn 860 tên, quá giang 21 người. GHE RA 161 chiếc, bạn 870 tên, quá giang 14 người.</t>
  </si>
  <si>
    <t>"Của người ta làm phước mà giúp quân lính Phalangsa bị thương tích cùng trợ gia thất mấy tên tử trận khi đánh giặc cùng dân Prusse." (Số 14.) Tường huyện tại Trảng-bàng: 5,550 francs</t>
  </si>
  <si>
    <t>Quan Nguyên-Soái tống thông thủy lục binh dân. Vi tờ định ra ngày mồng 7 tháng juillet 1871, về sự rút bớt sổ tham biện. Kể từ ngày mồng 1 tháng juillet năm nay 1871 thì sẽ đặt các quan tham biện trong các sở mới: SAIGON (d'Arfeuille nhứt hạng, Bon tu, Homery hậu bổ); BÀ-RỊA (Garrido nhứt hạng, Arène hậu bổ); TÂY-NINH (Rheinart hạng nhì, Boutroye tu); BIÊN-HÒA (Champeaux hạng nhì, Serravale tu, Jessé hậu bổ); MÔ-CAY (Eymard-Rapine hạng ba, Lucas tu, Moty); THỦ-DẦU-MỘT (Gay de Taradel ba, Barrier hậu bổ); TRÀ-VINH (Labussière ba, Servant tu, Aymonier hậu bổ); VĨNH-LONG (Saliceti ba, Verschneider hậu bổ, Hersen); SA-DÉC (Silvestre ba, Goin tu); MỸ-THO (Delefosse ba, Prioux tu, Le peltier hậu bổ); CHÂU-ĐỐC (Venturini ba, Boull hậu bổ); SÓC-TRANG (Nouet ba, Bataille hậu bổ); GÒ-CÔNG (Motet tu, Griffon hậu bổ); TÂN-AN (Boullenois tu, Vernéville hậu bổ); HÀ-TIÊN (le Jumeau de Kergaradec tu, Durand Saint-amand hậu bổ); CHỢ-LỚN (Jantet tu, Pareaux, Du Mesgnil d'engente hậu bổ); LONG-XUYÊN (Puech tu); RẠCH-GIÁ (Bénoist tu).</t>
  </si>
  <si>
    <t>Quan Nguyên-Soái định (tại Saigon ngày 26 juin 1871): quy định chi tiết nhiệm vụ của ông chánh tham biện, ông phó, ông thứ ba – từ Điều 1 đến Điều 23 (quản lý kho, sổ sách, thuế vụ, hành chính, khai thác sản vật, trường học, ruộng đất...). Ký: DUPRÉ / PIQUEY.</t>
  </si>
  <si>
    <t>Quan Nguyên-Soái định (Saigon 27 juin 1871): kể từ ngày mồng 1 tháng juillet, sáp nhập tổng Thanh-tuy-thượng với tổng Thanh-tuy-hạ vào sở tham biện Biên-hòa, chứa lại mấy làng ở mép bên tay mặt sông Đồng-nai. Ký: DUPRÉ / PIQUEY.</t>
  </si>
  <si>
    <t>Xã chánh tham phố Saigon (31 tháng mai 1871): vì sự lập luật lệ ra cho nghề làm ăn → quy định 6 khoản về nghề khiêng gánh (đội đồ, bầm bù, panhe): phải khai tên tuổi, thành phố phát bảng, giá tiền công, phạt theo luật... Ký: DUPRÉ / BARON BARMEN.</t>
  </si>
  <si>
    <t>Loạt nghị định bổ nhiệm/thăng chức cá nhân (từ các ngày 17, 21, 22, 25, 27 juin; mồng 1 juillet 1871): Ông Huyn de Vernéville (phó tham biện), Janneau (thông ngôn), Boutroye &amp; Prioux (phó tham biện), Ông de Lanneau de Marey (phó đầu phòng), Bastien (kí lục), Ông Gréa (kể coi mần việc giám tạo), Ông François (quan thầu thuế tại Tân-an), Ông Benoist (tham biện Rạch-giá), Ông Luro &amp; Chaunac-Lanzac &amp; Morel &amp; Leuet &amp; Hue &amp; Veaux...</t>
  </si>
  <si>
    <t>Danh sách án xử (số 88–98, 102–104, 107–108): liệt kê từng vụ theo tháng, tên bị cáo, tuổi, quán, tội danh (ăn trộm, hòa gian, ăn cướp, làm van khố giá, ăn trộm ngựa/trâu...), hình phạt (tù từ 2 tháng đến lưu chung thân), các vụ xin hội đồng xét lại và kết quả. Ký: Saigon năm Tân vì tháng năm ngày mồng 10 – Thống sát lục tỉnh nam luật vụ quan kí, PHILASTRE.</t>
  </si>
  <si>
    <t>Kì này tàu Tây, Ngô vô hết thảy là 36 chiếc, chở các thứ hóa hạng. Tính hết thảy 41 chiếc, trọng tải 18,953, bạn 1075 tên. Liệt kê chi tiết hàng hóa: da bò 11 bó, da cop 2 bó, da trâu 243 cái, da dê 1 bó, da các thú 356 tạ, đậu 190 tạ, cá khô 4,575 tạ, cầm 510 tạ, chì 600 tạ, giầy 2 thùng, ngà voi 8 tạ, sắt 15 tạ, sừng trâu 228 cái, tiêu 54,770 tạ, tơ 9 tạ, trà 20 tạ, da rắn 3 bó, đường 591 tạ, gạo 263,943 tạ, bông 9,408 tạ...</t>
  </si>
  <si>
    <t>Sổ ghe bầu vô ra tại vàm Saigon gần từ ngày 15 tháng juin cho đến ngày mồng 1 tháng juillet năm 1871 (từ 27 tháng 6 tới 17 tháng 7 Annam): GHE VÔ 129 chiếc, bạn 459 tên, trọng tải 1416, quá giang 16 người. GHE RA 157 chiếc, bạn 748 tên, trọng tải 2670, quá giang 47 người.</t>
  </si>
  <si>
    <t>15/08/1866</t>
  </si>
  <si>
    <t>E.POTTEAUX</t>
  </si>
  <si>
    <t>15/10/1866</t>
  </si>
  <si>
    <t>15/12/1866</t>
  </si>
  <si>
    <t>8 điều về trật tự trong thành phố Mỹ-tho: cấm ngựa tế trong vòng thành; cấm trâu bò ăn trong vòng thành (phạt bỏ vào chuồng nhà nước); mỗi sớm mai phải lo quét dọn phân đặng trước nhà mình; hàng hóa không được bày ra ngoài đặng (hàng nặng phải cất vào nhà lập); cấm phân dơ rác bày trong thành; quy định về quán rượu (đóng cửa giờ 10 tối); cấm sừng bán xung quanh thành hay dọc bờ sông; những đều trái phép nghịch cùng phép thành phố thì phải phạt tiền từ 1 đến 16 quan hoặc ở tù từ 1 đến 15 ngày.</t>
  </si>
  <si>
    <t>Yết thị định ngày mồng một tháng Octobre năm 1866 giờ thứ bảy ban mai tại tòa quan Bộ-hội Sài-gon: giao gia cho người ta lấnh mua vật hàng nộp cho nhà nước nội năm 1867; ai muốn biết điều ước biểu làm sao thì đến ngày ấy phải làm từ niêm phong giao cho quan Bộ-hội. Giá cụ thể: Trà tàu 500 quan/tháng nạp 900 cân; Muối 200 quan/tháng nạp 6.000–9.000 cân; Ca-phê 2.000 quan/tháng nạp 6.000–10.000 cân; Đường 2.000 quan/tháng nạp 8.000–12.000 cân.</t>
  </si>
  <si>
    <t>Yết thị định ngày mồng chín tháng bảy tại tòa quan tham biện Mi-tho: giao gia cho người ta lấnh trưởng mua lúa gạo trắng mỗi tháng nạp tại kho nhà nước từ ngày mồng một tháng septembre năm nay cho đến ngày hai mươi tám Février năm 1867; đến ngày ấy sẽ giao tờ niêm phong tại tay quan thượng.</t>
  </si>
  <si>
    <t>Tối mồng chín rạng mười tháng août có một đạo thủy gặp một chiếc ghe trôi tại sông Sài-gon; chiếc ghe ấy bảy giữ cột tại tàu thiếc 29; trong chiếc ghe có bốn đồng bạc lại một cái hộp; tên ấy ở tại tay một người cai ở tàu Didon; ai muốn nhận ghe bạc ấy thì phải biết.</t>
  </si>
  <si>
    <t>Có nhiều người tới quì đơn tại quan thượng mà xin tha tội cho các hương chức đã phải án bắt những giặc sát quân làm giặc. Quan lớn dạy nói lại cho các người ấy được biết: bởi những người hương chức để quân giặc kinh quá hay là tàng ẩn trong làng mà không cáo báo, thì đáng cho quan lớn trị lắm vậy, mà nếu làng xóm các hương chức ấy có bắt được nhiều đứa làm giặc mà phải là đứa làm lớn chức trong giặc, thì khi có tiếng tham biện sở tại xin, quan lớn sẽ bớt phần phạt cho những người hương chức ấy.</t>
  </si>
  <si>
    <t>Có một ông vua ở Phương đông muốn chọn một người trung tín thiệt thà; thị đố lý theo thể này: nhiều đêm đem người giỏi trong kinh thành tới trước hột ngọc sáng; cuộc tranh luận về quyền phép vua; câu chuyện về viên ngọc thật và giả; bài học: sự thiệt thà và lòng trung tín mới là quý nhất.</t>
  </si>
  <si>
    <t>Ngày 20 tháng Août quan Tổng-đốc Vinh-long cho một ông đội giải xã Minh là xã cựu ở ngoài Côn-nôn lên Sài-gon nạp cho quan Nguyên-Soái; Qua nhựt trình sau ta sẽ nói rõ về chuyện xã này.</t>
  </si>
  <si>
    <t>Giá tại Sài Gòn: gạo, lúa, bò thịt, bò xe, một đồng bạc đổi. Giá Chợ-lớn: gạo, cá khô nhứt hạng/tam hạng, bông cán, lúa, bạc, cau tôm vun, gạo lức. Giá Thủ-dầu-một: gạo, lúa, muối, bông, đường đen.</t>
  </si>
  <si>
    <t>Những người kể tên sau này là những người tội nhơn đã được ân xá tha giảm phần phạt: Nguyễn-văn-Sanh (quản Mỹ-tho, bỏ tù 2 năm, bảy giờ đặng khởi); Phan-thanh-Hóa (quan Ich-phủ-thôn, án ba năm tha ngày 6 tháng 8); Lê-thị-Nuối (quản Phước-hiệp, Trảng-bàng, án 5 tháng tám); Dạng-văn-An (quan Thanh-ba, án 2 năm); danh sách dài gồm hơn 15 người ở Côn-đảo và các nơi khác được tha án hoặc giảm án.</t>
  </si>
  <si>
    <t>Tên các thông ngôn thăng bậc ăn bổng thêm: Paulus-Cảnh thăng bậc thông ngôn thứ hai, một năm ăn bổng 1200 quan tiền, làm việc tại Cây-lấy; Michel-Minh thông ngôn Thủ-đức lên bậc nhì đặng; Thông ngôn Minh nguyên ở Cây-lấy bảy giờ lên bậc thông ngôn thứ hai tại Gò-công; Paulus Ngan thông ngôn Cần-giộc lên thượng đặng.</t>
  </si>
  <si>
    <t>Trong thành Armagh ở xứ Irlande có một người mù mà làm được nhiều việc cơ tài và khéo léo thì ai này ở trong xứ ấy đều lấy làm lạ, kết quả như người ấy làm đồng hồ vân vân; câu chuyện kể về người vượt hoàn cảnh khó khăn để học hành và thành thạo nhiều nghề; bài học: đừng bao giờ bỏ cuộc, hãy siêng năng học tập dù hoàn cảnh có khó khăn đến đâu.</t>
  </si>
  <si>
    <t>Thuở xưa có một người mắc một chứng bịnh ra như điên đi, người ấy hằng tưởng có một con ruồi đậu trên bụng mà đuổi nó, nó bay đi lại rồi khó tinh; thầy thuốc dùng mẹo lấy một con dao nhỏ chém hớt nhẹ nhẹ trên mình người bịnh, rồi giờ một con ruồi cho người bịnh coi; người bịnh thấy con ruồi nầy, nó phải tới bây này; thầy thuốc làm phép ấy thì người ấy được khỏi tật ruồi bọ – bài học về tâm lý trị liệu.</t>
  </si>
  <si>
    <t>Giá tại Sài Gòn: gạo, lúa, bò thịt con, bò xe, bông, muối, đường cát. Giá Chợ-lớn: gạo, cá khô nhứt hạng, bông cán, lúa, bạc, cau khô. Giá Thủ-dầu-một: gạo, lúa, vịt, gà, bông, đường đen, kén, đậu xanh, nước mắm, đậu phụng, cá khô, heo nhỏ.</t>
  </si>
  <si>
    <t>Trong huyện Phước-chánh Biên-hòa ngày mười một tháng tám buổi tám buổi tối mai; Trong huyện Bình-an Thủ-dầu-một ngày mười sáu tháng mười một buổi tám buổi mai; Trong huyện Ngải-an Thủ-đức ngày mười bốn tháng mười một giờ thứ tám buổi tối; Tiền làm thước để đến giá thị, mỗi một tháng phải trả tiền trước. Người không đến nộp đúng hạn thì nhà nước lấy giá thị và thuê mà thêm trong năm ấy.</t>
  </si>
  <si>
    <t>Các quan hiệp đồng xứ Huyện Lân không được làm việc nữa từ ngày 14 tháng décembre và phải đi đày Côn-nôn ba tháng; được phép đem vợ con đi theo mà được ở với dân làng ngoài ấy thong thả.</t>
  </si>
  <si>
    <t>Ông quan ba làm tham-biện bên Biên-hòa, bảy giờ về Sài-gon mà coi về những linh lực ở trong ba tỉnh; Ông quan ba hi trước là quan bổ Gia-định bảy giờ qua ngồi tham-biện Biên-hòa.</t>
  </si>
  <si>
    <t>15/01/1867</t>
  </si>
  <si>
    <t>Quan Nguyên-Soái đánh chiếm thành Kong-hoa ở Triều Tiên. Tình hình quân sự tại Tây-ninh và cuộc nổi dậy của người Cao-miên. Tin về Pou-com-bô (Poucombo) chạy trốn vào rừng. Tai nạn xe lửa rơi xuống sông Bến-nghé. Bộ sứ Nhựt-bổn ghé Sai-gòn thăm quan Nguyên-Soái. Quan Thượng-thơ đi khảo sát các vùng trồng lúa. Tin mưa đá tại Thủ-đức làm ảnh hưởng giá lúa gạo. Một phạm nhân vượt ngục Sai-gòn bằng cách trèo mái nhà trốn thoát. Một người chết đuối ở sông Bến-nghé. Tai nạn xe ngựa lật gần Chợ-lớn.</t>
  </si>
  <si>
    <t>Bài viết kể về một vụ cướp xảy ra vào đêm khuya tại một tiệm ở làng Phú-hòa. Một nhóm ăn cướp đột nhập vào nhà: chủ nhà chống cự và la lớn, bọn cướp phá cửa xông vào, đánh nhiều người trong nhà bị thương nặng. Sau đó chúng cướp được một hòm bạc khoảng một trăm đồng rồi bỏ chạy. Sáng hôm sau: dân làng cùng quan chức địa phương tổ chức truy bắt, lần theo dấu chân và phát hiện dấu vết ở trong rừng, nhưng cuối cùng chưa bắt được thủ phạm.</t>
  </si>
  <si>
    <t>Câu chuyện kể về một người ở nước Pháp có nuôi một con chó rất khôn và trung thành. Một ngày nọ, người chủ bị kẻ thù giết chết rồi chôn trong rừng. Con chó ở lại bên mộ, sau đó chạy về thành tìm bạn thân của chủ: nó sủa, kéo áo và dẫn người ấy vào rừng, đến nơi nó cào đất dưới gốc cây. Mọi người đào lên thì phát hiện xác người chủ đã bị giết chôn ở đó. Sau này, con chó gặp kẻ giết chủ ngoài đường: nó lập tức lao tới cắn và tấn công, khiến mọi người nghi ngờ người kia là hung thủ. Nhà vua cho điều tra và cuối cùng tên ấy phải nhận tội. Tuy nhiên theo luật lúc đó, vì không có nhân chứng rõ ràng, nên phải xử bằng hình thức đấu tay đôi. Tên sát nhân phải đánh nhau với con chó trước mặt nhà vua và dân chúng. Con chó chiến thắng, khiến hung thủ cuối cùng thú nhận tội ác.</t>
  </si>
  <si>
    <t>Một ông quan nuôi hai con chó cùng một mẹ sinh ra: một con chỉ được nuôi ăn mà không dạy gì, một con được huấn luyện đi săn rất giỏi. Khi lớn lên, ông cho hai con chó ăn rồi thả một con thỏ chạy qua: con chó được huấn luyện lập tức đuổi bắt được thỏ, con còn lại thì không làm được gì. Qua đó ông giải thích: tuy cùng sinh ra giống nhau, nhưng do cách nuôi dạy khác nhau nên kết quả khác nhau. Cuối bài tác giả liên hệ sang chuyện con người: học hành và giáo dục giúp con người có khả năng cai trị, làm việc và trở nên hữu ích, nếu không học thì sẽ bị xem như "hòn đá ngồi trên hòn đá", tức vô dụng.</t>
  </si>
  <si>
    <t>Giá chi tiết tại 4 địa điểm: gạo lức, lúa, vịt, gà, bông, đường đen, kén, đậu xanh, nước mắm, đậu phụng, cá khô, muối, sáp, thuốc bánh, trứng gà, trứng vịt, thịt heo, heo giống, vải tây tráng, bông chưa cán.</t>
  </si>
  <si>
    <t>Tên những người mới lành bằng cấp ông Nguyên-Soái làm việc nha nước: Nguyễn-văn-Sanh lãnh bằng cấp làm thông ngôn thứ ba tại Cây-cùng; Bường được bằng cấp làm thầy dạy chữ quốc ngữ tại Chợ-lớn; Nguyễn-văn-Hương được bằng cấp làm thầy dạy chữ quốc ngữ tại làng Tân-trạch; Phạm-văn-Sừ được bằng cấp làm thầy dạy chữ quốc ngữ tại làng Phú-kiết; Lê-tổng-Sứ lãnh bằng cấp làm ki lục thứ ba giúp việc tại tòa ông Thượng-thơ. Ngày mồng một tháng giêng Tây 1867 Ông Nguyên-Soái ban bằng cấp cho thêm nhiều người.</t>
  </si>
  <si>
    <t>Bài viết thông báo việc Quan Nguyên-Soái ban thưởng và thăng cấp cho nhiều người làm việc cho nhà nước vào đầu năm 1867. Nội dung gồm: thăng chức các thông ngôn, ký lục, nhân viên hành chính, tăng lương/thưởng hàng tháng bằng tiền quan. Các nhân sự được điều động hoặc nâng cấp tại nhiều địa phương như: Mỹ-tho, Thủ-đức, Chợ-lớn, Gò-công, Cần-giộc, Cần-lố...</t>
  </si>
  <si>
    <t>Những người bán hàng ngoài chợ ấy mà có chỗ ngồi là nửa phần trong bổn cây cột thì phải chiụ tiền chỗ 3 tiền; Các người bán bánh lổ, đồ ăn ngồi một chỗ như vậy thì phải chiụ 7 tiền. Các người bán thịt bò, bán gà vịt chiụ 5 cái hổ, có chỗ ngồi thể ấy phải chiụ bổn tiền; Các người bán hàng gạo có chỗ ngồi thể ấy phải chiụ 2 tiền.</t>
  </si>
  <si>
    <t>Quan Nguyên-Soái ra yết thị này cho ai này: Ngày mồng hai tháng hai Tây năm 1867 giờ thứ bảy ban mai tại nhà quan bộ hội sẽ đấu giá thầu cung cấp tám mươi triệu kilos gạo trắng cho quân lính dùng từ ngày rằm tháng sáu Tây cho tới ngày rằm tháng sáu Tây năm 1867; ai muốn biết điều hết thầu thì phải đến tại đinh quan cai kho sẵn mà coi.</t>
  </si>
  <si>
    <t>Bài viết nói về tình hình an ninh tại vùng Cao-miên và Tây-ninh sau khi lực lượng nổi dậy bị đánh tan. Nội dung chính: quân Cao-miên của Pou-com-bô đã phải rút lui, quân Pháp tiếp tục đưa quân đến các khu vực quan trọng để kiểm soát tình hình, nhiều làng quanh Tây-ninh trước đây bị giặc quấy phá nay đã ổn định trở lại. Ngoài ra bài còn cho biết: dân An-nam quay về làm ăn, việc cày cấy và mùa màng được khôi phục, các tỉnh như Bà-rịa, Chợ-lớn, Mỹ-tho đang tích cực sửa sang và khai phá đất đai.</t>
  </si>
  <si>
    <t>Bài viết nói về một cuộc hành quân quân sự tại vùng Cao-miên. Nội dung chính: đạo binh của một viên quan tư trở về Bung-ro sau chiến dịch, quân đội đã truy đuổi lực lượng nổi dậy trong rừng suốt nhiều ngày, mục tiêu là bắt những người chống lại nhà nước Pha-lang-sa, tuy chưa bắt được toàn bộ nhưng đã khiến lực lượng nổi dậy suy yếu và tan rã. Cuối bài cho biết: viên quan chỉ huy được thăng chức lên quan năm, được khen thưởng vì có công trong chiến dịch.</t>
  </si>
  <si>
    <t>Nhiều tin lặt vặt trong ngày tại Saigon: Ngày mồng một tháng nầy dưới cầu Thủ-ngữ có một chiếc ghe An-nam chở năm trăm quan tiền bị chìm; người ta lạn cả ngày mà lấy được mười lăm vác và bốn chục đồng bạc mà thôi. Ngày mồng bốn tháng ấy, có ba người Chệc đem hai người đờn bà An-nam và một đứa con nít mười hai tuổi đến Giám-thành mà xin phép; xem ra ba người Chệc mua hai người bằng ba hai chục đồng bạc. Ngày sau có ba tên lính xuống sông Thị-nghè đi giặt áo, rồi muốn tắm, khi ba anh nhảy xuống tắm thì nước chảy trôi đi và hai người kia cứu không đặng; qua ngày sau mới tìm được xác. Ngày hai mươi tháng octobre có tờ tư quan Bình-thuận nói: có một người Pha-lang-sa đi buôn ngoài ấy chẳng may phải tàu ô đốt cháy ghe, còn người thì lên đặt được, rồi quan Tỉnh cho người đem vào Gia-định, phải chết chiều ngày hai mươi giờ thứ tám. Quan Tỉnh Bình-thuận đến nơi làm chứng về sự chết người ấy và làng Tam-lan chôn người gần một bên trạm Thuận-trình.</t>
  </si>
  <si>
    <t>Bài viết là lời kể của một viên quan trên tàu về vụ tàu bị chìm gần Bình-thuận. Diễn biến: đêm 15 rạng 16, tàu đi trong thời tiết tối và nhiều sương mù, tàu chạy lạc vào bãi cạn, dù người canh đã báo hiệu nhưng không kịp tránh, tàu va mạnh rồi nghiêng và mắc cạn. May mắn: có người bơi vào bờ kêu cứu, người dân và quan An-nam đến cứu các hành khách, mọi người được cứu thoát an toàn. Cuối bài bày tỏ lòng cảm ơn đối với quan An-nam đã giúp đỡ.</t>
  </si>
  <si>
    <t>Thư của học trò An-nam đang học bên Pháp (La Sarthe) gởi cho Quan Nguyên-Soái: bày tỏ lòng biết ơn, kể về việc học tiếng Lang-sa, xin cho ở lại thêm một năm để về biết tiếng Lang-sa cho thật, chứng tỏ lòng trung thành với nước Pháp. Ký: Joseph, Xoay ký tên. Còn mười một học trò nữa thì viết từ tiếng Lang-sa, cả thảy xin ở hai năm bên Pha-lang-sa; nếu cha mẹ muốn chịu con ở bên Pha-lang-sa hai năm thì phải xin phép ông Nguyên-Soái.</t>
  </si>
  <si>
    <t>Bảng giá chợ Chợ Lớn: Gạo già 1 tạ 2 đồng bạc, Cá khô nhứt hạng 30 quan 1 tạ, Bông cán 1 tạ 15 đ, Lúa 1 tạ 5 quan 5, Bạc một đồng đổi 5 quan 6 tiền, Cau khô 1 tạ 120 quan, Cau tím vun một tạ 50 quan tiền, Gạo lứt 4 tạ 1 đồng bạc 3 quan 1 tiền, Bông chưa cán 1 tạ 5 đồng, Đường cát 1 tạ 8 đồng bạc, Tơ 1 tạ 430 đồng bạc, Sừng trâu 1 tạ 3 đồng 5 tiền rưỡi, Da trâu 4 tạ 5 đồng, Ngói 1,000 tầm bán 42 đồng, Gạch 4000 tầm bán 6 đồng bạc, Bạc 4 đồng đổi 5 quan 4 tiền, Dầu dừa 9 đồng bạc 1 tạ.</t>
  </si>
  <si>
    <t>Bảng giá chợ Gò Công: Gạo 1 tạ 6 quan 5 tiền, Lúa 1 tạ 4 quan, Gà thiến 4 con hai quan, Gà 4 con 7 tiền, Vịt 1 con 9 tiền, Đặng đen 1 ghè 1 quan, Dầu phụng 1 cân 1 tiền, Nước mắm 1 ghè 2 tiền, Heo nhỏ bán chừng 5 quan, Một đồng bạc đổi 5 quan ba.</t>
  </si>
  <si>
    <t>15/02/1867</t>
  </si>
  <si>
    <t>15/03/1867</t>
  </si>
  <si>
    <t>Lời nghị quan Nguyên-Soái: Quy định chi tiết về việc đấu xão (triển lãm/hội chợ nông nghiệp) tại Saigon nơi kho Thị-nghề, mở hội ngày 24 tháng février, sài bãi ngày 2 tháng mars. Gồm 27 điều khoản chi tiết về: Các loại vật đem đấu xão (ruộng đất, vườn tược, nông nghiệp); Phép thầu nhận cùng sắp đặt vật đấu xão; Về các loại vật (chăm sóc, nuôi dưỡng, biên tên); Kì hạn đấu xão; Các vật hạng và tiêu chí đánh giá; Bán chung (đấu giá sau triển lãm); Hội đồng (phần thưởng và tiểu thưởng); Mấy nghề, đồ dùng; Điều lệ về những đồ đấu xão Tây (điều 16–27).</t>
  </si>
  <si>
    <t>Quan Nguyên-Soái truyền các đến bờn phần thủ trên biên cỡi nước Cao-mên, từ ngày hôm nay mà đi sơ canh giữ như tự sông Mê-kong cho tới vàm rạch Hiệp-vãn à Chê đốc, các ghe đi qua lại trong các nơi ấy thì phải bị tờ và lịch phong hết. Ngày 14 tháng Janvier năm 1867.</t>
  </si>
  <si>
    <t>Quan Nguyên-Soái truyền thị cho mọi người được hay: các ghe thương hồ lên nước Cao-mên ta thì được phép đi tên chợ cho vợ cùng gì nhiều, luật quốc cấm như thuốc súng, đèn, khi gì và cố ấn cho người cấm. Các ghe ấy phi có ghi y quan tham biện sở tại biên các hóa hàng, thì bị vợ ghe phải chứng tội. Ngày 20 tháng Janvier năm 1867.</t>
  </si>
  <si>
    <t>Quan Nguyên-Soái tỏ ra đủ lòng mà khen tổng Bổng, xã Bổi, và trùm Sếc. Quan Nguyên-Soái tỏ ra lòng khen ba ngồi ấy vì Ông Tổng Thnh-phước và ba ngồi ấy có lòng gần đó và nh mi, mà hiệp đờn trong làng cho đó các dưới Huình-văn-Giưn người xứ phải chỉ tay dốc binh Dảng đem binh tới nhà đánh Giơn mà nên ép. Ba người ấy ra đánh quân nên ép vào nó phải bỏ những đồ nó đó ấy trong nhà Giơn và đặt được quan và ăn cướp. Ông Nguyên-Soái ký tên.</t>
  </si>
  <si>
    <t>Các điều khoản tiếp về đấu xão: điều thứ năm (từ ngày hai mươi tháng giêng An-nam mở trường đấu xão); điều thứ sáu (các đồ cùng các loại vật nào đó thì phải đem về trước ngày mồng hai tháng hai An-nam); điều thứ bảy (ngày hai mươi tám sở bán chung); Quan Tham tổng bẩm đầu việc đấu xão theo lời nghị Nguyên-Soái. Ký: Ông làm đầu đấu xão ký tên, Ch. de Mauduit.</t>
  </si>
  <si>
    <t>Ngày 25, giờ 7 rưỡi ban mai: Quan Nguyên-Soái cùng các quan và người trong thành đến tại nhà trường thấy đồng mà ban phần thưởng cho học trò An-nam. Thống kê: 45 trường học trong ba tỉnh, 1,200 học trò. Các môn thi: tiếng Pha-lang-sa, chữ quốc ngữ, bài toán. Số liệu: 17 đứa thi bài tiếng Lang-sa, 189 chữ quốc ngữ, 40 thi phép tính toán, 18 đứa làm bài không lỗi. Nhận xét: học trò các thầy dạy chữ viết tốt, thầy dạy tử tế nên học trò siêng năng.</t>
  </si>
  <si>
    <t>LÀM BÀI PHA-LANG SA: Dương-4n-Vịt (nhứt), Hlm-m-v-n-Nguyễn (nhì), Trọng-Marc (ba). BẠT GIỎI ĐƯỢC BẰNG CẤP: Đỡ, Côug-Thomas, Lạ-phuc-Lê, Nguyễn-văn-Nhơn. PHÉP TOÁN: Lê-t-n-Được (nhứt); Đôn-Joseph, Đông-Thilippe, Đông-François, Bẩu-Paul. TRƯỜNG NHÌ (Lọc-Thomas nhứt, Dương-văn-Viết nhì); LÀM BÀI TIẾNG AN-NAM (Trọng-Marc nhứt, Lê-v-n-Vậy nhì, Lê-v-n-mọi ba, Lọc-Thomas tư, Nguyễn-v-n-Nên năm); BỰC GIỎI ĐƯỢC BẰNG CẤP (Trinh-khánh-Nam, Thiên, Phan-văn-Thua); danh sách học trò các trường: An-lợi, Biên-hòa, Gò-công, Cay-ây, Bà-rịa...</t>
  </si>
  <si>
    <t>Ngày mồng hai tháng mười một khi ông quan tư nghe bờn sáng bên pha Bạp-nhum, tức thì đem binh đi tiếp, tới chỗ đồng Pou-com-bô ở phía bờ Núi là ngày mồng ba tháng ấy. Trước mặt ông quan ấy có một ngàn năm trăm Cao-mên, gồn hai trăm người An-nam nữa giúp nó; chiến sự chi tiết: tàu L'Orne kéo neo, quân nghịch bỏ lại đồng, chiến thắng.</t>
  </si>
  <si>
    <t>Nhiều tin vặt tổng hợp: Cỡi thấp người ta lập tri Tân-an mà kính các linh chết tại Thập-mười; Mấy đảo kinh thì cỡ đảo mau, nội tháng hai kinh trong Chợ-Lớn thì sự đảo rồi; Ngày hai mươi lăm tháng chạp Pha-lang-sa, có ông đội binh bộ ở Long-nhung đi bên chim, mà rủi bị cọp bắt đi, người ta theo bổi chỉ kiếm được những xương; Tin người An-nam tên là Lý-sen bị cáo có đi ăn cướp phía ngoài Bình-thuận; Câu chuyện Lý-sen và Cá-Ong bể dài (truyện dân gian về Cá-Ong cứu người), vua An-nam sẽ phong cho nó làm Nam-hải-đại-tướng-quân; Tin tàu L'Orne, tàu La Creuse tại Saigon; Ngày mười sáu tàu khỏi của nhà nước An-nam đem ra khỏi ủy, sự về Huế; Ngày mười sáu có chiếc tàu Hồng-mao bỏ neo tại vàm Saigon.</t>
  </si>
  <si>
    <t>Câu chuyện dài về một người nghèo: cha làm nghề cày ruộng khó khăn, chết không có gì để lại; người đờn bà ở góa làm vậy đã lâu năm; con khi đã được mười ba tuổi thì thường ngồi những tiếng chưới rát, dứt mồng, ghên ghét nhau lòi. Câu chuyện dài về cuộc đời gian nan, thử thách, cuối cùng được sang giàu. Kết: 'Trong nhựt-trình sau sẽ nói tiếp về chuyện nầy nữa.'</t>
  </si>
  <si>
    <t>Ông Palasne de champeaux làm phó tham biện Kiên-phong, bảy giờ thể cho ông Vigne về làm tham biện tại Chợ-lớn; còn ông Luro sẽ đổi làm việc khác; Ông Escanyé ngồi tham mọi một tư tại Gò-công bảy giờ được lên bực thứ ba.</t>
  </si>
  <si>
    <t>Có một người mua đồ dọc từ Bên-nghé cho tới Thủ-dầu-một từ ngày mười sáu tháng giêng Annam về sau: Người ở ngoài mua tiền, người ở trong thì năm tiền. Ai muốn đi đó ấy thì phải tựu tại cầu Bên-nghé mà đi.</t>
  </si>
  <si>
    <t>Danh sách phần thưởng đua chạy: Nguyễn-văn-Góng (làng Bình-điền, thứ nhứt 75 quan), Nguyễn-văn-Luồng (làng Tân-đồng-thượng, thứ hai 50 quan), Trần-văn-Dương (Bà-điểm, thứ ba 25 quan). Đua ngựa cuộc thứ nhứt: Ngựa tổng Phước (Bình-điền, nhứt 350 quan), Ngựa danh Cụ ở Châu-sáng (nhì 400 quan), Ngựa Đặng-văn-Lan (An-nhơn, ba 50 quan). Cuộc thứ hai (Grégorio người maní nhứt 400 quan, Asin người Đại minh nhì 100 quan); Cuộc thứ ba (Ngựa quan tham biện Thị-rịa nhứt 600 quan, Ngựa Apo nhì 50 quan); Cuộc thứ tư (Ngựa Antonio de los santos nhứt 450 quan, Ngựa ông Béchade nhì 50 quan); Cuộc thứ năm (Ngựa ông Béchade nhứt 800 quan); Cuộc thứ sáu đua xe bò (Xe Trần-văn-Quyến nhứt 150 quan, Xe Nguyễn-văn-Vảng nhì 80 quan).</t>
  </si>
  <si>
    <t>Lớp một đêm hát bội tại trước của thành, hát bổn bổn, mà hát ăn tiền thưởng tám ngày đêm cho thiên hạ mấy coi, cấm không ai được lấy tiền gian, tiền ghế gì hết. Tại đường cụn Thị-nghề đi bên phía bên kia giữa bổng rào có đặt hài cái nhà mát, mỗi một cái đồi hai mươi lăm thuốc Langsa để cho dân các nơi xả nghỉ mát. Mô tả chi tiết lễ hội đấu xão và các trò chơi; người An-nam biết nghề võ đều nói với nhau trước, đừng có quên kỉ hẹn ấy mà người các chú làm sỉ nhục cho mình; quan lớn ra phát phần thưởng rồi đi giờ thứ sáu ban buổi.</t>
  </si>
  <si>
    <t>Có một ông Tổng-đốc có danh tiếng lớn; khi ông ấy còn nhỏ tuổi thì nghèo khổ mà siêng học, cho nên đã được giỏi hơn các học trò khác. Ông Tổng-đốc nói: Ta biết nhà người nghèo khổ mà ham học, cho nên ta muốn gả con cho, để giúp nhà cho người được chuyên việc học. Bài học về phần thưởng cho sự cần học.</t>
  </si>
  <si>
    <t>Mục</t>
    <phoneticPr fontId="2" type="noConversion"/>
  </si>
  <si>
    <t>15/06/1867</t>
  </si>
  <si>
    <t>15/07/1867</t>
  </si>
  <si>
    <t>Giá tại Sài Gòn: gạo lứt, lúa, vịt, gà, bông, đường đen, kén, đậu xanh, nước mắm, cá khô, muối, sáp, thuốc bánh, trứng gà, trứng vịt, thịt heo, heo giống, vải tây. Giá Chợ-lớn: gạo, cá khô, bông cán, lúa, cau tôm, bạc. Giá Gò-công: gạo, lúa, gà thiên, vịt, nước mắm, đậu phụng, heo nhỏ.</t>
  </si>
  <si>
    <t>Theo lời nghị quan Nguyên-soái ngày mồng tám tháng Mai cải bổ các tham biện: Ông Guiraud nguyên làm việc Giám-thành bổ làm đầu tại bộ lục tòa thứ ba thế cho ông Lacaze; ông Lacaze bổ đi làm tham biện Tân-an thế cho ông Santerre; Ông Turc là thầy thuốc tham biện thứ tư được cấp bằng lên bổ cấp làm việc Giám-thành tại Saigon; Ông Eymard-rapine, ông Palasme-de-Champeaux và ông Labellivière được bằng cấp làm tham biện thứ tư; Ông Garrido bổ đi làm tham biện Thủ-dầu-một thế cho ông Turc. Theo lời nghị ngày mồng chín: ông Bourchet bổ đi làm tham biện Mỹ-tho thế cho ông Gally; Ông Monziols làm việc huyện Kiên-hòa thế cho ông Audibert.</t>
  </si>
  <si>
    <t>Ngày mồng bốn tháng avril quan dạy lập một tòa mà xét những án các tham biện làm mà người phạm kêu oan muốn xin xử lại. Trong tòa hội đồng này quan Lại-bộ-thượng-thơ làm đầu; có hai quan tham biện, hai thông ngôn và hai người Annam đã vào sổ đã chọn, và một người kí lục tây. Nếu người Chệc hay người Chà và bị án muốn kêu thì hội đồng phải chọn một người Chệc/Chà và cho đồng xử. Ai bị oan ức đều được kêu: chính người bị án hoặc bà con kêu. Quan tham biện phải biên vào sổ, gởi án cùng lời khai cho tòa hội đồng; mỗi người lấy lý đoán riêng mà định án nặng nhẹ, rồi quan làm đầu tòa gởi lời tư nghị hỏi ý quan Nguyên-soái. Trong tháng mai tòa này đã hội nghị về sáu án (án chung, ăn cướp, ăn trộm): án thứ nhứt Nguyễn-văn-Cừu và Phạm-văn-Luông ở An-nhơn-xã phải ở tù năm rưỡi vì ăn trộm trâu.</t>
  </si>
  <si>
    <t>Án thứ nhứt: Vồ-văn-Lối ở làng Hồa-nhựt phải án đày hai mươi năm vì cớ mổ ăn cướp; Án thứ hai: Vồ-văn-Lối ở làng Bình-tịnh phải án đày hai năm; Án thứ ba: Nguyễn-văn-Đùn ở làng Bình-tịnh phải án ở tù ba năm vì tội ăn cướp mà bị người ta làm chứng đổi cho mình; Án thứ tư: Lê-văn-Thạnh ở tỉnh Bình-thuận nhảy xuống biển vì đã giết hai bạn của nó; Án thứ năm: Nguyễn-văn-Dụng bị quan Mỹ-tho làm án tử vì tội làm nguy và giết hai tên mata.</t>
  </si>
  <si>
    <t>Quan Nguyên-soái nghị tổng Thạnh là người làm cai tổng Cầu-an-hạ mới bị quân làm giặc giết, bỏ vợ con lại; người em là Nguyễn-văn-Da mắc án làm ngụy phải đày chung thân qua Đại-hải ngày mồng một tháng Mars năm 1866; quan Nguyên-soái gia ân cho tên ấy rồi sẽ đem về. Ngày 16 tháng mai nhà nước cấp 1000 quan tiền cho Lê-thị-Lào là vợ tổng Thạnh; cấp 200 quan cho người bị kẻ nghịch giết; lại cấp cho danh Tuất 200 quan.</t>
  </si>
  <si>
    <t>Hội đồng xét án bỏ ra hai người là Nguyễn-văn-Thông ở Phú-mỹ và Đỗ-văn-Thị ở Chân-sảng; đem hai người khác là Nguyễn-văn-Hơn ở Phú-nhuận và Vương-tấn-Thanh ở Nhơn-giang thế vào cho đủ số. Ngày 22 tháng juin giờ thứ tám buổi mai tại tòa quan tham biện Chợ-lớn sẽ đấu giá thắp sáu mươi bảy cái đèn trong thành ấy từ ngày mồng một tháng juillet 1867 cho tới mồng một tháng janvier năm 1868.</t>
  </si>
  <si>
    <t>Ngày hai mươi bốn tháng năm tây quan ba Đức-hoàng-đế sai qua Saigon đã đến nơi; ông đi xem xét Saigon và các nơi chung quanh; người ta tưởng quan thanh tra này khi xem thấy các việc bên này thì sẽ tâu Đức-hoàng-đế binh vực và lo cho đất này thạnh lợi hơn; ở Tây-ninh thấy dân đang làm nhà cửa lại sau khi bị giặc phá; ở Gò-xoài còn 120 lính Langsa cùng lính mata khiến Poucombo sợ không dám đánh; ngày mồng mười tháng Juin đi tàu thiếc trong sông Bến-lức đến Gò-công thăm chợ (chợ tốt hơn hết các chợ trong nước Annam); rồi đi Cần-giộc thăm nhà trường; ngày mười hai đi tàu có máy khói qua Chợ-lớn, Tân-an, Mỹ-tho rồi từ Tân-an đi O-đông thăm vua Cao-miên.</t>
  </si>
  <si>
    <t>Nhựt trình bên Tây đem tin quan Nguyên-soái Bonard đã chết rồi; thiệt ta rất lấy làm thương tiếc người vì người đã làm nhiều việc có ích cho ba tỉnh này lắm; các quan đã hội nhau mà làm một lễ cầu cho người, có quan Nguyên-soái cùng các quan các bực tới dự lễ ấy.</t>
  </si>
  <si>
    <t>Nhà nước mới phát hột bông cho tham biện Thủ-đức và tham biện Bà-rịa; giống hột ấy ở bên Tây gởi sang, người ta lấy làm giống tốt. Ngày 25 tháng Mai, Nguyễn-văn-Hồ là Trùm làng Khánh-hội phải phạt ở tù mười ngày và phải vạ mười lăm quan vì tội ăn của người ta. Đêm mồng bốn rạng mồng năm tháng Mai, xã Khánh-hội là Đặng-văn-Thạnh đi thưa danh Lượng nhưng nói nhiều điều dông dài vô ích nên quan tam tòa không muốn xử việc ấy.</t>
  </si>
  <si>
    <t>Ngày mồng bảy tháng mai có một chiếc tàu thiếc ở Bà-rịa chạy về Saigon tới gần ngã ba Đồng-tranh bể, nước chìm mất; chết một ông quan ba cai tàu, một chị nhà phước, một người coi dây thép đi quá giang cùng một ít bạn tàu. Ngày mồng tám có một người tài phú trên ghe bầu té xuống sông chết trôi mất xác. Ngày 23 tháng mai lửa phát tại làng Chơn-sảng cháy hết bốn cái nhà lá. Ngày mồng bốn tháng mai dân đào kinh trên Tân-mỹ đến Thủ-dầu-một bị trời đánh sét làm ba người chết. Phía Hóc-môn vườn-trầu mới có một con cọp rất cao lớn dạn vào làng xóm phá phách nên quan phủ Hóc-môn sai quân ra vây đâm được.</t>
  </si>
  <si>
    <t>Gạo lức 1 vuông 3 quan; Lúa 1 vuông 1 quan năm tiền; Vịt 2 con 2 quan năm; Gà 1 con 7–8 tiền; Bông 1 tạ 18 đồng; Đường đen 1 ghè 1 quan hai; Đường trắng 1 tạ 70 quan; Kén 1 tạ 1000 quan; Đậu trắng 1 vuông 8 quan; Đậu xanh 1 vuông 10 quan; Nước mắm 1 ghè 2 tiền; Dầu phộng 1 ghè 9 tiền; Cá khô 1 tạ 22 quan; Heo nhỏ 7 quan năm; Muối 1 vuông 1 quan; Thuốc bánh 1 quan năm; Sáp 1 tạ 500 quan; Trứng gà 1 chục 5 tiền; Trứng vịt 1 chục 5 tiền; Thịt heo 1 tạ 60 quan; Heo giống 1 con 10 quan; Vải tây trắng 1 thước 5 tiền rưỡi; Bông cán rồi 11 đồng 1 tạ.</t>
  </si>
  <si>
    <t>Giá Chợ-lớn: Gạo giá 1 tạ 2 đồng 5; Cá khô nhứt hạng 30 quan 1 tạ; Bông cán 1 tạ 17 đồng; Lúa 1 tạ 5 quan 5; Bạc 1 đồng đổi 5 quan 6 tiền; Cau khô 1 tạ 120 quan; Cau tươi vun 1 tạ 50 quan; Gạo lức 1 tạ 1 đồng bạc 4 quan 5 tiền; Bông chưa cán 1 tạ 6 đồng; Đường cát 1 tạ 12 đồng; Tơ 1 tạ 430 đồng; Sừng trâu 1 tạ 6 đồng rưỡi; Da trâu 1 tạ 5 đồng; Ngói 10,000 tấm 12 đồng; Gạch 1000 tấm 6 đồng; Dầu 11 đồng 1 tạ; Da bò 1 tạ 9 đồng.</t>
  </si>
  <si>
    <t>Giá Gò-công: Gạo 1 tạ 6 quan 5 tiền; Lúa 1 tạ 4 quan; Gà thiến 1 con 2 quan; Gà 1 con 7 tiền; Vịt 1 con 9 tiền; Đường đen 1 ghè 1 quan; Dầu phộng 1 cân 9 tiền; Nước mắm 1 ghè 2 tiền; Heo nhỏ chừng 5 quan; Một đồng bạc đổi 5 quan ba.</t>
  </si>
  <si>
    <t>Gạo trắng 1 vuông 3 quan 2 tiền; Lúa 1 vuông 1 quan 5 tiền; Muối 1 vuông 9 tiền; Vải An-nam 1 cây 6 quan; Thịt heo 1 cân 6 tiền rưỡi; Vịt 1 con 1 quan; Gà 9 tiền 1 con; Cá sống 1 cân 5 tiền; Đường đen 1 ghè 1 quan; Bông 1 tạ 3 chục; Đậu trắng 1 vuông 11 quan; Canh kiến 1 cân 12 quan; Tiêu 1 cân 6 tiền; Mây 100 cây 1 quan 5 tiền; Nước mắm 1 ghè 2 tiền; Dầu chai 1 ghè 3 tiền; Dầu phộng 10 cân 8 quan 5 tiền; Thuốc bánh 2 tiền rưỡi; Rượu 1 chai 6 tiền.</t>
  </si>
  <si>
    <t>Quan Nguyên-Soái gia ân tha phần phạt: Nguyễn văn Huế án đày 12 năm; Nguyễn văn Thiện án đày 6 năm; Phạm văn Khả án đày 6 năm — cả ba nguyên can án giúp giặc nay được ân xá. Quan Nguyên-Soái phê cho Lê văn Thạnh nay phải ở tù mười năm vì cớ chồng phải chết; còn về tiền phạt cho con người bị giết thì cứ theo như trước án.</t>
  </si>
  <si>
    <t>15/08/1867</t>
  </si>
  <si>
    <t>Ai giết được con cọp thì nhà nước ban phần thưởng mỗi một con là ba chục quan tiền.</t>
  </si>
  <si>
    <t>Ngày 17 tháng juillet, hoàng Kèo-Via đánh phá đạo binh Poucombô, giết đặng nhiều lắm, còn nhiều đứa thất trận lạc phách trốn theo Poucombô.</t>
  </si>
  <si>
    <t>Ngày 22 tháng năm có một người làng Khánh-hội nhà ở gần mé sông bị ăn cướp. Đêm ấy chừng giờ thứ hai một đám ăn cướp Chệc ước mười đứa, có súng có đinh ba; chúng định đánh một nhà giàu ở gần đó nhưng liệu thế không nổi nên đánh nhà ông thầy cả; xốc vào chận trước sau, đập cửa, nổi đèn đuốc; chủ nhà đang ngủ tưởng nhà cháy, thất kinh chạy ra la làng; làng chạy tới thấy đèn đuốc sáng lòa, thấy đinh ba với súng, ngỡ ăn cướp đông lắm nên đứng xa không dám tiếp; mấy thằng Chệc phá hai cái rương lấy hết đồ đạc được năm bảy trăm quan tiền rồi đi êm; sáng ngày làng báo quan, đi theo dấu tìm khắp mà chưa bắt được.</t>
  </si>
  <si>
    <t>Ngày mồng 6 rạng mồng bảy tháng sáu chừng nửa đêm có một người ở Chợ-lớn bị ăn cướp. Một đảng ăn cướp Chệc chừng sáu bảy mươi đứa, có súng ống khí giới, xốc tới vây tứ phía, đặt người giữ mấy nhà gần không cho ra vô la lối, phá cửa vào nhà; có một hai người trong nhà đánh lại thì bị đánh vít tích nặng; chúng phá rương lấy vàng bạc áo quần hàng giẻ bỏ vào bao nẹp rồi đi; khi trong nhà la lên, người ta chạy tới thì bị đâm thêm hai người, cả thảy bốn người bị thương. Cách một ngày theo dấu soát tại xóm Giày-bánh-tráng, bắt được hơn ba mươi thằng Chệc, đã giải ra khám đường Sài-gòn ba mươi đứa, quan còn đang tra nã. Chúng đã lấy của người Annam ấy phỏng chừng bảy tám ngàn quan tiền.</t>
  </si>
  <si>
    <t>CHUYỆN TRONG NHỰT TRÌNH MACAO – NÓI VỀ KẺ CƯỚP: Tháng hai Tây, một đoàn ghe Annam năm chiếc chở lương tiền từ tỉnh Nha-trang ra Huế (hai mươi vạn đồng bạc, tám ngàn tạ gạo, một ngàn đồng bạc hóa hàng), có một trăm lính, hai cây súng lớn và một trăm cây điểu thương. Ngày hai mươi, ra khỏi Nha-trang một ngày thì bị mười chiếc tàu ở Quảng-đông chặn đánh; súng lớn bắn chết nhiều lính và hai ông quan; hơn sáu mươi người nhảy xuống biển, kẻ chìm kẻ lội vào bờ; kẻ cướp trói những người còn lại bỏ qua tàu, lấy hết tiền bạc, cắt đầu hai ông quan rồi kéo buồm chạy. Chúng chuyển người bị bắt qua hai chiếc tàu buồm ở Macao, tới ngày mồng hai tháng Avril thì về tới Macao. Quân cướp nhốt người Annam trong một cái lều có đóng ván, dụ ký giao ước đi làm việc nhà 'năm đồng bạc một tháng', ai không chịu ký thì bị nhốt dưới đáy tàu, bỏ đói khát cho tới khi chịu. Một ông cố ở Nha-trang đi ghe về Hồng-kông thấy sự ấy, thuật lại cho các cố và một ông chủ nhựt trình ở Macao; người ta đi kiếm, tìm được một đứa con nít Annam ở làm việc cho một người đàn bà Các chú khai ra mọi chuyện (cha nó cùng bị bắt với năm mươi người khác và bị bán tại Macao). Sau đó phát hiện nhiều người Annam bị nhốt trong nhà và hai mươi người ở dưới tàu khói Yphanho tên Cataluna đậu tại Macao; quân giữ sợ nên thả mười một người, đem vào nhà trường mà nuôi. Nhựt trình ngày 21 tháng juin nói người ta đã bắt được đứa đầu đảng ăn cướp vì nhiều người bị bắt nhìn được nó và tìm được đồ tang trong nhà nó, quan đã bỏ tù.</t>
  </si>
  <si>
    <t>Giá Sài Gòn: Gạo lứt 1 vuông 3 quan; Lúa 1 vuông 1 quan 5 tiền; Vịt 2 con 2 quan năm; Gà 1 con 7–8 tiền; Bông 1 tạ 18 đồng; Đường đen 1 ghè 1 quan hai; Đường trắng 1 tạ 70 quan; Kén 1 tạ 1000 quan; Đậu trắng 1 vuông 8 quan; Đậu xanh 1 vuông 10 quan; Nước mắm 1 ghè 2 tiền; Dầu phộng 1 ghè 9 tiền; Cá khô 1 tạ 22 quan; Heo nhỏ 7 quan rưỡi; Muối 1 vuông 1 quan; Thuốc bánh 1 quan; Sáp 1 tạ 500 quan; Trứng gà 1 chục 5 tiền; Trứng vịt 1 chục 5 tiền; Thịt heo 1 tạ 60 quan; Heo giống 1 con 10 quan; Vải tây trắng 1 thước 5 tiền rưỡi; Bông cán rồi 11 đồng 1 tạ.</t>
  </si>
  <si>
    <t>Giá Chợ-lớn: Gạo già 1 tạ 2 đồng 5; Cá khô nhứt hạng 30 quan 1 tạ; Bông cán 1 tạ 17 đồng; Lúa 1 tạ 5 quan 5; Bạc 1 đồng đổi 5 quan 6 tiền; Cau khô 1 tạ 120 quan; Cau tươi 1 tạ 50 quan; Gạo lức 1 tạ 1 đồng bạc 4 quan 5 tiền; Bông chưa cán 1 tạ 6 đồng; Đường cát 1 tạ 12 đồng; Tơ 1 tạ 430 đồng; Sừng trâu 1 tạ 6 đồng rưỡi; Da trâu 1 tạ 5 đồng; Ngói 10,000 tấm 12 đồng; Gạch 1000 tấm 6 đồng; Dầu 11 đồng 1 tạ; Da bò 1 tạ 9 đồng.</t>
  </si>
  <si>
    <t>Gạo 1 vuông 3 quan 4 tiền; Lúa 1 vuông 1 quan 6 tiền; Muối 1 vuông 1 quan; Heo giống 1 con 7 quan; Vải An-nam 1 cây 5 quan năm; Vải Tây 1 thước 5 tiền; Vải đỏ 1 thước 7 tiền; Trà 1 cân 3 quan; Bông 1 tạ 35 quan; Kén 1 tạ 400; Chai 1 tạ 50 chục; Dầu phộng 1 tạ 50 chục; Bánh dầu 1 cái 1 tiền; Thịt heo 1 cân 7 tiền; Vịt 1 con 1 quan năm; Gà 1 con 1 quan; Cá tươi 1 tạ 1 quan; Đường đen 1 ghè 6 tiền; Thuốc bánh 1 tiền rưỡi; Đậu trắng 1 vuông 11 quan; Đậu xanh 1 vuông 12 quan; Tiêu 1 cân 6 tiền; Nước mắm 1 ghè 2 tiền; Vôi 1 vuông 1 quan; Mây 100 cây 2 quan năm.</t>
  </si>
  <si>
    <t>Quan Nguyên-soái y theo lời Hoàng-đế Phalangsa định: Ba tỉnh Vinh-long, Châu-đốc, Hà-tiên cùng các nơi thuộc về tỉnh ấy, từ ngày rằm tháng août 1867 thì thuộc về nước Phalangsa. Ông Nguyên-soái ký.</t>
  </si>
  <si>
    <t>Ông Gally-Passebosc (quan tư bộ) và ông Santerre (quan hai bộ) xin thôi làm tham biện, quan Nguyên-soái cho. Ông Audibert làm tham biện Kiên-giang thế cho ông Silvestre đi làm việc tại Mỹ-tho. Ông Vignes giao huyện Sa-đéc cho ông Collin, về ngồi tham biện tại Chợ-lớn. Ông Lemonnier de la Croix làm tham biện tại Rạch-giá thế cho ông Labellivière; ông Labellivière làm tham biện tại Hà-tiên. Từ rằm tháng août 1867 các quan tham biện trong ba tỉnh mới phải làm sổ sanh, tử, hôn giá. Từ mồng một tháng août 1867, Cà-mau đổi chỗ khác, thuộc về quan tham biện Rạch-giá; phủ An-biên thuộc Hà-tiên, huyện Kiên-giang về tham biện Rạch-giá.</t>
  </si>
  <si>
    <t>Nhân lễ lớn Hoàng đế Phalangsa, quan Nguyên-Soái cho lên bực: THÔNG NGÔN – Trần văn Lương (hạng nhì tại tham biện Sài-gòn lên hạng nhứt); A sept (thông ngôn Các chú tại Chợ-lớn lên hạng nhì); Andreas Cần (hạng ba theo tham biện Thủ-đức lên hạng nhì); Trần văn Giá (hạng ba tại Bến-tre lên hạng nhì). KÍ LỤC ăn lộc 600 quan/năm: Hồ văn Kiều (Thủ-dầu-một), Tống lai Bình (Thủ-đức), Phạm văn Tường (Tân-an), Vương văn Sắc (Chợ-gạo). Kí lục ăn lộc 480 quan/năm: Nguyễn văn Sanh, Nguyễn như Ý (Thủ-dầu-một), Lê văn Xuân (Trảng-bàng), Trần nhựt Tòng (Tây-ninh), Trần ngợi Viên (Tân-an), Nguyễn văn Thế (Mỹ-tho).</t>
  </si>
  <si>
    <t>Quan Nguyên-Soái cấp bằng cho các Cai tổng thiệt thọ: Trần văn Quyến (tổng Bình-thạnh-trung, Bình-long); Nguyễn văn Rèn (Long-hưng-trung, Tân-long); Nguyễn văn Hạp (Ngãi-an); Lê văn Nhu (Bình-điền, Bình-an); Phạm duy Minh (Phước-vinh-hạ, Phước-chánh); Võ văn Lam (Cửu-cư-hạ, Cửu-an); Nguyễn văn Cung (Thanh-mục-hạ, Tân-thạnh); Nguyễn văn Tuệ (Phước-lộc); Trần văn Thọ (Ham-ninh-hạ, Quảng-hóa); Ngô văn Thắm (Ham-ninh-thượng, Tân-ninh); Phạm duy Can (Lợi-trinh, Kiên-đàng); Nguyễn học Hiền (Kiến-hòa); Nguyễn văn Thành (Thuận-bình, Kiến-hưng). Ngày rằm tháng août 1867, Quan Nguyên-Soái ký.</t>
  </si>
  <si>
    <t>Quan Nguyên-Soái tha tội cho Nguyễn văn Chơn làm Phó-tổng Lợi-trinh phải ở tù một năm, nay được khỏi. Tha tội cho Nguyễn văn Thông và Nguyễn văn Sốt phải ở tù năm năm vì theo giặc, nay được khỏi.</t>
  </si>
  <si>
    <t>Đã bấy lâu nay có nhiều người Annam, Các chú, mướn người ta viết đơn thưa mà không ra gì, lại phải chịu tiền nhiều lắm; quan Langsa đã biết điều ấy. Ai muốn gởi đơn thì phải tới quan mà gởi; người nghèo hay giàu đều có phép tới quan mà thưa, chẳng phải mướn người ta mà mất tiền; nhà nước không chịu người nào muốn lo cho người khác; ai có việc oan ức thì thưa với quan, quan sẽ xem xét các đơn rồi nói lại cho người ta hay, làm thế ấy thì khỏi tốn tiền.</t>
  </si>
  <si>
    <t>TẠI TÂN AN VIẾT: Ngày 31 tháng juillet, các hương chức nội tổng An-ninh-hạ hết thảy 29 người tựu tại tham biện mà đặt một người làm tổng; mỗi người viết riêng tên người mình lựa; té ra cả thảy đều viết tên Hồ văn Tạ là người tử tế; các chức lấy làm vui lắm vì lựa được người tử tế mà trị mình.</t>
  </si>
  <si>
    <t>TẠI CÔN NÔN VIẾT: Đã hơn mười lăm bữa rày trời không có mưa nên người ta lấy làm sợ mất mùa; nước thì gần hết, gió mạnh làm cho lúa chết hết; mạ đã gần hết, nếu ít bữa nữa trời không mưa thì mạ không chịu được nữa.</t>
  </si>
  <si>
    <t>Sách phép toán đã phát trong các nhà trường được ba năm nay, làm ích cho các học trò muốn học phép toán; sách ấy bây giờ đã hết rồi cho nên người ta đang in lại, một ít tháng nữa thì sẽ phát.</t>
  </si>
  <si>
    <t>15/09/1867</t>
  </si>
  <si>
    <t>15/10/1867</t>
  </si>
  <si>
    <t>Ngày 14 tháng nầy nhà nước chẩn thí cho dân nghèo cực; đã yết thị cho các làng chung quanh Sài-gòn dẫn số dân nghèo đem tới tại Cầu quan gần trường và nơi nhà canh ở Cầu ông Lãnh mà lãnh gạo, phát từ giờ thứ năm cho tới giờ thứ sáu chiều tối.</t>
  </si>
  <si>
    <t>Giá Sài Gòn: Gạo lứt 1 vuông 3 quan; Lúa 1 vuông 1 quan 5 tiền; Vịt 2 con 2 quan năm; Gà 1 con 7–8 tiền; Bông 1 tạ 18 đồng; Đường đen 1 ghè 1 quan hai; Đường trắng 1 tạ 70 quan; Kén 1 tạ 1000 quan; Đậu trắng 1 vuông 8 quan; Đậu đen 1 vuông 6 quan; Đậu xanh 1 vuông 10 quan; Nước mắm 1 ghè 2 tiền; Dầu phộng 1 ghè 9 tiền; Cá khô 1 tạ 22 quan; Heo nhỏ 7 quan năm; Muối 1 vuông 1 quan; Thuốc bánh 1 quan năm; Sáp 1 tạ 500 quan; Trứng gà 1 chục 5 tiền; Trứng vịt 1 chục 5 tiền; Thịt heo 1 tạ 60 quan; Heo giống 1 con 10 quan; Vải tây trắng 1 thước 5 tiền rưỡi; Bông cán rồi 11 đồng 1 tạ.</t>
  </si>
  <si>
    <t>Giá Chợ-lớn: Gạo giá 1 tạ 2 đồng 5 tiền; Cá khô nhứt hạng 30 quan 1 tạ; Bông cán 1 tạ 17 đồng; Lúa 1 tạ 5 quan 5; Bạc 1 đồng đổi 5 quan 6 tiền; Cau khô 1 tạ 120 quan; Cau tươi vun 1 tạ 50 quan; Gạo lứt 1 tạ 1 đồng bạc 4 quan 5 tiền; Bông chưa cán 1 tạ 6 đồng; Đường cát 1 tạ 12 đồng; Tơ 1 tạ 430 đồng; Sừng trâu 1 tạ 6 đồng rưỡi; Da trâu 1 tạ 5 đồng; Ngói 10,000 tấm 12 đồng; Gạch 1000 tấm 6 đồng; Dầu 11 đồng 1 tạ; Da bò 1 tạ 9 đồng.</t>
  </si>
  <si>
    <t>Giá Gò-công: Gạo 1 tạ 6 quan 5 tiền; Lúa 1 tạ 4 quan; Gà thiến 1 con 2 quan; Gà 1 con 7 tiền; Vịt 1 con 9 tiền; Đường đen 1 ghè 1 quan; Dầu phộng 1 cân 9 tiền; Nước mắm 1 ghè 2 tiền; Heo nhỏ chừng 5 quan; Một đồng bạc đổi 5 quan.</t>
  </si>
  <si>
    <t>Lúa 1 vuông 1 quan 8 tiền; Gạo 1 vuông 3 quan 6 tiền; Muối 1 vuông 1 quan; Thịt heo 1 cân 7 tiền; Vịt 1 con 1 quan 5 tiền; Gà 1 con 1 quan; Cá khô 1 tạ 12 quan; Vải An-nam 1 cây 5 quan 2 tiền; Đường cát 1 cân 1 quan 2 tiền; Đường 1 ghè 6 tiền; Thuốc 1 tấm 1 tiền rưỡi; Đậu xanh 1 vuông 12 quan; Đậu trắng 1 vuông 10 quan; Tiêu 1 cân 6 tiền; Bông hột 1 tạ 37 quan; Kén 1 tạ 480 quan; Dầu cây 1 tạ 40 quan; Chai 1 tạ 17 quan; Vôi 1 tạ 3 quan; Đuốc 1 cây 1 tiền rưỡi; Một đồng đổi 5 quan 5 tiền; Mây 100 cây 7 tiền; Vải đỏ 1 thước 7 tiền; Vải trắng 1 thước 6 tiền.</t>
  </si>
  <si>
    <t>Gạo lứt 1 giạ 2 quan 7 tiền; Lúa 1 giạ 1 quan 4 tiền; Vịt 1 cặp 2 quan; Gà lớn 1 con 8 tiền; Gà thiến 1 con 1 quan; Nước mắm 1 ghè 2 tiền; Heo nhỏ 2 tháng 5 quan; Trứng gà 1 chục 4 tiền; Trứng vịt 1 chục 5 tiền; Thịt heo 1 tạ 50 quan; Heo giống 1 con 7 quan; Bạc 1 đồng đổi 5 quan 5 tiền; Mây 1 trăm 2 quan.</t>
  </si>
  <si>
    <t>Ông Garrido (quan ba bộ), ông Vigne (quan ba bộ) và ông Piguet (quan ba thủy) cả thảy đều lên bực làm tham biện hạng nhứt từ ngày 22 tháng août 1867.</t>
  </si>
  <si>
    <t>Nói về tên lính Lê văn Huệ ở làng Phước-chí thuộc tham biện Cần-giuộc: Quan Nguyên-Soái nghe tin Lê văn Huệ là một tên lính đã cứu người ta mà mình phải hiểm nghèo gần chết — có một ông già té xuống sông Cần trong khi nước đang chảy mạnh, nhờ tên lính ấy cứu vớt. Quan Nguyên-Soái khen tên lính ấy là người đáng kính, ăn ở tốt biết làm phước cho người ta, là người tử tế và trung tín hơn mấy tên lính ở Phước-lộc.</t>
  </si>
  <si>
    <t>Ngày mồng bốn tháng chín Phalangsa giờ thứ mười hai trưa có một chiếc ghe Annam chở một con cọp; khi đi ngang chợ Mỹ-tho thiên hạ hai bên sông chạy theo coi đông lắm; ghe chèo vào đậu trước nhà ông huyện Quê cho thiên hạ coi. Người ta tin rằng cọp biết đồng đều và nên thuốc, đồn rằng hễ ai đặng 'bằng cấp ông cọp' thì được sức khỏe, đau thì lành; nên mỗi người mua một tờ giấy vàng và một con gà cùng năm tiền đèn tới mà xin; thằng chủ lấy sơn thoa vào vấu cọp, bắt tay nó chấm xuống tờ giấy vàng rồi trao cho người ta. Trong một giờ chúng được ba bốn chục quan tiền, năm sáu chục con gà cùng trà, nhang đèn. Thiên hạ bỏ cả việc buôn bán mà đi xin, té ra làm những điều vô ích lắm. Ký: P. Thới.</t>
  </si>
  <si>
    <t>Giá Sài Gòn: Gạo lứt 1 vuông 3 quan; Lúa 1 vuông 1 quan 5 tiền; Vịt 2 con 2 quan năm; Gà 1 con 7–8 tiền; Bông 1 tạ 18 đồng; Đường đen 1 ghè 1 quan hai; Đường trắng 1 tạ 70 quan; Kén 1 tạ 1000 quan; Đậu trắng 1 vuông 8 quan; Đậu đen 1 vuông 6 quan; Đậu xanh 1 vuông 10 quan; Nước mắm 1 ghè 2 tiền; Dầu phộng 1 ghè 9 tiền; Cá khô 1 tạ 22 quan; Heo nhỏ 7 quan năm; Muối 1 vuông 1 quan; Thuốc bánh 1 quan năm; Sáp 1 tạ 500 quan; Trứng gà 1 chục 5 tiền; Trứng vịt 1 chục 5 tiền; Thịt heo 1 tạ 60 quan; Heo giống 1 con 10 quan; Vải tây trắng 1 thước 5 tiền rưỡi; Bông cán rồi 14 đồng 1 tạ.</t>
  </si>
  <si>
    <t>Giá Chợ-lớn: Gạo giá 1 tạ 2 đồng 5 tiền; Cá khô nhứt hạng 30 quan 1 tạ; Bông cán 1 tạ 17 đồng; Lúa 1 tạ 5 quan 5; Bạc 1 đồng đổi 5 quan 6 tiền; Cau khô 1 tạ 120 quan; Cau tươi vun 1 tạ 50 quan; Gạo lức 1 tạ 1 đồng bạc 4 quan 5 tiền; Bông chưa cán 1 tạ 6 đồng; Đường cát 1 tạ 12 đồng; Tơ 1 tạ 430 đồng; Sừng trâu 1 tạ 6 đồng rưỡi; Da trâu 1 tạ 5 đồng; Ngói 1,000 tấm 12 đồng; Gạch 1000 tấm 6 đồng; Dầu 11 đồng 1 tạ; Da bò 1 tạ 9 đồng.</t>
  </si>
  <si>
    <t>Lúa 1 vuông 1 quan 7 tiền; Thịt heo 1 cân 7 tiền; Gạo lức 1 vuông 3 quan 4 tiền; Vịt 1 con 1 quan 5 tiền; Muối 1 vuông 1 quan; Gà 1 con 1 quan; Bạc 1 đồng 5 quan 5 tiền; Gà thiến 1 con 1 quan 5 tiền; Vải Annam 1 cây 5 quan 5 tiền; Đường hạ 1 cân 1 quan 2 tiền; Đường đen 1 ghè 6 tiền; Thuốc hút 1 bánh 1 tiền 48 đồng; Đậu xanh 1 vuông 8 quan; Đậu trắng 1 vuông 7 quan; Trà tàu 1 cân 2 quan 8 tiền.</t>
  </si>
  <si>
    <t>Theo lời ông Giám thành xin, quan Nguyên-soái định: Điều thứ nhứt — người nào múc nước trong các giếng tại Sài-gòn, khi múc xong thì phải đi cho khỏi giếng. Điều thứ hai — không cho ai tắm gội cùng rửa ráy các vật thịt cá cùng những đồ khác gần giếng. Điều thứ ba — người nào không vâng lời, lần thứ nhứt phạt tiền từ một quan đến năm quan, lần thứ hai giam tù từ một ngày đến ba ngày. Quan Nguyên-Soái ký.</t>
  </si>
  <si>
    <t>Nguyên Lưu Thành là quân đồn điền ở Long-vang bị đậu nhầm trên đầu, nay quan Nguyên-soái cho làm huyện quyền nhiếp tùng theo tham biện Trà-vinh, ăn lộc một tháng 150 quan tiền kể từ mồng một tháng octobre 1867. Ban phần thưởng cho mata và vợ lính mata có công nghiệp mà phải chết tại trận hay bị đậu: Cường (Bảy-xàu) 300 quan vì có hai đứa con mà chồng chết tại trận ngày 27 tháng août 1867; Hồ thị Đê (Trà-vinh) 200 quan vì chồng chết cùng ngày; Đạo (Bảy-xàu) 100 quan vì bị đậu. Kể tên những mata chết tại trận ngày 27 tháng août 1867: Rốt, Trần văn Nga, Nguyễn văn Đố — mỗi người phát tiền tuất 300 quan cho bà con lãnh.</t>
  </si>
  <si>
    <t>Om là thông ngôn hạng ba tại dinh ông thượng thơ, nay làm thông ngôn tại Tây-ninh tùng theo quan coi binh kể từ 21 tháng septembre 1867. Trần văn Thế làm thầy dạy chữ quốc ngữ tại Tân-an mới thi đậu, nay được làm thầy dạy nhì hạng ăn lộc 360 quan/năm. Cho các học trò làm thầy dạy quyền nhiếp: Khỏe Philippe (nhà trường Chợ-quán); Giáp, Quí, Nguyễn văn Sanh (nhà trường Thủ-đức); quan thượng thơ sẽ lựa chỗ mà đặt, sau khi dạy được ít tháng thì sẽ có bằng cấp. Giáp là học trò Thủ-đức được đặt làm thầy dạy quyền nhiếp tại Tân-an, ăn lộc 30 quan/tháng.</t>
  </si>
  <si>
    <t>15/01/1866</t>
  </si>
  <si>
    <t>CÔNG VỤ – Yết thị 20 tháng chạp: nộp vật hạng</t>
  </si>
  <si>
    <t>TẠP VỤ – Người Annam và phong tục Pháp-lang-sa</t>
  </si>
  <si>
    <t>TẠP VỤ – Tin tàu Lorcha Sài Gòn–Mỹ-tho</t>
  </si>
  <si>
    <t>Không rõ tiêu đề</t>
  </si>
  <si>
    <t>Không rõ tiêu đề [Phía dưới sông bây giờ có nhiều ăn cướp; vụ quân Maní và ghe thuyền]</t>
  </si>
  <si>
    <t>[Ngày 15 tháng janvier – các cai tổng và hương chức hiệp cùng các quan tham biện]</t>
  </si>
  <si>
    <t>Không rõ nhan đề</t>
  </si>
  <si>
    <t>[Ngày 21 tháng janvier – quan hiệp biện Phan tới Saigon, quan Nguyên-Soái tiếp]</t>
  </si>
  <si>
    <t>Tây ninh</t>
  </si>
  <si>
    <t>Sài gòn</t>
  </si>
  <si>
    <t>Gò công</t>
  </si>
  <si>
    <t>Tân an</t>
  </si>
  <si>
    <t>Mỹ tho</t>
  </si>
  <si>
    <t>Biên hòa</t>
  </si>
  <si>
    <t>Bà rịa</t>
  </si>
  <si>
    <t>15/02/1866</t>
  </si>
  <si>
    <t>CÔNG VỤ – Quy định cho thuê xe tại Sài-gòn</t>
  </si>
  <si>
    <t>Thông báo thưởng cho người đua xe bò ngày mồng 1 tháng 3</t>
  </si>
  <si>
    <t>Thông báo xét xử tại Phú Tây-ninh và huyện Quảng-hóa</t>
  </si>
  <si>
    <t>Quy định tổ chức kỳ thi theo lời nghị Quan Nguyên-Soái</t>
  </si>
  <si>
    <t>[Quy định cho người đi coi vật thi trong kho]</t>
  </si>
  <si>
    <t>Phép lập vườn [Hướng dẫn trồng và chăm sóc cây ăn trái]</t>
  </si>
  <si>
    <t>[Trận đánh cướp tại Biên-hòa ngày 17 tháng décembre]</t>
  </si>
  <si>
    <t>[Thông tin về khám đường mới tại Langsa]</t>
  </si>
  <si>
    <t>[Tình hình tại tàu L'orne ngày 20 janvier]</t>
  </si>
  <si>
    <t>[Thông tin về Quan Thanh-giảng và công việc tại Sài-gòn]</t>
  </si>
  <si>
    <t>[Lời kêu gọi của tòa soạn về nguồn tin cho Nhựt-trình]</t>
  </si>
  <si>
    <t>GIA CHỢ – Trảng-bàng</t>
  </si>
  <si>
    <t>Sài Gòn</t>
  </si>
  <si>
    <t>Chợ lớn</t>
  </si>
  <si>
    <t>Mỹ-tho</t>
  </si>
  <si>
    <t>Phú-Cương</t>
  </si>
  <si>
    <t>Bà-rịa</t>
  </si>
  <si>
    <t>15/03/1866</t>
  </si>
  <si>
    <t>CÔNG VỤ – Yết thị mua đậu trắng nộp cho nhà nước</t>
  </si>
  <si>
    <t>CÔNG VỤ – [Yết thị về hội thi nghề nghiệp và các loài vật tại Saigon]</t>
  </si>
  <si>
    <t>CÔNG VỤ – [Yết thị bố thí giúp dân thành Guadeloupe]</t>
  </si>
  <si>
    <t>Địa phận Sài Gòn – Danh sách đăng ký thi nghề nghiệp và vật nuôi toàn Nam Kỳ năm 1866</t>
  </si>
  <si>
    <t>Tin tàu Sarthe</t>
  </si>
  <si>
    <t>[Tin tàu Cosmao ra Huế]</t>
  </si>
  <si>
    <t>[Tin cháy nhà tại Gò-công]</t>
  </si>
  <si>
    <t>Tin lính Tây đánh người tại Chợ quán</t>
  </si>
  <si>
    <t>Tin cháy nhà trong chợ Gò-công ngày mồng bảy tháng giêng</t>
  </si>
  <si>
    <t>15/04/1866</t>
  </si>
  <si>
    <t>[Thông báo về lái buôn ở ba tỉnh muốn thông công cùng nhà buôn bên Tây]</t>
  </si>
  <si>
    <t>Thưởng cho học trò làm bài thi (3 mức thưởng)</t>
  </si>
  <si>
    <t>[Thông báo trưng bày hàng hóa Pháp tại Sài-gòn và Chợ-lớn]</t>
  </si>
  <si>
    <t>[Tin tàu thuyền và máy đào rạch tháng 4]</t>
  </si>
  <si>
    <t>Tin cứu người và bắt tàu hồng mao tại Sài-gòn</t>
  </si>
  <si>
    <t>TẠP VỤ – Tin cọp nuôi và đồ gởi về Pha-lang-sa theo tàu l'Orne</t>
  </si>
  <si>
    <t>Thử nghiệm làm ruộng hai mùa và chuyện ông tổng Bình-thổ</t>
  </si>
  <si>
    <t>Năm ngoái có một người chệc làm ruộng hai mùa để bắt chước và được lợi hơn, nhưng mùa thứ hai ra xấu, chim ăn hết bông không còn gặt; chú ấy tới ông phủ xin sức cho các làng làm hai mùa, ông phủ hỏi lại thì lão thưa rằng vì làm một mình nên chim rủ nhau đến ăn hết. Kể chuyện ông tổng Bình-thổ ở huyện Bình-yên sợ hãi khi quan tham biện đến coi vườn tược nghề nghiệp đã khai; ông tổng dẫn quan ra ngoài đồng xa rồi chỉ nơi trồng mía; khi đến nhà thì chẳng thấy nghề gì. Bàn rằng người Annam không nên nghi nan, nhiều người đem đồ thi đã được thưởng, từ rày sẽ quen dần với những điều người ta dạy biểu cho được ích lợi.</t>
  </si>
  <si>
    <t>Người ta đồn có một mạch nước ở làng Vĩnh-trường gần suối Thợ-miêng, kẻ nói là mạch tiên, người rằng nước có phép, uống đau bịnh gì cũng lành; thiên hạ xa gần đổ tới, có kẻ đem tiền bạc cúng, đem giấy tiền vàng bạc khấn vái ông thần mạch. Tác giả giải thích: nước ấy là nước tự nhiên, vì suối Thợ-miêng năm sáu tháng không chảy, các mạch nước dưới đất cứ trường lưu, bị lấp càng lâu thì phát càng mạnh, chẳng phải sự gì lạ; nước tốt uống có thể khỏe mạnh là lẽ thường, nhưng nói là mạch tiên mạch cứu thì lầm; tin có thần linh là tại bụng người ta tin tưởng mà thôi.</t>
  </si>
  <si>
    <t>Ngộ độc tập thể do nấu xôi bằng củi voi voi tại Bình-thọ</t>
  </si>
  <si>
    <t>Hôm mười tám tháng hai tại huyện Ngãi-an làng Bình-thọ, đem lễ biếu cho phó tổng Huệ một mâm xôi; phó tổng cùng bà con ăn hết thảy hai mươi bốn người, ăn vô chưa kịp khỏi cổ thì ai nấy đều phải ói mửa; chạy đi hốt thuốc hai mươi bốn thang uống mới được lành; sau tra ra mới biết người kia đi lấy củi nấu xôi lầm nhằm củi voi voi mà chụm nên độc như vậy.</t>
  </si>
  <si>
    <t>Tại Sai-gon</t>
  </si>
  <si>
    <t>Bông có hột, một đồng hay là sáu đồng một tạ. — Gạo một đồng bạc tám tiền rưỡi một tạ. — Cá khô bốn đồng bạc và năm tiền hay là năm đồng một tạ. — Một đồng bạc đổi năm quan sáu tiền hay là bảy tiền.</t>
  </si>
  <si>
    <t>Tại Chợ-lớn</t>
  </si>
  <si>
    <t>Gạo một tạ một đồng bạc chín tiền rưỡi. — Bạc đổi năm quan tám tiền. — Bông một tạ chín mươi quan. — Cá khô một tạ hai mươi ba quan.</t>
  </si>
  <si>
    <t>Tại Tây-ninh</t>
  </si>
  <si>
    <t>Lúa một vuông, hai quan năm. — Gạo một vuông năm quan. — Muối một vuông một quan năm. — Trâu tốt một con một trăm. — Trâu xấu, chục. — Bò tốt năm chục. — Bò xấu ba chục.</t>
  </si>
  <si>
    <t>Tại Mỹ-tho</t>
  </si>
  <si>
    <t>Gạo một vuông năm quan. — Lúa một vuông hai quan năm. — Trâu tốt một con một trăm một. — Trâu xấu một con mười sáu đồng bạc. — Bò tốt một con năm mươi lăm. — Bò xấu một con ba mươi lăm hay là bốn chục.</t>
  </si>
  <si>
    <t>Cuối tháng mars có nghe một ít nhà gần phía Tháp-mười bị quân giặc đốt; lính đi thám phía bắc Cái-nứa thấy quân giặc làm gần tới Ấp lý nơi có đồn; quan đốc binh tại Mỹ-tho đem binh phá đồn quân giặc mới lập; quân giặc chạy về Tháp-mười. Ngày mồng một tháng Avril cho ma-tà Gò-công, Mỹ-tho đi trước, phá được đến Chín hầm, lấy được năm vị súng, hai cái cờ, bắt sống hai đứa. Mô tả địa thế Tháp-mười: giữa có gò đất cao, Thiên-hộ là đầu giặc đóng tại đó, có ba ngả đường thông vào (Cần-lộ, Ấp lý phía bắc Cái-nứa, và ngả ra đồng năm sông Lôi-rợp trên Phủ Tân-an); đất Tháp-mười bùn lầy; các ngả đều có súng lớn nhỏ và đồn giữ (Cần-lộ, Xa-tiên, Ấp lý, Bắc-chiến); binh giặc tại Tháp-mười cả thảy chừng sáu trăm kể Annam và Mani. Ngày mồng tám tháng Avril, đốc binh tại Sài-gòn vâng lệnh Ông nguyên soái về Mỹ-tho, phân binh làm ba đạo đi đánh Tháp-mười cho phá tuyệt đồn lũy quân giặc; ba đạo binh cách nhau xa để quân giặc phải phân binh cho bớt sức. Ngày mười hai, hai đạo binh dùng tàu chiến thiếc đi ngừa các đường; ngày mười ba các đạo binh khởi đi; ngày mười lăm đạo Tà đánh lấy được Xa-tiên; đạo giữa đánh đồn Chín hầm; qua ngày sau đánh được bốn phía, quân giặc phải lui về đồn O-bịp, đồn Tiên gần Tháp-mười chắc chắn hơn; Huyện Lộc coi binh ma-tà Mỹ-tho báo rằng đang nước lớn, lính lang-sa phải lội nước mà vào; quá ngọ đạo binh tới trước đồn Tiên, đồn ấy có hai trăm quân giặc cùng bốn mươi cây súng.</t>
  </si>
  <si>
    <t>BỔ VỀ THÁP-MƯỜI – Lời khen thưởng của Quan Nguyên-Soái</t>
  </si>
  <si>
    <t>Quan Nguyên-Soái làm tờ khen và gia ơn các quân binh thủy bộ, ma-tà; chứng rằng việc đánh Tháp-mười chẳng những quân giặc lấy làm khó mà nhiều người trong ta cũng tưởng đánh không được. Các anh em đã ra sức trong bốn ngày mà làm được việc cả thể ấy; quân giặc chiếm cứ chỗ bùn lầy làm mình mống, các đồn Tiên, Chín hầm, Bắc-chiến, O-bịp, Đồn tà giăng bốn phía mạnh mẽ mà các anh em đã đánh phá được. Kèm danh sách đạo binh Vàm-cỏ, Đạo trung và Đạo tà gồm tên các quân binh, người bị thương, đội ma-tà.</t>
  </si>
  <si>
    <t>Quan Nguyên-Soái nghị lập mộ tại Tân-an</t>
  </si>
  <si>
    <t>Quan Nguyên-Soái nghị sẽ lập một cái mộ tại Tân-an để nhắc công nghiệp các lính Lang-sa cùng Annam đã chết tại trận Tháp-mười; sổ để tên các lính ấy trên mộ cho được lưu tích lâu dài. Ký: Kẻ làm nhựt trình E. Potteaux. Nhà In – Saigon.</t>
  </si>
  <si>
    <t>15/05/1866</t>
  </si>
  <si>
    <t>CÔNG VỤ Lời nghị định về bổ nhiệm Tham tán mới ngày 30 Avril</t>
  </si>
  <si>
    <t>Quan Nguyên-Soái đã nghị cử ông Quan năm tàu chiến làm chức Tham tán thế cho ông Tham tán cựu về Tây, đi theo tàu nhựt trình. Ông Tham tán mới lãnh việc nhằm ngày 1er tháng Mai năm 1866.</t>
  </si>
  <si>
    <t>CÔNG VỤ – Đinh ngày 24 tháng tư về giá giao nạp cho nhà nước nội năm 1867</t>
  </si>
  <si>
    <t>Định ngày 24 tháng tư giờ thứ bảy ban mai tại tòa quan hộ bộ sẽ giáo giá cho người ta lãnh mua các đồ dụng hộp thiết, để nạp cho nhà nước nội năm 1867; lãnh xong nội tháng phải nộp sáu trăm hộp bằng nữa, lại hai trăm hộp nhỏ bằng bổn. Phải nạp tiền chắp chì 1,000 quan. Ai muốn biết phép tắc biểu làm sao phải tựu tại ông lý lục kho sàn mà coi. Đến ngày giáo giá thì phải làm tờ phong lại nạp cho quan hộ bộ.</t>
  </si>
  <si>
    <t>CÔNG VỤ – Lời rao: Lời rao về mua ruộng tại Bà-hướm</t>
  </si>
  <si>
    <t>Có mấy người Tây mua được một sở ruộng ở dưới Bà-hướm gần rạch giồi mà muốn cho sở ruộng ấy ra từ phần; từ mười mẫu cho bốn mươi mẫu tây; ai muốn mướn thì phải tới nhà chủ điền ở tại Sài-gòn; kể cho nội trong hai tháng; số người sẽ giúp tiền cho mà làm ruộng; có hương chức kiết linh; khai phá ra một mẫu tây; chủ điền sẽ giảm cho bây mươi một quan tiền đề mãn mùa sẽ trả mà không ăn lời. Điều thứ mười ba: Nhà nước muốn giữ không cho người ta làm đầu chai, sau sẽ bán mặc ý mình. Ngày 14 tháng Mai 1866. Ông Nguyên-Soái ký.</t>
  </si>
  <si>
    <t>Các điều lệ về chặt cây rừng (12 điều)</t>
  </si>
  <si>
    <t>Quan Nguyên-Soái ra yết thị này cho mọi người được hay về các quy định chặt cây trên rừng trong ba tỉnh: phải là người phương tây và người phương đông được phép chặt cây; phải làm đơn xin cùng quan tham biện sở tại; giá cây sẽ dán trương cho người ta biết; khi cây đã chặt phải trình quan tham biện sở tại số cây và thuế; ai chặt cây phải trả tiền cho nhà nước; chủ chặt cây phải chịu phạt nếu người làm phạm lỗi; cây vắp, cây sao trước cấm nay có phép chặt; có lẽ cho phép đốt một hai nơi trong rừng; ai đốt rừng, hư cây, lấy cây không phép thì phạt theo luật; người không làm đơn thì phạt 5–15 quan và ở tù 1–5 ngày, cây phải nhập kho; các làng trên rừng được phép làm cây để làm ăn; quan lớn đặt một người làm đầu và bốn người giúp coi sóc việc rừng và bắt người phạm.</t>
  </si>
  <si>
    <t>TẠP VỤ – Đánh giá trận đánh Tháp-mười và tinh thần quân binh</t>
  </si>
  <si>
    <t>Vậy sự đánh phá Tháp-mười thì rất có ích cho dân lắm. Trong tháng ba tây khi quân giặc thấy quan quân sắm sửa đánh đồn Tháp-mười thì nó cũng ra sức chiêu binh cho được chống trở; có một toán lính mata dấy ở phía nam tỉnh Mỹ-tho hiệp nhau rồi lại tan đi; dân đã bắt được hai trưởng nó mà nạp cho quan. Dân sự vui mừng, thấy lính mata đi cùng lính Pha-lang-sa đánh dẹp quân ngụy làm ích lợi cho mình; khi lính đánh Tháp-mười về thì dân chạy đến rước vui mừng như rước lính thắng trận; trong những việc hiểm nghèo mà có người Pha-lang-sa giúp thì người Annam cũng gần được như người phương Tây.</t>
  </si>
  <si>
    <t>[Tường thuật trận đánh Tháp-mười chi tiết]</t>
  </si>
  <si>
    <t>Khi đánh phá Tháp-mười, huyện Lộc đi với ba mươi lính ma-tà cùng ông quan hai đi với ba lính Pha-lang-sa, bắt được một lính Tây đã bỏ trốn khi trước, hai người ma-ni, mười hai người Annam, bảy con trâu cùng súng ống khí giới; còn một hai người ma-ni và Annam chạy khỏi. Người ta thuật chuyện một lính tên Cho ở Gò-công ở đội nhì mất tích từ đêm mười sáu đến mười bảy, đã bị kể vào sổ người chết; sau tìm được đưa xuống tàu Fusée nhưng đã chết trong tàu; đem về Gò-công cùng ngày với các lính khác. Quan kinh lược đến Sài-gòn làm nhiều việc quốc gia cùng mừng quan Nguyên-Soái vì đã phá được ổ cướp.</t>
  </si>
  <si>
    <t>Tin tàu thuyền tháng 4-5</t>
  </si>
  <si>
    <t>Đêm hai mươi rạng hai mươi mốt tháng tư tây dưới huyện Phước-tuy một làng bị cháy hết 43 cái nhà cùng đồ vật, nhà nước cho làng ấy năm trăm quan tiền phát cho người khốn khó. Tàu Cosmao đi Huế rồi chạy ra Bắc-kỳ; xứ Bà-rịa đã bình yên, trong một tháng đóng được năm trăm chiếc ghe bầu. Tàu Sarthe bỏ Suez ngày mồng một tháng ba, tới Sài-gòn ngày mồng chín tháng tư, chạy có ba mươi chín bữa, chở người và năm mươi con ngựa. Ngày mười hai tàu l'Orne bỏ Sài-gòn về Lang-sa chở tám trăm sáu mươi lính. Ngày mười bốn có tàu chiến Hồng-mao tới đậu Sài-gòn hai bữa mua đồ ăn rồi đi. Tàu Monge và Bintang đem tin về Côn-nôn ngày mồng năm tháng năm; người ở đó khỏe mạnh, cày ruộng sinh lợi nhiều.</t>
  </si>
  <si>
    <t>Ngày mồng hai tháng tư tại làng Xuân-thới, một người báo rằng cọp ban đêm phá cửa vào bắt mất con heo nuôi giá hai mươi bốn quan; vợ nó tức giận xin chỉ dấu cọp để vây bắt. Đội Hội cùng Hương Ngô, năm lính cầm súng và đem chó theo dấu máu heo vào rừng, tìm thấy xác heo bị ăn hai đùi sau nhưng không thấy cọp. Sau đó nổi trống nhóm các Tổng Xã, quân dân bốn trăm người vác khí giới đến vây rừng; dàn hàng ba phía đánh đuổi, một phía giữ im; đến chỗ xác heo thì gặp cọp lớn.</t>
  </si>
  <si>
    <t>Tin cướp đánh nhà ông Trùm tại làng Chợ-quán</t>
  </si>
  <si>
    <t>Đêm mồng bảy rạng mồng tám tháng ba có đám ăn cướp đánh nhà ông Trùm ở làng Chợ-quán; ít đứa chệc cùng một hai người Annam vào giữa làng phá cửa phá rương lấy hết của cải rồi ra bình yên mà làng chẳng làm gì được; có khi đêm ấy người ta ngủ mê hoặc chủ nhà không la làng. Người ta tưởng quân ấy cả gan vào một lần nữa thì phải chết vì làng Chợ-quán vốn đồng lòng, nhứt hô bá ứng.</t>
  </si>
  <si>
    <t>Chuyện về Thế-giới mới: Chuyện sinh ba con có ba sắc da khác nhau</t>
  </si>
  <si>
    <t>Thuật chuyện trong nhựt-trình Lang-sa về một người đàn bà sinh ba đứa con có ba sắc da khác nhau; bàn luận nguyên do do nhiều sắc người sống lẫn lộn và bàn về vai trò cha mẹ trong việc sinh dưỡng con cái; kết luận hai bên cha mẹ đều phải được trọng bằng nhau theo đạo làm con.</t>
  </si>
  <si>
    <t>Bàn về người da đen da trắng ở các phương</t>
  </si>
  <si>
    <t>Bài viết bàn về màu da và đặc điểm hình thể của con người ở các phương đông, tây, nam; giải thích sự khác biệt đen trắng theo địa độ và phong thổ; mô tả đặc điểm các dân tộc khác nhau và kết luận rằng người đen hay trắng đều là người, đều có trí huệ và cần nương tựa giúp đỡ nhau.</t>
  </si>
  <si>
    <t>Chuyện thủy thủ bị bỏ lại trên tàu giữa biển</t>
  </si>
  <si>
    <t>Bài thuật chuyện một chiếc tàu buôn Pha-lan-sa gặp bão gần chìm trên đường từ Swansea đến Lisbone; một thủy thủ bị bỏ lại trên tàu, một mình chống chọi với nước tràn suốt ba ngày cùng chó mèo trên tàu trước khi được tàu khác cứu sống.</t>
  </si>
  <si>
    <t>Chuyện lái ghe mưu hại chủ ghe chở lúa</t>
  </si>
  <si>
    <t>Bài thuật chuyện một thầy Annam đi ghe bầu xuống An Giang mua lúa; người lái ghe có ý hại chủ ghe để cướp lúa và định giết giữa đường biển nhưng không thành; sau khi về Gia Định, vụ việc bị phát giác, người lái bị bắt giam chờ xét án.</t>
  </si>
  <si>
    <t>TẠP VỤ – Chuyện vua cải trang giúp con gái nghèo</t>
  </si>
  <si>
    <t>Kể chuyện một vị vua cải trang đi trong thành gặp một cô gái nghèo mang áo mẹ đi bán; sau khi nghe kể về công lao của người cha đã mất và cảnh khốn khó của gia đình, vua giúp đỡ tiền bạc và từ đó định mỗi tuần một ngày để dân vào trình bày oan khó.</t>
  </si>
  <si>
    <t>Giá chợ tại Sai-gon</t>
  </si>
  <si>
    <t>Gạo một tạ, một đồng bạc và một quan. — Bông nửa tạ, sáu đồng bạc. — Mắm một tạ, năm đồng rưỡi. — Dầu một tạ, bốn đồng bạc. — Đường tốt một tạ, chín đồng. — Đổi bạc năm quan năm tiền.</t>
  </si>
  <si>
    <t>Gạo một vuông, bốn quan tư. — Vịt một con, một quan năm. — Gà một con, tám tiền. — Thịt heo một cân, bảy tiền. — Trứng gà một chục sáu tiền. — Trứng vịt một chục tám tiền. — Đường cát một cân, một quan hai. — Đậu trắng một vuông, năm quan. — Đậu xanh một vuông, sáu quan. — Muối một vuông, tám tiền. — Sáp một cân, bốn quan. — Bò thịt một con, bốn chục. — Trâu cày một con, một trăm.</t>
  </si>
  <si>
    <t>15/06/1866</t>
  </si>
  <si>
    <t>Theo điều nghị ngày mồng 2 tháng septembre năm 1865 quan lớn Nguyên-Soái phân hạt các huyện: đất Chợ-lớn cùng huyện Tân-long do quan Tham-biện ở Chợ-lớn coi; việc huyện Quan-hóa do quan Tham-biện Trảng-bàng; việc huyện Ngãi-an giao cho quan Tham-biện ở Thủ-đức.</t>
  </si>
  <si>
    <t>CÔNG VỤ – Lập phiên canh giữ các ngả rừng trong địa hạt</t>
  </si>
  <si>
    <t>Theo lời nghị ngày 1er Juin 1866 quan Nguyên-Soái nghị lập phiên canh chọn người canh giữ các ngả rừng trong địa hạt. Đặt một người đứng đầu ở Cái-cống, bốn người phân ở Long-thành, Biên-hòa, Thủ-dầu-một, Tây-ninh.</t>
  </si>
  <si>
    <t>Lập một ty đồ đi thám và lấy họa đồ các ngả đàng thượng</t>
  </si>
  <si>
    <t>Theo lời nghị quan Nguyên-Soái ngày 1er Juin 1866, thiết lập một ty đồ đi thám và lấy họa đồ trên các ngả đàng thượng. Ty ấy gồm một quan năm, quan hai cùng một thông ngôn chức việc, cả thảy 8 người, một lính bộ, bốn lính thủy, 7 người Annam.</t>
  </si>
  <si>
    <t>Yết thị về người Mên tới ở trong địa hạt nhà nước</t>
  </si>
  <si>
    <t>Yết thị cho dân biết: có một ít người Mên tới ở trong địa hạt nhà nước, nhờ nhà nước bảo hộ; nay trở lòng làm giặc thì nhà nước chẳng thể không làm tội nặng; nó đã ăn của nhà nước mà làm vậy thì tỏ ra là cầm thú chớ chẳng phải người. Các làng chớ nghe lời quân ăn cướp báo tin không thiệt xúi dân làm phản mà phải tai hại.</t>
  </si>
  <si>
    <t>Tin tàu chiến nước I-ta-lie đến Sài-gòn</t>
  </si>
  <si>
    <t>Chiều ngày hai mươi tháng tư có chiếc tàu chiến nước I-ta-lie đến Sài-gòn, bắn súng chào cờ Pha-lang-sa cùng chào Quan Nguyên-Soái, mua các đồ cần dùng rồi chạy đi ngày hai mươi bốn tháng tư. Ngày mười tám tháng tư có chiếc tàu nhỏ Hồng-mao vào cửa Sài-gòn, từ Hồng-kông tới đây hết bảy mươi sáu ngày, hết đồ ăn nên vào mua rồi chạy qua Phố-mới. Ngày mồng năm tháng Juin buổi mai có bốn tên lính bỏ cổ đội mà đi theo quân giặc cùng quân ăn cướp.</t>
  </si>
  <si>
    <t>Nói về sự đầy tàu (lễ hạ thủy tàu)</t>
  </si>
  <si>
    <t>Ngày 16 tháng mai là ngày thứ sáu quân thủy định cho tàu xuống nước, người ta thường kêu là thủy thành; tàu này đã làm liền hai năm nay, khi xong thì hạ thủy theo con nước rộng. Sáng ngày người ta kéo nhau đến coi đông quá sức, các quan lớn nhỏ, lính trắng đều đến, quan Nguyên-Soái cùng vợ con cũng đến coi, trọng thể như một ngày lễ lớn. Người Annam thấy công việc thì lấy làm lạ lùng. U tàu này rất có ích vì sửa được những tàu lâu năm hư hỏng.</t>
  </si>
  <si>
    <t>[Chuyện ngựa và bài học về sự thật thắng dối trá]</t>
  </si>
  <si>
    <t>Truyện dạy rằng sự dối trá chẳng hề thắng được sự thật: một người cỡi ngựa gặp người khác cỡi ngựa tốt hơn, ỷ mạnh mà ép đổi cướp ngựa. Người mất ngựa theo tới thành kiện quan. Không có chứng cớ, quan định đuổi cả hai; người mất ngựa liền lấy áo trùm đầu ngựa rồi xin quan hỏi kẻ kia con ngựa chột mắt nào; kẻ gian đáp bừa 'mắt hữu', rồi lại 'mắt tả', đều sai. Quan thấy lẽ rõ liền bắt trả ngựa cho người ngay.</t>
  </si>
  <si>
    <t>[Bàn về thuế và tình trạng dân trong ba tỉnh]</t>
  </si>
  <si>
    <t>Bài luận biện minh cho chính sách thuế và quản lý dân của Pha-lang-sa: có người nói vì thuế nặng nên dân ba tỉnh phải nghèo, nhưng tác giả lập luận dân điêu tàn là vì giặc giã trộm cướp trước đây; từ khi hai nước hòa, dân đã hồi phục, sổ dân năm nay đông hơn năm ngoái. Nay đã rộng phép buôn bán, đất đai mở mang; thuế hiện nhẹ hơn cựu trào. Phê phán nhóm du thủ du thực không chịu lập gia cư làm ăn.</t>
  </si>
  <si>
    <t>Chuyện mạch nước Tham-miền</t>
  </si>
  <si>
    <t>Bài thuật việc mỗi ngày có nhiều người thuộc các sắc dân đến múc nước tại mạch Tham-miền, tin rằng nước ấy linh nghiệm, chữa được bệnh, bỏ nha phiến, chữa ho thổ huyết, câm, điên và trị cọp. Bài cho rằng các chuyện ấy do người được lợi từ mạch nước bày đặt, phê phán sự tin dị đoan; đồng thời nói chợ Phú-cường được lợi vì người đi uống nước qua lại mua đồ ăn.</t>
  </si>
  <si>
    <t>Phép làm thuốc cho trâu</t>
  </si>
  <si>
    <t>Bài trình bày việc trâu ở Gò-công bị dịch chết nhiều, nêu triệu chứng bệnh, nguyên nhân do phong thổ, cách nuôi dưỡng, nước uống, rơm rạ hư, khí độc, mù sương; hướng dẫn cách phòng trị như giữ rơm khô, cho ăn muối, cháo khoai lang, cải thiện nước uống bằng giấm, than, sắt nung đỏ và chăm sóc trâu trước mùa mưa.</t>
  </si>
  <si>
    <t>Kể chuyện một ông nhà giàu đi xa giao hai con nhỏ cho một ông thầy dạy học chăm nom; người thầy lợi dụng quyền hành, làm điều hung bạo và dạy học trò thành hư hỏng. Khi chủ nhà trở về phát hiện sự việc, ông thầy còn kiện đòi tiền công; quan xét cho rằng lỗi ở chủ nhà vì nuôi thầy xấu quá lâu mà không thay đổi.</t>
  </si>
  <si>
    <t>Giá chợ tại Tây-ninh</t>
  </si>
  <si>
    <t>Gạo một vuông năm quan. Lúa một vuông hai quan năm. Trâu tốt một con một trăm một. Trâu xấu ốm năm chục. Bò xe một con bảy chục hay là 100. Bò thịt một con bốn chục. Muối một vuông một quan năm.</t>
  </si>
  <si>
    <t>Giá chợ tại Sài-gòn</t>
  </si>
  <si>
    <t>Gạo một vuông năm quan. Bông một tạ bốn mươi hay là 38 quan. Mắm một tạ năm đồng rưỡi. Đường một tạ chín chục. Bạc một đồng năm quan ba.</t>
  </si>
  <si>
    <t>Gạo một vuông bốn quan năm tiền; muối một vuông một quan; đường cát một cân một quan 2 tiền; đường hạ một ghè quan 2 tiền; mắm bồng đồng một cân hai quan; thuốc lá mười lăm đến hai mươi lăm tiền; dầu phộng một tộ 6 tiền; trâu một con 150 quan; vải xanh một thước 6 tiền; vải trắng một thước 5 tiền rưỡi; vải đỏ một thước 4 quan; trà một cân 3 quan; trà huế một cân 3 tiền.</t>
  </si>
  <si>
    <t>15/06/1866</t>
    <phoneticPr fontId="2" type="noConversion"/>
  </si>
  <si>
    <t>E.POTTEAUX</t>
    <phoneticPr fontId="2" type="noConversion"/>
  </si>
  <si>
    <t>15/07/1866</t>
  </si>
  <si>
    <t>CÔNG VỤ – Phép tắc về đàng sá trong thành và phố Chợ-lớn</t>
  </si>
  <si>
    <t>Ông Nguyên-Soái nghị định nhiều điều về việc tuần trong đất Chợ-lớn cùng người bổn quốc và người phương đông: quy định việc tuần và đặt quân canh; lập năm phần canh tạm trong đất Chợ-lớn tại các điểm cụ thể; mỗi phần canh ban ngày năm người, cầm tên sổ không được đeo khí giới khác; mỗi chủ nhà coi sóc đàng trước nhà, lo cho nước chảy thông; cấm quăng đồ dơ xuống rạch ngòi; cấm thả heo vịt chim chóc, ngựa ra đàng; ban đêm mỗi nhà phải thắp lồng đèn; mỗi ghe đi trong kinh rạch phải có lồng đèn; cấm đi lại ban đêm từ giờ thứ mười một tối đến giờ thứ tư gần sáng; ai phạm bị phạt từ một đến năm quan và ở tù từ một đến năm ngày.</t>
  </si>
  <si>
    <t>Phép đàng sá (tiếp – nhà cửa, vệ sinh, phòng cháy)</t>
  </si>
  <si>
    <t>Tiếp các điều phép đàng sá: chủ nhà lo cho nước chảy thông theo mương rãnh; đất trong thành phố chưa có nhà thì phải rào lại đừng cho đổ phân rác; cấm quăng đồ xuống rạch ngòi; việc đổ phân rác quy định giờ thứ chín ban mai; cấm thả heo vịt chim chóc, ngựa ra đàng; người coi chợ hễ mặt trời lặn thì phải đóng chợ; ban đêm mỗi nhà thắp lồng đèn; chỗ trữ hàng phải có đèn đàng trước; mỗi ghe trong kinh rạch phải có lồng đèn; cấm đi lại ban đêm từ giờ thứ mười một đến giờ thứ tư gần sáng.</t>
  </si>
  <si>
    <t>CÔNG VỤ – Lời rao ngày 23 juillet 1866 về đấu giá kho thuốc súng</t>
  </si>
  <si>
    <t>Yết thị định ngày hai mươi ba tháng juillet 1866 giờ thứ tám ban mai tại tòa quan bộ hộ sẽ giao giá cho người ta lãnh làm một cái kho thuốc súng ở trong thành cũ. Ai muốn biết điều ước làm sao thì tới ông quan năm sở tại xem biên giá cả cùng cách thế làm kho ấy.</t>
  </si>
  <si>
    <t>Lời rao ngày 21 juillet về đấu giá lãnh chở đồ bổ tại Sài-gòn</t>
  </si>
  <si>
    <t>Yết thị định ngày hai mươi một tháng juillet giờ thứ tám ban mai tại tòa quan thượng thơ sẽ giao giá cho người ta lãnh chở đồ bổ nạp tại Sài-gòn từ ngày một tháng août cho đến ngày ba mươi một tháng juillet sang năm.</t>
  </si>
  <si>
    <t>Lời rao ngày mồng một tháng août về bán các nhà đất Chợ-lớn</t>
  </si>
  <si>
    <t>Lời rao ngày mồng một tháng août năm 1866 giờ thứ ba ban mai tại tòa quan tham biện Chợ-lớn sẽ giao giá bán 14 lô nhà và đất, mô tả chi tiết vị trí, diện tích, hướng đàng mỗi lô tại khu vực Chợ-lớn; ai muốn biết thể lệ bán, tại Sài-gòn tới quan coi sổ hộ, tại Chợ-lớn tới quan tham biện sở tại.</t>
  </si>
  <si>
    <t>Ngày 25 Juin, Tây-ninh: đưa xác ông quan Nôm tại Tây-ninh; từ ngày ấy ở đó không có giặc nữa.</t>
  </si>
  <si>
    <t>Ngày 26 Juin, Tây-ninh: có một đảng ngụy đông lên đốt ba xóm làng gần đó; hai xóm hiệp cùng quân tham biện sở tại đánh đuổi nó. Thuận-kiều: ban đêm bình yên.</t>
  </si>
  <si>
    <t>Sáng mai không có chuyện gì. Có một ông quan tư đi với hai trăm binh Pha-lang-sa cùng vài vị súng lớn; quân ngụy đóng hầm đồn Thuận-kiều trước đó chạy vào trong phía tây.</t>
  </si>
  <si>
    <t>Thuận-kiều: các đảng ngụy thấy đạo binh ông quan tư sửa mấy cầu quân giặc đắp rồi thì trở về Thuận-kiều. Nghe chừng mười đảng ngụy hầm Thuận-kiều chết thiệt. Các làng xung quanh Sài-gòn yên tĩnh; các tổng xã đang truy bắt quân giặc mà nạp. Tỉnh Mỹ-tho, Biên-hòa phía nam Sài-gòn không rộn ràng.</t>
  </si>
  <si>
    <t>Dây thép phía Trảng-bàng làm lại rồi. Ông quan ba đem một đạo binh thủy đi từ sông Tra ngày 26; có một đảng ngụy chặn đàng, ông quan đánh đuổi lấy được một vị súng của nó; rồi thẳng qua Mỹ-hạnh gặp một đoàn ngụy chừng 400 người, đánh cho nó hao nhiều phải xuống lầy mà chạy. Đêm ấy đạo binh thủy đóng tại đồn Đức-hòa bình yên.</t>
  </si>
  <si>
    <t>Ông quan tư khác đi truy quân nghịch ở phía bắc. Tại Trảng-bàng có một đạo binh theo quân giặc tới rừng, giết nó chừng mười một người, đốt hết hai xóm, bắt 19 con bò, 44 con trâu cùng đồ của nó. Người ta đang lo làm cầu Tra lại. Ở dưới Mỹ-tho bình yên nên mỗi ngày có kẻ làm giặc ra thú.</t>
  </si>
  <si>
    <t>Đạo binh cùng quan ba trở về đóng tại sông Tra; đạo binh ấy đã ở tại cầu An-hạ bốn ngày, đuổi ăn cướp phía đó chạy tan hết. Cà-long bắt được đảng theo giặc; trong địa hạt nhiều chỗ không có giặc. Các người Annam xin nhà nước định lập 700 lính bổn quốc để giữ cho được bình yên.</t>
  </si>
  <si>
    <t>Ngày 29 Juin có một đạo binh ở tại Bạch-Tra đi tuần theo đàng lên Trảng-bàng qua Cầu An-hạ. Đàng lên Trảng-bàng bình yên. Có một ít quân làm giặc còn ở đó song khị tổng tại đó bắn nó phải chạy. Dân vùng Sài-gòn vững vàng cùng canh giữ.</t>
  </si>
  <si>
    <t>Có tin về Tân-an, Cần-giuộc, Chợ-lớn, Biên-hòa, Thủ-dầu-một, Bà-rịa, Mỹ-tho nói các xứ ấy bình an cả. Quân giặc bị đuổi lên phía trên Trảng-bàng, Bưng-bàng. Có nhiều đứa làm đầu giặc đã bị bắt.</t>
  </si>
  <si>
    <t>Tại Tây-ninh có một đảng ngụy muốn đốt làng, binh ta đuổi giết nó. Một đạo binh đi sửa dây thép lại. Ngày mồng hai đạo binh tại Sốc-trăng đánh với nó một trận lớn; nó chạy không được, binh ta bị thương bốn người, phía Cao-mên chết chừng sáu mươi, thu được nhiều khí giới. Qua ngày sau binh ông quan tư đánh phá một đảng ngụy Annam chừng 300 người.</t>
  </si>
  <si>
    <t>Bình luận về tình hình giặc cướp và dân tình tại Gia-định</t>
  </si>
  <si>
    <t>Quân ngụy và quân ăn cướp không làm nghề nghiệp gì, chỉ lấy của dân mà ăn, còn giục dân làm phản, làm mất làng mất xóm, không lo mùa màng. Khuyên dân: người thiệt thà lo làm ăn buôn bán thì được bình yên đủ ăn đủ mặc; còn những đứa hoang đàng giúp quân giặc thì sẽ chết theo hoặc phải đi đày. Những người biết phục quyền bề trên là Hoàng-đế Pha-lang-sa thì càng ngày càng được bình yên giàu có; khuyên dân phải có lòng tin cậy, xua đuổi quân ngụy tặc để được bình yên.</t>
  </si>
  <si>
    <t>Tin đoàn quan đi lấy họa đồ đàng thượng và chuyện người Pha-lang-sa tại Xiêm</t>
  </si>
  <si>
    <t>Ngày mồng năm tháng juin có hai chiếc tàu thiếc số 32 và 27 ở Sài-gòn chạy lên Cao-mên chở các quan đi lấy họa đồ trên các ngả đàng thượng; công việc cả thể phải liều mình đi đàng khó nhọc lâu năm qua các chỗ lạ lùng phong thổ nóng nảy, ăn đồ ăn sơ sài của dân dọc rừng. Có một người Pha-lang-sa ở nước Xiêm đi các ngả đàng thượng, tới nửa đàng mắc bịnh, vì đi một mình đàng cực khổ nên chết dọc đàng. Trong đoàn có ông quan năm cùng các quan trẻ tuổi có lòng ái mộ chịu khó liều mình vì nhà nước.</t>
  </si>
  <si>
    <t>Tin tàu thuyền và sự kiện tại Sài-gòn tháng 6</t>
  </si>
  <si>
    <t>Ngày mười một tháng juin chiếc tàu Y-ta-lie gọi là Magenta bỏ Sài-gòn chạy qua Nhựt-bổn; tàu l'Alarme ra khỏi ụ ngày mười lăm tháng juin còn dùng được vài năm; tàu Creuse bỏ Suez ngày hai mươi ba tháng Mai, đậu tại Sài-gòn ngày mười tám; tàu l'Orne đến Suez chạy hết ba mươi sáu ngày. Ngày mồng mười tháng juin có hai nhà ở Sài-gòn bị trộm lấy sáu chục cây dù; một người các chú đưa thơ không qua nhà thơ nên phải phạt một trăm rưỡi quan. Tại nhà thờ nhà thương có lễ cầu cho ông quan năm chết tại Tây-ninh. Ngày 16 juin quan Nguyên-Soái đi Bà-rịa duyệt binh. Có tai nạn cháy do rượu tại nhà quán, một tai nạn chết đuối ngày 20, vớt xác ngày 22. Tàu Monge đi giúp một tàu buôn Pha-lang-sa mắc cạn tại ngã ba Đồng-tranh. Ngày 25 juin tàu Cosmao chạy qua Ban-kóc chở một ông quan năm làm lãnh sự Xiêm.</t>
  </si>
  <si>
    <t>GIA CHỢ – Sài Gòn</t>
  </si>
  <si>
    <t>Gạo 1 tạ 2 đồng bạc. Bông 1 tạ 40 quan. Bò xe 1 con 100 quan. Lúa 1 tạ 1 đồng. Trâu 1 con 150 quan. Bò thịt 1 con 50 quan.</t>
  </si>
  <si>
    <t>Thủ Dầu Một</t>
  </si>
  <si>
    <t>Gạo 1 vuông 5 quan. Bông 1 tạ 36 quan. Đường trắng 1 tạ 120 quan. Lúa 1 vuông 2 quan 20. Muối 1 vuông 50. Đường đen 1 ghè 50.</t>
  </si>
  <si>
    <t>Chợ Lớn</t>
  </si>
  <si>
    <t>Gạo 1 tạ 2 đồng bạc 7 quan. Lúa 1 tạ 1 đồng bạc. Bông 1 tạ 42 quan. Cá khô 1 tạ 20 quan. Bạc một đồng đổi năm quan năm.</t>
  </si>
  <si>
    <t>15/11/1867</t>
  </si>
  <si>
    <t>[Thư Hoàng Đế Pháp gửi Quan Nguyên Soái cảm ơn về vụ mưu sát bất thành (juin 1867)]</t>
  </si>
  <si>
    <t>Thơ bên Hoàng Đế Langsa gởi cho Quan Nguyên soái. Quan Tổng trấn tâu các thơ của Quan Nguyên soái gởi nói về sự người ta muốn giết Hoàng Đế Langsa là ngày mồng sáu tháng Juin. Hoàng Đế Phalangsa lấy làm thương lắm, vì thấy người ta có lòng trung ngãi cùng người mà lại vui mừng vì người khỏi chết. Vậy người dạy tôi cảm ơn các quan và dân trong nước Annam, cùng các người Các chú ở trong xứ tỉnh nầy và bên tàu nữa.</t>
  </si>
  <si>
    <t>CÔNG VỤ – [Cấm lợp nhà bằng lá hai bên đường tại Chợ Lớn phòng hỏa hoạn (1867)]</t>
  </si>
  <si>
    <t>Quan Nguyên Soái xem ra như có nhà lợp lá trong Chợ-lớn thì là điều hiểm nghèo lắm vì sợ hỏa hoạn. Theo lời người ta xin, quan Nguyên Soái định: Điều thứ nhứt — Hai bên các đường sau đây không có phép lợp nhà bằng lá nữa: đường Chợ-quán, Mỹ-tho, Bến-tàu, Sài-gòn, Cây-mai, Các-thợ, Barbet, Lapelin, Lareyniere, Paris, Hoa-hường, Cao-mên, Vạn-nam, Gia-long. Điều thứ hai — Các nhà bằng lá bây giờ, trước ngày mồng một tháng giêng tây năm 1868, thì phải dỡ hết. Điều thứ ba — Ai không vưng thì phạt từ một quan đến mười lăm quan, lại phải ở tù từ một ngày đến năm ngày.</t>
  </si>
  <si>
    <t>[Miễn xâu cho dân ba tỉnh mới Vĩnh Long, Châu Đốc, Hà Tiên năm Mậu Thìn (1867)]</t>
  </si>
  <si>
    <t>Ngày mười chín tháng chín năm nầy, quan Nguyên-soái yết thị cho dân ba tỉnh mới khỏi xâu là tỉnh Vĩnh-long, Châu-đốc, Hà-tiên. Theo lời quan thượng thơ xin, quan Nguyên soái định: Vì ba tỉnh mới việc buôn bán không được lợi như ba tỉnh trên mà phải nộp thuế cho đủ nội năm Mậu thìn, cho nên ba tỉnh dưới khỏi làm xâu, chỉ phải nộp thuế cho đủ năm Mậu thìn; bằng có việc xâu nào cần thì bắt dân gần xung quanh làm, còn tiền công dân làm được bao nhiêu thì chức việc làng phải thưa cùng quan tham biện sở tại, quan tham biện bẩm cùng quan Nguyên-soái sẽ định.</t>
  </si>
  <si>
    <t>[Phát tiền cứu trợ nạn nhân trận Cầu Ngang và bổ nhiệm, điều động giáo tập, kí lục (novembre 1867)]</t>
  </si>
  <si>
    <t>Nhà nước gởi hai ngàn quan tiền cho ông tham biện Trà-vinh phát cho các người có đạo bị giặc phá hư của cải khi đánh tại Cù-ngang; phát cho người phải chết và người nghèo đói ngặt. Vương hữu Thành, thơ lại tại tham biện Trà-vinh, nay cho làm kỉ lục hạng ba, ăn lộc một năm sáu trăm quan, kể từ mồng một tháng Novembre 1867. Nguyễn văn Cửu (Chợ gạo), Joseph Kiếm (Bà-rịa), Phạm văn Mùa (Chợ-gạo), Nguyễn văn Bồn (Phú-kiết) mới đậu cho làm thầy dạy thiệt thọ, ăn lộc một năm ba trăm sáu mươi quan, kể từ mồng bốn tháng Novembre 1867. Lê văn Mới, thầy dạy tại Trà-vinh, đổi đi Bến-tre dạy quốc ngữ. Lê văn Đọn làm thầy dạy quyền nhíp tại Trà-vinh thế cho Lê văn Mới, ăn lộc một tháng ba mươi quan.</t>
  </si>
  <si>
    <t>[Điều động và bổ nhiệm giáo tập quyền nhíp các tỉnh (novembre 1867)]</t>
  </si>
  <si>
    <t>Lê tấn Được, ở Tân-an, quan thượng thơ cho làm thầy dạy tạm tại Cần-lố; còn Quí ở Thủ đức cho làm thầy dạy tại Hà-tiên, kể từ mồng bốn tháng novembre 1867. Quan thượng thơ ký tên. Những học trò mới đậu làm thầy dạy quyền nhíp: Simon Thuận (Sài gòn), Mai văn Bài (Long thành), Nguyễn văn Ngân (Long thành), kể từ mồng bốn tháng novembre 1867.</t>
  </si>
  <si>
    <t>[Bổ nhiệm, thăng hạng, điều động thông ngôn, kí lục, huyện và phần thưởng nhân sự (octobre–novembre 1867)]</t>
  </si>
  <si>
    <t>Quan Nguyên soái cấp bằng cho Thomas Công làm thông ngôn hạng ba tùng theo tham biện Sóc-trăng (600 quan/năm, từ 11/11/1867). Vong Phát, thông ngôn Các chú tại tham biện Saigon, đổi đi Chợ lớn (từ 6/11/1867). Athiong, thông ngôn Các chú tại Sa-đéc, thôi việc nhà nước (từ 21/10/1867). Nguyễn văn Quí làm thông ngôn hạng ba tại dinh thượng thơ (600 quan/năm, từ 1/10/1867). Bùi quan Điều làm huyện thiệt thọ tùng theo tham biện Trà-vinh (200 quan/tháng, từ 20/10/1867). Trương chánh Sử lên kỷ lục hạng nhì (1200 quan/năm, từ 1/11/1867). Casimir Léopold thông ngôn hạng ba lên hạng nhì (từ 1/11/1867). Lê văn Cơ thông ngôn hạng ba tùng theo tham biện Sa-đéc (600 quan/năm, từ 15/11/1867). Franciscus Huinh thông ngôn hạng ba tùng theo tham biện Cấy-lậy (600 quan/năm, từ 16/11/1867). Hồ văn Xuyên cho làm lại thông ngôn tùng theo tham biện Chợ-gạo (từ 1 tháng chạp). Ban phần thưởng hai trăm quan cho vợ tên Cai văn ở Gò-công vì chồng chết trận khi làm việc quan (11/10).</t>
  </si>
  <si>
    <t>[Quan Nguyên Soái tha tội và giảm án hai phạm nhân (octobre 1867)]</t>
  </si>
  <si>
    <t>Trần văn Mặt, một người phải ở tù tại Saigon mà không có án, nay quan xét không có tội gì nặng cho nên tha về, kể từ mồng mười tháng Octobre 1867. Nguyễn văn An, một người phải ở tù ba năm vì tội ăn tiền của dân, nay Quan Nguyên soái bớt một năm. Quan Nguyên Soái ký.</t>
  </si>
  <si>
    <t>[Bổ nhiệm đội mã tà coi đồn Đông Xuyên (octobre 1867)]</t>
  </si>
  <si>
    <t>Đội mã tà tên Nguyễn văn Văn, nay Quan Thượng thơ cho người ấy coi đồn Đông-xuyên, ăn lộc thêm mỗi tháng mười quan tiền, kể từ mồng một tháng octobre năm 1867.</t>
  </si>
  <si>
    <t>LỜI RAO – [Đấu giá bán thuế đồ tại tham biện Chợ Lớn (1867–1868)]</t>
  </si>
  <si>
    <t>Ngày mồng một tháng mười một Annam, giờ thứ tám ban mai tại quan tham biện Chợ-lớn sẽ giáo giá bán thuế đồ, từ mồng một tháng giêng tây năm 1868 cho đủ một năm. Người nào muốn mua thì phải viết tờ niêm phong mà nộp; muốn biết điều ước làm sao thì tới quan tham biện Chợ-lớn mà coi.</t>
  </si>
  <si>
    <t>[Quan Nguyên Soái nhắc lại quy định nộp đơn thưa kiện trực tiếp, không qua trung gian (1867)]</t>
  </si>
  <si>
    <t>Quan Nguyên soái nhắc lại: đã bấy lâu nay nhiều người Annam, Các chú mướn người viết đơn thưa mà không ra gì, lại phải chịu tiền nhiều. Ai muốn quì đơn thì phải tới quan mà quì; người nghèo hay già thì có phép tới quan mà thưa, chẳng phải mướn người mà mất tiền; nhà nước không chịu người nào lo cho người khác. Ai có việc oan ức thì thưa với quan, quan xét cho; những người nói mình binh vực người ta chỉ có ý gạt mà ăn tiền. Ai muốn thưa thì đem đơn quì cho quan, quan xem xét, ai có lý hay không lý sẽ nói lại, làm thế thì khỏi tốn tiền.</t>
  </si>
  <si>
    <t>[Lược sử nguồn gốc địa danh Sài Gòn và quá trình hình thành vùng đất Nam Kỳ (1867)]</t>
  </si>
  <si>
    <t>Bài trình bày lịch sử hình thành vùng Sài Gòn – Chợ Lớn và quá trình Nam tiến của người Việt theo cách nhìn báo chí thời Pháp thuộc. Giải thích tên gọi 'Sài Gòn' bắt nguồn từ cây gòn người Khmer dùng làm hàng rào quanh đồn lũy. Cho biết khi quân Pháp mới tới năm 1859, người Việt và người Hoa quen gọi khu buôn bán đông đúc là Chợ Lớn hơn là Sài Gòn. Thuật quá trình Nam tiến từ thế kỷ XVII: chúa Nguyễn đánh lấy Bà Rịa – Mô Xoài, mở rộng ảnh hưởng tới Sài Gòn, Nam Vang, lập hệ thống cai trị ở Gia Định, đưa dân miền Trung vào khai khẩn, chia phủ huyện; vai trò Mạc Cửu và người Hoa khai phá Hà Tiên. Nêu sự hình thành Chợ Lớn thành trung tâm thương mại lớn nhất miền Nam. Phần cuối ca ngợi thay đổi đô thị thời Pháp (đào kênh, mở đường, xây cầu, dựng nhà kiểu Tây).</t>
  </si>
  <si>
    <t>TẠP VỤ – [Danh sách học trò Annam tại trường Seyne (Pháp) được phần thưởng (1867)]</t>
  </si>
  <si>
    <t>Kể tên học trò Annam tại nhà trường Seyne được phần thưởng: Nguyễn-Vạn-lợi, Lê-công-Phụng, Nguyễn-Văn-hành, Võ-Văn-vàng, Phạm văn Nhiên, Trần bá Hựu, Nguyễn văn Hơn, Thông, Huỳnh văn Giang, Kính (10 học trò).</t>
  </si>
  <si>
    <t>[Dân làng Lái Thiêu giết bốn con cọp, được thưởng tiền (1867)]</t>
  </si>
  <si>
    <t>Trong làng Lái-thiu giết đặng bốn con cọp: một con cha Azémar giết, một con thông Hậu giết, còn hai con phó tổng Tập giết. Xã làng Tân thơ và nhiều người Annam khác tỏ lòng mến mà giúp trong việc ấy. Những làng phải chịu thiệt hại vì loài dữ tợn ấy nên lấy làm gương. Mấy con cọp bị chết đem nạp cho quan tham biện Thủ-dầu-một, được ban phần thưởng mỗi con ba chục quan tiền.</t>
  </si>
  <si>
    <t>TẠP VỤ – [Vụ án mạng tại làng Khánh Hội: thầy dạy học giết chủ nợ cướp vàng bạc (10/1867)]</t>
  </si>
  <si>
    <t>Bữa mồng chín tháng mười chừng giờ thứ bảy tối tại làng Khánh-hội phát một án nhơn mạng. Một người Annam làm thầy dạy học quốc ngữ mắc nợ một người đờn bà lối xóm bảy đồng bạc. Tối mồng chín người đờn bà tới nhà đòi bạc, lúc vợ thầy đi đọc kinh nhà thờ. Thầy thấy đờn bà đeo nhiều vàng bạc sanh lòng dữ, tính giết để khỏi trả nợ và đoạt của: lấy cây đánh ngang mang tai, rồi cắt họng, phi tang xác xuống bùn sau đồng, lột lấy vàng bạc. Vợ về thấy máu me, thầy khai đã giết người. Chồng nạn nhân đi tìm vợ, nghi ngờ, thưa với làng; hàng xóm làm chứng nghe tiếng kêu cứu. Làng cho dân canh giữ thầy; thầy tính trốn, đưa đôi vàng nhờ anh xã; việc bị phát giác, làng bắt đóng trăng, báo quan. Thầy khai nhận mọi sự, giao về tam tòa xét xử; vợ thầy cũng bị bắt song người ta tưởng không có tội. P. Của.</t>
  </si>
  <si>
    <t>[Tàu La Creuse và Guérrière cập cảng Sài Gòn, chở Quan Nguyên Soái và phái đoàn Annam về (novembre 1867)]</t>
  </si>
  <si>
    <t>Tàu La Creuse đậu tại Saigon ngày mười bảy tháng novembre; tàu chở ông Holier là Quan Nguyên Soái đi qua bên nước Ngô theo ông Nguyên Soái Đô, cũng chở binh thế mấy người có bịnh đã về bên Phalangsa. Hai ông quan Annam nhà nước Annam sai qua Phalangsa nay trở về cùng tàu ấy, có tùy tùng Annam và học trò ở Pinang về. Tàu Guérrière bỏ neo tại Saigon ngày mười bảy tháng novembre giờ thứ mười một ban mai, có Quan Nguyên Soái Đô theo tàu ấy về, sau sẽ về bên Langsa.</t>
  </si>
  <si>
    <t>[Hai viên phái của tổng binh Thu bị bắt khi đi thu thuế trái phép tại huyện Tân Thạnh, Tân An (septembre 1867)]</t>
  </si>
  <si>
    <t>Tại Tân-an, ngày mồng 2 tháng septembre năm nay. Tại huyện Tân-thạnh xem ra có nhiều quân làm giặc bấy lâu nay mà rày đã tan lạc hết. Có một điều chắc là cách ba bữa rày, tổng binh Thu đang coi thâu tiền bạc và lập các bộ thuế trong huyện; trong bộ thuế kể ngày 28 tháng août có hai người viên phái của tổng binh Thu sai đi, ngày 29 tới 30 rạng 31 tháng tây thì tới trong làng rồi bị làng đó bắt. Từ bốn năm nay hai người nầy tới các làng thâu tiền, người ta phải chịu vì sợ không ai dám bắt; trong bộ thuế tính thâu được 840 đồng bạc, trước chưa thâu được một đồng thì bị bắt.</t>
  </si>
  <si>
    <t>Sài-Gòn</t>
  </si>
  <si>
    <t>Gạo lứt 1 vuông 3 quan. Lúa 1 vuông 1 quan 5 tiền. Vịt 2 con 2 quan 5. Gà 1 con 7,8 tiền. Bông 1 tạ 18 đồng. Đàng đen 1 ghè 1 quan 2. Đường trắng 1 tạ 70 quan. Kén 1 tạ 1000 quan. Đậu trắng 1 vuông 8 quan. Đậu đen 1 vuông 6 quan. Đậu xanh 1 vuông 10 quan. Nước mắm 1 ghè 2 tiền. Dầu phụng 1 ghè 9 tiền. Cá khô 1 tạ 22 quan. Muối 1 vuông 1 quan. Sáp 1 tạ 500 quan. Trứng gà 1 chục 5 tiền. Thịt heo 1 tạ 60 quan.</t>
  </si>
  <si>
    <t>Chợ-Lớn</t>
  </si>
  <si>
    <t>Gạo tốt 1 tạ 2 đồng bạc. Bông cán 1 tạ 22 đồng bạc. Bông chưa cán 1 tạ 6 đồng. Cá khô hạng nhứt 4 đồng 5 tiền 1 tạ; hạng nhì 2 đồng 5 tiền 1 tạ. Dầu dừa 1 tạ 8 đồng rưỡi. Đường tốt hạng nhứt 1 tạ 9 đồng; hạng nhì 1 tạ 7 đồng rưỡi. Dầu xanh 3 đồng rưỡi 1 tạ. Dầu trắng 1 tạ 3 đồng. Sừng trâu 1 tạ 6 đồng. Tiêu hột 1 tạ 6 đồng bạc 1 quan. Một đồng bạc đổi 5 quan 6 tiền.</t>
  </si>
  <si>
    <t>Rạch-Giá</t>
  </si>
  <si>
    <t>Lúa 1 vuông 1 quan 5 tiền. Gạo tốt 1 vuông 4 quan 2 tiền rưỡi. Sáp nhứt hạng 481 quan 1 tạ. Mật 10 ghè 4 quan. Nước mắm 10 ghè 7 quan. Vôi ăn trầu 10 ghè 7 tiền. Cau tầm vun 1 tạ 150 quan. Đường trắng 1 tạ 80 quan. Dầu dừa 1 tạ 50 quan. Đậu 1 tạ 18 quan. Thịt heo 1 cân 7 tiền. Heo giống 1 cặp 10 quan. Gà 1 con 1 quan. Vịt 1 cặp 1 quan 8.</t>
  </si>
  <si>
    <t>Thủ-Dầu-Một</t>
  </si>
  <si>
    <t>Lúa 1 vuông 1 quan 8 tiền. Gạo lức 1 vuông 3 quan 6 tiền. Muối 1 vuông 1 quan. Thịt heo 1 cân 7 tiền. Vịt 1 con 1 quan 5. Gà 1 con 1 quan. Cá 1 tạ 30 quan. Đường cát 1 cân 1 quan 2. Đường đen 1 ghè 7 tiền 30 đồng. Thuốc hút 100 bánh 18 quan. Đậu xanh 1 vuông 8 quan. Đậu trắng 1 vuông 7 quan. Tiêu hột 1 cân 6 tiền. Trà tàu 1 cân 3 quan. Dầu phụng 1 tạ 50 quan. Bông chưa cán 1 tạ 35 quan. Kén 1 tạ 480 quan. Vải Annam 1 cây 5 quan.</t>
  </si>
  <si>
    <t>Gò-Công</t>
  </si>
  <si>
    <t>Gạo 1 tạ 6 quan 5 tiền. Lúa 1 tạ 4 quan. Gà thiến 1 con 2 quan. Gà 1 con 7 tiền. Vịt 1 con 9 tiền. Đàng đen 1 ghè 1 quan. Dầu phụng 1 cân 9 tiền. Nước mắm 1 ghè 2 tiền. Heo nhỏ bán chừng 5 quan. Một đồng bạc đổi 5 quan 3.</t>
  </si>
  <si>
    <t>Trà-Vinh</t>
  </si>
  <si>
    <t>Gạo lứt 1 giạ 2 quan 7 tiền. Lúa 1 giạ 1 quan 4 tiền. Vịt 1 cặp 2 quan. Gà lớn 1 con 8 tiền. Gà thiến 1 con 1 quan. Nước mắm 1 ghè 2 tiền. Heo nhỏ 2 tháng 1 con 5 quan. Trứng gà 1 chục 4 tiền. Trứng vịt 1 chục 5 tiền. Thịt heo 1 tạ 50 quan. Heo giống 1 con 7 quan. Bạc 1 đồng đổi 5 quan 5 tiền. Mây 1 trăm 2 quan.</t>
  </si>
  <si>
    <t>15/12/1867</t>
  </si>
  <si>
    <t>[Hoàng Đế Pháp ban thưởng bội bài cho ông Phủ Lộc theo đề nghị của Quan Tổng Trấn (octobre 1867)]</t>
  </si>
  <si>
    <t>CÔNG VỤ “Thành Paris là ngày mười tám tháng octobre 1867. Theo lời quan Tổng trấn xin về việc ông Phủ Lộc, thì Hoàng đế Phalangsa ưng ý mà phần thưởng Phủ Lộc được một cái bội bài. Quan Tổng trấn lấy làm vui mầng về đều ấy. Quan Tổng Trấn Ký.”</t>
  </si>
  <si>
    <t>[Nghị định cấm lưu hành bạc giả và quy định kiểm soát bạc từ tàu buôn Phương Đông (1867)]</t>
  </si>
  <si>
    <t>“Quan Nguyên Soái nghĩ những bạc giả ở trong nước nầy là bởi người Phương đông mà ra, thứ bạc giả ấy thì bây giờ đã nhiều lắm, cho nên phải yết thị mà cấm cho khỏi đều gạt người ta phải chịu thiệt hại. Quan Nguyên Soái Định: Điều thứ nhứt. — Cấm các ông thâu bạc trong kho, thì không có phép đưa bạc giả cho người ta, các ông ấy cho được biết là bạc giả thì phải chặt hay là làm cách nào cho người ta không dùng bạc ấy nữa. Điều thứ hai. — Mỗi tàu buôn bán bởi nước Chệc hay là Phố mới mà qua đây, thì chủ tàu phải biên trong giấy đủ số bạc người Phương đông gởi dưới tàu, lại phải gởi giấy ấy cho quan thủ ngự; khi tới thì mấy thùng bạc ấy phải đem tại thủ ngự, mở trước mặt quan thủ ngự, có một người mata Langsa và một người biết coi bạc giả hầu chực. Điều thứ ba. — Những đồ đạc của người Phương đông đi quá giang thì cũng phải khám. Khi hết bạc giả rồi thì điều thứ hai thứ ba sẽ bỏ đi.”</t>
  </si>
  <si>
    <t>[Quyết định thu hồi miễn xâu đối với dân bốn huyện theo giặc tại ba tỉnh mới (octobre 1867)]</t>
  </si>
  <si>
    <t>“Quan Nguyên Soái xem ra dân các huyện Vĩnh-trị, Bảo-an, Duy-minh, Phong-phú có đồng lòng mà theo kẻ nghịch. Theo lời quan thượng thơ xin thì quan Nguyên Soái định. Yết thị ngày mười sáu tháng octobre định về dân ba tỉnh mới khỏi làm xâu nội năm Mậu thìn, thì bây giờ các huyện ấy phải làm xâu lại, bởi vì đồng lòng với kẻ nghịch mà làm giặc, khi quan tham biện Vĩnh long, Bến tre, Sa-đéc phải dùng mấy người mà làm đường, thì sẽ bắt trong các huyện ấy.”</t>
  </si>
  <si>
    <t>[Nghị định phân chia lại địa phận các sở tham biện tại Nam Kỳ (décembre 1867)]</t>
  </si>
  <si>
    <t>“Theo lời nghị quan thượng thơ thì quan Nguyên-Soái định: Đến ngày mồng một tháng giêng Tây năm mậu thìn, thì sẽ chia địa phận các sở tham biện kể sau nầy: Điều thứ nhứt. — Phủ Lạc hóa không thuộc về huyện Trà-vinh nữa, lại đặt tham biện tại Thanh xuyên về địa phận Lạc hóa. Điều thứ hai. — Huyện Phong-phú thôi hiệp với huyện Sa-đéc, còn tham biện sẽ đặt tại chợ Cần thơ về địa phận Phong phú. Điều thứ ba. — Còn các huyện Tân-minh, Duy minh cũng thôi thuộc về huyện Bến-tre, lại sẽ đặt tham biện tại Mỏ-cày mà kiểm hai huyện ấy. Sai-gon, ngày mồng bốn tháng décembre 1867. Quan Nguyên Soái Ký.”</t>
  </si>
  <si>
    <t>Quan tham biện Mỹ Tho phạt các làng đồng lõa với giặc và thông báo thưởng cho thân nhân mã tà tử trận tại Tân Hương (1867)</t>
  </si>
  <si>
    <t>“Quan tham biện Mỹ-tho xem ra dân các làng Tân hương, Tân lý đông, Tân lý tây, Hòa mỹ có đồng lòng với nhau mà giúp hai người làm đầu kẻ nghịch mà đánh nằm tên mã tà một tên cai, song không có ai báo cho mata biết kẻ nghịch ở tại đó, cho nên tên cai với một tên mata phải chết tại làng Tân hương, lại các chức trong các làng ấy không thèm báo cùng quan về việc mata phải chết, cho nên quan tham biện bắt phạt các làng ấy. Nhà nước sẽ thưởng vợ con hai người phải bị kẻ nghịch giết.”</t>
  </si>
  <si>
    <t>QUAN NGUYÊN SOÁI ĐỊNH [Nghị định quy định trang phục chính thức cho các phủ, huyện, quận tại Nam Kỳ (décembre 1867)]</t>
  </si>
  <si>
    <t>QUAN NGUYÊN SOÁI ĐỊNH. “Điều thứ nhứt. — Sự mặc áo các phủ, huyện và quận thì sẽ đặt như sau nầy: Các phủ và lãnh binh sẽ bịt khăn đen, áo đen theo áo Annam, trên cái bâu áo có ba khoanh sụy vàng; các huyện thiệt thọ với các quận hạng nhứt bịt khăn xanh, áo như áo phủ trừ ra có hai khoanh; huyện quyền nhíp với các quận nhì hạng bịt khăn xanh, áo như huyện thiệt thọ trừ ra có một khoanh; các quận quyền nhíp với phó quận bịt khăn xanh, áo không có khoanh. Điều thứ hai. — Các Phủ huyện sẽ được ban áo mặc ngày lễ của Annam. Điều thứ ba. — Khi quan Nguyên Soái định mặc áo làm vậy được thì mới được bận. Điều thứ tư. — Ai bận áo mà không có phép thì theo lệ luật Langsa hay Annam mà phạt. Saigon, ngày rằm tháng décembre 1867. Quan Nguyên soái ký.”</t>
  </si>
  <si>
    <t>[Bổ nhiệm thông ngôn và quyết định tách làng Mỹ Xuân tại Gò Công (décembre 1867)]</t>
  </si>
  <si>
    <t>“Binh là thông ngôn Annam tại tham biện Sadéc, bây giờ thôi làm thông ngôn rồi. Quan Nguyên Soái cấp bằng cho Nhàn Joseph làm thông ngôn hạng tư, ăn lộc một tháng là năm chục quan tiền tùng theo quan tham biện Cần thơ, kể từ ngày hai mươi tháng décembre 1867. Theo lời quan tham biện Gò công xin, thì quan Nguyên soái định: Làng Mĩ xuân, thuộc về địa phận Tân hòa, tách ra làm hai, quan tham biện sở tại sẽ lo liệu mà chia ranh hai làng ấy. Ngày mười bảy tháng décembre.</t>
  </si>
  <si>
    <t>[Bổ nhiệm thợ đặt chữ nhà in Sài Gòn (décembre 1867)]</t>
  </si>
  <si>
    <t>Paul mười, đặt chữ tại nhà in Saigon, bây giờ ăn lộc một tháng là ba mươi lăm quan tiền, kể từ ngày mồng một tháng chạp Langsa.</t>
  </si>
  <si>
    <t>Phần thưởng cho thân nhân những người tử trận tại Hương Điền và Mỹ Tho (1867)</t>
  </si>
  <si>
    <t>Quan Nguyên Soái định. Mỗi một người kể tên sau nầy được thưởng hai trăm quan tiền vì có người bà con mình phải chết tại trận. Nguyễn thị thà (chồng làm ông xã làng Mĩ điền chết tại Hương điền); Ngô thị hờn (chồng là đội tớ ông Cai bông chết khi binh vực chủ); Phạm thị hạnh (chồng là hương chức chết khi binh vực ông tổng Cai bông); Trương văn hương (anh là đầy tớ ông tổng Cai bông chết khi binh vực chủ); Nguyễn thị bình (vợ người chết khi đánh đồn Hương điền); Trần thị dương (chồng bị vít tại trận, sau chết tại nhà thương Mỹ tho); Trần thị bửu (vợ lính mata chết tại trận).</t>
  </si>
  <si>
    <t>[Bổ nhiệm, thăng chức phó quận, giáo tập và thông ngôn các tỉnh (novembre–décembre 1867)]</t>
  </si>
  <si>
    <t>“Lý hiệp Hòa là tổng thiệt thọ, bây giờ quan Nguyên-Soái cho làm phó quận, ăn lộc một năm là sáu trăm quan tiền, tùng theo quan tham biện Bến tre. Văn lụa, là đội nhứt hạng tại tham biện Saigon, lên chức phó quận, sáu trăm quan tiền. Nguyễn văn Mới, đội nhứt hạng tại Cần-giộc, làm phó quận, sáu trăm quan tiền. Nguyễn văn Hạnh, đội nhứt hạng tại Gò-công, làm phó quận, chín trăm quan tiền. Nguyễn văn Dương, phó quận tại Chợ-gạo, cho ăn lộc chín trăm quan. Vương tấn Khỏe làm thầy dạy chữ quốc ngữ tại Chợ-lớn, 600 quan tiền, từ 19 novembre 1867. Đường làm thông ngôn tam hạng tại Sa-đéc, sáu trăm quan tiền.”</t>
  </si>
  <si>
    <t>[Ba học trò được thăng bậc nhì giáo tập dạy quốc ngữ (décembre 1867)]</t>
  </si>
  <si>
    <t>Trong mười tám tên học trò thì ngày mồng mười tháng décembre cho được dạy quốc ngữ, thì có ba tên được làm bực nhì: là tên Đoàn văn Nhờ ở Thủ dầu một, Võ-văn Sang ở Châu đốc, và Nguyễn-văn Bình ở Chợ lớn.</t>
  </si>
  <si>
    <t>[Xử phạt Nguyễn Văn Bao (tù 2 năm vì đưa thư giặc) + Tha tội Đỗ Văn Bảy]</t>
  </si>
  <si>
    <t>Nguyễn văn Bao, phải ở tù hai năm, vì nó chịu đem thơ của kẻ nghịch mà đưa cho kẻ nghịch khác. Quan Nguyên Soái tha Đỗ văn bảy là một người ở Vĩnh-long, mà bị quan Annam làm án thế cho em nó là ăn cướp mà trốn, kể từ ngày 29 tháng novembre 1867.</t>
  </si>
  <si>
    <t>Khen thưởng, bổ nhiệm nhân sự và phần thưởng lính mã tà tham chiến các tỉnh (décembre 1867)</t>
  </si>
  <si>
    <t>Quan Nguyên Soái phần thưởng một cái đồng hồ trái quít cho con huyện Điểu, vì có gan chống trả kẻ nghịch khi đánh tại Duy-minh. Cấp bằng cho Viêng làm thông ngôn hạng ba tùng theo tham biện Phong-phú. Phó quận Niên cho ăn chín trăm một năm. Quan Tân, đầu lính mata Gò-công, cho làm Lãnh binh vì ra sức đánh tại Hương-điền, Ba tri, Bảo thạnh. Lính mata đi đánh tại Ba tri, Bảo thạnh, Hương-điền mỗi tên thưởng ba quan, các đội thưởng năm quan.</t>
  </si>
  <si>
    <t>[Tường thuật trận kẻ nghịch tấn công đồn Sa Đéc và cuộc truy đuổi của quan tham biện (décembre 1867)]</t>
  </si>
  <si>
    <t>TẠP VỤ. Phó tham biện Sa-đéc gởi thơ cho quan Lại bộ thượng thơ: rạng ngày mồng ba tháng décembre kẻ nghịch (chừng năm mươi chiếc ghe lớn cùng nhiều chiếc nhỏ) đến đánh Sa-đéc; mata chừng bốn mươi tên chống trả, một lính Langsa giết được hai đứa, đâm một đứa; kẻ nghịch không hạ được đồn nên rút xuống ghe mà về; trong xác kẻ nghịch kiếm được một con dấu quan, hai bằng cấp (Đội và Phó quận) với con dấu Đề đốc quân vụ. Thơ quan tham biện Sadéc: đi với hai mươi lăm mata tới nhà cai tổng An trường (bị kẻ nghịch bắt, phải đưa năm chục đồng bạc); rượt theo tới rạch Lạp-chò gặp ghe địch, bắt được ba đứa (một xưng Đốc binh Tiên), lấy được một cờ tổng binh, một cây long, sáu gươm, hai mác, một hỏa hổ và giấy tờ; bắt thêm năm tên cùng đi đánh đồn Sadéc.</t>
  </si>
  <si>
    <t>Tường thuật các trận dẹp giặc tại huyện Bảo An, Duy Minh và tổng Minh Quí (novembre–décembre 1867)</t>
  </si>
  <si>
    <t>Huyện Bảo-an có cai đội tên Vụ (được cựu cho làm Đề đốc) ra đầu thú cùng bốn trăm người có bằng cấp, xin theo Langsa đi bắt kẻ nghịch, nên huyện Bảo-an đã bình. Ngày mười chín quan Tổng đốc Vĩnh-long cùng tham biện Bến-tre sai phủ Ca, quan Tân, huyện Điều và đề đốc Vụ đem hai trăm mata qua phạt huyện Duy-minh, tổng Minh-trị: quân nghịch (ước bảy trăm) đóng ở Giồng bảy chín nhà trại; ngày hai mươi hai mata tới Giồng bảy, kẻ nghịch phục binh bỏ chạy vào rừng, bị bắn thương bốn đứa, phá mười ba nhà, thu kho gạo. Ngày mồng hai tháng mười một một trăm năm mươi mata qua phạt tổng Minh quí tại Giồng luông: hỗn chiến trên bộ và dưới ghe, kẻ nghịch chết và bị thương chừng một trăm; người của huyện Điều tên Lực tay không cầm dao chống ba tên cầm mác, được mata Bình-long bắn cứu.</t>
  </si>
  <si>
    <t>[Tường thuật về các con ông Phan Thanh Giản và nguyên nhân dân huyện Bến Tre bị lôi kéo theo giặc (1867)]</t>
  </si>
  <si>
    <t>Bài thuật về các con ông Phan thanh Giảng: con đầu tên Đoàn tốt nhưng chết trẻ; cậu hai Duy học không hay mà tánh tốt; cậu ba Tòng, cậu năm Thuyên học hay mà kiêu ngạo tham lam, tự xưng tước vương, ăn tiền của dân và mượn tiền kho buôn bán. Suy ra hai cậu làm giặc chỉ vì muốn làm lớn và gạt dân lấy tiền. Dân các huyện phủ Bến tre quê mùa, kính trọng ông Phan như thần thánh nên tin theo các cậu, đến khi đánh vài trận chết nhiều mới tỉnh ngộ.</t>
  </si>
  <si>
    <t>[Quan Nguyên Soái Đô về Pháp và bàn giao quyền cho Quan Ohier (novembre 1867)]</t>
  </si>
  <si>
    <t>“Quan Nguyên soái Đô xuống dưới tàu thơ với các quan hầu chực người là ngày hai mươi chín tháng novembre, mà về bên Phalangsa. Ngày hai mươi tháng ấy người giao quyền phép cho quan Nguyên soái Ohier thế cai trị địa phận các biển bên nước Ngô. Thơ bên Hà-tiên viết là ngày hai mươi mốt tháng octobre.</t>
  </si>
  <si>
    <t>[Hỏa hoạn gần sở tham biện Hà Tiên, lính và dân hợp sức dập lửa (octobre 1867)]</t>
  </si>
  <si>
    <t>Hôm qua chừng tám giờ tối, lửa phát trong một nhà gần sở tham biện, gió mạnh nên ngọn lửa mau tới nhà lính mata; trong hai giờ lính ta với lính mata đua nhau mà cứu, các làng xung quanh chạy ra tiếp nước, lính tàu với mata leo lên mái nhà phá cho lửa bớt; một mata leo mái té gãy một tay, một hai người bị lửa phỏng; thiệt hại không bao nhiêu, nhà nước lo giúp tiền ăn cho người bị cháy nhà. Hỏa tai do một người đờn bà nhúm lửa un muỗi gặp gió mạnh.</t>
  </si>
  <si>
    <t>[Ba tên trạm bị cá sấu tấn công lật ghe trên sông, một người bị thương vẫn giữ được gói thư (1867)]</t>
  </si>
  <si>
    <t>Ngày tháng mười có ba tên trạm đi một chiếc ghe lường lãnh thơ tại Bến tre đưa qua đồn Bảo thành, giữa sông cái gặp một con sấu lớn trườn qua làm chìm ghe; ba tên lặn vô bờ, một tên ôm gói thơ bị sấu chồm theo táp trúng sau lưng nhưng vẫn giữ gói thơ không bỏ, lặn suốt vô bờ; khi về sở tham biện quan thưởng năm chục quan tiền và thường chiếc ghe chìm mất.</t>
  </si>
  <si>
    <t>SAI-GON. “Gạo lứt, 1 vuông, 3 quan. — Lúa, 1 vuông, 1 quan năm tiền. — Vịt, 2 con, 2 quan năm. — Gà, 1 con 7,8 tiền. Bông, 1 tạ 18 đồng. — Đàng đen, 1 ghè 1 quan hai. Đường trắng, 1 tạ 70 quan. — Kén, 1 tạ 1000 quan tiền. Đậu trắng, 1 vuông 8 quan. — Đậu đen 1 vuông 6 quan. — Đậu xanh, 1 vuông 10 quan. — Nước mắm 1 ghè hai tiền. — Dầu phụng 1 ghè, 9 tiền. — Cá khô, 1 tạ 22 quan. — Muối 1 vuông 1 quan. — Thịt heo 1 tạ 60 quan. — Heo giống 1 con 10 quan. — Bông cán rồi 11 đồng 1 tạ.”</t>
  </si>
  <si>
    <t>CHỢ-LỚN. “Gạo tốt, một tạ hai đồng bạc. — Bông cán, một tạ hai mươi hai đồng bạc. — Bông chưa cán, một tạ sáu đồng. — Cá khô hạng nhứt bốn đồng năm tiền một tạ. — Cá khô hạng nhì hai đồng năm tiền một tạ. — Dầu dừa một tạ tám đồng rưỡi. — Đường tốt hạng nhứt một tạ chín đồng. — Đường hạng nhì một tạ bảy đồng rưỡi. — Dầu xanh ba đồng rưỡi một tạ. — Dầu trắng một tạ ba đồng. — Sừng trâu một tạ sáu đồng. — Tiêu hột một tạ sáu đồng bạc và một quan. — Một đồng bạc đổi năm quan sáu tiền.”</t>
  </si>
  <si>
    <t>RẠCH-GIÁ. “Lúa, một vuông một quan năm tiền. — Gạo tốt, một vuông bốn quan hai tiền rưỡi. — Sáp nhứt hạng, bốn trăm tám mươi quan một tạ. — Mật, mười ghè bốn quan. — Nước mắm, mười ghè bảy quan. — Cau tầm vun, một tạ một trăm rưỡi quan. — Đường trắng, một tạ tám mươi quan. — Dầu dừa, một tạ năm mươi quan. — Đậu, một tạ mười tám quan. — Thịt heo, một cân bảy tiền. — Heo giống, một cặp mười quan. — Gà, một con, một quan. — Vịt, một cặp một quan tám.”</t>
  </si>
  <si>
    <t>Thủ-dầu-một. “Lúa, 1 vuông 1 quan 8 tiền. — Gạo lức, 1 vuông 3 quan 6 tiền. — Muối, 1 vuông 1 quan. — Thịt heo, 1 cân 7 tiền. — Vịt, 1 con 1 quan 5 tiền. — Gà, 1 con 1 quan. — Cá, 1 tạ 30 quan. — Đường cát, 1 cân 1 quan 2 tiền. — Đường đen, 1 ghè 7 tiền 30 đồng. — Thuốc hút, 100 bánh 18 quan. — Đậu xanh, 1 vuông 8 quan. — Đậu trắng, 1 vuông 7 quan. — Tiêu hột, 1 cân 6 tiền. — Trà tàu, 1 cân 3 quan. — Dầu phụng, 1 tạ 50 quan. — Bông chưa cán, 1 tạ 35 quan. — Kén, 1 tạ 480 quan. — Vải Annam, 1 cây 5 quan. — Vải tây, 5 tiền 1 thước.”</t>
  </si>
  <si>
    <t>Gò-công. “Gạo, 1 tạ 6 quan 5 tiền. — Lúa, 1 tạ 4 quan. — Gà thiến, 1 con hai quan. — Gà, 1 con 7 tiền. — Vịt 1 con 9 tiền. — Đàng đen, 1 ghè 1 quan. — Dầu phụng 1 cân 9 tiền. — Nước mắm, 1 ghè 2 tiền. — Heo nhỏ bán chừng 5 quan. — Một đồng bạc đổi 5 quan ba.”</t>
  </si>
  <si>
    <t>15/01/1868</t>
  </si>
  <si>
    <t>CHỢ GẠO. GÒ CÔNG</t>
  </si>
  <si>
    <t>Lúa, 1 vuông, 1 quan 5 tiền; Gạo, 1 vuông, 3 quan; Gà, 1 con, 1 quan; Vịt, 1 con, 1 quan; Nước mắm, 1 ghè, 3 tiền; Thịt heo, 1 tạ, 50 quan; Đường trắng, 1 cân, 1 quan 2 tiền; Đường đen, 1 ghè, 1 quan; Trứng gà, 1 chục, 4 tiền; Đậu trắng, 1 vuông, 8 quan; Trứng vịt, 1 chục, 4 tiền; Sáp, 1 tạ 700 quan; Cá khô, 1 cân, 5 tiền; Đèn chai, 1 tạ 50 quan; Vải, 1 thước 6 tiền; Thuốc hút, 1 bánh, 2 tiền rưỡi; Kén, 1 cân, 3 quan 2 tiền; Một đồng bạc đổi, 5 quan 3. GÒ CÔNG. Gạo lứt, một vuông ba quan hai tiền; Lúa, một vuông một quan sáu tiền; Vịt, hai con hai quan; Gà mái, một con bảy tiền; Đường đen, một ghè bảy tiền; Đường trắng, một tạ tám chục quan; Đậu trắng, một vuông sáu quan; Đậu đen, một vuông sáu quan; Đậu xanh, một vuông tám quan; Nước mắm, một ghè hai tiền; Dầu phụng, một cân một quan; Heo nhỏ, một quan năm tiền; Muối, một vuông một quan; Sáp, một tạ bảy mươi quan; Trứng gà, một chục bốn tiền; Trứng vịt, một chục năm tiền; Heo giống, một con tám quan; Vải tây trắng, một thước sáu tiền; Chài, một tạ mười lăm quan; Chiếu bông, một đôi sáu quan.</t>
  </si>
  <si>
    <t>CÔNG VỤ – [Quan Nguyên Soái phạt tiền bảy làng thuộc tổng Định Thới vì giúp giặc (1867)]</t>
  </si>
  <si>
    <t>Quan Nguyên soái định sau nầy: Các làng Thới an, Thới thạnh, Thới long, Thới hạnh, Thới thạnh hạ, Thới trung, Thới lai, thuộc về Tổng Định thới, thì mỗi một làng phải phạt năm trăm quan tiền, vì các viên chức trong làng ấy đã giúp kẻ nghịch mà làm giặc, tiền phạt ấy thì theo bực lộc các chức mà thâu.</t>
  </si>
  <si>
    <t>[Quan Nguyên Soái miễn một phần ba thuế cho các làng có công bắt giặc nộp quan (1867)]</t>
  </si>
  <si>
    <t>Những làng kể tên sau này thì quan Nguyên Soái sẽ tha một phần thuế trong ba, vì dân các làng ấy đã ra sức lo bắt kẻ nghịch mà nộp cho quan, cho yên giặc: Trường-long, Tân-thạnh-đông, Trường-bình, Trường-thành, Tân-lợi, Tân-an, Nhơn-ái, Nhơn-ái-tây, Phú-thạnh, Thanh-phú, Bình-thủy, Thới-an-đông (thuộc tổng Định bảo, Định khánh, Định thới).</t>
  </si>
  <si>
    <t>[Nghị định thành lập hội đồng trồng trái (chủng đậu) và quy định tiêm chủng toàn quốc (1867)]</t>
  </si>
  <si>
    <t>Điều thứ nhứt: Quan Nguyên Soái cho lập một hội coi việc trồng trái, tại Saigon gồm quan tư thầy thuốc làm đầu, tòa thứ ba dinh quan thượng thơ, Giám thành nhứt, thầy bề trên nhà trường Langsa, bà phước nhứt Saigon, ông thầy Ký Chợ quán, thầy thuốc nhà thương Chợ quán, thầy thuốc nhà thương Saigon. Điều thứ hai: Các sở tham biện cũng có hội đồng như Saigon (quan tham biện làm đầu, ông cò, thầy thuốc trồng trái, ông xã, hai viên chức). Điều thứ ba: Việc trồng trái về quan tư thầy thuốc làm đầu giữ mủ trồng trái, phát các nơi. Điều thứ tư: Không đổi tiền, mỗi khi hội đồng đổi người biết trồng. Điều thứ năm: Nội một năm trồng một hai mùa (tháng ba, tháng tám Annam). Điều thứ sáu: Sau khi trồng, thầy thuốc viết tờ khai trong sáu tháng. Điều thứ bảy: Mỗi người trồng trái phải biên tên, làng, ngày tháng và kết quả.</t>
  </si>
  <si>
    <t>[Bổ nhiệm giáo tập, thăng hạng huyện, phủ và cấp bằng tổng thiệt thọ nhân Tết Pháp (janvier 1868)]</t>
  </si>
  <si>
    <t>Cấp bằng cho Nguyễn văn Ngạn làm thầy dạy quốc ngữ hạng nhì tại Trường Lộc (Long thành) 30 quan/tháng; Đoàn văn Như hạng nhì tại Rạch giá 30 quan/tháng. Cho phó quản Dương làm huyện quyền hiệp Sóc-trăng 150 quan/tháng từ mồng một tháng giêng 1868. Cấp bằng cho Ư (Cao-miên) làm phủ quyền hiệp theo tham biện Sóc trăng 2.400 quan/năm. Nhân Tết Phalangsa cấp bằng tổng thiệt thọ: Lâm kinh Diệu, Trần cư Sơ (Rạch-giá), Lâm hong (Cao-miên, Sóc-trăng), Lê văn Du (Sài-gòn), Lê văn Du (Mỹ-tho), Lê xuân Sanh (Cần-giộc), Ngô văn Chánh (Trảng-bàng).</t>
  </si>
  <si>
    <t>[Điều động thông ngôn Paulus Canh từ Kiến Đăng sang Mỏ Cày (janvier 1868)]</t>
  </si>
  <si>
    <t>Quan thượng thơ định: Paulus Canh, là thông ngôn hạng nhì tại tham biện Kiến-đăng, bây giờ đổi đi Mỏ cày, tùng theo quan tham biện sở tại, kể từ ngày mồng một tháng giêng Tây 1868.</t>
  </si>
  <si>
    <t>[Bổ nhiệm, thăng hạng kí lục, thông ngôn, phó quản, huyện và tổng các tỉnh (janvier 1868)]</t>
  </si>
  <si>
    <t>Phạm thanh thọ (thơ lại Gò công) làm ký lục tam hạng 600 quan/năm. Huình văn Hội (Sóc-trang), Huình văn Tông (Tân-an), Nguyễn văn Mới (Cần-giộc) làm phó quản thiệt thọ. Philippus Khánh (Bà-rịa) lên thông ngôn nhứt hạng; Joseph An (Chợ-gạo) lên nhứt hạng. Nguyễn văn định (Sa-đéc) lên ký lục nhứt hạng. Nguyễn văn Minh (Rạch giá), Vương văn Sắc (Chợ gạo), Nguyễn hiếu Trung (Cần giộc) lên ký lục hạng nhì. Lê đình Mầng (Trảng bàng), Nguyễn như ý (Thủ dầu một), Trần Khoa (Vĩnh long) lên ký lục hạng ba. Trần văn hí (cai tổng Rạch giá) làm huyện quyền hiệp 1.800 quan/năm. Nguyễn văn Công (đội Cây lậy) làm phó quản 720 quan/năm. Phan quang Hiếu làm huyện thiệt thọ 2.800 quan/năm theo tham biện Cần thơ. Vĩnh (cai tổng Hòa-đông-hạ) làm cai tổng thiệt thọ. Vọng làm thông ngôn hạng nhì 1.200 quan/năm theo tham biện Hà-tiên. Nguyễn văn Quờn làm thông ngôn tam hạng 600 quan/năm theo tham biện Cần-thơ. Khánh làm thông ngôn tam hạng 600 quan/năm giúp ông Giám thành nhì.</t>
  </si>
  <si>
    <t>[Phần thưởng, bồi thường và tha tội nhân sự các tỉnh (décembre 1867–1868)]</t>
  </si>
  <si>
    <t>Quan Nguyên Soái ban thưởng người có công giúp việc nhà nước: Nguyễn văn Chi (thông ngôn Tây ninh) 100 quan; Thọ (đội Thủ dầu một) 50 quan; Nên 40 quan; Quới 30 quan; Nguyễn văn Cây, Võ văn Huỳnh, Đỗ văn đèn (lính mata Sóc trang) mỗi người 15 quan. Thưởng các đội mỗi người 50 quan: Lê văn Phú (Cần-lố), Cử (Sa-đéc), Nguyễn văn Thiêm; Nguyễn văn Nghị (cai Saigon ở Cần-thơ) 25 quan. Phát 200 quan cho Nguyễn thị thiếu ở Mỹ-tho vì con bà bị người làm việc nhà thương bắn chết khi bắt chim. Tha Bùi văn khúc (tù một năm vì ăn trộm trâu) từ 31 tháng chạp Langsa.</t>
  </si>
  <si>
    <t>[Danh sách học trò được phần thưởng kỳ thi tiếng Pháp theo bốn bậc (1867–1868)]</t>
  </si>
  <si>
    <t>Nói về phần thưởng học trò. Bậc nhứt: Dương tấn Việt, Trương văn Soi, Phạm văn nguyên (Gò công), Phát, Từ, Quá (Thủ đức). Bậc nhì: Võ văn Đợi, Lê tấn được (Gò công), Từ, Phát (Thủ đức), Lê văn Bổn, Lê văn Tạo (Long thành). Bậc tam: Dương tấn Việt (Gò công), Đoạn văn Như (Thủ dầu một), Nicolaus Sắc (Tân an), Hồ (Tây ninh), Nguyễn văn Tượng (Chợ lớn), Lê văn Tạo (Long thành). Bậc tư: Ngô văn Bình (Thủ dầu một), Joannès Đậu (Tân an), Hồ văn Thanh (Tây ninh), Lê văn Lộc (Chợ lớn), Lê văn Thom (Trảng bàng), Lê đặng Khoa (Cần giộc).</t>
  </si>
  <si>
    <t>[Báo cáo của Quan Lại Bộ Thượng Thơ về kỳ thi học trò Annam và nhà trường các tỉnh (1867–1868)]</t>
  </si>
  <si>
    <t>Quan Lai bộ thượng thơ viết thơ cho quan Nguyên-Soái về việc thi các học trò Annam. Năm ngoái có bốn mươi chín nhà trường với một ngàn bảy mươi bốn học trò; nay có năm mươi sáu nhà trường với một ngàn ba trăm học trò; ba tỉnh mới đã lập nhà trường tại Vĩnh-long, Châu-đốc, Hà-tiên, Rạch-giá, Trà-vinh, Bến-tre. Bài thi khá, chữ viết không tốt song phép toán giỏi. Hai nhà trường viết bài tiếng Langsa là Gò công với Thủ đức. Quan thượng thơ xin thưởng đậu nhứt 5 quan, nhì 3 quan, ba 2 quan; quan Nguyên-Soái ưng ý. Quan thượng thơ ký.</t>
  </si>
  <si>
    <t>[Danh sách học trò Annam tại trường Seine được khen về bài tiếng Pháp (1867–1868)]</t>
  </si>
  <si>
    <t>Kể tên mấy học trò học bên Phalangsa tại nhà trường là Seine giỏi bài tiếng Langsa cho ông thượng thơ Saigon: Paul hanh, Henry phung, Paul hồn, Paul lời, Loan, Vang, Trần bá hựu, Pierre bảng, Gioang, Pierre nhiên, Joseph xoài, Pierre đức Tượng, Ambroise thọ.</t>
  </si>
  <si>
    <t>[Tin buồn: học trò Tông qua đời tại Pháp vì bệnh nặng (1867–1868)]</t>
  </si>
  <si>
    <t>Quan thượng thơ được thơ bên Langsa gởi, mới biết có một học trò tên là Tông chết; khi trước đã viết thơ cho cha mẹ học trò ấy biết còn đau, sau bịnh nặng hơn nên phải chết; ông thượng thơ, các thầy dòng với học trò Annam bên Langsa lấy làm tiếc lắm.</t>
  </si>
  <si>
    <t>[Tường thuật cái chết của Bố Tim Bố và kết thúc loạn Cao Miên tại Compong Xoài (1867–1868)]</t>
  </si>
  <si>
    <t>Bố tim bố bỏ nước Lào, qua sông lớn với một trăm người, mộ được một ngàn người tại Compong xoài. Dân xứ ấy cùng các quan theo vua Cao mên vây Bố tim bố, ba mươi bốn người theo nó phải chết; Bố tim bố bị đau nặng không chết liền. Quan ba đi với một quan lớn của vua đi rước, đến tối gặp các quan của vua; Bố tim bố đã chết dưới ghe, đầu nó để dưới ghe cùng ba quan theo nó bị bắt. Vua và các quan đều xưng là đầu Bố tim bố. Vua Cao mên định bêu đầu một hai ngày cho dân biết chắc đã chết. Ấy là phước cho dân Cao mên.</t>
  </si>
  <si>
    <t>[Lễ khánh thành chợ Mỹ Chánh tại Chợ Cũ (décembre 1867)]</t>
  </si>
  <si>
    <t>Ngày mười ba tháng chạp Langsa, tại Chợ cũ làng Mỹ chánh có làm phép chợ rất trọng thể, có quan tham biện Chợ gạo với phó tham biện Mỹ tho đến; ông cò làm phép, các viên chức Annam tựu coi; hai bên chợ có bông hoa, đèn sáp, đèn lồng nhiều, tử tế; dân đông, buôn bán nhiều, chợ xem như chợ Saigon, Chợ lớn. Nguyễn văn Cửu, thầy dạy học.</t>
  </si>
  <si>
    <t>[Quan Nguyên Soái lên thị sát ba tỉnh mới (janvier 1868)]</t>
  </si>
  <si>
    <t>Ngày mồng ba tháng giêng tây quan Nguyên Soái với các quan hầu chức người cùng quan Lai bộ thượng thơ, bỏ Saigon mà đi lên trong ba tỉnh mới.</t>
  </si>
  <si>
    <t>[Ba vụ cọp tấn công người tại Bà Rịa và Vũng Tàu (1867–1868)]</t>
  </si>
  <si>
    <t>Bên Bà rịa nhiều người Annam bị cọp: một người Langsa làm cai đi bắn chim bị cọp chụp, lính Langsa bắn trúng cứu được, cai bị đau nặng đem vô nhà thương cách một bữa thì chết. Dưới Bà rịa bắt hai con cọp khác: một người Annam đi săn có chó theo bị cọp chụp, cầm rựa đâm trên đầu cọp chết liền; con cọp kia chết chìm khi hai đứa con nít bắt hàu tại Vũng tàu, cọp nhảy chụp hụt té xuống biển, hai đứa lấy cây trì đầu cọp xuống biển chừng hai giờ cho chết chìm.</t>
  </si>
  <si>
    <t>[Lễ mừng tuổi Quan Nguyên Soái nhân Tết Pháp (janvier 1868)]</t>
  </si>
  <si>
    <t>Ngày mồng bảy tháng chạp Annam nhằm ngày mồng một tết Langsa, các phủ, huyện, thông ngôn, ký lục, quan, đội, tổng, xã tới đông chừng một trăm người mừng tuổi quan Nguyên Soái; người vui mừng, khen ngợi và dạy cách làm cho dân bình yên thạnh lợi, rồi ban cho các người Annam mọi vật để chơi.</t>
  </si>
  <si>
    <t>[Tàu chiến Pháp dùng ghe bầu Phú Yên làm mồi bắt hai chiếc tàu ô ăn cướp (1867–1868)]</t>
  </si>
  <si>
    <t>Một chiếc ghe bầu ở Phú yên bị quân tàu ô ăn cướp ba lần hết sạch vốn, phải đi lấy đá san hô vào Saigon bán. Gặp tàu chiến Phalangsa đi bắt ăn cướp, ông quan tàu chiến biểu ghe bầu làm mồi, hứa cho của trong tàu ăn cướp nếu bắt được. Quan giấu tàu trong vũng kín, biểu ghe bầu chạy ra; hai chiếc tàu ô thấy ghe đá khẳm tưởng nhiều của nên kéo tới chặn; quan tàu chiến chạy ra bắt cả hai chiếc, chú Chệc ăn cướp nhảy xuống biển chết hoặc bị bắt sống. Quan cho ghe bầu lấy của quí, rồi bắn chìm hai tàu, giao chú Chệc cho quan Annam chém. Người kể bình luận về sự khác biệt giữa cách xử nhanh của Pháp và thủ tục rườm rà của luật Annam.</t>
  </si>
  <si>
    <t>SAI-GON.</t>
  </si>
  <si>
    <t>Gạo lứt, 1 vuông, 3 quan; Lúa, 1 vuông, 1 quan năm tiền; Vịt, 2 con, 2 quan năm; Gà, 1 con 7,8 tiền; Bông, 1 tạ 48 đồng; Đường đen, 1 ghè 1 quan hai; Đường trắng, 1 tạ 70 quan; Kén, 1 tạ 1000 quan; Đậu trắng, 1 vuông 8 quan; Đậu đen, 1 vuông 6 quan; Đậu xanh, 1 vuông 10 quan; Nước mắm 1 ghè hai tiền; Dầu phụng, 1 ghè, 9 tiền; Cá khô, 1 tạ 22 quan; Muối, 1 vuông 4 quan; thuốc bánh, 1 quan năm; Sáp, 1 tạ 500 quan; Trứng gà, 1 chục 5 tiền; Trứng vịt, 1 chục 5 tiền; Thịt heo, 1 tạ 60 quan; Heo giống, 1 con 10 quan; Vải tây trắng, 1 thước 5 tiền rưỡi; Bông cán rồi 11 đồng 1 tạ.</t>
  </si>
  <si>
    <t>THỦ DẦU MỘT.</t>
  </si>
  <si>
    <t>Gạo, một vuông bốn quan; Lúa, một vuông một quan tám tiền; Muối, một vuông một quan; Một đồng bạc đổi năm quan sáu tiền rưỡi; Thịt heo, một tạ sáu chục bốn quan; Vịt, một con một quan năm; Gà, một con một quan; Cá khô, một tạ mười hai quan; Đậu xanh, một vuông tám quan; Đậu trắng, một vuông bảy quan; Tiêu, một tạ năm chục quan; Bông, bốn chục quan một tạ; Trà, một tạ hai trăm quan; Chài, một tạ mười lăm quan; Dầu rái, một tạ bốn mươi lăm quan; Vôi, một tạ ba quan một tiền; Nước mắm, một tạ mười hai quan; Đường trắng, một tạ bảy mươi quan; Vải Tây, một thước bốn tiền rưỡi; Vải Annam, một cây năm quan; Kén, một tạ năm trăm hai mươi quan; Rượu, một ghè năm tiền.</t>
  </si>
  <si>
    <t>15/03/1868</t>
  </si>
  <si>
    <t>NÓI VỀ ĐÀNG SÁ TẠI THANH VINH-LONG.</t>
  </si>
  <si>
    <t>Quan Nguyên Soái định những điều kể sau nầy: Điều thứ nhứt. — Cấm không cho ai đi chăn bò, trâu, hay là ngựa ở gần đường đi, hay là trên bờ cái mương, hay là miếng đất hoang nào có cái đường đi ngang qua. Điều thứ hai. — Ai nấy có nhà hay là phố gần cái đường đi, thì phải quét cả phía thuộc về mình và hốt rác cho sạch. Điều thứ ba. — Đến tầm giờ sớm mai thì phải hốt các đống rác hết mà bỏ xuống sông khi nước lớn xuống mà trôi rác; cấm bỏ rác tại các miếng đất trống, tại các nơi gần mấy cái rạch Long hồ, Bà lân, cái kinh từ rạch Bà lân tới rạch Cái cá, rạch Cái cá với ngọn Vĩnh long. Điều thứ tư. — Cấm bỏ miểng sành miểng ve chai gần nhà hay là ngoài đường đi. Điều thứ năm. — Không cho phép để đồ đạc ngoài đường; ai không cất đồ được thì phải xin phép quan tham biện sở tại. Điều thứ sáu. — Không cho bỏ đống rác nào trong thành. Điều thứ bảy. — Những quán bán rượu, quá giờ thứ mười rồi thì không đặng bán rượu nữa, trừ khi xin phép quan tham biện. Điều thứ tám. — Không cho phép bắn chim, bắn súng trong nhà hay chỗ có rào. Điều thứ chín. — Từ súng nổ tối cho đến súng nổ sáng thì không đặng pháo, trừ khi xin phép quan tham biện. Điều thứ mười. — Những điều không kể hình phạt thì phạt tiền từ một quan đến mười lăm quan và cầm tù từ một ngày đến năm ngày, hay một trong hai hình phạt ấy; ai bị bắt hai lần thì chịu phạt nặng hơn. Quan Nguyên Soái ký. Kể từ ngày hai mươi bảy tháng février 1868.</t>
  </si>
  <si>
    <t>[Nghị định thành lập nhà trường dạy tiếng Pháp cho trẻ em Annam tại Sài Gòn (1868)]</t>
  </si>
  <si>
    <t>Quan Nguyên Soái định: Tại Saigon có lập một nhà trường cho con nít Annam học tiếng Langsa. Sẽ có một thầy làm đầu dạy học, lại có một thầy khác dạy học tùng theo thầy bề trên làm đầu. Nhà trường cho con nít Annam thì không quá mười hai học trò khôi chịu tiền mà học; mấy tên học trò không chịu tiền thì phải có phép quan lớn mới đặng. Mấy đứa muốn học phải có giấy của Quan Lại bộ thượng thơ mới được; đứa nào không ở tử tế hay không nghe lề luật nhà trường thì thầy bề trên cho phép đuổi đi.</t>
  </si>
  <si>
    <t>CÔNG VỤ – [Bổ nhiệm họ trưởng người Annam, Minh Hương và Các Chú tại Chợ Lớn (1868)]</t>
  </si>
  <si>
    <t>Những người kể tên sau nầy cho làm họ trưởng tại Chợ lớn. Người Annam: 1° Nguyễn tấn Danh, thế cho Đỗ hữu Phương tri huyện. 2° Nguyễn văn Thi, thế cho Phan hưu trí là Minh hương mà đau. 3° Nguyễn văn Xuyên, thế cho A-thong là người Các chú đi Sa đéc. Minh hương: 4° Nguyễn tạp Lễ, thế cho chú Họ là người Các chú xin thôi. 5° Huình bá Tuân, thế cho Trương Châu là người Minh hương xin thôi. 6° Trương chí Hùng, thế cho hương văn Thông xin thôi. Các chú: 7° Nghi sum Kì, thuộc Ban triều Châu, thế cho Lý nhứt Tân đi về Tàu. 8° Lý át, thuộc Ban triều Châu, thế cho Phan xum Ky về Tàu. 9° Ly si, thuộc Ban quảng Châu, thế cho Phong tim xin thôi.</t>
  </si>
  <si>
    <t>[Bổ nhiệm, thăng hạng thông ngôn, phó quản, kí lục, giáo tập và thông lại các tỉnh (février–mars 1868)]</t>
  </si>
  <si>
    <t>Quan Nguyên-Soái cấp bằng cho Võ văn lang (Bình long), Võ Văn thất (Biên hoà), Hồ Văn quí làm thông ngôn tam hạng, ăn lộc một năm sáu trăm quan, tùng theo tham biện Mỏ cày, Trà Vinh, Cần lố. Đội hạng nhứt Lê Văn Bình và Trương Văn gian lên phó quản, ăn lộc sáu trăm quan, từ rằm tháng février 1868, tùng theo tham biện Châu đốc, Cần lố. Quan Lại bộ thượng thơ cấp bằng cho Phạm tấn thần làm đội hạng nhì coi đồn Long xuyên (ăn 50 quan/tháng); Phan định vị, Đỗ quang hủy, Trương ngọc ngân làm kí lục quyền nhiếp. Trần văn Của (Saigon) làm thông ngôn tam hạng theo tham biện Bạc trang; Đội long làm phó quản theo tham biện Cần thơ từ mồng một tháng mars. Nguyễn nghi Vinh, Nguyễn duy Quan (Cái mơn) thi đậu thầy dạy quyền nhiếp hạng nhì. Nguyễn thi, Nguyễn văn Thi, Nguyễn khắc Cung làm thông lại hạng nhì tại Châu đốc, ăn 360 quan/năm từ mồng một tháng mars 1868.</t>
  </si>
  <si>
    <t>[Quan Nguyên Soái xử án Đỗ Văn Long tội theo giặc: phạt 2.000 quan, tha tù con trai (février 1868)]</t>
  </si>
  <si>
    <t>Quan lại bộ thượng thơ đã xét cái án Đỗ Văn long vì người ấy có tội theo giặc, lại xét đơn người bị tội cùng giấy quan tham biện. Theo lời quan Lại bộ thượng thơ xin, Quan Nguyên Soái định: Đỗ Văn cũ là con Đỗ Văn long thì khỏi ở tù; còn tội Đỗ Văn long thì phạt hai ngàn quan tiền, kể từ ngày hai mươi mốt tháng février 1868. Quan Nguyên Soái ký.</t>
  </si>
  <si>
    <t>[Quan Nguyên Soái giảm án tù cho đội cựu Nguyễn Văn Am tại Bến Tre (février 1868)]</t>
  </si>
  <si>
    <t>Quan Nguyên Soái xét lại công việc Đội cựu là Nguyễn Văn am, lại xét lời quan tham biện Bến tre cùng lời quan thượng thơ xin, thì định: Nguyễn Văn am phải ở tù năm năm, bây giờ bớt ba năm, còn hai năm mà thôi, kể từ ngày hai mươi bốn tháng février 1868.</t>
  </si>
  <si>
    <t>[Phần thưởng cho tên Cường bị thương khi giúp việc nhà nước tại Châu Đốc (1868)]</t>
  </si>
  <si>
    <t>Quan Nguyên-Soái thưởng một trăm rưỡi quan tiền cho tên Cường, vì người ấy phải bị đau khi giúp việc nhà nước Langsa tại Châu đốc, vì đều ấy phải ở bốn tháng không làm việc gì đặng.</t>
  </si>
  <si>
    <t>LỜI RAO [Thông báo tạm thời thay biên nhận sổ đỏ bằng giấy trắng khi nộp thuế (1868)]</t>
  </si>
  <si>
    <t>Từ đầu năm nầy khi người ta nộp thuế tại các tham biện hay tại kho bạc, nộp thuế rồi thì lãnh biên nhận sổ đỏ; bây giờ vì chưa có giấy làm sổ biên, cho nên ai nộp thuế bây giờ thì sẽ lãnh biên nhận giấy sắc trắng.</t>
  </si>
  <si>
    <t>[Chuyến thăm của phái đoàn khâm sai Annam do Trần Tiến Thành dẫn đầu và đàm phán hòa ước với Quan Nguyên Soái tại Gia Định (tháng giêng Annam 1868)]</t>
  </si>
  <si>
    <t>Ngày mồng một tết Annam có ông hiệp biện đại học sĩ lãnh công bộ thượng thơ tên Trần tiến Thành, vâng Đức Hoàng đế Annam làm quan khâm sai, cùng hai ông quan tùy là Thừa thiên phủ doãn Nguyễn văn Tường và Phú yên đạo quan đạo Nguyễn văn Phong, ngồi tàu Mẫn thỏa vô Gia-Định bàn luận sự hòa ước cùng quan Nguyên Soái. Hai bên bắn súng chào, quan Nguyên Soái đãi yến và mời các quan Phalangsa cùng phủ huyện Annam tới nói chuyện. Qua nhiều phiên bàn luận mười hai khoản hòa ước, tranh luận về tỉnh Biên hòa (khâm sai xin lại nhưng quan Nguyên Soái nói không được) và tiền bạc bồi; sau hết quan Nguyên Soái cho sáu phần trong mười, còn bốn phần hứa sẽ tâu Đức Hoàng đế. Khâm sai xin lãnh ý về bàn lại với triều đình; quan Nguyên Soái muốn ký hòa ước cho mau trước khi sứ Annam qua Phalangsa. Ngày hai mươi bốn tháng giêng Annam các quan Annam xuống tàu về, được cung đốn đầy đủ.</t>
  </si>
  <si>
    <t>[Mã tà phục kích đám tang tại làng Thạnh Phú, bắt được nhiều thủ lĩnh quân nghịch huyện Kiến Hưng (1868)]</t>
  </si>
  <si>
    <t>Trong huyện Kiến hưng còn một đôi đứa làm nghịch cùng Pha-lang-sa, nhứt là thằng đốc binh Các và Hinh cùng Rộng, Lợi; quan tham biện muốn bắt mà chúng trốn hoài. Đêm mồng chín rạng mồng mười có tên cai lục lộ báo rằng đốc binh Các, lãnh Hinh cùng các quan nghịch tựu tại nhà đề đốc Thọ vì vợ đề đốc Thọ chết, phải đi đám xác. Quan tham biện sai chánh tổng Thuận trị, Thuận bình, hai đội và 30 tên mata đi nội đêm; lên làng Thạnh phú bao vây nhà, song rào lớn bao không hết nên Hinh và Các thoát ra. Mata bắt được đề đốc Thọ, chánh đề đốc Khiêm, đội đốc chiến Hùng, đội Mỹ và phó đề đốc Sinh (người Các chú). Quan tham biện còn đợi chứng cớ đủ mà làm án; đốc binh Các từ khi vượt ngục nay đây mai đó khó bắt.</t>
  </si>
  <si>
    <t>[Tin tức tổng hợp tại Mỹ Tho: buôn bán khởi sắc, quân nghịch gạt dân, ba nhà bị đốt cháy (1868)]</t>
  </si>
  <si>
    <t>Trong địa hạt Mỹ-tho nhiều nhà giặc cỏ, nhiều chỗ nghe lời quân nghịch mà làm bậy như làng Tân hương; quan trên đã phạt làng ấy. Đêm mười ba rạng mười bốn tại Mỹ-tho có ba cái nhà bị lửa đốt mà cháy; giờ thứ tư ban mai gió mạnh nên cháy leo qua hai nhà khác; khi thiên hạ tới chữa thì có quân lấy cây đá liệng người chữa lửa phải lỗ đầu mà bắt không đặng. Sáng ngày quan tham biện lên coi, hỏi người bị cháy có biết quân nào oán chăng thì không biết, nên quan không bắt đặng.</t>
  </si>
  <si>
    <t>[Tàu Mãn Thảo của nhà nước Annam ghé Sài Gòn sửa máy, chở đức cha Hậu, từ biệt Quan Nguyên Soái tại Cần Giờ trước khi về Huế (1868)]</t>
  </si>
  <si>
    <t>Khi tàu Mãn thảo của nhà nước Annam đến Sài-gòn mà sửa một máy trong các cái máy, lại khi đủ than dưới tàu rồi thì kéo neo mà về Huế. Ở dưới tàu ấy có ông đức cha Hậu coi cả việc đạo ngoài Bắc nam, lại có bà ông cố Lăngsa với một người Tây. Khi tàu tới Cần giờ thì đậu tại đó, vì có Quan Nguyên Soái xuống đó chơi; trước khi về, các quân dưới tàu Annam từ giả Quan Nguyên Soái mà về.</t>
  </si>
  <si>
    <t>[Khuyên dân không nên nhờ thầy kiện, hãy gởi đơn lên tòa Lại Bộ Thượng Thơ khi có oan ức (1868)]</t>
  </si>
  <si>
    <t>Trong thiên hạ mỗi nước đều có phép riêng; luật lệ Lang-sa nhiều và khó hiểu nên phải có thầy kiện, song thầy kiện chỉ thuộc luật mà cãi với quan chớ không có quyền thêm bớt tội. Theo thói Annam dân quê mùa, luật ít, nếu dùng thầy kiện thì bị bày việc ăn hết tiền, cho nên các quan phải cấm thầy kiện. Quan Nguyên Soái thấy nhiều người bị thầy kiện gạt tiền nên muốn cho dân khỏi lầm; nhà nước lập một hội đồng tại tòa Lại bộ thượng thơ để xét lại án người bị tham biện xử ức, có nhiều quan thông ngôn ký lục dịch đơn cho rõ mà khỏi tốn tiền. Khuyên dân trong sáu tỉnh có điều oan ức thì gởi đơn tại tòa Lại bộ thượng thơ; đừng nghe lời tới thầy kiện tốn tiền vô ích; ai biết chữ quốc ngữ thì nói lại cho người không biết chữ nghe.</t>
  </si>
  <si>
    <t>Tường thuật vụ đắm ghe bầu Phú Yên ngoài khơi Côn Nôn, một người sống sót kể lại (janvier 1868)</t>
  </si>
  <si>
    <t>Thơ bên Côn nôn viết: ngày mồng chín tháng janvier có một người Annam áo quần rách rưới tới làng Cổ-bồn nói mình là tên chèo dưới ghe bầu phải chìm hai ngày trước bởi dông bão. Người ấy tên Nguyễn văn Bình, 31 tuổi, quê Phú yên làng Mĩ thạnh; ghe của Hồ văn Nguyên, bạn bốn tên cùng làng, bỏ Phú yên vô Sài-gòn ngày mồng tám tháng janvier, chở chiếu, dầu, lụa, cau, nước mắm, cá khô. Nửa đêm gặp bão lớn mất lái, trôi chín bữa tới Côn nôn; ngày mười bảy ghe vô nhiều nước, phải bỏ ghe xuống xuồng, xuồng cũng chìm, mấy anh em và chủ ghe phải chìm, có người bị cá bắt. Riêng Bình được một con cá lớn vớt đem gần bãi biển rồi bỏ xuống; lên núi Côn nôn tới làng Cổ bồn ngày mười chín. Quan cai trị phát áo quần tù cho bận rồi đem lên Sài-gòn.</t>
  </si>
  <si>
    <t>Gạo lứt, 1 vuông, 3 quan; Lúa, 1 vuông, 1 quan năm tiền; Vịt, 2 con, 2 quan năm; Gà, 1 con 7,8 tiền; Bông, 1 tạ 18 đồng; Đàng đen, 1 ghè 1 quan hai; Đường trắng, 1 tạ 70 quan; Kén, 1 tạ 1000 quan tiền; Đậu trắng, 1 vuông 8 quan tiền; Đậu đen, 1 vuông 6 quan; Đậu xanh, 1 vuông 10 quan; Nước mắm 1 ghè hai tiền; Dầu phụng, 1 ghè, 9 tiền; Cá khô, 1 tạ 22 quan; Heo, nhỏ được một tháng là năm quan năm; Muối, 1 vuông 1 quan; thuốc bánh, 1 quan năm; Sáp, 1 tạ 500 quan; Trứng gà, 1 chục 5 tiền; Trứng vịt, 1 chục 5 tiền; Chài, 1 tạ 50; Thịt heo, 1 tạ 60 quan; Heo giống, 1 con 10 quan; Vải tây trắng, 1 thước 5 tiền rưỡi; thuốc cũ sáu tiền; Một đồng bạc đổi năm quan bảy.</t>
  </si>
  <si>
    <t>Trà Vinh</t>
  </si>
  <si>
    <t>Gạo lứt, 1 giạ 2 quan 7 tiền; Lúa, 1 giạ 1 quan 4 tiền; Vịt 1 cặp 2 quan; Gà lớn 1 con 8 tiền; Gà thiến, 1 con 1 quan; Nước mắm 1 ghè 2 tiền; Heo nhỏ 2 tháng 1 con 5 quan; Trứng gà 1 chục 4 tiền; Trứng vịt, 1 chục 5 tiền; Thịt heo 1 tạ 50 quan; Heo giống, 1 con 7 quan; Bạc 1 đồng đổi 5 quan 5 tiền; Mây 1 trăm, 2 quan.</t>
  </si>
  <si>
    <t>Gạo tốt, một tạ hai đồng bạc; Bông cán, một tạ hai mươi hai đồng bạc; Bông chưa cán, một tạ sáu đồng; Cá khô, hạng thứ nhứt bốn đồng năm tiền một tạ; Cá khô, hạng nhì, hai đồng năm tiền một tạ; Dầu dừa, một tạ, tám đồng rưỡi; Đường tốt, hạng nhứt, một tạ, chín đồng; Đường hạng nhì, một tạ bảy đồng rưỡi; Đậu xanh, ba đồng rưỡi một tạ; Đậu trắng, một tạ, ba đồng; Sừng trâu, một tạ sáu đồng; Tiêu hột, một tạ sáu đồng bạc và một quan; Một đồng bạc đổi năm quan tám tiền.</t>
  </si>
  <si>
    <t>15/04/1868</t>
  </si>
  <si>
    <t>[Bổ nhiệm, thăng hạng, cho nghỉ bệnh và khen thưởng nhân sự hành chính các tỉnh (mars–avril 1868)]</t>
  </si>
  <si>
    <t>“Quan-Nguyên-Soái cấp bằng cho cai tổng Hòa đông-hạ tên là Vinh, làm huyện thiệt thọ, ăn lộc một năm là hai ngàn bốn trăm quan tiền; kể từ ngày rằm tháng mars 1868, từng theo quan tham biện Gò công, huyện ấy thám cho Lãnh binh Tân mà coi lính ma-ta Gò công cho đến khi Lãnh binh Tân được sự khởi mà coi việc lại. Quan-Nguyên-Soái cho Lãnh binh Tân ở Gò công nghỉ sáu tháng, bởi vì có đau, nội khi ấy thì ăn được nửa phần bạc lộc nhà nước; kể từ ngày rằm tháng mars 1868. Quan Nguyên-Soái cấp bằng cho Chlum là Cao mên làm thông ngôn hạng ba, ăn lộc một tháng là năm chục quan tiền; kể từ ngày mồng một tháng mars 1868, luôn theo ông quan cai tàu thiết tự tại Pnom penh. Quan Nguyên-Soái cấp bằng cho đội Chín ở Mỏ cày làm phó quản, ăn lộc một năm là sáu trăm quan tiền; kể từ ngày mồng một tháng avril 1868. Quan Lai bộ thượng thơ định: Tỉnh lạ thông ngôn hạng nhì tại tham biện Mỏ cày, bây giờ đổi tùng theo quan tham biện Cần thơ. Phan lương Ký, ở Đồng xuyên, là huyện quyền nhiếp, bây giờ quan Nguyên-Soái cho làm huyện thiệt thọ, ăn lộc một năm là một ngàn tám trăm quan tiền; kể từ ngày mồng một tháng avril 1868. Quan Nguyên-Soái cấp bằng cho Trần văn Vi, là huyện Tùy biện làm tri phủ quyền nhiếp, ăn lộc một năm là hai ngàn bốn trăm quan tiền; kể từ ngày mồng một tháng avril 1868. Quan Nguyên-Soái phần thưởng một trăm quan tiền cho Trần thanh, vì người ấy có gan mà bắt được một người làm nghịch làm chức lớn trong huyện Vĩnh trị. Quan Nguyên-Soái cấp bằng cho phó quản Nhiên làm chánh quản, ăn lộc một năm là một ngàn hai trăm quan tiền; kể từ ngày mồng một tháng avril 1868.”</t>
  </si>
  <si>
    <t>[Quan Nguyên Soái tha tù hai người già Bùi Hữu Ngãi và Bùi Hữu Lộc vì tuổi cao và hay chữ (1868)]</t>
  </si>
  <si>
    <t>“Quan Nguyên Soái tha hai người khỏi ở tù là Bùi-hữu Ngãi, sáu mươi mốt tuổi, ở làng Bình thủy (Sađéc) Bùi hữu Lộc, năm mươi bảy tuổi, cùng ở một làng; hai người ấy phải ở tù mười năm, từ ngày mười sáu tháng décembre 1867, vì có tội theo giặc. Ông phủ Tường chịu phần lãnh hai người ấy mà ở Sài gòn. Quan Nguyên-Soái tha hai người ấy vì đã già cả, lại hay chữ nho nhiều.”</t>
  </si>
  <si>
    <t>Danh sách học trò thi đậu làm thầy dạy hạng nhì (1868)</t>
  </si>
  <si>
    <t>“Những người kể tên sau nầy mới thi đậu làm thầy dạy hạng nhì: Nguyễn văn Của, ở Cái bè. Tống văn Nhung, ở Cần lố. Nguyễn văn Bửu, ở Chợ gạo. Phạm văn Thiền, ở Cây lấy. Nguyễn văn Mẫn, ở Mỹ tho. Trần văn Diễm, ở Bà điểm,”</t>
  </si>
  <si>
    <t>[Danh sách học trò thi đậu làm thầy dạy hạng nhì và quyền nhiếp hạng nhì (1868)]</t>
  </si>
  <si>
    <t>“Những người kể tên sau nầy mới thi đậu làm thầy dạy quyền nhiếp hạng nhì: Phạm văn Lai, ở Chợ quán. Phạm văn Kín, ở Thủ dầu một. Nguyễn văn minh, ở Tân hòa. Lê văn Doan, ở An lợi. Cao văn Bài, ở Cần giộc. Nguyễn văn Bung, ở Thủ dầu một. Phạm văn ngư, ở Cây lấy. Đặng văn Trảng, ở Cần giộc. Trần văn Loan, ở Cây lấy. Lê công Phụng, ở Cần lố. Những người kể tên sau nầy mới thi đậu làm thầy dạy hạng nhì: Nguyễn văn Phi, ở An lợi xã. Nguyễn văn Điều, ở Khánh hội. Những người kể tên sau nầy mới thi đậu làm thầy dạy quyền nhiếp hạng nhì: Nguyễn văn Điều, ở Long thành. Nguyễn Thái ký, ở Thủ dầu một. Võ văn Ngân, ở Cần lố.”</t>
  </si>
  <si>
    <t>[Quy định thi định kỳ cho thầy dạy và danh sách thầy dạy bị cho thôi việc (mars 1868)]</t>
  </si>
  <si>
    <t>Theo lời nghị Quan-Nguyên-Soái rằng: «mấy thầy dạy thì cho hai tháng mà thi.» Quan Lai bộ thượng thơ xem ra kì hẹn cho các thầy thi đã quá từ ngày mồng mười tháng mars 1868; cho nên định sau nầy: Những thầy dạy kể tên sau nầy là mấy người không tới dinh ông thượng thơ mà thi, hay là thi rớt hai lần; cho nên bây giờ không cho dạy nữa; kể từ ngày mồng mười tháng mars 1868: Nguyễn Diệu, ở Sài-gon. Thomas Kê, ở Sài-gon. Lê văn Phước, ở Tân-an. Quê, ở Cần lố. Phạm tấn Thông, ở Biên-hòa. Nguyễn văn Nguyên, ở Biên-hòa. Lê văn Thiên, ở Sài-gon. Nguyễn văn Nhim, ở Tân-an. Nguyễn văn Thê, ở Mỹ-tho.”</t>
  </si>
  <si>
    <t>[Thông báo lịch trạm thư đi Phnom Penh hàng tháng (1868)]</t>
  </si>
  <si>
    <t>LỜI RAO. “Bây giờ ai muốn gởi thơ đi Phnom penh thì có trạm đi mỗi tháng một lần; ở giấy Phnom penh gởi, thì nhằm ngày hai mươi ba hồi giờ thứ tám ban mai; lại từ giấy bên này mà gởi, thì tại Châu-đốc, cứ khi tờ giấy tàu do bên Langsa da lên tại đó, thì gởi hết một lượt.”</t>
  </si>
  <si>
    <t>[Tường thuật vụ bắt giữ nhóm Lê Văn Chợ làm nghịch tại làng Tân Lý Đông, Mỹ Tho (1868)]</t>
  </si>
  <si>
    <t>Ngày 14 tháng 2 Annam, ông chánh tổng Hưng Nhơn bắt đưa tên cai tuần Chồi ở làng Tân Lý Đông đến trước nguy mà làm bày: đêm ấy cai tuần Chồi mặc đồ mục khác đến nhà quan giặc bắt mẹ cai tuần ăn cơm; làng báo quan tham biện; quan tham biện hỏi ông tổng khai về vụ Lê Văn Chợ, Phạm Văn Mít, Nguyễn Văn Đen; quan làm án Lê Văn Chợ tù năm năm vì cầm đầu; hai thằng kia cũng bị bắt; vụ án chuyển lên Sài Gòn xét.</t>
  </si>
  <si>
    <t>[Tình hình an ninh và nông nghiệp huyện Kiên Hòa (1868)]</t>
  </si>
  <si>
    <t>Tình hình huyện Kiên Hòa: thuế vụ chưa xong; giặc cỏ giảm nhiều; hai tổng có một hai người cứng nghịch nhưng đang sợ; nông dân xin giảm thuế vì mất mùa. Ký tên: Minh.</t>
  </si>
  <si>
    <t>[Huyện Thụy Biên thu hồi 10 súng lớn bị kẻ nghịch lấy tại đồn Đồng Xuyên, Châu Đốc (1868)]</t>
  </si>
  <si>
    <t>Hôm trước tại Châu đốc, có ông huyện Thuy biên đem ma-tà theo mà đi tới tại chỗ Thốc nốt, lấy lại được mười cây súng lớn; mấy súng ấy khi trước ở tại đồn Đông xuyên; nhưng mà kẻ nghịch tới thình lình mà lấy súng, ma-tà coi đồn ấy không hay; bây giờ mới lấy cây súng ấy lại được.</t>
  </si>
  <si>
    <t>[Vua Cao Miên cùng đoàn tùy tùng đến Sài Gòn thăm Quan Nguyên Soái (février 1868)]</t>
  </si>
  <si>
    <t>Ngày mười bảy tháng février ban đêm có ông vua Cao-mên tới Sai-gon, có đem vợ con theo, ông ấy xuống đây mà thăm quan Nguyên-Soái, có quan lính Cao mên theo nhiều lắm, cũng có xe bò, xe trâu với ngựa theo nữa.</t>
  </si>
  <si>
    <t>[Tường thuật các trận dẹp kẻ nghịch tại huyện Trà Vinh (mars 1868)]</t>
  </si>
  <si>
    <t>Ngày mồng một tháng mars, bên phía bắc huyện Trà-vinh, gần bãi biển có gặp kẻ nghịch hiệp nhau mà đánh, có quan tham biện Trà vinh với hai ông quan với lính xuống ghe mà theo rạch Than rau mà đi tới nơi kẻ nghịch ở; hồi giờ thứ nhứt Pha-Lang-Sa phải phá hàn giữa rạch, giờ thứ hai đã phá hàn rồi; đến giờ thứ ba thì tới Ba động là chỗ kẻ nghịch ở mà nó chạy trốn, ở đó thì lên đất mà đi thám các nơi xung quanh, nhưng mà không thấy sự gì; Đến chiều tối, khi lính ăn cơm, thì kẻ nghịch tới đàng sau làng ấy mà đánh trống, la lên, phớt cờ, tức thì Pha-Lang-Sa cầm súng mà chạy rượt bắn nó chết một hai đứa, lại rượt theo nó trong rừng. Đuổi kẻ nghịch rồi, có phá làng và có lấy mấy chiếc ghe của nó, bữa sau khi đi thám thì cũng bắt được một hai đứa kẻ nghịch làm chức lớn.</t>
  </si>
  <si>
    <t>[Tin tức tổng hợp: sửa cầu Thị Nghè và hội các quan khảo sát vẽ họa đồ tại nước Lào (1868)]</t>
  </si>
  <si>
    <t>Bây giờ người ta lo sửa cầu Thị nghè, nội khi sửa cầu ấy thì có đồ đưa xe mà đi. Tàu dò ở nước Các chú mà xuống đây có đem tin nói về hội các quan đi lấy họa đồ bên nước Lào. Ông quan làm đầu viết thơ mà nói rằng: các quan hội ấy được sức khỏe hết; các quan ấy đã tới tại bờ sông Yan-tre-kiang, khi tới chỗ ấy rồi sau có đi qua bên phía đông mà thám núi nước. Thì biết tính ở đó ước chừng hai ba tháng, sau trở về đây.</t>
  </si>
  <si>
    <t>[Cọp xuất hiện tại chợ Bến Tre bắt heo, chạy về hướng Mỹ Tho, sau 11 ngày được tìm thấy đã chết (1868)]</t>
  </si>
  <si>
    <t>Cách mười lăm bữa rày, có một con cọp lớn lắm tới tại chợ Bến tre kiếm ăn, mấy người ở tại chợ ngó thấy con cọp ấy, thì lấy làm sợ lắm mà chạy núp trong nhà gần đó, kẻo nó làm dữ mà bắt chăng, con cọp ấy bắt được một con heo nhỏ trốn đi mất; có một hai người la lên mà làm cho con cọp sợ cho nó bỏ heo đi, cho nên nó chạy ngay theo đường đi Mỹ tho, mà đi mất. Người ta nói xưa rày không thấy con cọp tới tại chợ Bến tre bao giờ. Cách mười một bữa sau chuyện nầy có một đứa đi chăn trâu gặp con cọp ấy chết rồi. Gueldre, thông ngôn.</t>
  </si>
  <si>
    <t>TẠI RẠCH GIÁ VIẾT.</t>
  </si>
  <si>
    <t>Khi quan tham biện mới tới tại Rạch giá thì người lấy làm lạ, vì xem ra dân sự trong huyện ấy lo làm ăn, bình yên, chẳng có ai ở không, hoặc có người đóng ghe, hoặc có người đi bắt cá, đốt điểu; cho nên ở tại đó, xem ra dễ làm ăn; trước khi địa phận về cựu trào, thì nơi ấy là ổ ăn cướp, bởi vì có nhiều chỗ khó đi tới; cho nên ăn cướp ẩn mình, không ai bắt đặng; từ khi Pha-Lang-Sa cai trị địa phận ấy, thì xem ra bình yên, vì quan tham biện cựu lo hết sức mà làm cho người ta ở bằng an.</t>
  </si>
  <si>
    <t>TẠI SA ĐÉC VIẾT.</t>
  </si>
  <si>
    <t>Dân sự trong địa hạt Sa đéc lo bắt cá tra, người An-nam lấy phổi làm dầu, các thầy thuốc lấy thứ dầu ấy làm quí mà dùng khi có bịnh.</t>
  </si>
  <si>
    <t>TẠI CÂY LẬY VIẾT.</t>
  </si>
  <si>
    <t>Khi quan tham biện địa phận ấy đi thăm huyện ấy, thì người xem ra nhiều chỗ khi trước không cày, mà bây giờ làm ruộng nhiều lắm; đến sau các chỗ ấy giàu hơn các nơi khác trong huyện ấy; nếu năm nay nước không lên cao lắm mà phá lúa mà, thì đã được mùa.</t>
  </si>
  <si>
    <t>[Hai Quan Nguyên Soái tổ chức tiệc khoản đãi các chức Annam có công trước khi bàn giao (avril 1868)]</t>
  </si>
  <si>
    <t>Khi Quan Nguyên-Soái cựu với Quan Nguyên Soái mới ở đây với nhựt, thì hai ông mới ăn tiệc nơi hai người các chức Annam trong mấy người lớn chức hơn, là nhằm ngày mồng ba tháng avril; Những người các chức Annam ấy, là những người trung tín, có gan mà giúp việc nhà nước Langsa; kể tên những người ấy sau nầy: Có ông Phủ Ca, Lãnh binh Tân, quản Cho, Phủ Lộc với Phủ Tường, lại có nhiều quan tham biện tới đó. Hai ông Nguyên-Soái lấy làm mầng; cho nên muốn tỏ ra lòng yêu mến người Annam. Khi Quan Nguyên-Soái Gia gần về, người có chào người Annam mà nói rằng: ý người muốn cho nước nầy nên thanh lợi, ý người thương dân Annam. Quan Nguyên-Soái mới bảo cho mấy người Annam nghe mà nói rằng: Quan Nguyên-Soái Gia làm sao thì cứ theo làm vậy; người nói việc gì thì cũng theo công bình. Các chức Annam cũng hứa ơn quan Nguyên-Soái mới mà nói rằng: trước đã lo giúp nhà nước mà ở trung tín, thì bây giờ cũng lo cho xứng ý quan Nguyên-Soái mới.</t>
  </si>
  <si>
    <t>[Tin buồn từ báo Đại Hải: tàu Pháp đắm tại Madagascar, thủy thủ phải ăn thịt người để sống sót (1868)]</t>
  </si>
  <si>
    <t>Trong nhựt trình bên Đại hải nói chuyện buồn sau nầy: có tàu ở bên xứ Madagascar đem tin ấy rằng: có một tàu Lang-sa ở bên nước Thiên trước về Lang-sa; khi mới đi đã được ít bữa, thì tàu ấy mắc cạn tại một cù lao, cho nên người ta ở dưới tàu ấy phải bỏ tàu mà lấy hai chiếc tam bản mà đi. Lên bờ tại đó không được, cho nên mấy người ấy luận với nhau mà đi tới xứ Maurice; hai tam bản đi một lượt; rủi có một chiếc bị sóng lôi, phải chìm, những người dưới tam bản ấy chết hết. Chiếc kia trở lại đi thẳng xứ Madagascar; ông quan tàu mỏi mệt phải chết, có ông quan khác thế; đi được chín bữa thì hết đồ ăn. Mấy người bắt thăm cho biết ai phải chết cho người khác ăn thịt; nhằm một người thợ mộc phải chém; mấy người kia dành nhau uống máu lấy thịt mà ăn; xác cắt miếng phơi nắng để dành, mỗi sớm ông quan phát mà ăn. Cách mười bữa mới tới xứ Madagascar, còn dư thịt một phần trong bốn. Khi lên đất gần chết hết, người ta phát áo quần và cho đồ ăn; sau gặp một ông quan Lang-sa coi đó mà khỏi cực nữa. Ấy là một chuyện buồn lắm.</t>
  </si>
  <si>
    <t>[Tình hình sáu tỉnh: bình yên, nhóm Cao Miên quấy phá tại Tây Ninh, dân chờ mùa mưa cày cấy (1868)]</t>
  </si>
  <si>
    <t>Rày trong sáu tỉnh, thì người ta ở bình yên làm ăn, bên kia Tây ninh có một hai đứa Cao mên muốn phá làng xóm mà ăn cướp; nhưng mà các quan tại đó thì dẹp giặc; người ta tưởng là vì năm nay mất mùa, có nhiều người nghèo khó, đói khát; cho nên mấy người ấy đã phá một hai chỗ trong nước Cao mên. Ai nấy cũng đợi mùa mưa mà cày cấy, người ta trông cho năm nay được mùa.</t>
  </si>
  <si>
    <t>Nói về việc ăn trộm [Vụ bốn tên ăn trộm lần lượt bị bắt khi đột nhập cùng một nhà (1868)]</t>
  </si>
  <si>
    <t>Có bốn thằng ăn trộm, rủ nhau đi tới một nhà kia mà ăn trộm, như được nhiều đồ thì cũng chia bằng nhau; hễ xong rồi đến tối lại, thì có hai đứa tới trước đứng ngoài chờ hai đứa kia không đặng, thì lén cất cửa mặt kèn mà chun vô trong nhà mà lấy đồ; khi lấy đồ được rồi thì chủ nhà hay, hai đứa ăn trộm ấy ôm đồ ra đi mất; còn hai đứa đi qua giờ hẹn tới đó thì không thấy ai, không dè hai đứa kia ăn trộm rồi, thấy cửa mặt kèn trống thì rủ nhau chun vô cho được lấy đồ nhiều; rủi chủ nhà hay rình mà làm thinh; khi thấy hai đứa vô thì bắt mà hỏi rằng: sao bây đi lấy đồ một lần mà còn dám vô nữa; té ra hai đứa lấy đồ bị bắt đã ưng, còn hai đứa chưa lấy được gì mà bị bắt, cũng vì ham ăn mà mắc bẫy.</t>
  </si>
  <si>
    <t>Sai gon</t>
  </si>
  <si>
    <t>SAI-GON. Gạo lứt, 1 vuông, 3 quan; Lúa, 1 vuông, 1 quan năm tiền; Vịt, 2 con, 2 quan năm; Gà, 1 con 7,8 tiền; Bông, 1 tạ 18 đồng; Đàng đen, 1 ghè 1 quan hai; Đường trắng, 1 tạ 70 quan; Kén, 1 tạ 1000 quan tiền; Đậu trắng, 1 vuông 8 quan tiền; Đậu đen, 1 vuông 6 quan; Đậu xanh, 1 vuông 10 quan; Nước mắm 1 ghè hai tiền; Dầu phụng, 1 ghè, 9 tiền; Cá khô, 1 tạ 22 quan; Heo, nhỏ được một tháng là năm quan năm; Muối, 1 vuông 1 quan; thuốc bánh, 1 quan năm; Sáp, 1 tạ 500 quan; Trứng gà, 1 chục 5 tiền; Trứng vịt, 1 chục 5 tiền; Chài, 1 tạ 50; Thịt heo, 1 tạ 60 quan; Heo giống, 1 con 10 quan; Vải tây trắng, 1 thước 5 tiền rưỡi; thuốc củ sáu tiền; Một đồng bạc đổi năm quan bảy.</t>
  </si>
  <si>
    <t>CHỢ-LỚN. Gạo tốt, một tạ hai đồng bạc; Bông cán, một tạ hai mươi hai đồng bạc; Bông chưa cán, một tạ sáu đồng; Cá khô, hạng thứ nhứt bốn đồng năm tiền một tạ; Cá khô, hạng nhì, hai đồng năm tiền một tạ; Dầu dừa, một tạ, tam đồng rưỡi; Đường tốt, hạng nhứt, một tạ, chín đồng; Đường hạng nhì, một tạ bảy đồng rưỡi; Đậu xanh, ba đồng rưỡi một tạ; Đậu trắng, một tạ, ba đồng; Sừng trâu, một tạ sáu đồng; Tiêu hột, một tạ sáu đồng bạc và một quan; Một đồng bạc đổi năm quan tám tiền.</t>
  </si>
  <si>
    <t>15/05/1868</t>
  </si>
  <si>
    <t>CÔNG VỤ – YẾT THỊ [Nghị định đăng ký và đóng dấu trâu ngăn trộm trâu mùa cày (mai 1868)]</t>
  </si>
  <si>
    <t>YẾT THỊ. Quan Nguyên-Soái xem ra khi gần tới mùa cày thì ăn trộm trâu nhiều lắm, cho nên trong các làng hết thảy thì phải chịu thiệt hại. Theo lời nghị quan lại bộ thượng thơ, thì Quan Nguyên Soái định các điều: chủ trâu phải khai trâu cho ông tổng và chủ hạt, rồi khai cho tham biện biên vào sổ; tới kỳ hẹn phải đem trâu đóng dấu (trừ trâu con mới đẻ hoặc chưa làm việc); mỗi tham biện có sổ riêng đánh số từ 1 đến 27; mua trâu khác huyện phải làm giấy có chức việc làng làm chứng và trình quan tham biện; trâu từ Cao Miên hay ngoài tỉnh phải đem tới tham biện khai và đóng dấu; mỗi năm tháng 11 chủ trâu phải khai số trâu chết, bán, đẻ; vi phạm phạt 1–5 quan và tù 1–5 ngày. Saigon, ngày mồng bảy tháng mai 1868. Quan Nguyên-Soái ký.</t>
  </si>
  <si>
    <t>CÔNG VỤ – [Tăng lương và bổ nhiệm kí lục, huyện các tỉnh (avril 1868)]</t>
  </si>
  <si>
    <t>Nguyễn-văn-Nhu là đội coi đồn Cần-đước, bây giờ quan Nguyên-Soái cho ăn thêm mỗi tháng mười quan tiền; kể từ ngày 25 tháng avril 1868. Cấp bằng cho Nguyễn-văn-Hiệp làm kí lục hạng ba tùng theo quan tham biện Thủ-dầu-một, ăn lộc một năm sáu trăm quan, thế cho Võ-văn-kiều thôi làm việc. Cấp bằng cho Trương-ngọc-Chân làm huyện thơ, ăn lộc một năm hai ngàn bốn trăm quan, tùng theo quan tham biện Sa-đéc. Cấp bằng cho Trần-trung-chánh làm kí lục hạng ba, ăn lộc một tháng năm chục quan; kể từ ngày làm việc.</t>
  </si>
  <si>
    <t>[Nghị định thưởng 100 quan cho người giết được cọp (mai 1868)]</t>
  </si>
  <si>
    <t>Quan-Nguyên-Soái định: ai giết được con cọp, thì phần thưởng một con là một trăm quan tiền, kể từ ngày mười hai tháng mai 1868. Tiền thưởng thì ông tham biện sở tại sẽ phát, mà lãnh tiền ấy cho được thì phải có người làm chứng mình đã giết được con cọp.</t>
  </si>
  <si>
    <t>[Nghị định giảm thuế đất cho người trồng mía, dâu và chàm (1868)]</t>
  </si>
  <si>
    <t>Quan-Nguyên-Soái định: ai trồng mía cho tử tế, một mẫu thì giảm một phần thuế trong ba; một mẫu đất trồng dâu theo phép thì bớt hơn phân thuế; đất trồng chàm một mẫu bớt thuế gần ba phần trong bốn. Nhưng đất nào trồng thứ nào thì phải trồng theo thứ ấy mới được bớt thuế.</t>
  </si>
  <si>
    <t>[Quan Nguyên Soái trả lời các đơn xin xét lại án tù (avril 1868)]</t>
  </si>
  <si>
    <t>Quan-Nguyên-Soái trả lời cho những người quì đơn: nhiều đơn xin xét lại án tù (Phạm-văn-chân 20 năm; Nguyễn-văn-đống 10 năm; Trần-văn-quyền 20 năm; Trương-văn-an 5 năm; Lê-văn-cường 2 năm tội chứa kẻ nghịch; Đặng-văn-hạp 5 năm theo giặc; Phạm-văn-nhiêu mãn nhứt đại) — quan Nguyên-Soái xét án rồi mà phần lớn không làm gì được. Lê-thị-bình xin hỏi chồng cho mau vì giam đã hai tháng. A. Cham xin cho gánh hát đi Chợ-lớn — quan dạy tới toà mà kêu vì là việc riêng. Saigon, ngày mồng tám tháng mai 1868. Quan-Nguyên-Soái ký.</t>
  </si>
  <si>
    <t>[Tòa soạn đính chính về vụ tranh luận với thầy kiện (1868)]</t>
  </si>
  <si>
    <t>Nhà nước in trong Gia định báo nói về việc thầy kiện đã kiện thầy Potteaux, thì nhà nước xưng rằng trong giấy việc quan không hề nói thầy kiện là người xấu. Ý thầy Potteaux cũng vậy, không muốn làm sỉ nhục cho thầy kiện; nhưng việc ấy là bởi sự lời hay ý người ta dịch tiếng khác nhau mà ra, cho nên sinh điều khó lòng; vì tiếng Annam có nhiều tiếng như nhau mà nghĩa khác nhau, không sách gì làm chứng được.</t>
  </si>
  <si>
    <t>[Bản án tòa nhì Gia Định xử vụ ba thầy kiện kiện E. Potteaux về tội làm xấu danh (avril 1868)]</t>
  </si>
  <si>
    <t>Toà nhì Gia định (để sửa phong tục) hiệp xử ngày mồng sáu tháng tư tây 1868, ông d'Espinassous làm quan án, ông chưởng lý Conquérent hiệp đồng, kỷ lục Agnès. Một đàng là ba thầy kiện Jullien, Martin-Dupont và Blancsubé; một đàng là thông ngôn E. Potteaux, người làm Gia-định-báo. Các thầy kiện đòi E. Potteaux vì trong Gia-định-báo ngày rằm tháng ba năm nay có một khoản làm xấu danh, sỉ nhục thầy kiện (nói thầy kiện bày việc ăn tiền của dân). Xét theo lời E. Potteaux cắt nghĩa và tờ quan thượng thơ gởi cho toà, thì là tại E. Potteaux dịch quấy chớ không có ý xấu; cho nên toà tha kẻ bị cáo về tội làm thất danh (vì không có ý xấu), song về việc thương sự hại danh thì E. Potteaux phải chịu và phải in án nầy ra tiếng Pha-lang-sa và tiếng Annam trên đầu Gia-định-báo số thứ nhứt sau khi hay án; nếu không thì in trong ba nhựt trình tại kinh đô Pha-lang-sa, E. Potteaux chịu tiền tốn phí. Án làm bởi ông án d'Espinassous và kỷ lục Agnès ký; dịch ra tiếng Annam bởi thông ngôn A. Burnel.</t>
  </si>
  <si>
    <t>[Đảng cướp tấn công kho thành Mỹ Tho, giết người coi kho (mai 1868)]</t>
  </si>
  <si>
    <t>Tại Mỹ-tho ngày mồng một tháng mai, hồi canh tư, có một đàng ăn cướp Annam vô trong thành, vào kho mà giết người coi kho làm đầu, đánh ba người giúp việc bị đau. Lính biết liền tới bắn, đàng ăn cướp nhơn trời tối chạy trốn, có đứa bị đau la lên. Sáng ngày một ông đội bắt được một đứa bị đau nằm ngoài thành, biết là đứa đã giúp giết người coi kho, bắt rồi một lát thì nó chết. Trong kho kiếm được hai cây súng lính ma-tà mà kẻ nghịch lấy thình lình trong đồn Kiến-an-phủ. Quan tham biện lo bắt mấy thằng ấy. Các nơi khác trong sáu tỉnh Pha-Lang-sa ở bình an.</t>
  </si>
  <si>
    <t>[Tin buồn: Phó tham biện Rạch Giá Arnold qua đời tại Châu Đốc (1868)]</t>
  </si>
  <si>
    <t>Phó tham biện Rạch-giá tên là Arnold mới chết tại Châu-đốc; ông ấy là người hiền lắm, tử tế, cho nên ai nấy biết ông ấy thì lấy làm tiếc lắm.</t>
  </si>
  <si>
    <t>TẠI SA ĐÉC VIẾT. Đêm mồng tám rạng mồng chín lửa phát trong làng Đinh-phước gần trại lính; nhờ lính Lang-sa chận lửa nên nhà á phiện và các nhà ngói gần đó khỏi cháy; có hai trăm rưỡi cái nhà lá bị cháy. Sự tổn không bao nhiêu vì người ta làm tàu khấu bằng đá để đồ quí nên đồ quí khỏi cháy. Nhà nước lo mua cây lá phát cho người ta làm nhà lại.</t>
  </si>
  <si>
    <t>TẠI TÂY NINH VIẾT. Đàng ăn cướp tháng trước bây giờ đã tan lạc, dân sự ở bình an, trừ ra nghe nói một hai khi có ăn trộm trâu. Trong nước Cao miên kẻ nghịch theo Poucombô khi trước bây giờ muốn nổi giặc, vì biết vua em xuống Sai-gon thăm Quan Nguyên-Soái nên nhơn dịp ấy phá làng xóm, phá một kho gạo của vua em; mấy đứa ấy có ý ăn cướp mà thôi, khi vua em trở về thì hết.</t>
  </si>
  <si>
    <t>TẠI RẠCH GIÁ VIẾT. Các làng huyện ấy đã nạp thuế kì thứ nhứt rồi, thuế vụ thuế nhơn cũng nạp đủ kì ấy; không ai thưa việc gì hết, xem ra người ta lo mà đóng thuế.</t>
  </si>
  <si>
    <t>CHUYỆN VỀ CÂY MẮC CỠ</t>
  </si>
  <si>
    <t>Cây cối thường có sáng mặt trời mới sống; có thứ quen theo mặt trời như Bông quì nở bông thì trở mặt ra phía mặt trời. Cây mắc cỡ là cây nhỏ, ai đụng tới lá nào thì lá ấy xếp mình lại; ruồi bu, gió thổi mạnh cũng xếp lại; lạ hơn là cây ấy thức ban ngày ngủ ban đêm — mặt trời mọc thì lá dựng và sè ra, xế bóng thì lá nằm xuống xếp lại như đau yếu. Dầu bỏ vô hầm tối, thắp đèn, trời mưa thì nó cũng thức ngủ theo mặt trời; chặt một nhánh bỏ xuống nước lá cũng theo mặt trời cho đến khi hư. Có thứ Rau nhúc rễ mọc dưới nước, lá bông trồi lên, lá cũng thức ngủ như cây mắc cỡ, ai quạt nước một bên thì nó xếp lá lại.</t>
  </si>
  <si>
    <t>Chuyện ông Pon-té-cu-lan người Pháp bị bắt và kết án tại Pernambuco (1818)</t>
  </si>
  <si>
    <t>Năm Mậu-dần 1818 tây (Gia-long thập lục niên) có một người Lang-sa tên Pon-té-cu-lan, khi ấy 22 tuổi, ham đi nước xa, qua bên Per-nam-bu-co (bên thế giới mới) đánh giặc theo đàng muốn phá vua nước ấy mà lập hội đồng trị nước. Đánh vài trận đàng ông thắng, lập hội đồng được vài bữa; sau đàng kia đánh lại, ông bị bắt phải ở tù. Toà xử ông bị thắt cổ, chặt đầu tay đem bêu; nhưng vì ông là người Lang-sa mà luật Lang-sa không cho phanh thây, nên toà Per-nam-bu-co phải gởi thơ về triều đình xin, ba tháng mới về. Trong khi chờ, ông bị cùm trong hầm đá dưới đồn Ngũ-kiều tại cửa biển; ông giỏi nghề hát gảy đờn nên hát lớn tiếng ngày đêm cho giải phiền vì dưới hầm tối không biết ngày đêm.</t>
  </si>
  <si>
    <t>SAI-GON</t>
  </si>
  <si>
    <t>Gạo lứt, 1 vuông, 3 quan; Lúa, 1 vuông, 1 quan năm tiền; Vịt, 2 con, 2 quan năm; Gà, 1 con 7,8 tiền; Bông, 1 tạ 18 đồng; Đàng đen, 1 ghè 1 quan hai; Đường trắng, 1 tạ 70 quan; Kén, 1 tạ 1000 quan tiền; Đậu trắng, 1 vuông 8 quan; Đậu đen, 1 vuông 6 quan; Đậu xanh, 1 vuông 10 quan; Nước mắm 1 ghè hai tiền; Dầu phụng, 1 ghè 9 tiền; Cá khô, 1 tạ 22 quan; Heo nhỏ được một tháng là năm quan năm; Muối, 1 vuông 1 quan; thuốc 1 bánh năm tiền; Sáp, 1 tạ 500 quan; Trứng gà, 1 chục 5 tiền; Trứng vịt, 1 chục 5 tiền; Chai, 1 tạ 50; Thịt heo, 1 tạ 60 quan; Heo giống, 1 con 10 quan; Vải tây trắng, 1 thước 5 tiền rưỡi; thuốc củ sáu tiền; Một đồng bạc đổi năm quan bảy.</t>
  </si>
  <si>
    <t>15/06/1868</t>
  </si>
  <si>
    <t>Biên bản của Hội đồng tư pháp về việc xét duyệt giảm án, ân xá cho phạm nhân các tỉnh Sa Đéc, Trà Vinh, Châu Đốc, Vĩnh Long (tháng 5 năm 1868)</t>
  </si>
  <si>
    <t>Biên bản công bố kết quả kỳ họp ngày 4 tháng 5 năm 1868 của Hội đồng xét án tư pháp do quan Lại bộ Thượng thư làm chủ tịch, học giả Trương Vĩnh Ký (Ông-cô-Tràng) cùng các quan chức Pháp-Việt làm tham biện dưới sự phê duyệt của Quan Nguyên Soái. Hội đồng thiết lập nguyên tắc không hoàn trả tài sản đã bị tịch thu nếu nhà nước đã đưa vào sử dụng. Nội dung cốt lõi xét duyệt án cho 21 nhóm tội nhân (từ mục A đến U) bị các tòa tham biện tỉnh kết án trước đó (án phạt từ 2 năm, mười mấy năm đến tù chung thân): nhóm được tha bổng hoặc giảm một nửa hình phạt cho phần lớn phạm nhân thường phạm và phạm nhân nữ tội chứa chấp người làm loạn (mục O, Q) sau khi tham vấn quan tham biện sở tại; nhóm bị bác đơn xin ân xá, giữ nguyên hình phạt đối với những kẻ bị tình nghi giữ bằng cấp lớn theo loạn quân (mục P) và những tội nhân trực tiếp dấy binh tại căn cứ Đồng Tháp Mười (mục L). Hồ sơ khép lại bằng thủ tục ký chuẩn y chính thức của Chủ tịch Hội đồng và Quan Nguyên Soái.</t>
  </si>
  <si>
    <t>Nghị định tối cao của Quan Nguyên Soái về việc đại xá, miễn tù và giảm thời hạn chấp hành hình phạt cho phạm nhân các tỉnh Nam Kỳ (Tháng 5 năm 1868)</t>
  </si>
  <si>
    <t>Quyết định tư pháp tối cao do Quan Nguyên Soái ban hành sau khi xem xét biên bản đề xuất của Hội đồng xét án (ngày 4 và 29 tháng 5 năm 1868) và tờ trình của quan tham biện Vĩnh Long (ngày 14 tháng 5 năm 1868). Sắc lệnh phân loại hình phạt thành 3 nhóm: thứ nhứt (miễn tù/ân xá) phóng thích hoàn toàn nhóm phạm nhân chịu án cũ 10 năm, 2 năm, và giải phóng 10 tội nhân bị giam không có án chính thức (nhóm Nguyễn Văn Nghe) giao quan tham biện sở tại thẩm định lại; thứ hai (giảm án) giảm từ chung thân xuống 5 năm cho 6 phạm nhân (Đoàn Hữu Nghiệp, Nguyễn Văn Lưu...), giảm từ 10 năm xuống 2 năm cho 4 phạm nhân, giảm từ 4 năm xuống 1 năm cho 9 phạm nhân (Nguyễn Văn Quyển, Vỏ Văn Sang...); thứ ba đặc xá phóng thích hai mẹ con Nguyễn Thị Phú và Nguyễn Văn Thọ (án cũ 5 năm). Văn bản khép lại bằng thủ tục ký phê duyệt hiệu lực trực tiếp của Quan Nguyên Soái.</t>
  </si>
  <si>
    <t>Thông báo công vụ của Quan Nguyên Soái về việc điều động, bổ nhiệm nhân sự chức dịch bản xứ và phê duyệt bổng lộc tại các địa phương (Tháng 5 và tháng 6 năm 1868)</t>
  </si>
  <si>
    <t>Bản tin công bố một chuỗi quyết định điều động và bổ nhiệm nhân sự hành chính: 1. Điều động Phó quản Nguyễn Văn Châu từ tòa tham biện Hà Tiên về giúp việc dưới quyền quan tham biện Thủ Đức kể từ ngày 1/5/1868. 2. Sắc phong chức Tri huyện cho Cai tổng Nguyễn Quang Hóa (từng xử lý công việc thay Phủ Ca tại huyện Bình Long) với lương lộc 2.400 quan tiền một năm, kể từ ngày 11/5/1868. 3. Cấp văn bằng bổ nhiệm Đào Chí Kiển giữ chức Thông lại hạng nhì dưới quyền quan tham biện Cai Lậy, lương lộc 360 quan tiền một năm kể từ ngày 1/6/1868. 4. Bổ nhiệm một người An Nam tên Huỳnh Long giữ chức Hộ trưởng tại Chợ Lớn cai quản khu vực đường thứ tư kể từ ngày rằm tháng 5/1868.</t>
  </si>
  <si>
    <t>Quyết định của Quan Nguyên Soái về việc thưởng tiền cho Cai đội Nguyễn Văn Chím và các ma-tà tại Mỹ Tho có công dẹp loạn</t>
  </si>
  <si>
    <t>Quan Nguyên Soái ban hành lệnh ban thưởng bằng tiền mặt cho lực lượng an ninh tại Mỹ Tho vì tinh thần dũng cảm đánh giỏi, không sợ quân nghịch. Cụ thể, Cai đội hạng nhất Nguyễn Văn Chím được thưởng 4 đồng bạc, và mỗi lính ma-tà dưới quyền (gồm 10 người) được ban thưởng 2 đồng bạc.</t>
  </si>
  <si>
    <t>Bảng vàng công bố danh sách học trò thi đậu chức Thầy dạy quyền nghiệp và quy định bổ nhiệm của quan Lại bộ Thượng thư (Tháng 5 năm 1868)</t>
  </si>
  <si>
    <t>Văn bản công bố danh sách gồm 14 học trò bản xứ (gồm các sắc dân người Hoa/Các chú và người An Nam từ Chợ Lớn, Cần Giuộc, Cần Lô, Cái Bè, Thủ Dầu Một, Thủ Đức, Mỹ Tho) đã thi đỗ trong kỳ thi ngày 7 tháng 5 năm 1868 để chuẩn bị bổ nhiệm làm thầy dạy học quyền nghiệp. Quy định: khi các trường học địa phương có chỗ khuyết, quan Lại bộ Thượng thư sẽ điều động những người này vào giảng dạy thử việc; sau vài tháng nếu ở tử tế sẽ được cấp bằng cấp thiệt thọ sau khi có đơn kiến nghị chuẩn thuận từ quan tham biện sở tại.</t>
  </si>
  <si>
    <t>Truyện dịch thế giới: Cuộc vượt ngục ly kỳ nhờ chiếc đồng hồ nước tự chế của ông Bon-tê-cu-lan và nghĩa cử đền ơn (Phần cuối)</t>
  </si>
  <si>
    <t>Phần kết câu chuyện về người tù châu Âu trẻ tuổi (ông Bon-tê-cu-lan) bị giam cầm trong ngục tối viễn xứ. Anh được cô con gái 17 tuổi của người gác ngục mến mộ, lén tiếp tế thức ăn và tặng một cây hoa mắc cỡ để làm đồng hồ sinh học nhận biết ngày đêm qua sự khép mở của lá cây. Khi biết anh sắp bị xử tử, cô gái cung cấp một cây giũa sắt, thuốc nhuộm da đen giả dạng thổ dân (Mọi) và sắp đặt với thủ lĩnh bộ lạc để cứu anh trốn vào rừng hoang. Dù cây mắc cỡ bị người cha gác ngục phát hiện tịch thu khiến anh mất dấu thời gian, anh đã tự chế một chiếc đồng hồ nước bằng cách đục lỗ cho nước nhỏ giọt từ mái đựng nước để đếm phút đếm giờ suốt ba ngày ba đêm. Nhờ tính giờ chính xác, anh giả dạng trốn thoát theo toán thổ dân vào rừng sâu sinh sống một năm. Cuối cùng anh gặp nhà thông thái Alexander von Humboldt, được giúp đưa về New York và lên tàu trở lại Pháp. Khi ổn định, anh gửi tặng súng đạn, châu báu cho bộ lạc thổ dân, và gửi tặng người con gái gác ngục một chiếc đồng hồ vàng nhận ngọc kèm một nhánh hoa mắc cỡ nhỏ để tri ân cứu mạng.</t>
  </si>
  <si>
    <t>SAI–GON. Gạo lứt, một vuông ba quan; Lúa, một vuông một quan năm tiền; Vịt, một con, một quan hai tiền; Gà, một con tám tiền; Bông cán, một tạ mười ba đồng bạc; Đường đen, một ghè một quan; Đường trắng, một tạ ba mươi lăm quan; Đậu đen, một tạ hai đồng; Đậu xanh, một tạ hai đồng, một quan; Nước mắm, một ghè hai tiền; Dầu phụng, một ghè sáu tiền; Cá khô, một tạ bốn đồng bạc năm tiền; Muối, một vuông một quan; Thuốc, một bánh năm tiền; Sáp, một tạ năm trăm quan tiền; Trứng gà, một chục năm tiền; Trứng vịt, một chục năm tiền; Chai, một tạ năm chục quan; Thịt heo, một tạ sáu chục quan tiền; Vải tay trắng, một thước năm tiền; Một đồng bạc, đổi năm quan sáu.</t>
  </si>
  <si>
    <t>Trà-vinh</t>
  </si>
  <si>
    <t>TRÀ–VINH. Gạo lứt, một gia hai quan bảy tiền; Lúa, một gia một quan bốn tiền; Vịt, một cặp hai quan; Gà lớn, một con tám tiền; Gà thiến, một con một quan; Nước mắm, một ghè hai tiền; Heo nhỏ hai tháng, một con năm quan; Trứng gà, một chục bốn tiền; Trứng vịt, một chục năm tiền; Thịt heo, một tạ năm chục quan; Heo giống, một con bảy quan; Mây, một trăm, hai quan.</t>
  </si>
  <si>
    <t>15/07/1868</t>
  </si>
  <si>
    <t>[Nghị định trừng phạt các làng tại Rạch Giá đồng lõa với kẻ nghịch: phạt thuế, đốt làng, tịch thu tài sản (1868)]</t>
  </si>
  <si>
    <t>Theo lời nghị quan Nguyên-Soái sau nầy: Xem ra trong địa phận Rạch-giá có một lũ kẻ nghịch, mà các làng xung quanh tham biện biết việc ấy mà không ai thèm cáo với quan tham biện sở tại hay là ông quan coi lính tại đó. Bởi đều ấy thì biết chắc có một lòng với kẻ nghịch. Quan-Nguyên-Soái định: Những các làng thuộc về tham biện Rạch-giá và những làng gần kinh ấy, có một lòng mà theo giặc, thì phải chịu phạt bằng thuế một năm, trừ ra các làng bổn đạo với các làng thổ. Những làng không ai ở nữa mà trốn, thì sẽ đốt mấy làng ấy đi cho hết, lại ruộng đất thì nhà nước tịch phong hết. Những của cải lính ma-tà Rạch-giá mà trở lòng làm vậy thì nhà nước cũng tịch phong. Còn của cải huyện trở lòng với nhà nước Lang-sa, thì cũng tịch phong hết, lại vợ con huyện ấy, thì đày Côn-nôn, ở tại đó thì cho đồ ăn mặc đủ.</t>
  </si>
  <si>
    <t>CÔNG VỤ – Yết thị Quan Nguyên Soái cảnh báo âm mưu giặc từ ngoài Bắc, kêu gọi dân bình tĩnh và trung tín (juillet 1868)</t>
  </si>
  <si>
    <t>YẾT THỊ. Quan-Nguyên-Soái cho người ta hay người đã biết có đảng ngụy mưu làm giặc bởi ngoài Bắc mà vô trong nầy và lo và giục người ta làm giặc; ngày rằm tháng juillet là ngày quân ngụy hẹn mà đánh giặc. Những người biết thương làng xóm đất nước mình, thì biết sự giặc giả không ra gì mà làm hại cho dân, lại cũng là thiệt hại cho mấy người theo giặc nữa. Dân Annam phải hiểu nhà nước Lang-sa tới đây mà lấy sáu tỉnh Annam cũng đem sự yên với phước, thì có binh lính Lang-sa đủ mà binh dân Annam và dẹp giặc ngoài giới hạn. Quan-Nguyên-Soái dạy mấy người thương làng xóm mình thì đừng có sợ điều gì hết. Dân trung tín có lòng tử tế thì hãy ăn ở bình yên, lại kẻ nghịch thì hay lo sợ. Quan-Nguyên-Soái ký.</t>
  </si>
  <si>
    <t>Quan Nguyên Soái ban thưởng cho thành viên hội đồng đi lấy họa đồ nước Lào (1868)</t>
  </si>
  <si>
    <t>Quan-Nguyên-Soái xét công việc mấy người đi theo hội đồng đi lấy hoạ đồ bên nước Lào, lại cũng xét sự cực khổ và sự thiếu thốn mấy người ấy phải chịu nội hai năm. Theo lời xin ông quan làm đầu hội ấy và lời xin quan Lại bộ thượng thơ, thì quan Nguyên-Soái định: Mouëlle (lính tàu Lang-sa) thưởng 2000 quan; Pedro-Caldero (Ma-ní) 1200 quan; Luiz-Mur (Ma-ní) 1000 quan; Thường (đội Annam) 1200; Voi, Bá, Thi, Châu, Hương (Annam) mỗi người 1000 quan. Nhà nước phát hai kì bằng nhau, kì đầu nửa phần, ba tháng sau lãnh đủ. Quan-Nguyên-Soái ký.</t>
  </si>
  <si>
    <t>Bổ nhiệm, thăng hạng, khen thưởng, cất chức nhân sự và ban chức thầy dạy quyền nghiệp hạng nhì các tỉnh (mai–juin 1868)</t>
  </si>
  <si>
    <t>Loạt quyết định của Quan Nguyên Soái và Quan Lại bộ thượng thơ: cấp bằng phó quản Huình-văn-lợi (900 quan), kí lục Phạm-đình-vi (360), thông ngôn Nguyễn-văn-quơn (1200); ông Luro lên hạng nhì; đội coi đồn Chợ-gạo tăng 15 quan/tháng; đội Thân làm phó quản (900); thưởng bắt chuột đồng 100 con = 2 quan; thưởng Ngô-thị-lao (Bà-rịa) 100 quan vì chồng bị cọp ăn; cất chức cai tổng Nguyễn-văn-bền; cấp bằng kí lục Tú lãnh (1200) giúp việc ông cố-Tràng; tri phủ Bùi-diệu Mỏ-cày (250/tháng); Nguyễn công Loan phó quản (900); thưởng thông ngôn Nguyễn văn Linh 100 quan; Michel Minh trở lại làm việc tại Thủ-đức; kí lục Nguyễn-hữu-báu, thông ngôn Paul-Lai, Tài, Trang (600 mỗi người); thưởng lính ma-tà Vĩnh-long theo ông Phú-Ca; huyện thiệt thọ Phạm cử Cần-thơ (2400); ban 200 quan cho Phủ Ca, 600 quan cho xã Phú-lộc; 13 học trò thi đậu thầy dạy quyền nghiệp hạng nhì; kí lục Lê công Sử (1200).</t>
  </si>
  <si>
    <t>Quan Nguyên Soái trả lời các đơn xin xét lại án và quyết định tha tù Huỳnh Văn Ký (avril–mai 1868)</t>
  </si>
  <si>
    <t>Danh sách 13 trường hợp Quan Nguyên Soái trả lời đơn xin xét án (phần lớn giữ nguyên án: Nguyễn Văn Thiên, Trần Văn Thọ đày 10 năm vì ăn thịt người, anh chị Lê Văn Biên, Lê Văn Lợi, Nguyễn Văn Giạo, Lê Công Chơn &amp; Nguyễn Văn Trường, Nguyễn Văn Đức, Lê Thị Quới; tha Trần Văn Trí tù 1 năm; Nguyễn Văn Don đày 10 năm ưng tha nhưng chờ tham biện Sa Đéc; A-foune xin tha Ban-mou-Tác chờ tham biện Châu Đốc; Văn Thị Lan, Thị Ong không xét vì đơn do người khác ký). Phần 2: tha tù Huỳnh Văn Ký (chung thân vì trộm trâu và sát nhân, đã trốn rồi ra thú) kể từ 30/5/1868.</t>
  </si>
  <si>
    <t>LỜI RAO – Miễn thuế cho ghe Annam đi lại trong nước Cao Miên và cảnh báo phần thủ thu thuế trái phép (1868)</t>
  </si>
  <si>
    <t>Ông quan ba cai tàu ngự tại Pnum-Pênh viết thơ cho quan Nguyên-Soái: không phải chỉ ghe đi qua Biên-hòa khỏi đóng thuế, mà các ghe Annam đi vãng lai trong nước Cao-mên cũng khỏi đóng thuế; khi trước phải chịu thuế riêng là sự gian. Ông quan ấy nghe các phần thủ Cao-mên không vâng lịnh vua Cao-mên mà thâu thuế như cũ để lấy cho mình ăn. Người nào bị phần thủ thâu tiền thuế thì phải đi thưa với ông quan coi tàu ngự tại Pnum-Pênh, đừng quen mà chịu thuế cho phần thủ nữa.</t>
  </si>
  <si>
    <t>Tường thuật chuyến tàu Couleuvre đến Huế trao phần thưởng của Hoàng Đế Pháp cho Vua Annam và lễ tiếp đón trọng thể (juin 1868)</t>
  </si>
  <si>
    <t>Ông quan Puech cai tàu Couleuvre đi Huế đem cho Vua Annam phần thưởng bằng vàng cùng bằng cấp của Hoàng-đế Lang-sa. Ngày 12 tháng juin tàu tới cửa Thuận-an; ngày 14 quan Puech và đoàn vào Huế, gặp các quan Annam và đức cha Sohier; ngày 18 làm lễ trao của lễ tại dinh vua (300 quan Annam hai bên, 16 con voi, 100 con ngựa, cờ xí treo nhiều). Quan Hộ bộ nhận bằng cấp và tiền vàng. Buổi trưa quan Hình bộ thăm lại, đem lời Vua Annam tạ ơn, trao phần thưởng ngược cho quan Puech, các quan tàu, lính tàu và phần thưởng bằng vàng sang trọng cho Quan Nguyên-Soái. Nhận xét Vua Annam thông thái, không nghe lời xui giục, tỏ thiện chí hòa hiếu với Pháp. Maynadié, thông ngôn.</t>
  </si>
  <si>
    <t>Tường thuật vụ loạn Rạch Giá: đảng ngụy tấn công đồn, lính Pháp tử trận, quân Pháp phản công dẹp loạn (juin–juillet 1868)</t>
  </si>
  <si>
    <t>Ngày 16/6 đảng ngụy tấn công đồn Rạch Giá ban đêm, giết hầu hết 20 lính Pháp, chỉ 1 người sống sót. Ngày 20/6 quan ba Disnematin vào Rạch Giá với 25 lính Pháp và 60 mã tà, chiếm lại một chỗ giữ, thu 6 súng lớn. Ngày 21/6 có 120 lính Pháp và 100 mã tà tấn công, lấy lại đồn, giết và bắt hơn 100 quân ngụy, thu 8 súng lớn cùng đạn dược. Ngày 23/6 ba người Cao Miên đưa lính Pháp Duplessis (người sống sót duy nhất) đến quan. Ngày 1/7 bắt được Huyện Hiếu cầm đầu vụ loạn; 130 quân ngụy chết chìm tại Cù Lao Vũng. Alamel, thông ngôn.</t>
  </si>
  <si>
    <t>Quân ngụy chiếm đồn Thị Tính, lính Pháp phản công dẹp loạn tại Lai Kê (juillet 1868)</t>
  </si>
  <si>
    <t>Quân ngụy hay lo phết yết thị xui người ta làm giặc. Ngày mồng chín tháng Juillet quân ngụy qua giới hạn bên phía bắc-đông mà lấy đồn Thị-tính; lính ma-tà coi đồn phải trốn vì ít người. Ngày mười một có một đạo lính Langsa với năm mươi tên ma-tà ở Thủ-dầu-một đi tới Thị-tính, ông quan tư Danos làm đầu; ngày mười ba gặp giặc tại Lai-kê, đánh nhau chết và bị thương nhiều; khi Langsa tới Thị-tính thì giặc đã đốt hết mà trốn lên rừng phía bắc. Nghe giặc chừng tám trăm tên gồm Nùng, Cao-mên, Mọi, Annam với ma-ní. Việc giặc đã dẹp, làng xóm ở yên như trước.</t>
  </si>
  <si>
    <t>Tin buồn: quan ba Morvan chết tại Trà Vinh; hội đồng khảo sát Lào mang thi hài về Sài Gòn (mai–juin 1868)</t>
  </si>
  <si>
    <t>Ngày mười hai tháng năm giờ thứ bảy sớm mai ông Morvan (quan ba lính thủy) đi bộ đi Trà-vinh, đi đường bắn chim chơi rồi lạc đường, không muốn trở về, đi qua đồng giữa trời nắng; trong mình đau, ngồi kêu người Cao-mên nhưng họ không dám tới gần; ông bắn súng rồi té xuống nằm ngửa. Một giờ sau người Cao-mên tới thì gặp ông đã chết, đầu không đội nón, mặt ngó trời. Các quan hội đồng đi lấy họa đồ bên nước Lào về Sài-gòn ngày hai mươi chín tháng juin, đem xác ông quan lớn làm đầu hội đồng về chôn tại Sài-gòn; các quan và người đi theo đều khỏe.</t>
  </si>
  <si>
    <t>Ghe chở thầy và 9 học trò bị bão úp chìm tại Búng, 1 học trò mồ côi chết đuối (1868)</t>
  </si>
  <si>
    <t>Có một thầy dạy chữ quốc ngữ ở Lái-thiu vô ý xuống ghe đi chơi, có đem theo chín đứa con nít học trò; đi ghe một lát thì bị động bão úp ghe chìm tại Búng; may có một ghe chở hai người Lang-sa ở Thủ-dầu-một về cứu được mấy học trò, trừ một đứa phải chết là con mồ côi.</t>
  </si>
  <si>
    <t>Trâu nổi điên húc chết chủ tại Bình Long, phải dùng voi và súng mới hạ được (1868)</t>
  </si>
  <si>
    <t>Ở địa phận Bình-long có nhà bắt trâu và xe đi kéo củi; về đến nhà con trâu mệt, chủ đổi con khác, để một đứa đi theo con trâu mệt. Con trâu băng thẳng, thằng ấy sợ leo lên cây; người chủ lại gần thì trâu sanh dữ băng chết người chủ. Người ta tới đông thì trâu càng dữ, rượt người ta, không ai dám gần. Làng tâu quan Phủ Bình-long, cho hai con voi và lính cùng khí giới đi chữa; voi vô đánh đều bị trâu đánh phải chạy; sau lính Langsa và Annam bắn nhiều phát súng trâu mới chết; thằng bị húc trước cũng chết sau hai ba bữa.</t>
  </si>
  <si>
    <t>SAI-GON. Gạo lứt, một vuông ba quan; Lúa, một vuông một quan năm tiền; Vịt, một con một quan hai tiền; Gà, một con tám tiền; Bông cân, một tạ mười ba đồng bạc; Dầu dừa, một ghè một quan; Đường trắng, một tạ ba mươi lăm quan; Dầu đèn, một tạ hai đồng; Dầu xanh, một tạ hai đồng một quan; Nước mắm, một ghè hai tiền; Dầu phụng, một ghè sáu tiền; Cá khô, một tạ bốn đồng bạc năm tiền; Heo nhỏ được một tháng, một đồng bạc; Muối, một vuông một quan; Thuốc, một bánh năm tiền; Sáp, một tạ năm trăm quan; Trứng gà, một chục năm tiền; Trứng vịt, một chục năm tiền; Chài, một tạ năm chục quan; Thịt heo, một tạ sáu chục quan; Vải tây trắng, một thước năm tiền; Một đồng bạc đổi năm quan sáu.</t>
  </si>
  <si>
    <t>LỜI RAO – Dân bốn làng huyện Bảo An bắt được thông binh Lưu (con cháu Phan Thanh Giản) và tình hình dẹp giặc các tỉnh (août 1868)</t>
  </si>
  <si>
    <t>Dân các làng Phú-ngãi, Đông-xuân, Phước-tuy, Tân-diệu thuộc huyện Bảo-an mới gặp đảng thông-binh Lưu (con cháu ông Phan-thanh-Giảng), đánh nó phải thua, bắt được thông binh ấy với hai tên theo nó, bắn chết một quản; dân bốn làng có mười một người bị đau. Nhiều làng trong lục tỉnh đã bắt được kẻ làm đầu giặc nộp quan; ông phủ Lộc ở Cái-bè bắt được quân Lam. Saigon ngày mồng bốn tháng août 1868. Quan Lại bộ thượng thơ ký.</t>
  </si>
  <si>
    <t>15/08/1868</t>
  </si>
  <si>
    <t>Quan Nguyên Soái gia hạn nộp thuế cho dân hai huyện Tân Hòa và Phước Lộc (1868)</t>
  </si>
  <si>
    <t>Quan-Nguyên-Soái xem ra dân hai Huyện-Tân-Hòa, Phước-Lộc có lòng làm ăn ở yên, thì người định như sau nầy: Dân các làng Huyện-Tân-Hòa thuế năm nầy hườn cho ba tháng; đến ngày hai mươi sáu tháng chín Annam, thì phải nộp cho đủ. Dân các làng Huyện-Phước-Lộc thuế năm nầy thì cho bốn tháng; nhưng mà mỗi một tháng, phải nộp một kì cho đến ngày mười tám tháng mười Annam, thì phải nộp cho đủ. Ngày hai mươi hai tháng sáu Annam. Quan-Nguyên-Soái ký.</t>
  </si>
  <si>
    <t>Quan Nguyên Soái quy định phát một phần lộc bằng tiền kho bạc cho nhân viên Annam tại Sài Gòn (août 1868)</t>
  </si>
  <si>
    <t>Quan-Nguyên-Soái xem ra trong kho bạc tại Sai-gon thì có nhiều tiền lắm, mà nhà nước xài cho hết thì khó lắm, cho nên người định như sau nầy: Các sở tại Sai-gon có người Annam làm việc, bây giờ sẽ lãnh tiền tại kho bạc mà phát cho người ta một phần tiền trong bổn phận lộc. Ngày mười bốn tháng août 1868. Quan-Nguyên-Soái ký.</t>
  </si>
  <si>
    <t>Hoàng Đế Pháp ban thưởng huân chương (máy dạy) vàng và bạc cho 11 người Annam và Cao Miên có công (1868)</t>
  </si>
  <si>
    <t>Theo lời Quan-Nguyên-Soái xin thì Hoàng-Đế-Pha-lang-sa phán thưởng công việc những người kể tên sau nầy: Quan Niên, ở Trà-vinh được phần thưởng được cái máy dạy thứ nhứt, bằng vàng. Lê-lân-đức, làm Phủ tại Bến-tre được phần thưởng cái máy dạy thứ nhì, bằng bạc. Huình-văn-vi, ở tại Bắc-trang, được phần thưởng cái máy dạy thứ nhì, bằng bạc. Cham, là Cao-mên, ở tại Trà-vinh, được phần thưởng cái máy dạy thứ nhì, bằng bạc. Trần-văn-võ, ở tại Bắc-trang, được phần thưởng cái máy dạy thứ nhì, bằng bạc. Thanh, là Cao-mên, ở tại Trà-vinh, được phần thưởng cái máy dạy thứ nhì, bằng bạc. Sen, là Cao-mên, ở tại Trà-vinh, được phần thưởng cái máy dạy thứ nhì, bằng bạc. Huân, hay là Xuân, là đội tại Mỹ-tho, được phần thưởng cái máy dạy nhì hạng, bằng bạc. Thiệt, ở tại Bến-tre, được phần thưởng cái máy dạy nhì hạng, bằng bạc. Nguyễn-văn-long, ở tại Bắc-trang, được phần thưởng cái máy dạy nhì hạng, bằng bạc. Hớn, là cai tại Bến-tre, được phần thưởng cái máy dạy nhì hạng, bằng bạc.</t>
  </si>
  <si>
    <t>Quan Nguyên Soái và Quan Lại Bộ Thượng Thơ tha tù nhiều người bị giam vì hồ nghi hoặc đã mãn hạn (juillet–août 1868)</t>
  </si>
  <si>
    <t>Hương, là một người Annam đã giúp việc nhà nước Langsa, nhưng mà phải ở tù, bởi vì nhà nước hồ nghi về người ấy, bây giờ Quan-Nguyên-Soái cho về xử sở làm ăn; kể từ ngày mười sáu tháng juillet 1868. Những người kể tên sau nầy là những người phải ở tù tại Sai-gon, bởi vì nhà nước hồ nghi về mấy người ấy: Ngô-đồng, là huyện cựu Cà-mau. Trần-loan, là quan cơ cựu An-giang. Nguyễn-văn-khuê, là huấn đạo Hà-tiên. Bây giờ quan Lại bộ thượng thơ cho mấy người ấy về xử sở mình mà ở thông thả làm ăn; kể từ ngày ba mươi mốt tháng juillet 1868. Lâm-văn-giêng, Nguyễn-văn-viên là hai người ở làng Tân-lân, phải ở tù tám tháng vì ăn cắp tiền, bây giờ Quan-Nguyên-Soái tha cả hai người ấy; kể từ ngày mồng mười tháng août 1868. Nguyễn-văn-Liên, Trần-văn-Lùng, phải ở tù một năm từ ngày mồng ba tháng février 1868, bây giờ Quan-Nguyên-Soái tha hai người ấy; kể từ ngày mười hai tháng août 1868.</t>
  </si>
  <si>
    <t>Quan Nguyên Soái tha tội và giảm án nhiều phạm nhân nhân ngày lễ vạn thọ Hoàng Đế Pháp (1868)</t>
  </si>
  <si>
    <t>Vì ngày lễ vạn thọ Hoàng-Đế-Lang-sa thì quan Nguyên-Soái tha hay là bớt phần phạt những người kể tên sau nầy. Danh sách chính thức các phạm nhân được tha hoặc giảm án nhân ngày lễ vạn thọ Hoàng Đế Pháp, ghi rõ tên từng người, mức án và tội danh (theo giặc, ăn cướp, giết người, ăn trộm, đồng lõa...), tham biện nơi xét xử và ngày làm án, quyết định tha hoàn toàn hoặc giảm bớt số năm. Tổng cộng 23 trường hợp: 19 người được tha hoàn toàn, 4 người được giảm án (Trần Văn Đông, Lê Văn Hòa, Nguyễn Văn Học, Lê Văn Bảnh, Nguyễn Văn Lương).</t>
  </si>
  <si>
    <t>Quan Nguyên Soái ban thưởng cho thân nhân tử nạn, làng có công bắt giặc và nạn nhân cọp tấn công các tỉnh (juillet–août 1868)</t>
  </si>
  <si>
    <t>Loạt quyết định khen thưởng của Quan Nguyên Soái: Thưởng cho vợ/con người bị kẻ nghịch giết (Nguyễn Thị Lài, vợ Tổng việc, vợ Nguyễn Văn Trường, Nguyễn Thị Tài, Nguyễn Thị Tư); thưởng cho làng bắt được kẻ nghịch (Bình Thạnh, Bình Thạnh Đông, Hội Xuân); thưởng cho người bị cọp tấn công và người bắt cọp tại Gò Công; thưởng cho 5 cai tổng Sóc Trăng vì giúp đánh Cà Mau; thưởng cho Lê Hữu Trí (cai tổng cựu Bình An); thưởng cho thân nhân người bị cọp bắt khi đi tràm (Phạm Thị Sao, Mai Thị Lài).</t>
  </si>
  <si>
    <t>CÔNG VỤ – Bổ nhiệm, thăng hạng nhân sự hành chính các tỉnh: huyện, phủ, đốc phủ sứ, kí lục, thông ngôn (juillet–août 1868)</t>
  </si>
  <si>
    <t>Quyết định nhân sự hành chính của Quan Nguyên Soái: Bổ nhiệm huyện, tri phủ (tổng Dư, Lê Tấn Đức, Nguyễn Trung Trinh, Xiêu, Huyện Cử Lòng, Nguyễn Văn Vi); thăng phó quản, chánh quản (Nguyễn Văn Hạnh, Nguyễn Văn Sanh, Dương Văn Hiếu, Lê Văn Bình); bổ nhiệm đốc phủ sứ (ông Phủ Ca, ông Phủ Lộc); tăng lương Lãnh Binh Tân và quan Cho; bổ nhiệm/thăng hạng kí lục (Trần Công Bình, Nguyễn Minh Dương, Huỳnh Nhuận, Mai); bổ nhiệm/thăng hạng thông ngôn (Tràng, Nguyễn Văn Chính, Trần Văn Yên, A-sep); bổ nhiệm đề lại (Nguyễn Văn Trung).</t>
  </si>
  <si>
    <t>Công nhận thầy dạy thiệt thọ và ban chức thầy dạy tạm cho học trò thi đậu hạng nhì (1868)</t>
  </si>
  <si>
    <t>Theo lời quan tham biện Kiến-đăng xin, thì quan-Nguyên-Soái định: Phạm-văn-Thiện, là thầy dạy tạm tại làng Hội-sơn, bây giờ cho làm thầy dạy thiệt thọ, bởi vì từ khi mới dạy thì ăn ở tử tế; ăn lộc một năm là ba trăm sáu mươi quan tiền. Theo lời quan tham biện Cần-thơ xin, thì quan Nguyên-Soái định: Phạm-văn-Hữu, là thầy dạy tạm tại Cần-thơ; bây giờ cho làm thầy dạy thiệt thọ; ăn lộc một năm là ba trăm sáu mươi quan tiền. Nguyễn-văn-Sanh, là thầy dạy tạm tại Cây-lậy, bây giờ cho làm thầy dạy thiệt thọ; ăn lộc một năm là ba trăm sáu mươi quan tiền. Những tên kể sau nầy là những tên học trò mới thi đậu hạng nhì mà làm thầy dạy tạm: Nguyễn-văn-Thân, ở Mỹ-tho. Nguyễn-văn-Thịnh, ở Chợ-quán. Lê-văn-Thiện, ở Cây-lậy. Lê-văn-Thông, ở Chợ-lớn. Khi nào có chỗ nào khuyết, thì quan Lại bộ thượng thơ sẽ đặt mấy người ấy, lại khi dạy ít tháng mà ở tử tế thì phát bằng cấp thiệt thọ, mà phải quan tham biện sở tại xin, thì mới đặng.</t>
  </si>
  <si>
    <t>Tình hình biên giới Tây Ninh – Cao Miên: giặc lui về Brelam, quan Cao Miên xin theo Pháp, nạn châu chấu phá mùa (1868)</t>
  </si>
  <si>
    <t>TRÊN TÂY NINH VIẾT: Giới hạn địa phận nước Cao-mên đang ở yên cũng như trước, nhưng dữa Cao-mên làm giặc đã trốn hết về bên phía Brelam; có các quan Cao-mên viết tờ giấy mà nói rằng: bây giờ không nghe nói sự gì về việc kẻ nghịch phá làng xóm như khi trước. Từ một tháng nầy có nhiều quan Cao-mên lên xin mà ở theo nhà nước Lang-sa; mấy ông quan ấy nói rằng: các quan lớn theo vua Cao-mên thì ăn hiếp nó, cho nên không nghĩ chút nào mà bỏ làng mình mà đi ở địa hạt khác; những quan ấy ở trên rừng rậm rạp làm rẫy bắt lúa mà; cách ít tháng nầy xem ra có rừng bụi không, mà bây giờ thì thấy lúa mạ đã lên tử tế. Việc giặc giã ăn cướp, ăn hiếp thì là những điều khốn nạn cho dân Cao-mên phải chịu; mấy đều ấy thì chưa đủ bởi vì năm nầy có con châu chấu đến nhiều lắm mà ăn hết mía với lúa mạ; mấy bữa rày trời mưa thì nó đi hết.</t>
  </si>
  <si>
    <t>Tình hình an ninh tại Mỏ Cày: dân không có lòng làm giặc nhưng lo ngại bị lôi kéo (1868)</t>
  </si>
  <si>
    <t>TRÊN MỎ CÀY VIẾT: Xem ra dân trên địa phận ấy không có lòng làm giặc, nhưng mà sợ có khi dân không nghĩ mà nghe lời mấy người làm đầu giặc mà theo nó; những người nghe lời làm vậy thì là dại lắm, bởi vì sự ấy là sự hiểm nghèo lắm mà mất hết của cải mình; lại những quan làm đầu giặc, thì nó có một ý mà thôi là ham tiền của người ta mà để cho mình ăn.</t>
  </si>
  <si>
    <t>TẠP VỤ – Tình hình an ninh Châu Đốc: dân và người Cao Miên hỗ trợ nhà nước Pháp trong vụ giặc Rạch Giá; lập chợ bò tại Vĩnh Lạc (1868)</t>
  </si>
  <si>
    <t>TRÊN CHÂU ĐỐC VIẾT: Trong địa phận Châu-đốc dân ở yên hết, không có điều gì mà hồ nghi về việc giặc giã; khi giặc lấy đồn Rạch-giá rồi, thì dân Châu-đốc đem tin tại Long-xuyên, cùng học lại với quan những đều kẻ nghịch làm, lại trong việc giặc Rạch-giá, thì dân ấy cũng lo hết sức mà giúp việc nhà nước Langsa cùng binh một người lính Langsa khỏi tay kẻ nghịch mà đưa về cho quan. Lại người Cao-mên cũng lo việc nhà nước Langsa bởi vì trong việc giặc ấy thì nó đi đóng làm quân kẻ nghịch đến phá làng của nó cũng bắt được tạm quản làm giặc giải cho quan tham biện Rạch-giá; những đều làm vậy thì làm chứng chắc trong huyện ấy dân có lòng theo nhà nước Langsa cho đặng ở yên. Trong huyện ấy có bán con bò là một việc lớn; cho được khỏi ăn trộm bò, lại cho dễ buôn bán hơn, thì có lập chợ tại làng Vĩnh-lạc gần kinh đi Hà-tiên.</t>
  </si>
  <si>
    <t>TẠP VỤ – Đảng cướp người Hoa 40 tên tấn công nhà thủ An tại làng Đông An, bị chống trả quyết liệt, một tên chết (1868)</t>
  </si>
  <si>
    <t>Ngày hai mươi bốn tháng sáu Annam chừng nửa đêm có một đảng ăn cướp Chệc ước chừng bốn mươi đứa và có cầm súng nhiều, và có cầm đinh ba giao đác nữa, nó đi vào làng Đông-an, thuộc về An-thới, huyện Ngãi-an, nó đến nhà thủ An, nó phá cửa ngõ hàng rào mà ăn cướp; khi ấy trong nhà có thủ An và con trai thủ An chống trả với ăn cướp; Chệc ăn cướp vào trong hàng rào được, thì nó chặt cửa trước, nhưng mà trong nhà ấy có làm cổng bằng cây chắc lắm, cho nên ăn cướp vào không được, song le nó cũng ra sức mà phá cổng, đứa thì phá cổng, đứa thì bắn súng vào, đứa thì quăng đèn vào; trong nhà thủ An và con thủ An, đứa thì lấy hòn đá, đứa thì lấy lưỡi mác mà móc đầu Chệc ăn cướp, cho nên ăn cướp bị đau nhiều lắm mà lấy không được của cải gì hết. Kẻ làng tổng đem dân tiếp cứu; Chệc chết hết một đứa, dân làng lấy dây trói cột xác lại. Những Chệc bị đau mà chạy thì đổ máu dọc đường nhiều lắm, chạy về đường qua chợ Đồng-văn. Chủ nhà là thủ An bị bắn nhằm tay một đầu mà không can gì. Sáng ngày ông tổng và làng đi xuống thưa với quan tham biện sở tại. Ngoạn, kí lục.</t>
  </si>
  <si>
    <t>TẠP VỤ – Chó dại cắn chết người mẹ tại làng Xuân Trường, huyện Ngãi An; cảnh báo nạn chó dại mùa hè (1868)</t>
  </si>
  <si>
    <t>Thường thường đến mùa hè, là chừng tháng năm sắp lên tháng bảy, bởi khí trời nóng nực cho nên có nhiều con chó sinh dại, cắn nhà ai, mà chẳng có cho thuốc kịp thì phải chết; vậy ngày mồng sáu tháng năm Annam có nhà kia ở làng Xuân-trường, tổng An-tiên, Huyện-Ngãi-An, có một con chó, chủ bởi nghèo nuôi được một con chó để giữ nhà, thì tiếc không muốn giết, để coi thử nó có hết dại chăng; nó chẳng những chẳng hết dại, lại thêm cắn lấy hai mẹ con chủ nhà, mà tưởng không hề gì, kiếm thuốc quấy quá giặt sơ sài; ai ngờ chừng một tháng người mẹ nằm há miệng ra và táp gió, tay chới với, con mắt đỏ chạch, sùi bọt miệng ra một hồi rồi chết. Đã có bốn hay là năm người phải chó dại cắn mà chết như vậy trong năm nay; còn con chó dại cắn chủ nhà ấy thì người ta đã giết đặng rồi. Michel Minh.</t>
  </si>
  <si>
    <t>TẠP VỤ – Chuyện vui: hai sui gia cãi nhau về tiếng chim Da Da, người ở theo trả thù khéo léo (1868)</t>
  </si>
  <si>
    <t>Có hai người sui gia một người ở Bến-cát, một người ở làng Vĩnh-lộc; ngày kia anh sui ở Bến-cát đi thăm anh sui ở Vĩnh-lộc, khi đi thì có đem một đứa đi theo; đến nơi truyện vãn rồi mới dọn cơm ăn, anh sui ở đó biểu thằng ấy ăn cơm luôn thể, thì anh sui kia nói rằng nó no; thằng ấy cũng là tôi mà chủ nói làm vậy thì không có lẽ mà ăn, cho nên cố ý mà giận. Tình cờ có con chim Da-Da nó kêu; anh sui ở Bến-cát nghe tiếng chim kêu thì không biết con chim gì, mới hỏi; anh sui nói rằng nó là con chim Da-Da nên kêu các Da-Da; anh sui lại cãi rằng: không, tôi nghe nó kêu 'hốt các vái cha'. Thằng đi theo có ý giận trước cho nên nói xàm rằng: không, tôi nghe nó kêu 'bắt thằng lác lột da'; chủ nó có tật lác nên mắc cỡ mà giận. Khi về đặng nửa đường mới hỏi nó, thì nó trả lời rằng: vậy chớ ông không biết tôi dối hay không, mà ông lại nói rằng không, nó no.</t>
  </si>
  <si>
    <t>GIA CHỢ – Sài-Gòn</t>
  </si>
  <si>
    <t>SAI-GON. Gạo lứt, một vuông ba quan; Lúa, một vuông một quan năm tiền; Vịt, một con, một quan hai tiền; Gà, một con tám tiền; Bông cân, một tạ mười ba đồng bạc; Dầu đèn, một ghè một quan; Đường trắng, một tạ ba mươi lăm quan; Dầu đen, một tạ hai đồng; Dầu xanh, một tạ hai đồng, một quan; Nước mắm, một ghè hai tiền; Dầu phụng, một ghè sáu tiền; Cá khô, một tạ bốn đồng bạc năm tiền; Heo nhỏ, được một tháng, một đồng bạc; Muối, một vuông một quan; Thuốc, một bánh năm tiền; Sáp, một tạ năm trăm quan tiền; Trứng gà, một chục năm tiền; Trứng vịt, một chục năm tiền; Chài, một tạ năm chục quan; Thịt heo, một tạ sáu chục quan tiền; Vải tay trắng, một thước năm tiền; Một đồng bạc, đổi năm quan sáu.</t>
  </si>
  <si>
    <t>TRÀ-VINH. Gạo lứt, một giạ hai quan bảy tiền; Lúa, một giạ một quan bốn tiền; Vịt, một cặp hai quan; Gà lớn, một con tám tiền; Gà thiến, một con một quan; Nước mắm, một ghè hai tiền; Heo nhỏ hai tháng, một con năm quan; Trứng gà, một chục bốn tiền; Trứng vịt, một chục năm tiền; Thịt heo, một tạ năm chục quan; Heo giống, một con bảy quan; Một đồng bạc, đổi năm quan năm tiền; Mây, một trăm, hai quan.</t>
  </si>
  <si>
    <t>15/02/1869</t>
  </si>
  <si>
    <t>CÔNG VỤ – YẾT THỊ Quan Nguyên Soái cất chức huyện Chánh và huyện Sâm vì nhận hối lộ, xem xét công trạng trước để giảm nhẹ hình phạt (1869)</t>
  </si>
  <si>
    <t>YẾT THỊ. Quan-Nguyên-Soái xem ra tờ khai của quan tham biện Trảng-bàng viết, để ngỏ ngày mồng một tháng janvier năm 1869, về sự huyện Chánh với huyện Sâm ăn tiền của dân, cùng xét mấy cái đơn về sự ăn tiền ấy của người ta gởi, lại xem thơ của quan Lại bộ thượng thơ viết, đề ngày mười một tháng février, năm 1869; Lại khi Nguyên-Soái đi lên Trảng-bàng, thì người ấy lấy làm mừng về sự ăn ở dân; Xem ra cha huyện Chánh phải bị kẻ nghịch giết khi giúp việc nhà nước Lang-sa; lại xem ra nội năm bình định (1866) thì Sâm có bụng trung tín mà giúp việc nhà nước Lang-sa, cùng phải bị đau nặng, dầu hai huyện ấy có tội nặng quá vì đã chịu lấy mười nén bạc, song quan Nguyên-Soái lại lòng nhơn đức bởi các lẽ kể trước nầy; Bởi vậy quan Nguyên-Soái định như sau nầy: Huyện Chánh bây giờ phải cất chức huyện thiệt thọ, mà làm huyện quyền tiếp, ăn lộc một năm là một ngàn tám trăm quan tiền, cùng tùng quan tham biện Trảng-bàng. Huyện Sâm, bây giờ cũng phải cất chức huyện mà làm thông ngôn hạng nhứt lại; ăn lộc một năm là một ngàn tám trăm quan tiền. Quan-Nguyên-Soái với quan Lại bộ thượng thơ ký.</t>
  </si>
  <si>
    <t>Quan Nguyên Soái tha tội 11 phạm nhân nhân ngày mồng 4 tháng février 1869</t>
  </si>
  <si>
    <t>Kể từ ngày mồng bốn tháng février năm kỷ tị (1869) quan-Nguyên-Soái tha những người tội nhơn kể tên sau nầy: Trần-ngãi-lợi (Gò-công, án 25 giáp tí 1864, tù sáu năm, tội làm giặc); Nguyễn-hữu-huân (Mỹ-tho, án 22 tháng août giáp tí 1864, tù chung thân, tội làm giặc); Từ-văn-giàu (Sai-gon, đày Đại-hải, tội ăn cướp); Phạm-văn-Chánh (Gò-công, tù chung thân, tội làm quân theo giặc); Châu-tá-phước (tù mười năm từ 11 tháng mai ất sửu 1865, tội làm giặc); Đỗ-văn-Công (Sai-gon, tù chung thân, tội làm giặc); Nguyễn-văn-Chất (tù bốn năm từ 12 juillet mậu thìn 1868, tội làm giặc, Vĩnh-long); Điếc-văn-in (Vĩnh-long, chung thân giảm còn bốn năm, nay khỏi); Nguyễn-tấn-tài (tù mười hai năm, Trảng-bàng, tội làm giặc); Nguyễn-văn-Huỳnh (Cần-giộc, tù hai năm, tội làm giặc); Phạm-văn-Hồng (Mỹ-tho, đày Đại-hải, tội làm giặc).</t>
  </si>
  <si>
    <t>Quan Nguyên Soái giảm án tù Võ Văn Trung từ 4 năm còn 2 năm (janvier 1869)</t>
  </si>
  <si>
    <t>Theo lời quan Lại bộ thượng thơ xin, thì Quan-Nguyên-Soái định như sau nầy: Võ-văn-trung, là một người phải ở tù bốn năm, quan tham biện Vĩnh-long làm án là ngày mồng sáu, tháng octobre năm 1868; bây giờ bớt hai năm; kể từ ngày hai mươi sáu tháng janvier, năm 1869.</t>
  </si>
  <si>
    <t>Quan Lại Bộ Thượng Thơ trả lời đơn kêu oan của dân làng Tân Hương về sự vô đạo: mọi người được tự do theo đạo (1869)</t>
  </si>
  <si>
    <t>Về đơn các chức làng Tân-hương quì mà kêu sự vô đạo, thì quan Lại bộ thượng thơ trả lời rằng: « Ai nấy đều được thong thả, muốn theo đạo nào thì theo đạo ấy, không ai ép; chẳng phải ý quan tham biện Mỏ-cày muốn như lời trong đơn nói, có khi là tại thông ngôn không giải nghĩa rõ, bởi vì quan tham biện cũng có ý lo cho người ta khỏi chịu cực. » Lại quan-Nguyên-Soái có lòng mừng rỡ về mấy người quì đơn tới cho đến dinh người cho người biết mà binh những kẻ bị hiếp đáp cho khỏi sợ nữa.</t>
  </si>
  <si>
    <t>CÔNG VỤ – Phần thưởng học trò nhà trường tại Vĩnh-long</t>
  </si>
  <si>
    <t>Quan Nguyên-Soái phần thưởng mấy tên học trò kể tên sau: Nguyễn-văn-thuận (2 quan); Nguyễn-văn-minh (1 quan); Nguyễn văn-mai (4 dó); Nguyễn-văn-au; Trần-văn-đong; Trương-ngọc-mi – học cho siêng tại trường Vĩnh-long.</t>
  </si>
  <si>
    <t>CÔNG VỤ – Phần thưởng binh lính / tiền thưởng</t>
  </si>
  <si>
    <t>Quan Nguyên-Soái phần thưởng bốn mươi lăm tên bính matả ở Vĩnh-long vì mầy tên ở sạch sẽ nội khi quan Nguyên-Soái đi coi điểm. Chban thông ngôn giúp việc ông quan coi tàu ngữ tại Ô đồng phần thưởng hai trăm quan tiền.</t>
  </si>
  <si>
    <t>Bổ nhiệm, điều động, thăng hạng thông ngôn, kí lục, phó quản, huyện và giáo tập các tỉnh (décembre 1868–janvier 1869)</t>
  </si>
  <si>
    <t>Loạt quyết định nhân sự của Quan Nguyên Soái và Quan Lại Bộ Thượng Thơ: điều động thông ngôn (Casimir, Mãng, Của); tăng lương phó quản (Cao Văn Sanh, Nguyễn Văn Chín); thăng hạng (Dương Thanh từ thông lại lên kí lục); bổ nhiệm phó quản (Bô người Cao Miên tại Rạch Giá); bổ nhiệm huyện (Nguyễn Duy Tân, Ngô Thế Tế); bổ nhiệm thông ngôn hạng ba (Mười, Bùi Văn Mai, Phi, Vạng); cất chức thầy dạy Nguyễn Văn Định vì phạm tội, bổ nhiệm thay; bổ nhiệm 4 thầy dạy tạm hạng nhì; ban chức thầy dạy tạm cho Lê Văn Đường.</t>
  </si>
  <si>
    <t>Quan Nguyên Soái ban thưởng cho nhân viên, lính mã tà, học trò và người có công bắt giặc các tỉnh (décembre 1868–janvier 1869)</t>
  </si>
  <si>
    <t>Loạt quyết định khen thưởng: thưởng nhân viên có công (đội Phạm Văn Vị, cai tổng Ngô Quan Hữu, thợ và kí lục Lại Bộ); thưởng người bắt quân nghịch (Nguyễn Văn Cường, Nguyễn Văn Quẹn); thưởng lính mã tà Vĩnh Long; thưởng học trò giỏi các trường Vĩnh Long, Hà Tiên, Thủ Dầu Một, Bảo Trạng, Mỹ Tho; thưởng người giúp bắt tổng Bình Thạnh tại Gò Công; thưởng người chống trả khi đốt Triều tấn công làng Thành Đức; thưởng Nho bắt Lãnh Binh Vân; thưởng thông ngôn Chan tại Ô Đông.</t>
  </si>
  <si>
    <t>Thông báo đấu giá cung cấp 500 cây cột cho nhà nước tại dinh Quan Lại Bộ Thượng Thơ (janvier 1869)</t>
  </si>
  <si>
    <t>Thông báo đấu giá bán đồ chợ Sài Gòn trong 9 tháng tại tòa Giám Thành Nhứt (1869)</t>
  </si>
  <si>
    <t>Ngày mồng ba tháng hai Annam năm nay, giờ thứ tám sớm mai tại quan Giám thành nhứt sẽ niêm phong thầu đấu giá bán đi ít đồ chợ Sai-gon, cho đủ chín tháng; ai muốn biết điều lệ làm sao, thì phải tới tại tòa Giám thành nhứt mà coi.</t>
  </si>
  <si>
    <t>Kể tên tội nhơn ở Côn-nôn mà chết tại đó: Trần-văn-phú (30 tuổi, tù bốn năm tội làm giặc, chết 5 décembre mậu thìn vì bệnh kiết); Lê-văn-si (35, tù mười năm tội làm giặc, chết vì thác trên núi Cỏ-bông); Nguyễn-văn-hoa (40, tù mười hai năm tội theo giặc, chết vì u ván); Trần-văn-phú (22, tù bốn năm tội ăn cắp hoang đàng, bị ma-tà giết khi trốn chống trả); Từ-văn-ban (20, tù ba năm tội đạo mả, chết vì thổ huyết); Nguyễn-hữu-vân (42, tù ba năm tội dùng khí giới ăn trộm, chết vì tả lỵ); Nguyễn-văn-đội (24, tù bốn năm tội theo giặc, chết vì bệnh phổi); Phạm-văn-bình (40, tù sáu năm tội ăn trộm, chết vì bệnh kiết); Nguyễn-văn-toàn (52, tù năm năm tội ăn trộm, chết vì bệnh kiết); Lê-văn-tiên (33, tù bốn năm tội ăn cắp, chết vì bệnh kiết); Trần-văn-tới (44, tù hai năm tội làm giặc, chết vì bệnh kiết).</t>
  </si>
  <si>
    <t>Đính chính ngày làm án của Trần Văn Ngọc đã đăng sai trong số báo trước (1869)</t>
  </si>
  <si>
    <t>Trong nhựt trình tháng trước số thứ nhứt có biên tên Trần-văn-ngọc, ở làng Quan-phủ, thuộc về Tân-an phải ở tù bởi tội theo giặc, bị án ngày rằm tháng octobre năm 1868, song chẳng phải án năm ấy, bị án là ngày rằm tháng octobre năm quí hợi (1863).</t>
  </si>
  <si>
    <t>Kết quả xét xử vụ người chết chìm tại Cù Kho: người Các Chú tên Dị bị phạt 100 quan và tù 6 tháng (1869)</t>
  </si>
  <si>
    <t>Gia-định báo tháng trước đã nói vụ một người chết chìm tại Cù-kho; nay quan tham tòa tra làm án rồi: người Các chú tên Dị ngồi trên cầu tạm đỡ sóng; Ba đạo đi qua đuổi người ấy dậy, rồi bước ngang, bị cánh chỏ người Các chú đụng vô ngực té xuống sông mà chết; em Ba đạo đi sau không rõ nguyên do. Quan tham tòa làm án phạt Dị một trăm quan tiền và ở tù sáu tháng.</t>
  </si>
  <si>
    <t>Phong tục ăn Tết Annam: ý nghĩa, nghi lễ, trò chơi và sinh hoạt đặc trưng ngày Xuân (1869)</t>
  </si>
  <si>
    <t>Bài mô tả và diễn giải toàn diện phong tục Tết Annam: ý nghĩa 'ăn tết' (ăn chơi, mừng sống thêm một tuổi); nghi lễ dâng tuổi (con cháu lạy ông bà cha mẹ, quan lạy vua); tục vô kheo/ra kheo, cúng giao thừa, thức nghe tiếng vật kêu đoán mùa màng; cúng quải ông bà, mặc quần áo mới, mở hàng ngày mồng ba; các trò chơi Tết (đờn địch, đốt pháo, đánh cờ, đá cầu, đánh bài...); mô tả Tết tại Chợ Lớn: người Hoa thổi kèn đốt pháo, hát bội Annam chúc mừng chủ nhà.</t>
  </si>
  <si>
    <t>Vụ hỏa hoạn đêm 28 Tết tại cầu ông Lãnh: 73 nhà bị cháy do lò trấu của người Hoa tên Phúc Lam, Quan Nguyên Soái cứu trợ (1869)</t>
  </si>
  <si>
    <t>Vụ hỏa hoạn lớn ngày 28 tháng Chạp gần chợ cũ và cầu Ông Lãnh (Sài Gòn): 73 hộ bị cháy (chỉ 2 nhà ngói, còn lại nhà lá). Nguyên nhân do người Hoa tên Phúc Lam làm nghề xay giã gạo, đốt trấu gần vách, chủ quan không nghe cảnh báo; lửa cháy âm ỉ lan vách bùng lớn; Phúc Lam cùng vợ bỏ trốn. Quan Nguyên Soái cấp cứu trợ: ông phủ Tường 1.100 quan, chủ nhà ngói Hai Nghi 400 quan, mỗi hộ 35 quan; tham biện Sài Gòn thêm mỗi người một đồng bạc; hào phú Chợ Lớn quyên 54 đồng bạc.</t>
  </si>
  <si>
    <t>GIA THÊM GIA ĐỊNH BÁO SỐ THỨ HAI, 1869 – Thể lệ các cuộc đua ngựa, đua xe bò tại Sài Gòn ngày 24–25 tháng giêng Annam năm Kỷ Tị (1869)</t>
  </si>
  <si>
    <t>Thể lệ và thông báo 9 cuộc đua ngựa, đua xe bò tại Sài Gòn ngày 24–25 tháng giêng Annam năm Kỷ Tị, kèm 16 điều lệ chung; có chữ ký Quan Nguyên Soái và hội đồng.</t>
  </si>
  <si>
    <t>GIA THÊM GIA ĐỊNH BÁO SỐ THỨ HAI, 1869 – Quan thông sát trả lời 29 đơn xin xét án từ các tỉnh (1869)</t>
  </si>
  <si>
    <t>Quan thông sát Philastre trả lời 29 đơn xin xét án: bác đơn, giảm án, tha 7 người tại phủ Tân An, yêu cầu bổ sung thông tin.</t>
  </si>
  <si>
    <t>08/04/1869</t>
  </si>
  <si>
    <t>Khuyên dân Nam Kỳ phát triển nghề tơ lụa, cải thiện nhà ở, ăn uống điều độ và học chữ Tây để được giàu có bình yên (1869)</t>
  </si>
  <si>
    <t>Bài khuyên răn, định hướng hành vi cho người dân Nam Kỳ trên nhiều lĩnh vực: khuyên phát triển nghề trồng dâu nuôi tằm làm tơ lụa; khuyên cất nhà ngói, giữ vệ sinh xung quanh nhà; khuyên ăn uống điều độ, có giờ giấc; khuyên chủ nhà lo cấp dưỡng tôi tớ xứng đáng; khuyên học chữ Tây để buôn bán giàu có; phê phán những người đồn nhảm, xúi dại không cho học chữ Tây.</t>
  </si>
  <si>
    <t>Quan Nguyên Soái lên tàu đi thăm ba tỉnh mới (mars 1869)</t>
  </si>
  <si>
    <t>Ngày mồng bốn, tháng mars, năm 1869, giờ thứ chín, quan Nguyên-Soái xuống dưới tàu mà đi thăm viếng ba tỉnh mới.</t>
  </si>
  <si>
    <t>Bắt được lính Ma Ní trốn theo giặc 6 năm tại Cầu Ông Lãnh, đang truy lùng tên thứ hai (février 1869)</t>
  </si>
  <si>
    <t>Ngày hai mươi bảy, tháng fevrier, bên phía Cầu-ông-lãnh và Chợ-quán, người ta gặp hai thằng Ma-ní nó trốn đi theo giặc đã đặng sáu năm nay; khi quan giám thành hay đặng điều ấy, liền sai người ta đi bắt; qua một ngày, thì bắt được một đứa, còn thằng kia người ta tưởng không khỏi bao lâu cũng phải bị bắt nữa, bởi vì đã biết nó đi trốn lối nào.</t>
  </si>
  <si>
    <t>Bài thơ ca ngợi cảnh thịnh vượng Nam Kỳ dưới thời Pháp và khuyên dân giữ phép, tránh làm nghịch (1869)</t>
  </si>
  <si>
    <t>Bài văn vần tuyên truyền – ca tụng tình hình Nam Kỳ dưới thời Pháp cai trị (Sài Gòn – Gia Định 1869): ca ngợi sự phồn thịnh, đường sá mở mang, phố phường đông đúc, thương mại phát đạt, tàu thuyền, dây thép, cầu không cột, nhà thương, nhà đấu xảo; trật tự hành chính được thiết lập; phần trọng tâm khuyên dân: đừng theo kẻ nghịch, đừng chống chính quyền, tuân theo pháp luật, chăm lo làm ăn, giữ đạo đức và bổn phận.</t>
  </si>
  <si>
    <t>Tường thuật lễ mừng sinh nhật Hoàng Thái Tử Pháp tại Sài Gòn: tiệc yến, đua ghe, trình diễn ngựa (tháng 2 Annam 1869)</t>
  </si>
  <si>
    <t>Lễ kỷ niệm sinh nhật Hoàng thái tử nước Pháp tổ chức tại Sài Gòn ngày mồng 4 tháng 2 Annam 1869: quan tham biện Sài Gòn tổ chức yến tiệc lớn mời ~200 khách (viên chức lục tỉnh, phủ huyện, thông ngôn, ký lục, cai tổng, người có công đoàn công tác Lào); trao thưởng và đọc diễn văn khuyến dụ; tiệc có món Việt và Pháp, rượu Pháp, kéo dài ~10 giờ rưỡi đến gần 1 giờ chiều; sau tiệc xem đua ghe (ghe lường, ghe ngo), leo cột, đua ngựa; đặc biệt màn trình diễn 32 lính kỵ binh chia hai đội 16 ngựa chạy vòng tròn đổi hướng không va chạm.</t>
  </si>
  <si>
    <t>Tường thuật lễ rửa tội cho hai học trò Annam Nguyễn Văn Da và Trần Văn Hữu tại xứ Monbel, Pháp (janvier 1869)</t>
  </si>
  <si>
    <t>Hai học trò Annam học tại trường La Seyne (Pháp) là Nguyễn Văn Da và Trần Văn Hữu (quê Chợ Lớn) được làm lễ rửa tội Công giáo ngày 4 janvier tại nhà thờ xứ Monbel; hơn trăm giáo dân và đông phụ nữ, trẻ em đến xem (nhiều người chưa từng thấy người Annam); có thánh lễ trọng thể, ca hát, tiệc lớn; quà tặng chuỗi hạt bạc, sách bìa vàng; mẹ Quan Nguyên Soái làm mẹ đỡ đầu cho Nguyễn Văn Da, một sĩ quan hải quân Pháp làm cha đỡ đầu. Ký: Aldricus Iottin de la Peichardière.</t>
  </si>
  <si>
    <t>Vụ mất tích và phát hiện thi thể thầy thuốc Khâm tại làng Phú Định, Chợ Lớn (tháng 2/1869)</t>
  </si>
  <si>
    <t>Thầy thuốc Khâm (con một thầy thuốc nổi danh Chợ Lớn) bị một người đàn bà đến khóc lóc mời đi chữa bệnh cho vợ lúc chập tối đầu tháng hai rồi mất tích; có người thấy ông đi cùng người đàn bà xuống Chợ Lớn; khoảng ngày 29 tìm thấy xác chôn tại làng Phú Hòa, hai tay còn dấu bị trói, cổ có dấu dây; dân nghi bị lừa đi sát hại; quan tham biện cho điều tra.</t>
  </si>
  <si>
    <t>Chuyện vui: thằng giữ ngựa 15 tuổi dùng mưu trốn vào nhà hàng xóm ăn cắp một quan tiền tại làng Phú Nhuận (1869)</t>
  </si>
  <si>
    <t>Cậu bé ~15 tuổi làm nghề giữ ngựa lợi dụng lúc đứa bé chủ đứng ngoài để lẻn vào nhà quen ăn trộm; bị chủ nhà bắt gặp trong buồng, cậu bịa chuyện đang trốn vì làm vỡ bình tích sợ bị cậu đánh; bà chủ tin lời còn che giấu; cậu trộm được một quan tiền rồi bỏ đi; chủ nhà mất tiền nghi oan người khác, đi hỏi thầy bói, sau mới nhận ra bị lừa.</t>
  </si>
  <si>
    <t>Truyện lịch sử: Vua Kiệt nhà Hạ bạo ngược bị vua Thang lật đổ, lập nên nhà Thương (1869)</t>
  </si>
  <si>
    <t>Truyện lịch sử – đạo đức về sự sụp đổ của vua Kiệt nhà Hạ và sự xuất hiện của vua Thang sáng lập nhà Thương: vua Kiệt tàn bạo, tham lam, mê Muội Hỉ bỏ bê việc nước, xây cung điện xa hoa, đào ao rượu rừng thịt, giết trung thần Long Bàng, bắt giam vua Thang; dân oán, thiên tai; hiền thần Cung Cố và Y Doãn bỏ sang giúp vua Thang; theo lời Y Doãn, vua Thang đánh nhà Hạ, bắt vua Kiệt đày Nam Sào rồi chết; nhà Hạ mất, nhà Thương thành lập.</t>
  </si>
  <si>
    <t>Bài khuyên dạy về tầm quan trọng của học vấn và bổn phận của mỗi người trong xã hội (1869)</t>
  </si>
  <si>
    <t>Bài khuyến học và giáo huấn đạo đức cho người dân Annam: học Kinh Dịch/Thư/Lễ/Thi/Xuân Thu/Tứ Thư/Sử ký để hiểu đạo lý, phép tắc, trị dân; học để làm người tốt (con hiếu, cha từ, anh em hòa thuận, vợ chồng thương yêu, bạn bè giữ tín, quan thương dân); học gắn với nghề (nông, thợ, buôn bán); tránh giận dữ, tham lam, trộm cắp, cướp bóc; khuyến khích học chữ Quốc ngữ vì nhà trường đã mở ở sáu tỉnh, biết chữ mới giúp việc nhà nước và làm quan.</t>
  </si>
  <si>
    <t>Truyện Mạnh Tử: mẹ ba lần dời nhà chọn chỗ ở dạy con và bài học cắt cửi dệt khuyên con chăm học (1869)</t>
  </si>
  <si>
    <t>Truyện lịch sử – văn hóa Trung Hoa: mẹ Mạnh Tử ba lần dời nhà (gần mồ → gần chợ → gần trường học); giai thoại cắt cửi dệt để răn dạy con không bỏ học nửa chừng; kết quả Mạnh Tử chăm học trở thành bậc đại hiền.</t>
  </si>
  <si>
    <t>01/06/1869</t>
  </si>
  <si>
    <t>Nghị định quy định phụ cấp hàng năm cho người Annam được tặng bài quân công và bài xuất sắc (avril 1869)</t>
  </si>
  <si>
    <t>Quan Nguyên-Soái nghĩ có nhiều người Annam mấy năm nay được thưởng bài quân công, hoặc bài sang trọng, mà cho đến bây giờ chưa đặng ăn bổng về các đẳng bậc phân biệt ấy. Người chiếu theo thơ quan thượng hình gởi cho quan thượng thơ thủy ngày 21 tháng chạp Tây năm 1868. Điều thứ nhứt: định phần thưởng riêng cho những người được bậc phân biệt mà chưa được nhờ theo thể lệ. Điều thứ hai: bài bằng vàng một năm 50 quan tiền; bài bằng bạc 5 quan tiền. Điều thứ ba: tiền thưởng kể từ ngày mồng một tháng giêng Tây năm 1869. Điều thứ bốn: Quan Lại bộ lo ban phát và đem vào sổ sách. Saigon ngày 28 avril 1869. Quan Nguyên-Soái ký. Quan Lại bộ tuân cứ.</t>
  </si>
  <si>
    <t>Nghị định quy định tiêu chuẩn thi và bổng lộc thầy dạy hạng nhất và hạng nhì (avril 1869)</t>
  </si>
  <si>
    <t>Nghị định gồm 4 điều: Điều 1 quy định nội dung thi viết và thi miệng cho thầy dạy hạng nhất (đọc Pháp-Annam, toán, địa đồ, họa đồ, dịch thuật) và hạng nhì (đọc Annam, tường chữ, dịch thuật, toán bốn phép); Điều 2 áp dụng từ 1/7/1869, ai không theo thể lệ không được làm thầy dạy, cấm thi nếu chưa đủ 18 tuổi hoặc có bệnh tật; Điều 3 bổng lộc (hạng nhất 600 quan/năm, hạng nhì 360 quan/năm, thêm 1 quan/ngày đi làm); Điều 4 Quan Thượng Thơ ban hành. Saigon 22 avril 1869. Quan Nguyên-Soái ký; Quan Thượng Thơ tuân cứ.</t>
  </si>
  <si>
    <t>Lời bảo: nhắc các thể lệ sổ sách và luật buôn bán cho người phương Đông thông thương với người phương Tây tại Nam Kỳ (1869)</t>
  </si>
  <si>
    <t>Thông báo nhắc người buôn bán phương Đông tuân theo luật buôn bán Pháp: Điều 8 lập sổ nhật ký buôn bán hàng ngày và hàng tháng; Điều 9 kê khai nợ nần hàng năm; Điều 10 xét và đóng dấu sổ sách hàng năm; Điều 39 công ti hùn vốn phải có phép nhà nước; Điều 42 nộp giấy tờ công ti cho tòa buôn bán mỗi 15 ngày, đăng trên nhật trình, kèm hình phạt vi phạm.</t>
  </si>
  <si>
    <t>Quan Hộ Bộ thông báo danh sách lính tàu còn thiếu tiền lương đến lãnh tại tòa (mai 1869)</t>
  </si>
  <si>
    <t>Danh sách 5 lính tàu còn thiếu lương (Hiệp, Võ Văn Thái, Tài, Võ Văn Lang, Nguyễn Văn Phú), ghi rõ tên tàu và số tiền còn thiếu; quy định thủ tục lãnh tiền (đến tòa trực tiếp hoặc có cha mẹ/bà con đi thay với giấy chứng nhận). Ngày 8 mai 1869. Quan Hộ Bộ ký.</t>
  </si>
  <si>
    <t>Thông báo đấu giá gia tài bà họ Chơn tại tòa quan tham biện Vĩnh Long để trả nợ (1869)</t>
  </si>
  <si>
    <t>Ngày mồng 1 tháng 5 Annam, giờ thứ 8 sáng tại tòa quan tham biện Vĩnh Long bán đấu giá gia tài bà họ Chơn để trả nợ cho chủ nợ; giá khởi điểm 4.000 quan tiền; thông báo đăng Gia Định Báo, rao cho tổng, ban trưởng, xã Minh Hương và dán tại các chợ hai huyện Vĩnh Long và Định Viễn.</t>
  </si>
  <si>
    <t>Điều động, thay thế, cất chức và bổ nhiệm nhân sự hành chính, giáo tập các tỉnh (avril–mai 1869)</t>
  </si>
  <si>
    <t>Các quyết định nhân sự: điều động kí lục (Trần Trung Chánh đi Phú Quốc 3 tháng); hoán đổi chức (A-tác và Nhiên đổi thông ngôn ↔ thông lại); cất chức Huỳnh Văn Hữu, bổ nhiệm Lê Huy Cơ thay; điều động phủ huyện (Lê Lân Đức đi Trảng Bàng, Trương Ngọc Chân đi Bến Tre); tái bổ nhiệm Paulus Của làm thông ngôn hạng nhất phụ giúp in Gia Định Báo 4 lần/tháng (ăn lộc 1.800 quan/năm kể từ 21 avril 1869); cất chức thầy dạy Nguyễn Văn Hiếu vì bỏ đi không xin phép; bổ nhiệm thầy dạy tạm (Nguyễn Văn Long tại Kim Sơn, Nguyễn Văn Tri tại Long Thành Tây).</t>
  </si>
  <si>
    <t>Quan Nguyên Soái ban thưởng cho nhân viên, học trò, nạn nhân hỏa hoạn và lính sạch sẽ các tỉnh; cho phép học trò vào nhà trường nhà nước (1869)</t>
  </si>
  <si>
    <t>Các quyết định khen thưởng: thưởng phó quản, thông ngôn, đội đi theo phó tham biện Biên Hòa – Tây Ninh; thưởng 3.000 quan cho nạn nhân hỏa hoạn tại Trà Vinh; thưởng 18 học trò siêng năng tại trường Thủ Dầu Một; thưởng 70 đồng bạc cho 5 nạn nhân hỏa hoạn tại Ba Vắc (Mỏ Cày); thưởng 200 quan cho Thị Lợi (chồng chết khi giúp việc nhà nước, Long Thành); thưởng 50 quan cho Hoài cứu đám cháy bị thương tại Tân An; thưởng lính Long Xuyên sạch sẽ khi điểm danh (4 đội, 7 cai, 74 lính); cho phép Huỳnh Quan Quí và Paul Lộc vào học nhà trường nhà nước với lộc 20 quan/tháng.</t>
  </si>
  <si>
    <t>Hội đồng xét lại 10 án từ các tỉnh: giữ nguyên, giảm án và tha tội (1868–1869)</t>
  </si>
  <si>
    <t>Danh sách hội đồng xét lại 10 án (Nº91–100) từ các tham biện, ghi tên tuổi quán quán, tội danh (theo giặc, làm ngụy giết người, ăn cướp, tranh gia tài, dân sự) và kết quả: Nº91 giữ nguyên đày 4 năm; Nº92 Mang xử trảm y án, Hưng giảm từ trảm xuống đày chung thân; Nº93 giữ nguyên đày chung thân; Nº94 giữ nguyên án dân sự; Nº95 giữ nguyên (trả 180 quan); Nº96 giữ nguyên xử trảm; Nº97 Huệ giảm 10 năm xuống 5 năm, Sanh giữ 3 năm; Nº98 giảm từ trảm xuống đày chung thân; Nº99 giữ nguyên án dân sự; Nº100 tha Võ Văn Đen và tên Hạng.</t>
  </si>
  <si>
    <t>Danh sách án xử và kết quả xét lại của hội đồng: làm ngụy, ăn cướp, chứa giặc tại các tỉnh (tháng 11–12/1868)</t>
  </si>
  <si>
    <t>Danh sách các án xử và kết quả phúc thẩm (Nº1–10): Nº1 giảm từ trảm xuống đày chung thân; Nº2 giữ nguyên xử trảm; Nº3–4 giữ nguyên án đày; Nº5 đày 5 năm (không xin xét lại); Nº6 tha 2 người không có tội; Nº7 giữ nguyên xử trảm; Nº8 đày chung thân vì trốn án cũ; Nº9 tù 6 tháng; Nº10 (Châu Đốc, nhiều bị cáo): Ấn bị nâng lên xử trảm, một số giữ nguyên án, 12 tên còn lại được tha.</t>
  </si>
  <si>
    <t>Lời nghị đặt ông P. Trương- vĩnh- ký, lên làm Gia định báo tổng tài, cho ăn lộc 3000</t>
    <phoneticPr fontId="2" type="noConversion"/>
  </si>
  <si>
    <t>Ý nhựt trình Gia định báo là ý nào, có ích làm sao; khuyên người ta mua mà coi và dạy cho biết cách mua thế nào.</t>
    <phoneticPr fontId="2" type="noConversion"/>
  </si>
  <si>
    <t>Về ngày trung thu</t>
    <phoneticPr fontId="2" type="noConversion"/>
  </si>
  <si>
    <t>Ít lời về con trẻ đời nay</t>
    <phoneticPr fontId="2" type="noConversion"/>
  </si>
  <si>
    <t>Kẻ làm cha làm mẹ có nhớ chăng lúc niên âu buổi tóc xanh? Có quên chăng lời tổ tiên truyền dạy? Vậy sao nay con cái chẳng hay nghe lời cha mẹ dạy dỗ răn khuyên? Ấy ta ở đời nào, nếu phong tục thời phép luồng tuồng thế nầy thì đời hậu lại sẽ ra làm sao? Khi trước con nít hay thảo kính hay vưng lời chịu lụy, đi học về nhà lo làm việc theo sức, năm giữ nghe theo lời cha mẹ dạy dỗ, đem tranh việc làm lời với anh, nên được cha yêu mẹ dấu. Đến ngày tư ngày tết quần lãnh áo mới. Cha mẹ cho tiền ăn chơi, đi đâu cũng tử tế kẻ yêu người vì nhằm nhà vừa con mắt. Cơ tranh thì cũng tranh đều tốt; đứa nào đứa nầy, cũng muốn con từ tế; đức hạnh, cho hay cho giỏi hơn trong mọi sự, xem qua con nít đời ta thì hỏi thì then! Là người thế nào? Đề mà nêu người từ tế với người ta, mà tài sức cũng không có? Mặc tình những quân hàng xóm láng giềng biết lấy đâu mà sám, thờ thần ngoài đường ngoài sá, đi deo xóm nhà nầy qua nhà kia, ngồi lê đòi mách mọi ngày tối tôi; vô ra tìm cơi tìm bạc; có bao nhiêu bị chú Chệc tham qui ăn ráo tui, bỏ đốn vô cái đầy miệng nọ ở bên nầy mà đầy nọ ở bên Tau. Nát cửa hại nhà, bạc tiền cơ cầm bầy lau nay đã sạch tay rồi, só vẫn quần nhiều đa cầm đá bán hết, về nhà mình không. Ra tay làm việc thì mệt thì nhọc, mà hễ gì có cha cơ mẹ làm. Bầy giờ chẳng còn phải là con cái giúp đỡ cha mẹ nữa, trời hành vì con bất hiếu vô ơn. Nó chẳng lo năm già tháng muộn tới nay mai.</t>
  </si>
  <si>
    <t>Tiếp theo chuyện sách sử nước Annam</t>
    <phoneticPr fontId="2" type="noConversion"/>
  </si>
  <si>
    <t>Đời vua Sí vương</t>
    <phoneticPr fontId="2" type="noConversion"/>
  </si>
  <si>
    <t>Về ghe tàu tới lui buôn bán tại Saigon</t>
    <phoneticPr fontId="2" type="noConversion"/>
  </si>
  <si>
    <t>Giá hàng tại Chợ lớn</t>
    <phoneticPr fontId="2" type="noConversion"/>
  </si>
  <si>
    <t>08/06/1869</t>
  </si>
  <si>
    <t>TẠP VỤ – NOI TIẾP CHUYỆN ĐẦU XÀO (II): Tường thuật hội đấu xảo Nam Kỳ lần thứ nhất — thổ sản, hàng hóa, vật nuôi và kết quả trao thưởng (1869)</t>
  </si>
  <si>
    <t>Phần tiếp theo tường thuật hội đấu xảo (triển lãm sản vật và thủ công nghiệp) đầu tiên ở Nam Kỳ. Gần 500 người tham dự đem sản vật đến trưng bày. Nội dung mô tả: khoáng sản và kim khí (đá Vũng Tàu, Biên Hòa, cẩm thạch Cao Miên); nghề thủ công (kim hoàn, thợ bạc người Việt được khen tinh xảo); máy móc Tây phương (máy xay lúa, cán bông, làm đường, cày); đồ gốm, nghề rèn Biên Hòa; nông sản (42 loại gạo, gạo Tân Hòa cao nhất, đậu, tiêu, quế, rượu nếp, thuốc lá Xuyên Mộc, dầu dừa); dệt may và nghề nhuộm Chợ Lớn; lâm sản và nghề mộc; chăn nuôi (bò Cao Miên, ngựa Nam Kỳ, trâu, heo); sản phẩm từ động vật (ngà voi, da thuộc, cá khô, nước mắm). Kết quả: khảo sát ~200 cơ sở, ~700 hiện vật; phát 156 huy chương và 58 giấy khen.</t>
  </si>
  <si>
    <t>Quan Hộ Bộ thông báo danh sách lính tàu còn thiếu tiền lương đến lãnh tại tòa (octobre 1869)</t>
  </si>
  <si>
    <t>Những người kể tên sau nầy là những người đã ở dưới tàu làm lính mà lãnh còn thiếu tiền, cho nên quan Hộ bộ rao cho những kẻ ấy đến tại tòa mà lãnh tiền; nếu không có người ấy thì cha mẹ hay bà con phải đi lãnh thế, nhưng phải có giấy làm chứng. Danh sách: Hiệp (tàu Provence, thiếu 15 quan 7 tiền rưỡi); Võ-văn-thi (tàu l'Orme, 19 quan 2 tiền); Tài (tàu Couronne, 14 quan 5 tiền 24 đồng); Võ-văn-lang (tàu l'Orme, 19 quan 2 tiền 6 đồng); Nguyễn-văn-phú (tàu Duperré). Ngày mồng tám tháng mười năm 1869. Quan Hộ bộ ký.</t>
  </si>
  <si>
    <t>Thông báo đấu giá gia tài bà hộ Chơn tại tòa quan tham biện Vĩnh Long để trả nợ (1869)</t>
  </si>
  <si>
    <t>Ông quan tham biện Vĩnh-long rao cho người ta hay: Ngày mồng một tháng năm Annam, giờ thứ tám sớm mai, tại tòa quan tham biện Vĩnh-long sẽ bán đấu giá các gia tài của bà hộ Chơn cho đặng trả nợ cho mấy chủ nợ. Giá nhà nước đặt ban đầu là bốn ngàn quan tiền; lời rao sẽ in vô Gia định báo, rao cho các tổng, ban trưởng, xã Minh-hương, và dán tại các chợ hai huyện Vĩnh-long, Định-viễn.</t>
  </si>
  <si>
    <t>CHUYỆN CÁC NƠI — Tin tức tổng hợp: tàu thuyền cập cảng, hỏa hoạn Chợ Lớn, tình hình đất Hà Tiên và giá tiêu (1869)</t>
  </si>
  <si>
    <t>Tàu Aveyron chạy qua Suez ngày 15 tháng trước, chở binh, người mới khá cùng 29 học trò Annam sang học bên Marseille. Tàu thơ Lucifer chạy sang Hồng-công và Nhựt-bổn ngày 16. Ngày 17 có tàu chiến nước Autria từ Bang-kok tới đậu sông Saigon. Đêm 13 rạng 14 lửa phát tại Chợ-lớn phía Lò-thang và xóm nhà lá gần mé sông; nhờ chữa lửa khôn ngoan nên chỉ cháy 12 nhà, hao chừng 20.000 quan. Giấy Hà-tiên: tháng avril nhiều người tới thăm coi đất; đất Hà-tiên có nhiều vật lạ làm lợi cho thương mãi; mùa tiêu chưa mãn, một tạ tiêu bán hơn bảy đồng bạc.</t>
  </si>
  <si>
    <t>CHUYỆN MỸ-THO — Bắt được lãnh binh Mạnh cầm đầu hãm thành Định Tường, nhiều người làm giặc ra đầu thú (1869)</t>
  </si>
  <si>
    <t>Tên lãnh binh Mạnh, làm đầu đặng hãm thành Định-tường ngày tháng mai năm 1868, cũng là một người lo phát bằng cấp nguỵ, mới bị một người cai tuần trong làng bắt được mà nạp tại Mỹ-tho. Cũng có nhiều người làm giặc đã ra đầu thú.</t>
  </si>
  <si>
    <t>CHUYỆN LONG-XUYÊN — Lúa mùa thu hoạch khá, dân vui mừng; nhiều nơi trồng chàm và đậu (1869)</t>
  </si>
  <si>
    <t>Lúa mùa thâu trọn mà lại được khá, dân cư đều lấy làm vui mầng. Có nhiều nơi người Annam đang lo trồng chàm cùng trồng cây sẽ được lợi lớn; làm nghề trồng chàm cũng chẳng bỏ nghề trồng đậu. Ta trông cậy nghề nầy một ngày một tấn phát hơn nữa.</t>
  </si>
  <si>
    <t>CHUYỆN THỦ-DẦU-MỘT — Lính trạm bị cọp đuổi, thoát nhờ con chó bị cọp bắt thay (1869)</t>
  </si>
  <si>
    <t>Có một tên lính trạm ở Thị-tỉnh đem tờ xuống Thủ-dầu-một, đi dọc đàng gặp một con cọp đuổi theo; nó thất kinh, đắp cây đổ đuổi mà con cọp cứ theo hoài; đến khi con cọp chụp được một con chó chạy theo binh hộ tống Langsa lạc lại đó thì mới tha tên lính trạm; anh ta bò về tới Thủ-dầu-một mặt cắt không còn chút máu.</t>
  </si>
  <si>
    <t>LỜI RAO — Thông báo đấu thầu vụ nha phiến sáu tỉnh trong 2 năm (1870–1871) tại tòa Quan Lại Bộ Thượng Thơ (1869)</t>
  </si>
  <si>
    <t>Yết thị ngày mồng một tháng chín Tây, nhằm ngày thứ tư giờ thứ ba buổi chiều, tại tòa quan Lại bộ thượng thơ sẽ giao giá vụ nha phiến trong sáu tỉnh Langsa; ai muốn lãnh phải làm tờ nói giá cả niêm phong lại mà nạp trước. Vụ nha phiến cho lãnh trọn hai năm kể từ mồng một tháng giêng Tây năm 1870. Tờ giao ước để tại dinh quan Lại bộ thượng thơ nơi tòa thứ hai.</t>
  </si>
  <si>
    <t>Ngày rằm tháng juin năm nay, giờ thứ tám ban mai, tại quan tham biện Chợ-lớn sẽ niêm phong thơ mà đấu giá hoa chi cờ bạc thành Chợ-lớn cùng nội huyện Tân-long, cho đủ ba tháng. Ai muốn biết điều lệ làm sao thì phải tới tại tham biện Chợ-lớn mà coi.</t>
  </si>
  <si>
    <t>Truyện xưa nhà Hớn: Ba anh em họ Hứa ở huyện Dương Cam thảo thuận, thanh liêm — Hứa Võ từ chối cưới vợ để lo cho em (phần 1) (1869)</t>
  </si>
  <si>
    <t>Truyện lịch sử – văn hóa phương Đông về tấm gương đạo đức: ba anh em họ Hứa (Võ, Yên, Phò) mồ côi cha mẹ, ở chung cùng cày cấy và học hành. Hứa Võ từ chối cưới vợ để giữ tình anh em, được vua triệu vào làm quan; từ chối gả con quan lớn, xin về thăm em sau vài năm làm quan; chia gia tài nhường phần tốt cho hai em.</t>
  </si>
  <si>
    <t>Truyện phiêu lưu (Robinson Crusoe phỏng tác): nhân vật bị bắt làm tôi tại cửa Sale (Maroc), bị chủ tàu ăn cướp giữ làm đầy tớ 2 năm; tìm cơ hội trốn khi được giao coi ghe đi bắt cá; đẩy người bà con chủ xuống biển, thuyết phục thằng Mô-rô đi theo; chèo ghe 5 ngày lênh đênh trên biển không biết đi đâu.</t>
  </si>
  <si>
    <t>16/06/1869</t>
  </si>
  <si>
    <t>Chiếu theo lời nghị ngày mồng bảy tháng mai năm 1867, nhứt định lề thể học thì phải thuộc biết làm sao cho được làm thầy dạy học; Chiếu theo lời hội đồng hạch học trò; Lại nghị sự việc tiếng Langsa là cần kíp và sự lập trường bổn quốc; theo lời phúc quan thượng thơ, Quan Nguyên-Soái nhứt định các điều sau: Điều thứ nhứt — lề thể học trò để làm thầy dạy: THẦY DẠY HẠNG NHỨT (hạch viết: bài đọc Langsa, bài đọc Annam viết ra quốc ngữ; hạch nói: bốn phép toán, phép đo, phép đo đất, mẹo luật tiếng Langsa, dịch Annam–Langsa, phép họa đồ, địa đồ cả thế gian); THẦY DẠY NHÌ HẠNG (thi viết: bài đọc Annam ra quốc ngữ, tường chữ, dịch; thi miệng: bốn phép toán). Điều thứ hai — từ mồng một tháng juillet 1869 học trò thi phải theo thể lệ nầy; từ mồng một tháng juillet 1870 ai không theo thì chẳng đặng làm thầy dạy; chưa đủ mười tám tuổi hoặc tật bịnh nặng thì không cho thi. Điều thứ ba — bổng thầy dạy hạng nhứt 600 quan/năm, hạng nhì 360 quan/năm, phụ thêm mỗi ngày một quan. Điều thứ bốn — quan thượng thơ ban phát và ghi sổ. Saigon ngày hai mươi hai tháng avril 1869. Quan Nguyên-Soái ký; Quan thượng thơ tuân cứ.</t>
  </si>
  <si>
    <t>Đính chính lỗi in sai năm áp dụng trong nghị định thầy dạy đã đăng số trước (1869)</t>
  </si>
  <si>
    <t>Về mấy người muốn làm thầy dạy chữ quốc ngữ phải hiểu điều nầy: kể từ mồng một tháng juillet năm 1869 ai muốn thi làm thầy dạy phải theo lệ mới; đến mồng một tháng juillet năm 1870 nếu thầy nào không theo lệ ấy thì không có phép làm thầy dạy nữa. Trong nhựt trình công vụ số thứ ba đã in điều lệ về các thầy dạy, song điều thứ hai in sai: phải là năm 1870, chẳng phải 1869.</t>
  </si>
  <si>
    <t>Những người kể tên sau nầy đã ở dưới tàu làm lính mà lãnh còn thiếu tiền, quan Hộ bộ rao cho đến tại tòa mà lãnh; nếu không có người ấy thì cha mẹ hay bà con đi lãnh thế nhưng phải có giấy làm chứng. Hiệp (tàu Provence, thiếu 15 quan 7 tiền rưỡi); Võ-văn-thái (tàu l'Orne, 19 quan 2 tiền); Tài (tàu Couronne, 14 quan 5 tiền 24 đồng); Võ-văn-lang (tàu l'Orne, 19 quan 2 tiền 6 đồng); Nguyễn-văn-phú (tàu Duperré). Ngày mồng tám tháng mười năm 1869. Quan Hộ bộ ký.</t>
  </si>
  <si>
    <t>Thông báo đấu thầu vụ nha phiến sáu tỉnh trong 2 năm (1870–1871) tại tòa Quan Lại Bộ Thượng Thơ (1869)</t>
  </si>
  <si>
    <t>LỜI RAO. Yết thị ngày mồng một tháng chín Tây, nhằm ngày thứ tư giờ thứ ba buổi chiều, tại tòa quan Lại bộ thượng thơ sẽ giao giá vụ nha phiến trong sáu tỉnh Langsa; ai muốn lãnh phải làm tờ nói giá cả niêm phong lại mà nạp trước. Vụ nha phiến cho lãnh trọn hai năm kể từ mồng một tháng giêng Tây năm 1870. Tờ giao ước để tại dinh quan Lại bộ thượng thơ nơi tòa thứ hai.</t>
  </si>
  <si>
    <t>Thông báo đấu giá hoa chi cờ bạc thành Chợ Lớn và huyện Tân Long trong 3 tháng (juin 1869)</t>
  </si>
  <si>
    <t>Nối tiếp chuyện đấu xảo (III): mô tả cảnh quan, giao thương và tiềm năng kinh tế đất Nam Kỳ (1869)</t>
  </si>
  <si>
    <t>Phần III của loạt bài về hội đấu xảo, tường thuật và mô tả: cảnh quan sông rạch Nam Kỳ (ghe thuyền, củi than, ruộng lúa, dừa cau); giao thương trên sông (ghe chài lưới, ghe chở muối Bà Rịa, hàng lụa, gạo, tiêu, sáp, ngà voi, bông Cao Miên); Sài Gòn là trung tâm thương mại tàu Tây, tàu Chệc ra vào tấp nập; phân tích tiềm năng từng vùng (đất thấp ven sông, đồng bằng, đất phía Bắc, phía Tây); nhận xét về việc khai phá đất hoang, trồng chàm, bông, mía, lúa.</t>
  </si>
  <si>
    <t>CHUYỆN GÓP — Ghe bầu bị sóng lật tại cầu Ông Lãnh, một bạn ghe chết đuối (1869)</t>
  </si>
  <si>
    <t>CHUYỆN GÓP. Chiều hai mươi hai trời đương dông, tại cầu Ông-lãnh có hai tên bạn ghe bầu đi chiếc xuồng nhỏ, bị sóng đánh úp chết hết một tên; nhờ nhà canh cầu Ông-lãnh cùng làng xóm mới vớt được xác.</t>
  </si>
  <si>
    <t>Vụ cướp giết người tại Bến Nghé: tên Chệc cắt cổ thiếu niên Chà Và 15 tuổi để cướp vàng bạc, bị bắt quả tang (1869)</t>
  </si>
  <si>
    <t>Chiều hai mươi ba rạng hai mươi bốn tại Bến-nghé phía kinh Chợ-vải gần nhà thờ nhà nước, có giết một thằng Cha-và ước chừng mười lăm tuổi. Mấy người Cha-và đi khỏi để thằng ấy giữ nhà, mà nhà có đồ vàng bạc khá; thằng ấy nằm ngủ, thằng Chệc xô cửa xốc vào cắt cổ, cắt không đứt lại chặt thêm một miếng trên đầu mới chết, rồi khuân tiền bạc đi mất. Chủ nhà về thấy máu mủ liền tri hô báo quan; các quan tòa cùng lính tới vây cả xóm; nhờ phép nghiệm tra hỏi mới bắt được thằng phạm mình còn vấy máu. Bây giờ hãy còn giam tại khám đường chưa xử.</t>
  </si>
  <si>
    <t>Tình hình ghe bầu, giá gạo tăng và cướp biển hoạt động mạnh từ Quảng Nam vào Sài Gòn (1869)</t>
  </si>
  <si>
    <t>Tháng nầy có ghe bầu các cửa ngoài chở tơ đường vào nhiều, mà có chiếc bị kẻ cướp biển đánh lấy sạch ghe. Gạo các cửa ngoài lên giá, nhiều ghe đem hàng hóa vào đổi chác mà ăn gạo, cho nên gạo tại Sai-gon cũng lên giá. Nghe người ghe bầu nói từ cửa Quảng-nam sắp vô, Tàu-ô đậu nhiều lắm, chỗ năm chiếc chỗ ba chiếc, chận ngách ghe buôn. Tháng trước có một chiếc tàu khói của vua Annam chạy ngang Quảng-nam gặp năm sáu chiếc tàu ăn cướp liền bắn với nó; tàu vua phải hư ít, bây giờ đang sửa lại tại cửa Quảng-nam.</t>
  </si>
  <si>
    <t>Vụ tàu ô thảm sát 21 thương nhân Quảng Đông trên tàu Cập Bằng; vợ con ở Sài Gòn một năm sau mới hay tin (1868–1869)</t>
  </si>
  <si>
    <t>Tháng nầy có mấy người vợ Các chú làm lễ vớt hồn cho chồng tại vàm Bến-nghé, theo thói tin rằng bà con chết trôi chết chìm thì sợ 'có luồng' kéo người khác chết theo. Số là tháng tư năm ngoái có hai mươi mốt người Các chú ở Quảng-đông mua hàng hóa, mỗi người một hai muôn quan tiền hàng, chở quá giang theo tàu Cập-bằng; khi tàu ra khỏi cửa chạy sang Sai-gon liền bị sáu bảy chiếc Tàu-ô vây bắn ba bữa; chủ tàu người Tây trúng đạn chết, trong tàu hết thuốc đạn phải chịu phép; quân ăn cướp dọn sạch hàng hóa rồi đuổi hết người quá giang xuống khoang, đậy cửa, đục hai bên hông tàu cho nước vào giết hết cho mất tích. Vợ con trông đợi hoài; đến năm nay giáp năm mới có tin bên Tàu, mới biết chồng chết mà để tang.</t>
  </si>
  <si>
    <t>Bài nghị luận phê phán tục thờ cọp và mê tín thú vật thần linh: lý luận con người linh hơn muôn vật (1869)</t>
  </si>
  <si>
    <t>Mở đầu bằng câu chuyện dân gian ở Thủ Thiêm: bảy người đi lấy củi ở rừng Sác, đồn cọp hóa thành người dẫn họ vào rừng rồi giết chết, chỉ một người sống sót. Từ đó tác giả phê phán quan niệm dân gian rằng cọp có phép thần thông, ban họa phước, thờ cọp như thần. Tác giả lập luận duy lý: cọp chỉ là thú dữ, giết người vì bản năng săn mồi và đói khát, không có phép thần linh. Kết luận: con người có trí tuệ cao hơn muôn vật, nhờ trí tuệ chế ngự được thú dữ như cọp, voi, cá sấu; không nên mê tín chuyện cọp thần hay cọp hóa người.</t>
  </si>
  <si>
    <t>Chuyện tiếp về nhà Hớn — Ba anh em họ Hứa (phần kết): Võ lộ kế sách, ba anh em đoàn tụ và lập nhà Nghĩa Trang (1869)</t>
  </si>
  <si>
    <t>Phần tiếp theo và kết thúc của truyện ba anh em họ Hứa: làng xóm hiểu lầm người Võ tham lam, thật ra đó là kế sách để hai em được tiếng thanh liêm; vua đòi người Yên, người Phò vào làm quan lớn tại triều; người Võ gởi thư khuyên em về, Tổng Quản tâu xin cho về thăm anh 3 tháng; người Võ tiết lộ kế sách, ba anh em đoàn tụ, góp của cải lập nhà Nghĩa Trang giúp làng xóm; vua ban tên làng là Hiếu Đễ.</t>
  </si>
  <si>
    <t>Truyện Ro Bên Son — Phần thứ nhất, đoạn thứ hai (VI): nhân vật gặp tàu Bồ Đào Nha, được cứu và đến đất Bresil (1869)</t>
  </si>
  <si>
    <t>Phần tiếp theo của truyện Robinson Crusoe: nhân vật và thằng Xuri chèo ghe dọc bờ biển Tây Phi, nhắm hướng sông Gambie hoặc Senegal; thấy tàu Bồ Đào Nha (Bút-tu-nghệ) ra dấu hiệu bằng cờ và súng; tàu dừng lại cứu; nhân vật kể mình là người Hồng Mao trốn khỏi Salé; thương lượng bán ghe (80 đồng) và bán thằng Xuri (60 đồng, kèm cam kết phóng thích sau 10 năm); hướng về đất Bresil (Brazil).</t>
  </si>
  <si>
    <t>24/06/1869</t>
  </si>
  <si>
    <t>TIẾP THEO CHUYỆN ĐẦU XÀO (III – kết): phân tích tiềm năng kinh tế Nam Kỳ và tổng kết hội đấu xảo lần đầu (1869)</t>
  </si>
  <si>
    <t>Phần cuối của loạt bài đấu xảo III, phân tích và tổng kết: so sánh nghề làm ruộng Nam Kỳ với phương Tây; đề xuất cải cách sổ bộ điền đất, mở rộng buôn bán với Pháp; phê phán tệ hút nha phiến làm dân yếu đuối; nhận xét về người Annam, người Chà Và, người Chệc trong việc làm ăn; tổng kết hội đấu xảo lần đầu còn nhiều thiếu sót nhưng đáng khích lệ, trông đợi lần sau tốt hơn.</t>
  </si>
  <si>
    <t>Thông báo hành chính của Quan Hộ Bộ — danh sách 5 lính tàu còn thiếu lương với số tiền cụ thể, kèm thủ tục lãnh tiền. Có ngày ký (8 mai 1869) và chữ ký Quan Hộ Bộ.</t>
  </si>
  <si>
    <t>Thông báo đấu giá bán các miếng đất gần chợ Vĩnh Long và Thủ Ngữ (juillet 1869)</t>
  </si>
  <si>
    <t>LỜI RAO. Ngày rằm tháng juillet năm nay, giờ thứ tám tại quan tham biện Vĩnh-long sẽ đấu giá bán những miếng đất kể số trong họa đồ: 19, 18, 25, 24, 23, 22, 21 ở gần chợ Vĩnh-long; số 11, 10 ở gần Thủ-ngữ. Ai muốn biết điều lệ thì tới tại quan Lại bộ thượng thơ ở Saigon, hay tại quan tham biện Vĩnh-long mà coi.</t>
  </si>
  <si>
    <t>Vụ sét đánh chết người tại Phú Hòa và giải thích khoa học về sấm sét, cách phòng tránh, phê phán mê tín Thiên Lôi (1869)</t>
  </si>
  <si>
    <t>Bài giải thích khoa học về hiện tượng sấm sét, mở đầu bằng một vụ sét đánh chết người rồi dùng đó để bác bỏ các quan niệm dân gian: Thiên Lôi trừng phạt người có tội, sét đánh do thần linh, lưỡi tầm sét nộp cho Thiên Lôi để tránh sét. Tác giả giới thiệu kiến thức phương Tây về bản chất sấm sét, cột thu lôi, vật liệu cách điện và cách phòng tránh sét.</t>
  </si>
  <si>
    <t>CHUYỆN CŨ CÓ ÍCH TRONG PHONG HÓA: con ngựa già tại thành Athens và bài học về lòng nghĩa với vật nuôi (1869)</t>
  </si>
  <si>
    <t>Ở thành Athena có các vị quan chuyên xét xử hành vi bất nghĩa. Một con ngựa già bị chủ đuổi đi vì không còn làm việc được; khi lang thang kiếm ăn nó vô tình làm rung chuông trước nơi làm việc của các quan xét. Các quan biết con ngựa đã phục vụ chủ suốt đời nhưng khi già yếu lại bị bỏ rơi, cho đó là vô ơn bất nghĩa nên buộc người chủ phải tiếp tục nuôi dưỡng con ngựa đến cuối đời.</t>
  </si>
  <si>
    <t>MỘT NGƯỜI CON TRẺ GAN DẠ: liều mình cứu bạn thoát khỏi chó sói, khiêm tốn không nhận lời khen (1869)</t>
  </si>
  <si>
    <t>Hai cậu bé nhà quê là bạn thân, cùng đi hái trái cây; một người trèo cây bắt ổ chim, người kia đứng dưới. Một con chó sói đói tấn công người đứng dưới; người trên cây tụt xuống cứu bạn, thọc tay vào miệng sói nắm lưỡi nó để ngăn cắn, nhờ vậy người bạn dùng dao giết được sói. Về làng, người cứu bạn không tự kể công, còn khiêm tốn không nhận công lao.</t>
  </si>
  <si>
    <t>Sách sử nói đón sự tích các đời vua trong nước Annam: từ đời Hồng Bàng đến Hùng Vương thứ sáu (1869)</t>
  </si>
  <si>
    <t>Lược sử Việt Nam thời thượng cổ theo thể điển tích: đời Hồng Bàng (Kinh Dương Vương – Lộc Tục, dòng dõi Thần Nông, lập nước Xích Quỉ 2879 TCN); đời Lạc Long Quân cưới Âu Cơ sinh bọc trăm trứng nở trăm con trai, chia 50 con lên núi 50 con xuống biển, con lớn nối ngôi làm Hùng Vương; đời Hùng Vương lập nước Văn Lang chia 15 bộ; đời Hùng Vương thứ sáu chuyện Phù Đổng Thiên Vương đánh giặc.</t>
  </si>
  <si>
    <t>Nhựt trình sau sẽ nói tiếp</t>
  </si>
  <si>
    <t>Truyện Ro Bên Son – Phần thứ nhất, đoạn thứ hai (VII): nhân vật lập nghiệp tại Bresil, học nghề trồng mía và quyết định đi Guinée (1869)</t>
  </si>
  <si>
    <t>Phần tiếp truyện Robinson Crusoe: tàu đến vùng Các Thánh sau 22 ngày; ông chủ tàu giúp đỡ, gởi gắm cho người trồng mía; nhân vật học nghề trồng mía, mua đất lập nghiệp, gởi thư về Luân Đôn lấy tiền; sau 4 năm làm ăn thịnh vượng tại Bresil; bị ba người bạn rủ đi Guinée mua nô lệ, đồng ý dù biết là sai, lập di chúc trước khi đi.</t>
  </si>
  <si>
    <t>08/07/1869</t>
  </si>
  <si>
    <t>Những người kể tên sau nầy là những người đã ở dưới tàu làm lính mà lãnh còn thiếu tiền, cho nên quan Hộ bộ rao cho những kẻ ấy đến tại tòa mà lãnh tiền; nếu không có người ấy thì cha mẹ hay bà con phải đi lãnh thế, nhưng phải có giấy làm chứng. Danh sách: Hiệp (tàu Provence, 15 quan 7 tiền rưỡi); Võ-văn-thái (tàu l'Orne, 19 quan 2 tiền); Tài (tàu Couronne, 14 quan 5 tiền 24 đồng); Võ-văn-lang (tàu l'Orne, 19 quan 2 tiền 6 đồng); Nguyễn-văn-phú (tàu Duperré). Ngày mồng tám tháng mai 1869. Quan Hộ bộ ký.</t>
  </si>
  <si>
    <t>LỜI RAO – Thông báo đấu thầu vụ nha phiến sáu tỉnh trong 2 năm (1870–1871) tại tòa Quan Lại Bộ Thượng Thơ (1869)</t>
  </si>
  <si>
    <t>Hai đứa con trai — Truyện: đứa được nuông chiều sinh tật mê ăn, ăn cắp tiền mẹ rồi hối cải (1869)</t>
  </si>
  <si>
    <t>Một người mẹ có hai con trai, đối xử không công bằng: cưng đứa đẹp đẽ, nghiêm khắc với đứa xấu. Đứa được nuông chiều sinh thói ham ăn, tiêu xài vô độ, rồi ăn cắp tiền mẹ để mua đồ ăn. Khi mất tiền, người mẹ đổ oan cho lão đầy tớ già trung thành và đuổi đi. Lão đầy tớ biết thủ phạm nhưng thương chủ nên im lặng. Một hôm cậu bé ăn uống quá độ, bệnh nặng suýt chết; chứng kiến mẹ đau khổ, cậu hối hận thú nhận, xin mẹ gọi lão đầy tớ về và xin lỗi. Từ đó cậu sửa tính, sống tiết kiệm, trở thành người tốt.</t>
  </si>
  <si>
    <t>TẠP VỤ – Tiếp truyện sử tích các đời vua Annam: Phù Đổng Thiên Vương, Sơn Tinh – Thủy Tinh, thần núi Tản Viên và sự diệt vong của nhà Hùng Vương (1869)</t>
  </si>
  <si>
    <t>Tiếp truyện sách sử về sự tích các đời vua Annam: chuyện Phù Đổng Thiên Vương (ngựa sắt, nhổ tre đánh giặc); thời Hùng Vương sứ thần Việt Thường đem trĩ trắng sang Tàu, xe chỉ nam; truyện Sơn Tinh – Thủy Tinh cầu hôn Mị Nương; truyện thần núi Tản Viên (gậy thần, sách ước, Long Cung); Hùng Vương diệt vong vì kiêu ngạo mê tửu sắc, bị Thục Phán đánh bại. Tổng kết đời Hồng Bàng kéo dài 2.622 năm kèm nhận xét về tính xác thực của sử liệu.</t>
  </si>
  <si>
    <t>Chuyện thầy chùa làng Bình Hưng giả tu đắc đạo không cần ăn, bị mụ vãi bắt gặp ăn vụng cơm (1869)</t>
  </si>
  <si>
    <t>Thầy chùa xưng tu thấu, nói 15 ngày ăn một lần nên dân làng kính trọng đem lễ vật cúng. Thật ra nhịn cơm không được, lén ăn vụng cơm của mụ vãi; mụ vãi rình bắt được, đi nói với dân làng; thầy chùa mắc cỡ bỏ trốn.</t>
  </si>
  <si>
    <t>Vụ vợ lính mã tà làng Thái Bình bị bắt vì để chồng cũ người Hoa ngủ lại nhà, được Đức Cha phân xử (tháng 5 Annam 1869)</t>
  </si>
  <si>
    <t>Đêm 13 tháng 5 Annam, vợ lính mã tà để người Hoa (chồng cũ) ngủ lại nhà; em chồng thấy báo làng; làng bắt cả hai đóng trăng. Chị khai đây là chồng cũ về thăm, giữ lại một đêm để phân giải tình xưa. Ngày hôm sau chồng về, Đức Cha phân xử: người Hoa về, chị trở về với chồng lính.</t>
  </si>
  <si>
    <t>Truyện Ro Bên Son – Phần thứ nhất, đoạn thứ hai (VIII): tàu gặp bão dữ, mắc cạn trên cồn cát, 11 người xuống tam bản chờ chết (1869)</t>
  </si>
  <si>
    <t>Sau khi gây dựng cơ nghiệp trồng mía ở Brazil, nhân vật bị lòng tham buôn nô lệ ở Guinée thúc đẩy, nghe bạn rủ nên xuống tàu ngày 1 tháng 9 năm 1659 chở đồ sắt, dao rựa, kính, chuỗi hạt sang châu Phi đổi nô lệ. Gặp bão dữ nhiều ngày, ba người chết, tàu hư hại mất phương hướng; rồi gặp cơn bão lớn khác đẩy tàu xa lộ trình. Cuối cùng tàu mắc cạn trên cồn cát lớn, sóng đánh liên tục; mười một người còn sống hạ tam bản xuống thuyền nhỏ phó thác tính mạng cho Chúa để tìm đường thoát.</t>
  </si>
  <si>
    <t>16/07/1869</t>
  </si>
  <si>
    <t>Thông báo Quan Nguyên Soái lập hội đồng tham khảo ý kiến dân về cải cách thuế, xâu, sổ bộ và phong tục tại Nam Kỳ (1869)</t>
  </si>
  <si>
    <t>Thông báo hành chính của Quan Nguyên Soái về việc tổ chức hội đồng tham vấn dân: lập ti xét hỏi về thuế, xâu, sổ bộ dân, tiền bạc, gia tài; in 3.000 bổn sách hỏi phân phát đến các làng; lý trưởng đọc sách hỏi tại nhà hội cho dân nghe; quy trình bầu chọn đại diện làng (viết tên vào sổ, ai được nhiều người chọn thì thay mặt làng); đại diện làng họp tại tham biện trả lời câu hỏi cho phái viên Sài Gòn; cấm cai tổng, cai xã và người có tư lợi tham gia hội.</t>
  </si>
  <si>
    <t>CÔNG VỤ – Kể tên người phải chết tại Côn-nôn</t>
  </si>
  <si>
    <t>KÊ TÊN NHỮNG NGƯỜI PHẢI CHẾT TẠI CÔN-NÔN: Vỏ-văn-hun (20 tuổi, tham biện Vĩnh-long, tù ngày mồng một tháng juillet 1868, tội theo giặc, chết ngày mồng một tháng juillet 1869); Bổn (40 tuổi, tù ngày hai mươi bảy tháng octobre 1868, bịnh kiết, chết ngày mười tám tháng juin 1869); Vỏ-văn-công (20 tuổi, án cấp, bịnh ho); Đặng-văn-đề (tù ba năm, án trộm, chết tháng juin 1869 vì mắc bịnh); Lê-văn-đong (tù bốn năm, tội làm giặc, chết ngày hai mươi bốn tháng juin 1869); Lê-văn-nhơu (24 tuổi, làng Phước-hiệp, án Bình-dần 1866).</t>
  </si>
  <si>
    <t>[Tin buồn: tù nhân Lê Văn Nhoi chết tại Guadeloupe (décembre 1868)]</t>
  </si>
  <si>
    <t>Lê-văn-nhoi, hai mươi bốn tuổi, ở làng Phước-hiền, bị án nội năm Bình-dần (1866). Bây giờ chết là ngày mười tám tháng chạp Langsa năm Mậu-thìn (1868), chết ngoài Gua-de-loupe tại xứ Pointe-à-pitre.</t>
  </si>
  <si>
    <t>TẠP VỤ – Chuyện hỏi về việc tơ lụa [Trao đổi về nghề tơ lụa Nam Kỳ: giá kén, giá tơ và khuyến nghị xuất khẩu kén khô sang Pháp (1869)]</t>
  </si>
  <si>
    <t>CHUYỆN HỎI VỀ VIỆC TƠ LỤA. Nhơn dịp tàu nhựt trình ở Saigon chạy ngày mồng hai tháng mars, có gởi cho một ông hàng nhứt bên thành Lyon một sắc tơ lụa đặt Nam-kỳ để hiểu nhứt định về giá cả và sắc tơ lụa ấy. Câu chuyện hỏi đáp dài về nghề tơ lụa Nam-kỳ và tiềm năng xuất khẩu: kỹ thuật ươm tơ, máy kéo tơ, giá cả, tiêu chuẩn chất lượng; so sánh với tơ Tây và tơ Trung Hoa; tư vấn nên xuất khẩu kén khô thay vì ươm tơ tại chỗ; bàn về việc lập máy ươm tại Sài Gòn.</t>
  </si>
  <si>
    <t>TẠP VỤ – Sách sử – đời vua Hùng-Vương: thần Kim Quỉ giúp vua trừ ma và tặng móng rùa làm nỏ thần (còn tiếp) (1869)</t>
  </si>
  <si>
    <t>Truyện thần Kim Quỉ giúp vua xây thành, trừ ma quỉ tại núi Thất Diệu; thần tặng móng rùa làm lẫy nỏ thần (Linh Quang Kim Trảo Thần Nỏ).</t>
  </si>
  <si>
    <t>TẠP VỤ – Truyện Rô Bên Sơn – Đoạn thứ ba (IX/X): trôi dạt và sống còn trên đảo</t>
  </si>
  <si>
    <t>TRUYỆN RÔ BÊN SƠN. Phần thứ nhứt, đoạn thứ ba (IX–X). Robinson trôi dạt vào bờ đảo trong cơn sóng dữ, mệt kiệt ngồi trên cỏ, nhảy mừng khi sống sót nhưng không thấy ai còn sống; chỉ tìm được 3 cái nón, 1 cái mũ, 2 chiếc giày không phải đôi; chiếc tàu đã chìm hẳn; nhân vật chỉ còn dao, ống điếu và miếng thuốc; lo sợ thú dữ ban đêm, leo lên cây ngủ; mô tả cuộc sống đơn độc trên đảo hoang và nỗ lực sinh tồn.</t>
  </si>
  <si>
    <t>24/07/1869</t>
  </si>
  <si>
    <t>CÔNG VỤ – CÁC ĐỀU HỎI KỀ LIỆT RA VU HẬU (bài hỏi đáp chính sách thuế đất, hộ tịch, luật — nhiều kỳ)</t>
  </si>
  <si>
    <t>CÁC ĐỀU HỎI KỀ LIỆT RA VU HẬU. Phần thứ nhứt: THUẾ ĐIỀN THỔ VÀ SỰ GIẢM THUẾ (21 câu hỏi về thuế đất và giảm thuế): Điều 1–6 về thuế điền thổ nặng nề, hỏi thảo điền, sơn điền và các hạng thổ phải định thuế nào; Điều 7–10 về kỳ nạp thuế, đã có hạng rồi có phải cứ vậy hay đổi; Điều 11–15 về sổ đời, đinh bộ, tiến công, biểu làng làm sổ đời, phép Annam về đất lậu. Phần thứ hai: Sổ đời, đinh bộ, tiến công (điều 11–17). Phần thứ ba: Bổn lợi và sự thị thiện văn khế (điều 18–20). Phần thứ tư: Tiền của giúp nhà nghèo cày ruộng (điều 21).</t>
  </si>
  <si>
    <t>Đề cương biên tập của Gia Định Báo về kế hoạch đăng loạt bài giới thiệu nước Pháp cho độc giả Annam (1869)</t>
  </si>
  <si>
    <t>BẢN. Kể việc học rộng thông cả thể về nước Langsa, để in vào Gia định báo, mà làm cho người Annam hiểu biết đất nước chúng ta trong mọi cách thế vinh hiển. 1º Tiền dân hay là lợi tức (mỗi đoạn). 2º Lời tóm tắt truyện phương Tây (22 đoạn), đối theo truyện dân Tàu từ khai thiên lập địa cho đến khi mọi rợ xâm nhập (chừng 20 đoạn). 3º Kể tóm truyện nước Langsa cho đến nay (10–15 đoạn). 4º Kể tóm phép địa đồ để người Annam hiểu phương hướng nước Langsa. 5º Kể các việc về nước Langsa: tài trí, nghề nghiệp, học hành, làm ruộng, buôn bán, thời phép, phong tục, cách trị dân, phong thổ, bản đồ (ít là 100 đoạn). 6º Kể riêng các việc thành Paris (có khi 50 đoạn). 7º Xem qua việc nước Langsa bây giờ.</t>
  </si>
  <si>
    <t>Tiếp theo chuyện tơ chỉ: hướng dẫn kỹ thuật làm kén ngột (sấy khô) để xuất khẩu — hai phương pháp lò nóng và bầu khí (1869)</t>
  </si>
  <si>
    <t>Tiếp theo chuyện tơ chỉ. Làm một cái máy lò ươm cho khéo thì tốn ít nữa là tám ngàn quan tiền. Giải thích lý do phải làm kén ngột (giết con nhộng trước khi thành bướm để khỏi xoi kén). Phép giết con nhộng có hai cách: Một là để kén vào thùng đem để trong lò nóng bằng chừng nướng bánh, chừng mười phút hay hơn một khắc rồi lấy ra phơi ráo; Hai là bỏ kén vào thùng để trong một phòng nhỏ đóng cửa có ống khí thông vào, chừng năm phút thì lấy ra phơi nắng — phép thứ hai bên Tây năng dùng, tơ chỉ trong suốt hơn. Làng nào cũng có thể làm lò gạch hay đất sét để sấy kén; không sợ lò nóng quá vì lò không nóng thì nhộng không chết. Nhiều tham biện gởi kén cho tòa soạn; người Annam hao hết nhiều kén vì làm kén ngột chẳng theo phép. Khuyến nghị thợ mua kén mang theo đồ nghề sấy theo phép thứ hai. CÙNG.</t>
  </si>
  <si>
    <t>BÁO TỬ — Cáo phó: quan tham biện Mỹ Tho Levasseur qua đời (1869)</t>
  </si>
  <si>
    <t>BÁO TỬ. Trong các quan tham biện có một ông mới chết, tên Levasseur, là quan hai thủy làm tham biện Mỹ-tho, đầu theo binh bắt phục thủy hồ, mới chết nhằm ngày chúa nhựt kỳ đây. Ông ấy khẩn khái trung hậu không chịu bỏ công đường, trừ ra khi đã gần chết. Ai biết ông quan nầy đều thương tiếc; khi nghe tin ông chết, các viên chức tại Mỹ-tho đều muốn lên Saigon mà đưa xác ông.</t>
  </si>
  <si>
    <t>CHUYỆN TRẢNG BĂNG — Tình hình nông nghiệp: lúa và mía lên tươi tốt, khuyến nghị đổi sang phép làm đường Tây (1869)</t>
  </si>
  <si>
    <t>CHUYỆN TRẢNG BĂNG. Trong tuần tháng juin người ta đã gieo giống mà lên tươi tốt, cho đến bây giờ không phải sự gì. Các rẫy mía xinh tốt, có lẽ trồng cây sẽ được mía nhiều. Nên ước ao cho người Annam đổi cách làm đường mà làm theo phép Tây thì sẽ được lợi nhiều hơn và làm cho người ta phấn chấn trong việc trồng mía đất nầy, là đất hạp cho trồng mía.</t>
  </si>
  <si>
    <t>Tiếp truyện sử tích các đời vua Annam: đời Chiến Quốc bên Tàu và chuyện Lý Ông Trọng làm quan nhà Tần (còn tiếp) (1869)</t>
  </si>
  <si>
    <t>Tiếp truyện sách sử nói về sự tích các đời vua trong nước Annam. Năm thứ chín là năm thân Tí, Tàu nhà Châu mất nước; các nước Chư hầu còn lại: Tấn, Sở, Yến, Triệu, Ngụy, Hàn, Tề — bảy nước đánh giặc với nhau luôn, hiệu là đời Chiến quốc (trước Giáng sanh 249 năm). Năm thứ ba mươi bảy, nhà Tần gồm lấy sáu nước kia xưng Hoàng đế. Thuở ấy trong nước Nam, huyện Từ-liêm, có Lý-ông-Trọng mình cao hai trượng ba thước, khi nhỏ đi làm xâu bị quan đánh đòn, giận bỏ xứ qua Tàu làm quan nhà Tần tới chức hiệu úy, được sai đem binh trấn Lâm-dao; già về làng chết bịnh; vua Tần tiếc, đúc đồng làm tượng để trước cung điện, trong bụng tượng chứa ba mươi người dượt máy cho rung động, người Hung-nô tưởng còn sống nên không dám phạm địa phận nhà Tần. Nhựt trình sau sẽ nói tiếp.</t>
  </si>
  <si>
    <t>TRUYỆN RO BÊN SON — Phần thứ nhứt, Đoạn thứ ba: Robinson bơi ra tàu đắm lấy lương thực, đóng bè chở đồ vào bờ (1869)</t>
  </si>
  <si>
    <t>Sau khi đắm tàu và lưu lạc trên đảo hoang, nhân vật tìm được nước ngọt, leo lên cây ngủ tránh thú dữ. Sáng ra biển yên, thấy con tàu đắm còn mắc trên cồn cát gần bờ; bơi ra tàu tìm lương thực và vật dụng. Trên tàu còn nguyên nhiều đồ vì thân tàu mắc cạn: bánh khô, gạo, thịt khô, rượu, nước uống, dụng cụ, dây thừng, cột buồm, ván gỗ, một rương đồ nghề thợ mộc. Ông tháo cột buồm, ván và dây thừng đóng một chiếc bè lớn để chở lương thực và dụng cụ từ tàu vào bờ; sau nhiều cố gắng chế tạo được chiếc bè đủ chắc để vận chuyển đồ cần thiết cho việc sinh tồn.</t>
  </si>
  <si>
    <t>01/08/1869</t>
  </si>
  <si>
    <t>Quan Nguyên Soái bổ nhiệm Laugier và Piquet làm Lại Bộ Thượng Thơ tạm quyền (juillet 1869)</t>
  </si>
  <si>
    <t>Quan-Nguyên-Soái định: Từ ngày mười chín tháng juillet năm 1869, ông Laugier là phó Lại bộ thượng thơ làm chức Lại bộ thượng thơ tạm; lại ông Piquet là quan tham biện hạng nhứt làm chức quan Lại bộ thượng thơ tạm, bây giờ thôi giúp việc thượng thơ nữa. Quan-Nguyên-Soái ký. Quan Lại bộ thượng thơ cùng ký.</t>
  </si>
  <si>
    <t>Tờ tư của Quan Thượng Thơ gửi các tham biện về tổ chức lễ kỷ niệm ngày sinh Napoléon và lễ vạn thọ Hoàng Đế Pháp (août 1869)</t>
  </si>
  <si>
    <t>LỄ MỪNG NGÀY RẰM THÁNG AOUT TÂY — Tờ tư cho các tham biện. Lễ trong ngày rằm tháng tám năm nay là lễ thánh thọ Hoàng đế Napoléon thứ nhứt sanh nhựt đủ một đời, cũng là lễ vạn thọ hoàng đế Langsa bây giờ; cả nước Langsa đều lo lắng ăn mừng trọng thể. Quan tham biện sẽ làm yết thị phát ra các làng truyền cho dân hay và buộc dân hiệp một ý một lòng vui mừng; phải sắm sửa tại dinh và các chỗ đô hội những cuộc chơi bời vui vẻ chung; lại phải ban phát chẩn cấp cho những nhà khổ hàn. Đến ngày mười sáu tháng ấy quan tham biện làm tờ riêng báo lại việc ăn mừng ra thế nào. Quan thượng thơ ký.</t>
  </si>
  <si>
    <t>Quan Nguyên Soái thông báo lập hội đồng tham khảo ý kiến dân làng về cải cách thuế, sổ bộ và phong tục tại Nam Kỳ (1869)</t>
  </si>
  <si>
    <t>Thông báo hành chính của Quan Lại Bộ Thượng Thơ về tổ chức hội đồng tham vấn dân — tương tự bản đã đăng trước đó nhưng có một số khác biệt nhỏ về câu chữ (ví dụ 'không muốn đổi dời phong tục' thay vì 'muốn đổi đời phong tục').</t>
  </si>
  <si>
    <t>Các điều hỏi kể liệt ra vu hậu — Sách hỏi phần thứ nhất: 10 điều hỏi về thuế điền thổ và sự giảm thuế, lấy ý kiến dân làng Nam Kỳ (1869)</t>
  </si>
  <si>
    <t>Sách hỏi hành chính thuộc hội đồng tham vấn dân — 10 điều hỏi về chính sách thuế ruộng đất: mức thuế thảo điền/sơn điền/thổ; ai chịu thuế khi mất mùa; cách lập hội đồng khám ruộng định mức giảm; ai đóng thuế thay khi điền chủ vắng mặt; cách phân hạng ruộng; thủ tục nạp thuế và biên nhận; kỳ hạn nạp thuế; phép miễn thuế đất tân khẩn 3 năm và đất hoang 1 năm; phép Annam về đất lậu; trách nhiệm khi thôn xã làm mất phần thuế.</t>
  </si>
  <si>
    <t>Sách hỏi phần thứ hai</t>
  </si>
  <si>
    <t>Phần hai (điều 11–17): sổ đòi sinh tử giá thú, đinh bộ, hạng thuế thân, sưu dịch, tiền công nhu làng xã, sổ thâu phát.</t>
  </si>
  <si>
    <t>Sách hỏi phần thứ ba</t>
  </si>
  <si>
    <t>Phần ba (điều 18–22): lãi suất cho vay, thời hạn khế ước, cách xử lý nợ quá hạn (thay hình phạt đánh đòn bằng làm việc trả nợ), văn khế làng làm chứng.</t>
  </si>
  <si>
    <t>Sách hỏi phần thứ tư</t>
  </si>
  <si>
    <t>Phần bốn (điều 23): cách giúp điền chủ nghèo mượn tiền lãi thấp để cày ruộng.</t>
  </si>
  <si>
    <t>Tiếp theo các sự tham biện án xá các phạm tội (các vụ án số 56–97, năm 1869)</t>
  </si>
  <si>
    <t>Bản tổng hợp các vụ án hình sự và đơn xin xét lại bản án do các quan tham biện Nam Kỳ xử tháng 2–4/1869, sau đó Hội đồng xét lại (giữ nguyên, giảm nhẹ hoặc tăng nặng). Các nhóm tội: làm ngụy (nhiều nhất, phạt 4–20 năm đày đến 'đày nặng nhứt đại'); trộm cắp, cướp bóc (vài tháng đến 20 năm đày); tội hành chính và tham ô (chiếm dụng tiền làng, thất thoát tiền công); bán lén nha phiến (Tì-hoa-siou phạt 555 quan); vu cáo (Trần-văn-ven 4 tháng tù); hòa gian (Nguyễn-văn-chi và Trần-thị-hài, 15–18 tháng giảm còn 9 tháng).</t>
  </si>
  <si>
    <t>GIA THÊM GIA ĐỊNH BÁO SỐ 5/1869 — Quan thống sát Philastre trả lời các đơn kiện (juillet 1869)</t>
  </si>
  <si>
    <t>Biên những người có gởi đơn mà quan thống sát vưng theo quan Nguyên-Soái trả lời: đơn Thị-nguyên, người Khách ngụ Chợ-lớn, Trương-thị-phước kiện A-chong (cựu thông ngôn) — xét không có tội; đơn Lo-si (ban trưởng Long-thành) án đã quyết; đơn Nguyễn-văn-ti kêu oan cha Nguyễn-văn-cưỡi (tù 2 năm) hội đồng đã xét; đơn Trương-công-ngưu kêu oan mẹ; đơn Trần-văn-trừ (Trần-văn-diên đã tha).</t>
  </si>
  <si>
    <t>GIA THÊM GIA ĐỊNH BÁO SỐ 5/1869 — Quan thống sát Philastre trả lời các đơn kiện (tiếp, tháng bảy)</t>
  </si>
  <si>
    <t>Tháng bảy ngày mồng năm: đơn Cò-ngôn-giáo (minh hương, Linh-chiểu-đông) — bị cáo vô can, có điều vu cáo huyện Thủ-đức; Nguyễn-thị-ban (Kiến-hưng) đòi huyện Trinh trả 150 quan — không đủ chứng; đơn Dương-văn-tu và Diệp-văn-phước (Chợ-bến) việc không thật; đơn Nguyễn-văn-van (Phước-lộc, Long-hậu-tây) — hội đồng xét lại. Thống sát lục tỉnh Nam ký, PHILASTRE.</t>
  </si>
  <si>
    <t>GIA THÊM GIA ĐỊNH BÁO SỐ 5/1869 — Vụ cướp giết phó tổng Bình Chánh tại Vĩnh Long; huyện Đỗ Hữu Phương truy kích (juillet 1869)</t>
  </si>
  <si>
    <t>Đêm 17 rạng 18 tháng 7, một toán 40–50 tên cướp đi 5 chiếc ghe có nhiều súng, giả danh người của quan tham biện dụ phó tổng Bình Chánh ra gặp, bắt được rồi đốt phá nhà cửa, đưa đi theo đường sông và chém đầu tại rạch Măng Thít. Huyện Đỗ Hữu Phương đang đi tuần gần đó, nghe tiếng súng lập tức truy kích, giết vài tên và bắt sống một tên. Bài ca ngợi sự gan dạ, quyết đoán của ông Đỗ Hữu Phương.</t>
  </si>
  <si>
    <t>Khuyên người ta gởi tin cho nhựt trình</t>
  </si>
  <si>
    <t>16/08/1869</t>
  </si>
  <si>
    <t>Sách hỏi hành chính chính thức thuộc hội đồng tham vấn dân đã thông báo trước đó — 10 điều hỏi về chính sách thuế ruộng đất: Điều 1: Mức thuế thảo điền, sơn điền, thổ theo sổ mẫu thật; Điều 2: Ai chịu thuế khi điền chủ mất mùa toàn bộ; Điều 3: Cách lập hội đồng đi khám ruộng mất mùa, định mức giảm thuế; Điều 4: Ai đóng thuế thay khi điền chủ vắng mặt; Điều 5: Cách phân hạng ruộng đất, có nên định lại không; Điều 6: Thủ tục nạp thuế, biên nhận, kỳ hạn thanh khoản; Điều 7: Kỳ hạn nạp thuế có nên đổi không; Điều 8: Có giữ phép miễn thuế đất tân khẩn 3 năm, đất hoang 1 năm không; Điều 9: Có theo phép Annam về đất lậu không; Điều 10: Ai chịu trách nhiệm khi thôn xã làm mất phần thuế.</t>
  </si>
  <si>
    <t>Sách hỏi phần thứ 3</t>
  </si>
  <si>
    <t>Phần ba (điều 18–22): lãi suất cho vay, thời hạn khế ước, cách xử lý nợ quá hạn (thay thế hình phạt đánh đòn bằng làm việc trả nợ), văn khế làng làm chứng.</t>
  </si>
  <si>
    <t>Sách hỏi phần thứ 4</t>
  </si>
  <si>
    <t>Bài tiếp về lịch sử nước Pháp và vai trò của nhà nước Langsa trong việc giáo dục và phát triển dân chúng Nam-kỳ; bàn về vai trò của truyện và sách vở để người Annam hiểu đất nước và phương Tây; diễn giải về lịch sử thăng trầm, tinh thần quật cường chống ngoại xâm/nội loạn và chủ nghĩa anh hùng của nước Pháp qua các đời trước xa; từ đó định hướng người đọc so sánh với lịch sử nước Nam, nước Tàu để rút ra bài học.</t>
  </si>
  <si>
    <t>Robinson tiếp tục trên đảo hoang: dựng chòi tạm trú ẩn đêm đầu tiên để tránh thú dữ; nhiều lần bơi ra xác tàu đắm lúc nước ròng để kết bè mới nhẹ hơn; thâu gom nhu yếu phẩm, quần áo, vũ khí (súng hỏa mai, thuốc súng), dụng cụ thợ mộc và lương thực (bánh khô, rượu mạnh, đường). Một lần chở dây thừng và sắt nặng, chiếc bè bị lật úp làm tổn thất nhiều công cụ quý nhưng anh vẫn kiên trì lặn vớt và duy trì lịch trình ra tàu mỗi ngày.</t>
  </si>
  <si>
    <t>CHUYỆN ĐỜI NHÀ THỤC VÀ TRUYỆN TRỌNG-THỦY MỊ-CHÂU</t>
  </si>
  <si>
    <t>Bản tin thuật lại diễn tiến lịch sử thời nhà Thục (An Dương Vương): từ sự kiện nhà Tần sai Đồ Thư đánh chiếm đất Việt lập 3 quận; quân dân Âu Lạc phản kháng; đến việc Nhâm Ngao và Triệu Đà mưu tính thôn tính Âu Lạc nhưng thất bại trước Thần nỏ. Tiếp đó là mưu kế cầu hòa, Trọng Thủy làm rể đánh cắp lẫy nỏ, dẫn đến sự sụp đổ của Loa Thành, bi kịch Mị Châu bị chém đầu hóa ngọc trai và Trọng Thủy gieo mình xuống giếng. Cuối bài tổng kết thời gian trị vì 50 năm của nhà Thục.</t>
  </si>
  <si>
    <t>Tin khai kinh Suez</t>
  </si>
  <si>
    <t>24/08/1869</t>
  </si>
  <si>
    <t>[Nghị định của quan phụ chánh nước Xiêm về việc quản lý và thâu thuế đánh bắt cá tại Biển Hồ]</t>
  </si>
  <si>
    <t>Ông quan lớn phụ chánh giúp việc vua bên nước Xiêm mới trả lời cho ông Nguyên-Soái rằng: Tôi đã hỏi các quan thượng trụ về việc đánh lưới bắt cá trong Biển-hồ; khi các quan ấy đã bàn luận kĩ rồi thì định rằng: bên phía Xiêm và phía Cao-mên thì không thâu thuế cá nữa; song nếu có người nào muốn dành chỗ riêng mà đóng nò, cất nhà hay cất lều để làm khô đem bán, thì trong một trăm phần phải thâu mười hai hoặc tám phần tiền thuế. Phía Cao-mên trả cho người Cao-mên coi sóc, phía Xiêm trả cho người Xiêm coi sóc. Về các ngòi rạch xứ Battambang và Ang-kor thì có người đi tuần coi sóc; ai bắt cá phải chịu thuế thường cho người ấy, muốn chịu cá hay chịu tiền thì mặc ý giao với người coi rạch.</t>
  </si>
  <si>
    <t>[Bà Thị-Lại quyên tiền mua thức ăn phát cho tù nhân khám đường Sài Gòn nhân lễ Vạn thọ]</t>
  </si>
  <si>
    <t>Vì ngày lễ vạn thọ Hoàng đế Làngsa, có một người đờn bà tên là Thị-lại, là mẹ huyện Lễ, cho hai trăm quan tiền để mua đồ ăn mà phát cho tội nhơn trong khám Saigon.</t>
  </si>
  <si>
    <t>Nghị định của Quan Nguyên Soái ban lệnh đại xá, giảm án cho phạm nhân các tỉnh Nam Kỳ nhân lễ Vạn thọ (1869)</t>
  </si>
  <si>
    <t>Nhân dịp lễ Vạn thọ Hoàng đế Pháp (tháng 8 năm 1869), Thống đốc Nam Kỳ (Quan Nguyên Soái G. Ohier) công bố nghị định gồm 4 điều: Điều 1 liệt kê danh sách phạm nhân tại Tân An, Vĩnh Long, Chợ Lớn, Long Thành, Mỹ Tho, Hà Tiên, Châu Đốc, Trảng Bàng, Cần Thơ, Côn Lôn, Gò Công được tha bổng; Điều 2 giảm án đày chung thân xuống 10 năm tù cho nhóm phạm nhân tại Gò Công; Điều 3 xóa án phạt tiền 50 đồng bạc cho người Hoa tên La Tứ tại Long Thành; Điều 4 giao quan Lại bộ Thượng thơ truyền đạt và thi hành.</t>
  </si>
  <si>
    <t>Thư Đốc phủ sứ Ca tường trình vụ án kẻ làm mướn cắt cổ con chủ rồi tự sát tại làng Tân Thới Trung (Hóc Môn)</t>
  </si>
  <si>
    <t>Vụ thảm án tại làng Tân Thới Trung gần Hóc Môn ngày 30 tháng 6. Trần Văn Sơn (32 tuổi), người làm mướn lâu năm cho nhà ông Văn Bức Kê, bị chủ trách mắng chuyện đi bừa ruộng trễ nên uất ức bỏ ăn. Chiều, Sơn giả vờ quên roi trâu quay về nhà, lừa con gái lớn của chủ đi hái lá, chờ vợ chủ ra sau hè; thay quần áo đẹp, bế đứa con gái út 7 tháng tuổi lên gác bếp cao 5 thước rồi dùng dao bầu cắt cổ đứa bé, sau đó tự cắt cổ mình nhảy xuống đất tự sát, chết sau nửa giờ. Ký: Đốc phủ sứ Ca.</t>
  </si>
  <si>
    <t>Truyện đạo đức: Đức thương yêu thiệt (Lòng nhân ái không phân biệt tôn giáo của Đức cha)</t>
  </si>
  <si>
    <t>Có một người đạo lạc thất vận phải nghèo nàn, tới cùng một ông Đức cha bày tỏ sự khốn nạn thảm thiết. Đức cha động lòng thương, kêu đầy tớ đi lấy một phong bạc hai mươi lăm đồng. Đầy tớ biết ý, ngập ngừng thưa: người nầy là người đạo lạc. Đức cha nói lớn: Và đến khi nó hóa nên một người Hồi Hồi, có phải nó chẳng đủ mà chịu khốn nạn? Mầy hãy đi làm theo việc tao dạy. Người đạo lạc lấy hai mươi lăm đồng bạc lui ra, chúc tụng nhơn đức thương yêu của Đức cha.</t>
  </si>
  <si>
    <t>Sách sử nước Annam: Đời nhà Triệu – Cuộc bang giao giữa Triệu Vũ Đế và nhà Hán (tiếp)</t>
  </si>
  <si>
    <t>Sử lược về Triệu Vũ Đế (Triệu Đà) trị vì nước Nam Việt 71 năm, lập đô ở Phiên Ngư, mở mang bờ cõi phục tùng Đông Âu và Tây Việt. Tập trung hai lần tiếp sứ nhà Hán là Lục Giả: lần một từ kiêu ngạo, Triệu Đà kính phục lý lẽ của Lục Giả về sức mạnh nhà Hán, nhận phong vương; lần hai sau xung đột đánh quận Trường Sa do chính sách cấm vận của Lã Hậu, nhận thư khuyên răn của Hán Văn Đế nên bãi bỏ đế hiệu, quy thuận, dâng sản vật giao hòa, đem lại thái bình.</t>
  </si>
  <si>
    <t>TẠP VỤ – LÀM PHƯỚC MÀ TRẢ NỢ ĐỜI (truyện giáo huấn)</t>
  </si>
  <si>
    <t>Một người thợ vẽ sang xứ lạ lâm cảnh nghèo túng, đến xin một người thợ mộc nghèo giúp tìm chỗ ở. Thợ mộc tốt bụng nhường nửa căn nhà, dù nghèo vẫn chấp nhận tổn hao. Khi thợ vẽ đổ bệnh, thợ mộc thức khuya dậy sớm làm lụng nuôi dưỡng chăm sóc bạn. Sau khi bình phục và nhận tiền vợ con gửi sang, thợ vẽ đem tiền hoàn trả nhưng thợ mộc từ chối, giải thích đây là món nợ ân tình mà người hoạn nạn mắc nợ người tử tế, khuyên thợ vẽ đem lòng tốt ấy giúp đỡ người khó khăn khác.</t>
  </si>
  <si>
    <t>Robinson hoàn thành chuyến ra tàu đắm lần thứ 11, lượm được vài công cụ nhỏ và một hộc vàng bạc tiền đồng (anh cho là vô ích trên đảo hoang so với một con dao sắt). Dông bão nổi lên đánh sập xác tàu hoàn toàn. Anh chuyển sang thiết lập nơi ở lâu dài dưới chân nổng hướng Đông Bắc; dựng rào nọc vạt nhọn hình nửa vòng tròn kết dây thừng lớn, ra vào bằng thang di động; chuyển gia tài, súng đạn vào chòi lợp vải buồm nhúng dầu hai lớp chống mưa, đào hầm phía sau. Cuối đoạn một trận sấm sét dữ dội khiến anh hoảng hốt lo số thuốc súng bị kích nổ hoặc ẩm ướt.</t>
  </si>
  <si>
    <t>08/09/1869</t>
  </si>
  <si>
    <t>Danh sách trích ngang công khai những phạm nhân từ các tỉnh Nam Kỳ (Tân An, Cần Giuộc, Chợ Gạo, Mỹ Tho, Sa Đéc, Sài Gòn, Mỏ Cày, Vĩnh Long) bị kết án tù hoặc đày biệt xứ và đã qua đời tại Côn Đảo trong tháng 7 và tháng 8 năm 1869; ghi chi tiết thông tin cá nhân, tội danh, thời gian thi hành án, nguyên nhân tử vong (chủ yếu bệnh kiết, bệnh siền hoặc tự tử thắt cổ) cùng số thẻ tù.</t>
  </si>
  <si>
    <t>Trả lời về mấy lá đơn người ta quì</t>
  </si>
  <si>
    <t>Phán quyết chính thức của Thống sát luật vụ quan Philastre ngày 3 tháng 9 năm 1869 đối với 6 vụ quì đơn khiếu nại: 1&amp;2. Bác đơn tranh chấp đất của bà Lâm Thị Lành và ông Paulus Của tại Sài Gòn, khẳng định đất thuộc về ông Hiểu. 3. Bác đơn Nguyễn Văn Dầu (An Bình) vì nội dung không rõ ràng. 4. Bác đơn kiện ông tổng Ký của Kim Pớt (Trà Vinh) vì cáo buộc không đúng. 5. Bác đơn Lê Văn Mộng (Biên Hòa) do tư thù cá nhân. 6. Từ chối thụ lý đơn Trịnh Văn Thịnh (Tân Trạch) vì giá trị tranh chấp dưới 500 góc tư, ngoài thẩm quyền hội đồng.</t>
  </si>
  <si>
    <t>LỜI RAO — Đấu giá nhận thầu cung cấp gạo cho nhà nước 1870–1871</t>
  </si>
  <si>
    <t>Ngày hai mươi tháng octobre năm 1869 (nhằm ngày mười sáu tháng chín Annam), ngày thứ tư giờ thứ tám, tại toà quan Lại bộ thượng thơ sẽ đấu giá niêm phong chịu nộp gạo cho nhà nước dùng, kể từ ngày mồng một tháng janvier năm 1870 cho đến ngày ba mươi mốt tháng décembre năm 1871. Trước khi đấu giá phải nộp năm trăm quan tiền tại kho làm chứng. Ai muốn biết điều lệ thì tới toà thứ hai tại dinh quan Lại bộ thượng thơ mà coi.</t>
  </si>
  <si>
    <t>LỜI RAO — Đấu giá hoa chi cờ bạc Chợ Lớn và huyện Tân Long</t>
  </si>
  <si>
    <t>Ngày mười tám tháng septembre năm 1869 (nhằm ngày mười ba tháng tám Annam) giờ thứ tám ban mai, tại quan tham biện Chợ-lớn sẽ đấu giá hoa chi cờ bạc nội Chợ-lớn và cả huyện Tân-long cho đủ ba tháng (cho tới cuối năm nay). Ai muốn biết điều lệ thì tựu tại quan tham biện Chợ-lớn mà coi.</t>
  </si>
  <si>
    <t>LỜI RAO — Bán tự vị (từ điển) của Ông cố Tràng (Trương Vĩnh Ký)</t>
  </si>
  <si>
    <t>Ai muốn mua tự vị của Ông cố Tràng thì bán tại phố tàu buôn, tên là ông Limousin, ở gần cầu nhà thờ nhà nước Saigon; mỗi một cuốn là hai đồng bạc.</t>
  </si>
  <si>
    <t>LỜI RAO — Đấu giá công xi cờ bạc tỉnh Bà Rịa cuối năm 1869</t>
  </si>
  <si>
    <t>Ngày hai mươi bốn tháng septembre, giờ thứ tám ban mai, tại toà quan tham biện Bà-rịa sẽ đấu giá bán thuê công xi cờ bạc cho đủ ba tháng, cho đến cuối năm 1869.</t>
  </si>
  <si>
    <t>TẠP VỤ – Lính lò tàu ở Saigon</t>
  </si>
  <si>
    <t>Quan biên số lính tàu tại Sài Gòn phát lời rao yêu cầu 4 cá nhân từng làm lính thủy dưới tàu nhà nước (Remy Joachim, Trần Văn Du, Trần Văn Phụng, và Sửu) phải đến tòa của ông để làm thủ tục nhận tiền bạc.</t>
  </si>
  <si>
    <t>[Tường trình vụ án tù nhân bạo loạn, phá ngục trốn trại tại khám đường Sài Gòn]</t>
  </si>
  <si>
    <t>Đêm ngày 27 tháng 8, một vụ bạo loạn, phá ngục diễn ra tại khám đường Sài Gòn — nơi đang giam khoảng 450 tội nhân. Có 29 tù nhân trốn thoát, 3 người giữ chìa khóa bị đánh. Lực lượng cai ngục, lính bộ, lính ma tà và quân Giám thành dưới sự thị sát của các quan chức tối cao (Nguyên soái, Lãnh binh, Thượng thư) đã kịp thời trấn áp; nhiều tù nhân bị thương, 3 phạm nhân bị thương nặng bị bắt lại ngay, tính đến ngày đưa tin đã bắt lại được 16 tên vượt ngục.</t>
  </si>
  <si>
    <t>Sách sử nước Annam: nhà Triệu sụp đổ, thời kỳ Bắc thuộc và cuộc khởi nghĩa Hai Bà Trưng (tiếp theo)</t>
  </si>
  <si>
    <t>Chép sử lược tiếp về các đời vua nhà Triệu (Văn vương, Minh vương, Ai vương, Thuật Dương vương) với biến động ngoại giao, nội gián liên quan nhà Hán, dẫn đến Thừa tướng Lữ Gia dấy binh phản kháng nhưng thất bại, nước Nam bị chia làm 9 quận dưới quyền Thứ sử, Thái thú nhà Hán. Ghi công khai hóa dạy dân trồng trọt, dựng vợ gả chồng của các Thái thú Tích Quang (Giao Chỉ), Nhâm Diên (Cửu Chân) thời loạn Vương Mãng. Cuối bài thuật cuộc khởi nghĩa Hai Bà Trưng chống ách cai trị tàn bạo của Tô Định, lập vương triều độc lập 3 năm, thất bại trước Mã Viện và nguồn gốc tập tục kị màu đỏ tại các miếu thờ.</t>
  </si>
  <si>
    <t>Tin ngắn về mưa lớn đầu mùa giúp giải hạn và dự báo mùa lúa tốt tươi</t>
  </si>
  <si>
    <t>Tổng hợp tin tốt lành từ các địa phương: nhờ nhiều đám mưa lớn đã chấm dứt tình trạng nắng hạn tháng trước, giúp ích rất nhiều cho việc canh tác ruộng lúa; dân sự dự kiến sẽ có một mùa gặt hái rất tốt.</t>
  </si>
  <si>
    <t>Truyện Ro-bên-son: sáng chế lịch gỗ tính thời gian, phát hiện đàn dê hoang và nỗi gian truân dựng rào đồn lũy (tiếp theo)</t>
  </si>
  <si>
    <t>Robinson trên đảo hoang sau khi lên bờ ngày 30 tháng 9 năm 1659: dành nửa tháng chia nhỏ và cất giấu 150 cân thuốc súng vào các hang khô ráo; phát hiện giống dê hoang, rút kinh nghiệm săn bắn từ trên cao do cấu tạo mắt loài này không nhìn ngược lên núi; trải qua khủng hoảng cô độc nhưng tự vực dậy bằng việc dựng cây trụ hình chữ thập gạch dấu làm lịch; kiểm kê các món đồ hữu ích lấy từ tàu (viết, giấy, mực, sách kinh, la bàn, ống dòm) cùng con chó nhỏ trung thành; mô tả gần một năm gian nan chặt cây, vạt nhọn, dựng hàng rào kiên cố bao quanh nơi ở.</t>
  </si>
  <si>
    <t>Tin tổng hợp nạn cọp dữ tấn công tại các tỉnh</t>
  </si>
  <si>
    <t>Mưa lớn đầu tháng khiến nạn cọp rải rác xuất hiện nhiều vùng: Bà Rịa và Long Thành vây bắt sống 3 con cọp (1 con lao vào nhà máy dây thép làm kinh động thầy ký lục); Rạch Giá cọp cái tấn công đoàn đi săn heo rừng làm chết 1 người, người bạn dùng giáo đâm chết cọp; Thị Tính ngày 1 tháng 9 bắt được 1 cọp cái lớn vừa sinh 3 cọp con, đưa về vườn bách thảo nhà nước tại Sài Gòn để chuẩn bị chuyển 1 con sang Paris.</t>
  </si>
  <si>
    <t>Tin tai nạn đắm ghe buôn tại Bà Rịa</t>
  </si>
  <si>
    <t>Một trận gió lớn ngày 29 tháng 8 đánh chìm một chiếc ghe lớn của người An Nam đang đi buôn bán gần ngã tư thuộc địa phận Bà Rịa; toàn bộ 14 người trên ghe đều chết chìm.</t>
  </si>
  <si>
    <t>Vua Lý-nam-đế sau.
Vua nầy họ Lý tên là Phật-tử làm vua được 32 năm.
Năm tân mão vua đem binh đi đánh vua Triệu-việt-vương. Việt vương còn chống thì đã có linh ứng gì hết, liền bị thua chạy tới cửa biển Đại-nha thì cùng đường mới nhảy xuống biển mà chết, sau dan lập miếu tại đó mà thờ.
Năm nhâm tuất nhà Tùy sai quan tướng là Lưu-phương đem hơn mười lăm muôn binh quân qua đánh; khi gần đến, Lưu phương sai người qua trước mà nói lại hại cho vua nghe thì vua sợ mà xin đầu rồi theo về bên Tàu mà chết, dân cứng lập miếu tại cửa biển Tiểu-nha cho được đời với miều vua Triệu-việt-vương.
Kể từ vua Lý-nam-đế trước và vua Triệu-việt-vương cho tới vua Lý-nam-đế sau hết thảy là được 62 năm.
Từ năm quí hợi thì nước Nam lại thuộc về nhà Tùy cai trị; năm ấy bên Tàu hiệu Nhơn-tho thứ 2, bên Tây Giáng sanh 603 năm.
Nhựt trình sau sẽ nói tiếp về chuyện ấy.</t>
  </si>
  <si>
    <t>Về nước Hồng-mao kêu là :
Iles Britanniques hay là Royaume-uni de Grand Bretagne et d'Irlande.
Nước Hồng-mao đời xưa kêu tên theo cũ lao là Bretagne, Ecosse, Calédonie, Irlande và Hiberme, đời thứ nhứt sau Chúa cứu thế ra đời bị người Romains đánh lấy đi. Qua đời thứ năm (nghĩa là khỏi 500 năm sau Chúa cứu thế ra đời) thì người Romains bỏ đi. Người Breton bị người Pictes là người ở cũ lao Ecosse ăn hiếp, túng thể mới đi viện cầu người Angle và người Saxon ở bên bắc nước Germanie đến giúp. Chẳng ngờ nó giúp rồi nó choán lấy ngói ; lại đổi tên ra là nước Angleterre. Vậy người Breton muốn rày cho khỏi ách quân Angle-saxon, thì đó về phía tây trong xứ kia tên là de Galles mà ở, lại bay qua đất Langsa ở nơi xứ kia sau người ta lấy tên nó mà đặt kêu là Bretagne. Đến đời thứ 11 ông vua Langsa tên là Guillaume đem binh đi đánh lấy được nước Hồng-mao, và lên tức vị làm vua.
Đời vua Henri II, Giáng sanh năm 1172 thì đất Irlande phục người Hồng-mao. Bước qua năm 1283 thì ông vua Edouard nhứt lấy xứ de Galles nhập vào với đất Angleterre. Đến đời ông Jacques VI là vua đất Ecosse năm 1603 thì hai nước mới nhập lại một. Nên dội vua Langsa nhớ những cũ lao lớn ấy và các cũ lao nhỏ ở gần đó làm ra một nước gọi là Royaume uni de la Grande Bretagne hay là Angleterre (nghĩa là nước Hồng-mao.)
Nước Hồng-mao gồm lại 5 phần :
1° là Angleterre.
2° là xứ de Galles.
3° là Ecosse.
4° là Irlande.
5° là các cũ lao nhỏ khác ở gần đó.
Thành Londres là thành kinh đô đóng tại xứ Angleterre, trên sông Tamise. Thành ấy lớn hơn hết các thành bên phương Europe và nhiều người ta ở hơn các thành kinh đô các nước khác trong phương ấy. Nội trong thành kể số được ba trăm vạn con người ta ở. (3.000.000.)
Kể tên những thành thị lớn hơn trong nước :
1° Tại trong đất Angleterre đất này phần ra làm 40 comte hay là Shires. — phía bắc : Manchester, Liverpool. — ở giữa : York, Birmingham. — phía nam : Portsmouth, Plymouth, Bristol.
2° Trong đất de Galles ở phía tây đất Angleterre, phần ra làm 12 comtés : Maermarthen.
3° Tại trong đất Ecosse, phần ra làm 33 comtés : Édimbourg, Glasgow.
4° Tại đất Irlande, chia ra làm 32 comtés. — phía bắc : Dublin, Belfast. — phía nam : Cork, Limerick.
Cũ lao. — Trong biển Atlantique : Shetland, Orcades, Hébrides. — Trong biển Manche : Wight (thành Newport, thuộc về Hồng-mao từ khi người Normand lấy được), Guernesey, Jersey. — Trong biển bắc (Nord) : Helgoland. — Trong biển Irlande : Man (ở gần đất cả bắc câu ngang ra, có đường xe lửa đi ngang qua giữa cái ống đó nữa), Anglesea.
Kể tên những cũ lao bên phương tây thuộc nước Hồng-mao. 1° Thành ở tại Gibraltar trong nước Iphanho. 2° Cũ lao Malte, tính thành là La valette. 4° Các cũ lao Ioniennes : Corfou, Paxo, Saint-Maure, Theaki, Cephalonie, Zante — người Hồng-mao bảo hộ, mà cách bảo hộ ấy cũng là như cai trị lấy hết.
Do nước Hồng-mao hết thảy được 310,000 kilomeret vuông. Số người ta ở trong nước 28,000,000 (hai ngàn tám trăm vạn) khí trời lạnh lắm, và hay sa mù.
Trong nước Hồng-mao có nhiều mỏ, nhứt là mỏ than, mỏ sắt, đồng, chì, than, thiết ; có đồng ngựa tốt, bò, chiên cũng tốt. Người trong nước hay buôn bán hơn các dân thiên hạ. Còn nghề nghiệp cơ xảo thì giỏi lắm, đồ hàng làm tại đất Hồng-mao thì có nhiều lắm, nhứt là vải, ni, đồ sắt, đồ đồng, máy nọ máy kia làm sẵn đi mà bán...</t>
  </si>
  <si>
    <t>Ban thưởng làng Mi-lạc vì bắt được hai người làm loạn</t>
    <phoneticPr fontId="2" type="noConversion"/>
  </si>
  <si>
    <t>Thưởng Mai-ngọc-toan vì nộp súng</t>
  </si>
  <si>
    <t>Không có</t>
    <phoneticPr fontId="2" type="noConversion"/>
  </si>
  <si>
    <t>“Bồi thường đất lập dinh trại tham biện Mỏ-cày</t>
    <phoneticPr fontId="2" type="noConversion"/>
  </si>
  <si>
    <t>Về việc định lại phép luật và cho dân kêu án</t>
  </si>
  <si>
    <t>Tin tù Hộ-văn-ho chết tại nhà thương Chợ-quán</t>
  </si>
  <si>
    <t>Đính chính chữ “indigents” trong nhựt trình số 21</t>
  </si>
  <si>
    <t>Về cách dịch và dùng tiếng trong nhựt trình</t>
  </si>
  <si>
    <t>Người đi làm củi bị cọp vồ</t>
  </si>
  <si>
    <t>VỀ CHÀM.</t>
  </si>
  <si>
    <t>Lý Nam-đế dựng nước Vạn-xuân và Triệu-quang-phục chống quân Lương</t>
  </si>
  <si>
    <t>Vua Triệu- việt vương</t>
    <phoneticPr fontId="2" type="noConversion"/>
  </si>
  <si>
    <t>Vua Lý-nam-đế sau</t>
    <phoneticPr fontId="2" type="noConversion"/>
  </si>
  <si>
    <t>Về nước Hồng mao kêu là</t>
    <phoneticPr fontId="2" type="noConversion"/>
  </si>
  <si>
    <t>Giá hàng tại chợ lớn</t>
    <phoneticPr fontId="2" type="noConversion"/>
  </si>
  <si>
    <t>tiếp theo tờ về công ti nhơ phiến</t>
    <phoneticPr fontId="2" type="noConversion"/>
  </si>
  <si>
    <t>Đoạn thứ 5 Về phép bắt thuốc lậu và xử, mà phạt thế nào</t>
    <phoneticPr fontId="2" type="noConversion"/>
  </si>
  <si>
    <t>Tiếp theo về sự học hành</t>
    <phoneticPr fontId="2" type="noConversion"/>
  </si>
  <si>
    <t>TIẾP THEO CHUYỆN SÁCH SỬ NƯỚC ANNAM</t>
    <phoneticPr fontId="2" type="noConversion"/>
  </si>
  <si>
    <t>VÉ TÀU VÔ RA BUÔN BÁN, tại Sài Gòn</t>
    <phoneticPr fontId="2" type="noConversion"/>
  </si>
  <si>
    <t>VÉ GHE BẦU GHE CỬA</t>
    <phoneticPr fontId="2" type="noConversion"/>
  </si>
  <si>
    <t>Tiếp theo về bài học bản đồ, 4* Nước Suisse</t>
    <phoneticPr fontId="2" type="noConversion"/>
  </si>
  <si>
    <t>GIA THÊM GIA DINH BAO SO THU NAM, NAM 1870</t>
    <phoneticPr fontId="2" type="noConversion"/>
  </si>
  <si>
    <t>Tiếp theo tờ quan Nguyên Soái định về phép buôn bán nha phiến. Đoạn thứ 6: Về hình phạt</t>
    <phoneticPr fontId="2" type="noConversion"/>
  </si>
  <si>
    <t>Đoạn thứ 7: Về một hai phép riêng</t>
    <phoneticPr fontId="2" type="noConversion"/>
  </si>
  <si>
    <t>Về tên người bên Tàu Annam quen đặt mà kêu</t>
    <phoneticPr fontId="2" type="noConversion"/>
  </si>
  <si>
    <t>Lò gốm le 4 fevrier 1870</t>
    <phoneticPr fontId="2" type="noConversion"/>
  </si>
  <si>
    <t>VỀ NƯỚC AUTRICHE</t>
    <phoneticPr fontId="2" type="noConversion"/>
  </si>
  <si>
    <t>Năm 1870 tháng hai ngày mồng chín. Lời thẩm xét các sở tham biện án xử các kẻ phạm tội kể ra sau nầy</t>
    <phoneticPr fontId="2" type="noConversion"/>
  </si>
  <si>
    <t>CHỢ-LỚN</t>
    <phoneticPr fontId="2" type="noConversion"/>
  </si>
  <si>
    <t>THỦ ĐỨC</t>
    <phoneticPr fontId="2" type="noConversion"/>
  </si>
  <si>
    <t>MĨ- THO</t>
    <phoneticPr fontId="2" type="noConversion"/>
  </si>
  <si>
    <t>CÁI BÈ</t>
    <phoneticPr fontId="2" type="noConversion"/>
  </si>
  <si>
    <t>NAM VANG</t>
    <phoneticPr fontId="2" type="noConversion"/>
  </si>
  <si>
    <t>Tiếp theo bài học bản đồ. 6* NƯỚC PRUSSE</t>
    <phoneticPr fontId="2" type="noConversion"/>
  </si>
  <si>
    <t>Biên trả lời cho những người  quì đơn việc gì mà quan thống sát vung theo quan Nguyên- Soái trả lời sau nầy</t>
    <phoneticPr fontId="2" type="noConversion"/>
  </si>
  <si>
    <t>XÓM- CHIẾU</t>
    <phoneticPr fontId="2" type="noConversion"/>
  </si>
  <si>
    <t>CẦU- KHO</t>
    <phoneticPr fontId="2" type="noConversion"/>
  </si>
  <si>
    <t>TRẢNG BÀNG</t>
    <phoneticPr fontId="2" type="noConversion"/>
  </si>
  <si>
    <t>BIÊN-HÒA</t>
    <phoneticPr fontId="2" type="noConversion"/>
  </si>
  <si>
    <t>THỦ - ĐỨC</t>
    <phoneticPr fontId="2" type="noConversion"/>
  </si>
  <si>
    <t>THỦ DẦU MỘT</t>
    <phoneticPr fontId="2" type="noConversion"/>
  </si>
  <si>
    <t>BẾN- CỎ</t>
    <phoneticPr fontId="2" type="noConversion"/>
  </si>
  <si>
    <t>Tiếp theo bài học bản đồ. Về nước Allemagne</t>
    <phoneticPr fontId="2" type="noConversion"/>
  </si>
  <si>
    <t>CHÂU- ĐỐC</t>
  </si>
  <si>
    <t>CHÂU- ĐỐC</t>
    <phoneticPr fontId="2" type="noConversion"/>
  </si>
  <si>
    <t>Montpellier</t>
  </si>
  <si>
    <t>Le 8 fevrier, 1870</t>
    <phoneticPr fontId="2" type="noConversion"/>
  </si>
  <si>
    <t>Le 11 fevrier, 1870</t>
    <phoneticPr fontId="2" type="noConversion"/>
  </si>
  <si>
    <t>Tiếp theo bài học bản đồ. Về các nước ở phía nam phương Europe</t>
    <phoneticPr fontId="2" type="noConversion"/>
  </si>
  <si>
    <t>HỐC- MÔN</t>
    <phoneticPr fontId="2" type="noConversion"/>
  </si>
  <si>
    <t>BẾN- THAN</t>
    <phoneticPr fontId="2" type="noConversion"/>
  </si>
  <si>
    <t>BIÊN HÒA</t>
    <phoneticPr fontId="2" type="noConversion"/>
  </si>
  <si>
    <t>BÌNH- XUÂN</t>
    <phoneticPr fontId="2" type="noConversion"/>
  </si>
  <si>
    <t>TÂN ĐỒNG</t>
    <phoneticPr fontId="2" type="noConversion"/>
  </si>
  <si>
    <t>NGẢI- AN- HUYỆN</t>
    <phoneticPr fontId="2" type="noConversion"/>
  </si>
  <si>
    <t>THỦ- ĐỨC</t>
    <phoneticPr fontId="2" type="noConversion"/>
  </si>
  <si>
    <t>BÌNH HÒA XÃ</t>
  </si>
  <si>
    <t>Tên Đông là tướng đảng nghịch đã bị bắt tại Trảng- bảng</t>
    <phoneticPr fontId="2" type="noConversion"/>
  </si>
  <si>
    <t>Cho lập một trường tại Ích - thạch, lại đặt Nguyễn- văn- thông lên làm giáo tập tại đó</t>
    <phoneticPr fontId="2" type="noConversion"/>
  </si>
  <si>
    <t>LỜI RAO</t>
    <phoneticPr fontId="2" type="noConversion"/>
  </si>
  <si>
    <t>Lời thẩm xét các sở tham biện án xử kẻ phạm tội kể ra sau nầy</t>
    <phoneticPr fontId="2" type="noConversion"/>
  </si>
  <si>
    <t>KỂ TÊN KẺ CHẾT</t>
    <phoneticPr fontId="2" type="noConversion"/>
  </si>
  <si>
    <t>Ngục Sài gòn</t>
    <phoneticPr fontId="2" type="noConversion"/>
  </si>
  <si>
    <t>LONG- THÀNH</t>
    <phoneticPr fontId="2" type="noConversion"/>
  </si>
  <si>
    <t>GÒ- CÔNG</t>
    <phoneticPr fontId="2" type="noConversion"/>
  </si>
  <si>
    <t>Tiếp theo bài học bản đồ. 2* về nước Espagne</t>
    <phoneticPr fontId="2" type="noConversion"/>
  </si>
  <si>
    <t>TIẾP THEO CHUYỆN SÁCH SỬ NƯỚC ANNAM. Vua Ngọa Triều</t>
    <phoneticPr fontId="2" type="noConversion"/>
  </si>
  <si>
    <t>Đời nhà Lý. Vua Thái Tổ Hoàng Đế</t>
    <phoneticPr fontId="2" type="noConversion"/>
  </si>
  <si>
    <t xml:space="preserve">MỸ- THO </t>
    <phoneticPr fontId="2" type="noConversion"/>
  </si>
  <si>
    <t>THỦ- DẦU - MỘT</t>
    <phoneticPr fontId="2" type="noConversion"/>
  </si>
  <si>
    <t>BIÊN- HÒA</t>
    <phoneticPr fontId="2" type="noConversion"/>
  </si>
  <si>
    <t>PHƯỚC- LỘC</t>
    <phoneticPr fontId="2" type="noConversion"/>
  </si>
  <si>
    <t>TRÀNG BẢNG</t>
    <phoneticPr fontId="2" type="noConversion"/>
  </si>
  <si>
    <t>Đặt lên và đối sớ các tham biện</t>
    <phoneticPr fontId="2" type="noConversion"/>
  </si>
  <si>
    <t>Về cuộc đua ngựa</t>
    <phoneticPr fontId="2" type="noConversion"/>
  </si>
  <si>
    <t>Tiếp theo bài học bản đồ. Về nước Italie</t>
    <phoneticPr fontId="2" type="noConversion"/>
  </si>
  <si>
    <t xml:space="preserve">Tạp vụ </t>
    <phoneticPr fontId="2" type="noConversion"/>
  </si>
  <si>
    <t>Trần- văn- kim kí</t>
  </si>
  <si>
    <t>CẦN- GIUỘC</t>
    <phoneticPr fontId="2" type="noConversion"/>
  </si>
  <si>
    <t>CHỢ- QUÁN</t>
    <phoneticPr fontId="2" type="noConversion"/>
  </si>
  <si>
    <t>Tiếp theo tờ về công ti nha phiến.
Đoạn thứ 4.
Về nha phiến chở đi ngang qua,
địa hạt công ti.
Điều thứ 10.
Chủa tàu hay là ai khác muốn ghé vô đất nhằm địa hạt công ti nha phiến mà có thùa dưới tàu hay là có thuốc đem theo ít nhiều, thì phải tới quan trần tại cửa tại vàm, hay là chỗ khác nơi địa đầu nhà nước đã chỉ ra, mà khai cho quan Pha Langsa hay, gặp quan dân thì khai đó.
Điều thứ 11.
Hết thảy nha phiến bao nhiêu mà qua đất có công ti
hoặc đem dùng thủy hoặc đem dùng bộ cũng vậy, phải đem mà gởi vô kho của công ti, thì công ti sẽ cho biên lại và biên số là bao nhiêu, thứ thứ nào, thuốc nào và hết thảy mỗi thứ nói được bao nhiêu.
Tờ biên này thì chủ công ti đứng kí tên và chủ của gởi tạm đó cũng kí vào nữa.
Còn thùng thì lấy vải buộm xé ra mà nại lại rồi đóng in chữ tí và in chủ của vô đây nai ấy.
Khi chủ của gởi hoặc mình đến lấy hoặc sai ai đi lấy của ra thì cũng phải làm tờ như vậy nữa.
Điều thứ 12.
Khô trừ nơi nói trong điều trước này mày cái, ở tại chỗ nào thì sẽ có tờ quan Nguyễn Soái định cho hay kẻo khó lòng cho việc buôn bán ấy.
Gởi thì cho gởi không, không có in tiền ; còn nhựt khi đem lên hiểm nghèo rùi ro gì khác cho tới khi lấy lại thì chủ của phải chịu lấy.</t>
  </si>
  <si>
    <t>Đoạn thứ 5.
Về phép bắt thuốc lậu và xử,
mà phạt thể nào.
Biểu thứ 13.
Những kẻ làm việc công ti mà đã có thế, thì có phép xét bắt kẻ gian, bán, hay là chở hay là nữu thuốc lậu hay là có tại nhà mà lậu, trên bờ dưới sông gì cũng vậy. Bắt rồi làm tờ bẩm theo lẽ thường thì là chắc cho việc xử đoán về đều ấy ; có một đều sau làm chứng ra không phải làm vậy thì thôi.
Mà những kẻ ấy phải tuân giữ theo phép luật sẽ in ra về phép đi soát bắt kẻ gian lậu.
Điều thứ 14.
Những tờ kẻ làm việc công ti có thế thì phải làm theo cách thường làm và đem cho quan minh phải gởi phải thưa.
Điều thứ 15.
Chủ công ti có mới biểu thì mới đi soát đi bắt mà thôi. Nhà nước chẳng có xuất ra mà đi bắt ; công ti có muốn bắt thì nhà nước mới phụ lực cho mà thôi. Trong tờ sẽ trưng tên ra trước đưa cho biết ; còn bao nhiêu nữa thì cứ theo phép tra án thường dùng trong xứ này mà làm.
Điều thứ 16.
Án xử thì sẽ làm án ở tù lại phạt vạ, mà bắt thường phần thiệt hại cho công ti ; mà bắt buộc cầm cọng cho đến khi chạy vạ cho đủ mới tha.
Những kẻ phạm phép nên phải thường phần thiệt hại cho công ti, thì công ti phải chịu nuôi cơm ăn.
Điều thứ 17.
Khi nhiều người mắc một án phạt tiền phạt bẻ vì tội thuộc lậu, thì mỗi người ấy đều phải chịu chung cả.
Điều thứ 18.
Những đồ lậu bắt được thì sẽ lý bắt. Quan xét chứng có xét tình ý làm chi ; hễ có tang thì đã đủ mà phạt.
Điều thứ 19.
Những kẻ xét mà bắt được có thuộc lậu khi bắt được thì quan việc tra ấy phải tra hỏi tức thì, mà như có ai lành cho chắc sẽ trả tiền phần thiệt hại, hay là sẽ chạy vạ được đủ, thì sẽ tha đi về, lại những kẻ ấy có phép mà xin tra hỏi tức thì chẳng phải đợi đến ngày đến buổi theo lệ làm chi.
Những người bị bắt thể ấy thì phải đem ra tra hỏi, đến khi hội làm kẻ đó cho kịp.
Điều thứ 20.
Kể từ ngày phạm phép lậu làm vậy đã quá 4 tháng mà không bắt được thì thôi.
Điều thứ 21.
Phép kêu lại về án xử trong các tỉnh đất Nam kì ấy cùng việc cứ án mà phạt thì sẽ cứ theo phép tức luật lệ đã ra trong đất này.
Nhựt trình sau sẽ nói tiếp theo.
Đoạn thứ 6 về hình phạt.</t>
  </si>
  <si>
    <t>Bên kinh thành Paris quan thủy bộ Đại học si có chạy từ qua mà nói có một người Annam đi theo tàu Dragon học làm bạn tàu, tên là Trần-văn-huyền 20 tuổi, người sinh bên đất Saigon, không rõ tên cha mẹ là tên gì, ở làng nào tỉnh nào, đi theo tàu Dragon qua xứ Algier tại thành Alger, chết tại nhờ thương xứ ấy nhằm ngày 20 tháng avril năm 1869 hồi giờ thứ bảy tối.</t>
  </si>
  <si>
    <t>Đến ngày mồng 3 tháng février 1870 nhằm ngày mồng 4 tháng giêng Annam, giờ thứ 8 ban mai tại nhà hội quan Annam tại Xã chánh Saigòn, sẽ đấu giá mà bán soát cả năm 1870, những trái cây và có trong vườn hoa viên của thành phố Saigòn.
Tập giấy biên điều lệ thể nào thì có tại nhà Xã chánh, ai muốn biết thì tới đó mà coi.</t>
  </si>
  <si>
    <t>Đến ngày 16 tháng février 1870, nhằm ngày 17 tháng giêng Annam, giờ thứ 8 ban mai tại nhà hội quan Saigon sẽ đấu giá ai lọ giá thấp thì được chịu bán 2500 thước đá ong vun để mà đập trên các đường thành phố Saigòn.
Tờ biên các điền lệ làm thể nào thì có tại nhà Xã chánh, ai muốn biết thì tới đó mà coi.</t>
  </si>
  <si>
    <t>Tiếp theo về sự học hành.
Trước ta đã nói về sự lười người ta hay ham học cho biết cũng là biết rồi thì lại dạy cho kẻ khác biết với. Đến ấy đã chắc rồi ; song còn có kẻ đại đột nát, đến độ sự mình chưa từng chưa biết cũng cả gan đem ra mà dạy người ta. Mà như đó mà thì cả hai đều tố xuống một lỗ với nhau ; có khởi đâu. Ấy gọi là làm phách ; Bởi vậy khi ông tướng Hannib al là người tài trí cùng mạnh mẽ giỏi trong việc võ, dám đi ngang qua cả nước Yphanho, nước Phalangsa trèo núi kéo binh qua nước Roma, là nước đang thạnh trị hơn các nước đời ấy thầy thảy, tới giữa nước võ miền kinh thành mà đánh. Tướng kia tưởng no rát hay rất giỏi bên nước Roma đánh không lại ; thắng trận đã nhiều phen, mà bọc phận vận chưa tới nên làm không nổi mà thôi. Ông tướng này bị người đồng châu ghét đuổi đi không cho ở thành Carthago nữa ; khi ông ấy tới thành Ephéso tại đến vua Antiocho, thì người ta mới ông đi nghe ông thầy Phormio giảng dạy chơi. Vậy ông đi, tới nơi, thầy ấy cả hai ba giờ cứ giảng dạy nói về việc làm tướng, phép đánh giặc. Người ta ai nấy lấy làm hay làm, bèn hỏi ông Hannibal có lấy làm hay hay không. Thì ông nói rằng : Tôi đã từng thấy nhiều người điên lắm mà tôi chưa hề thấy anh nào điên lắm hơn lão thầy Phormio bao giờ.
Ai đời đồ ông tổ việc võ mà nói về việc võ ; biểu làm ai người ta tưởng cứng chế là điên lắm ? Tục ngữ ta hay nói rằng : Con chấu dế ông vải là làm vậy.
Mà sự biết là biết đến ngắn nào ? Trí người ta có cùng, cho nên sự biết cũng có cùng nữa, là cùng tại người ta lý vật có cùng. Cũng như trai vách tường áng con mắt ta ; sự thấy ta tới đó thì ngừng lại thưa qua nữa không được. Vì vậy cho nên kẻ cũng thông minh thông thái là chúng nào thì càng khiêm nhượng lại mình xuống chừng ấy, không hay khoe khoang kiêu hãnh. Vì biết đứa cao bay xa chạy cho làm hể tới chừng bịt hết đường đi, cũng tốt rồi, dụng cái chỉ ngưa trở đời lại rồi ; chúng tới đầu là đâu, thì biết trí người ta thấp hèn, bắt quả chừng ấy mà thôi. Nên ăn ở có nét na đức hạnh. Đời xưa ai mà thông thái giỏi cho bằng ông Socrate ? Mà người ta có hỏi ông thì ông nói rằng : Hoc unum scio, quod nihil scio. Nghĩa là tôi biết có một điều này là tôi không biết đi gì hết. Cũng như hai anh có nghề võ ; anh nào hay nói, hay khoe hay đánh phách ấy là anh giở, còn ít quá. Mà anh nào bẳng tịnh không hay nói giỏi, không hay khoe tài, cứ ở khiêm thì anh ấy biết đã nhiều và đã giồi làm đó. Người ta đọi lại nghĩa là lý sự mình biết làm ít chừng tới đầu là đâu, thì là người ; ọc đã khá đó ; vì hễ ai còn tưởng mình đã giỏi đã biết nhiều làm thì là người còn đốt nát thiếu thốn làm. Cho nên khi ta học giỏng thấy mình giờ thì ấy là đừa mình học đã khá đã có ích rồi.</t>
  </si>
  <si>
    <t>Ngày 17 tháng janvier mới đây nhằm ngày 16 tháng chạp Annam có nguyệt thực ăn trọn cả mặt trăng. Trong lịch Tàu cố nói về nguyệt thực ấy rõ ràng. Sự coi nhựt ký nguyệt thực tính mà báo trước thì là người bên Trung Quốc biết trước hết ; trong sách Sử Tàu có nói về nhựt thực nguyệt thực năm 2155 trước Chúa cứu thế ra đời.
Năm nay đây sẽ có 4 cái nhựt thực và 1 cái nguyệt thực :
Ngày 31 tháng janvier nhằm ngày móng 4 tết Annam, sẽ có nhựt thực, ăn một hai phần mà thôi.
Ngày 28 tháng juin, sẽ có nhựt thực ăn một hai phần.
Ngày 27 tháng juillet, sẽ có nhựt thực ăn một hai phần.
Ngày 21 22 tháng décembre, sẽ có nhựt thực ăn trọn.
Ngày 12 tháng juillet, sẽ có nguyệt thực ăn trọn.</t>
  </si>
  <si>
    <t>Bên nước Nhựt bổn, năm nay mùa màn coi bộ mất làm, nên lúa gạo mắc. Tàu bên Hương cảng qua mướp nướp. Chợ hàng lại bán ăn gạo về mà đi bán cho kịp đắc, nên chiếc nào chiếc này ăn gạo mọp hết thảy. Ấy là dịp làm giàu cho dân nông phu đất này. Phải chi những kẻ làm ruộng tốt lo cố vốn mà làm cho kiệt lực thì mau giàu quả. Mà ngặt thường bị ép, bởi năm nào năm này cụt vốn hoài.
Phần thì ruộng mướn, trâu mua ; phần thì bạn bè lúa mướn. Lãnh tiền lúa, vay lúa giống, ăn trước bổ lại sau ; nên khó hoàn lại khó hoài. Mà lại bấy lâu nay đã quen làm đạo hao nhiêu, qùao bấy nhiêu, tới đâu hay đó : Ta có chứng hay liều mạng ; nên để mắc nợ lớp này lớp kia, trả loại không hết.
Té ra năm nào cũng làm đầy tớ không cơm, nghèo mòn kip.
Bấy lâu nhờ đất tốt đó làm ăn, nên không hay lo đói lo nghèo. Đến đời nay cả buôn bán lớn, chán hàng hóa, nên càng ngày càng rẻ, thì việc làm ăn càng ngày càng khó hơn. Có nhiều người chưa biết vì chưa đạp tới cực, nên còn lập lửng.
Làm cho ra được đồng tiền mà xài đỡ máu con mắt, cháy da phòng trăn, gian oan, khó nhọc, khó cực tấm thân biết là bao nhiêu. Nên tục kén của là nuôm ruột, là mô hôi máu.
Mà thiên hạ còn nhiều người ra như khỉ như đại ; đến lúc dư giả năm bảy chục thì đã ngứa tay. Sinh chứng đánh bạc, hút á phiện, bị chú Chệc điểm lường lẫy của hết.</t>
  </si>
  <si>
    <t>ngày mồng chín.
Lời thăm xét các số thăm biện án xử các kẻ phạm tội kể ra sau này.
244. Năm 1869 tháng 10, ngày mồng chín. Quan thăm biện Vĩng-long xử Nguyễn-thừa-bình, 27 tuổi, quán ở làng Gia-điền ; Nguyễn-văn-bảo, 27 tuổi, Nguyễn-văn-lao, 43 tuổi, Trần-văn-hòa, 48 tuổi, Nguyễn-văn-thì, 33 tuổi, Nguyễn-văn-hòa, 31 tuổi đều quán ở làng An-kiết; Nguyễn văn-vân, 37 tuổi, quán ở làng Thánh-hương ; Lê-văn-lưu, 21 tuổi, quán ở làng An-kiết ; Lê-văn-sang, 27 tuổi, quán ở làng Thánh-hương; Nguyễn-văn-toán, 48 tuổi, Lê-văn-bình, 47 tuổi, Bùi-văn-Huề, 34 tuổi, Lê-văn-Đồng, 44 tuổi, Trần-văn-đức, 44 tuổi, đều quán ở làng An-kiết những người ấy có tội làm nguy mà có ý giết người nên phạt tên Bình và tên Bảo phải xử tử, tên Lao, tên Hòa, tên Thì, tên Hòa, tên Vân, tên Lưu và tên Sang đều phải đày mãn đại ; tên Toán, tên Bình, tên Huề, đều phải đày hai mươi năm ; tên Đồng và tên Đức đều phạt đày mười năm, mấy người ấy có xin hội đồng xét lại, bây giờ tên Đồng và tên Đức phải đày năm năm mà thôi, còn những tên kia cũng y nguyên án.
245. Tháng chạp, ngày mồng 2. Quan thăm biện Rạch-giá xử Nguyễn-văn-ngày, 35 tuổi, quán ở làng Vàn-tóp, có tội ăn trộm nên phạt ở tù một năm.
246. Tháng 10, ngày mồng 9. Quan thăm biện Mỹ-tho xử Nguyễn-văn-nhựn, 36 tuổi, quán ở làng Tân-hội-đông; Đỗ-văn-long, 34 tuổi, quán ở làng Tương-khánh; làm nguy nên phạt đày đều phải đày mãn đại.
247. Tháng 10, ngày mồng 9. Quan thăm biện Mỹ-tho xử Phạm-văn-kiên, 31 tuổi, quán ở làng Thôn-nhơn, có tội ăn trộm trâu nên phạt ở tù hai năm.
248. Tháng 10, ngày mồng 9. Quan thăm biện Mỹ-tho xử Nguyễn-văn-hội, 62 tuổi, làm hương cả, Châu-văn-hận, 48 tuổi, làm hương sư, Nguyễn-văn-lước làm hương trưởng đều quán ở làng Long-hội, ba người ấy có tội ăn hiếp dân làng nên phạt tên Hội ở tù một năm, tên Huận và tên Lước đều phạt ở tù chín tháng.
249. Tháng 10, ngày mồng 9. Quan thăm biện Mỹ-tho xử Đỗ-văn-xe, 36 tuổi, quán ở làng Vĩnh-kim-tây, làm nguy và đi ăn cướp nên phạt đày mười năm.
250. Tháng 10, ngày 26. Quan thăm biện Mỹ-tho xử Huỳnh-văn-giàng, 40 tuổi, quán ở làng Tân-hương, có tội làm nguy nên phạt đày năm mãn.
255. Tháng chạp, ngày mồng 8. Quan thăm biện Bà-rịa xử Nguyễn-văn-lưa, 36 tuổi, quán ở làng Long-kiên, có tội ăn trộm nên phạt ở tù một năm.
255. Tháng 11, ngày 25. Quan thăm biện Cây-lầy xử Nguyễn-văn-Hảo, 28 tuổi, quán ở huyện Kiên-hòa; Nguyễn văn-hiền, 50 tuổi, quán ở làng Phú-phổng ; Nguyễn-văn-hậu, 60 tuổi, quán ở làng Kim-sơn ; tên Hậu khỏi tội nên tha đi còn tên Hảo và tên Hiến phạt đều ở tù 40 tháng.
253. Tháng 11, ngày 29. Quan thăm biện Tân-an xử Nguyễn-văn-hẹn, 34 tuổi, quán ở làng Bình-lập, có tội ăn trộm nên phạt ở tù một năm. Nó xin đồng hội xét lại, bây giờ cũng y nguyên án.
257. Tháng 11, ngày 29. Quan thăm biện Tân-an xử Nguyễn-văn-lủ, 55 tuổi, Phạm-văn-thạnh, 29 tuổi, đều quán ở làng Xuân-thạnh, có tội ăn trộm nên phạt ở tù một năm. Nó xin hội đồng xét lại, bây giờ cũng y nguyên án.
258. Tháng 11, ngày 26. Quan thăm biện Thủ-dầu-một xử Tuyến, tên Ngải, tên Lạc, tên Thơm, tên Mai đều làm lính tại xứ Thủ-dầu-một mà có tội đánh người ta, bị tích nên phạt tên Tuyến ở tù ba tháng, tên Ngải ở tù hai tháng, còn ba tên kia ở tù 20 ngày, nó xin hội đồng xét lại, bây giờ cũng y nguyên án.
259. Tháng 11, ngày 26. Quan thăm biện Mỹ-tho xử
Thái-văn-thọ, 30 tuổi, Trần-văn-xuyến, 66 tuổi, Phạm-văn-giảng, 23 tuổi, đều quán ở làng An-vĩnh ; Võ-văn-dung, 62 tuổi, quán ở làng Nhị-bình, có tội ăn trộm nên phạt tên Dung và tên Xuyến ở tù một năm hạn. Nó xin hội đồng xét lại, bây giờ cũng y nguyên án.
260. Tháng 11, ngày 22. Quan tham biện Sa-đéc xử Lê-văn-tuê, 22 tuổi, quán ở làng Long-hậu ; Võ-văn-dưa, 22 tuổi, quán ở làng Phú-hựu, có tội ăn trộm nên phạt đều ở tù sáu tháng. Hai người ấy xin hội đồng xét lại, bây giờ phải phạt đều ở tù mười tháng.
263. Tháng chạp, ngày 13. Quan tham biện Mỹ-tho xử Trần-văn-mốc, 22 tuổi, quán ở làng Bình-quơn, bị phạt ở tù mà trốn được nên phạt đóng gông một tháng.
264. Tháng chạp, ngày 12. Quan tham biện Rạch-giá xử Khách tên là Tư-chiếu-tiền, 32 tuổi, ngụ tại Rạch-giá bán lén thuốc nha phiện nên phạt bạc năm chục đồng.
265. Tháng 11, ngày 27. Quan tham biện Chợ-lớn xử Nguyễn-văn-cam, 41 tuổi, ngụ tại làng Thạnh-hòa-đông làm nên bạc giả, nên phạt ở tù một năm.
268. Tháng chạp, ngày 12. Quan tham biện Rạch-giá xử Khách tên là Nhân-kiều, 35 tuổi, ngụ tại Rạch-giá, có tội ăn trộm nên phạt ở tù sáu tháng.
270. Tháng chạp, ngày 23. Quan tham biện Sóc-trăng xử Hồ-văn-hùng, 48 tuổi, hãm hiếp người nhốt trong nhà mình nên phạt ở tù ba tháng còn trả tiền bồi thường 500 quan.
271. Tháng chạp, ngày 15. Quan tham biện Mỹ-tho xử Nguyễn-văn-điều, 25 tuổi, quán ở làng Phú-cường, có tội ăn trộm nên phạt ở tù một tháng.
272. Tháng chạp, ngày 11. Quan tham biện Thủ-dầu-một xử kỳ lục Sanh, ngụ tại xứ Thủ-dầu một bán lén thuốc nha phiện nên phạt bạc một trăm đồng.
276. Tháng chạp, ngày 7. Quan tham biện Trà-vinh xử Nguyễn-văn-tương, 53 tuổi, quán ở làng Long-hậu, làm ngụy nên phạt đày 20 năm. Người ấy xin hội đồng xét lại, bây giờ cũng y nguyên án.
277. Tháng 11, ngày 23. Quan tham biện Chợ-lớn xử Ngô-văn-thào, 37 tuổi, quán ở làng Tân-hòa-đông, oa trữ đồ của nhà nước bị ăn trộm nên phạt ở tù sáu tháng. Quan thông sát giao án cho hội đồng xét lại, bây giờ phải phạt ở tù một năm.
278. Tháng 11, ngày mồng 9. Quan tham biện Mỹ-tho xử Nguyễn-văn-lưu, 37 tuổi, quán ở làng Bình-sơn, làm ngụy nên phạt đày mãn đại.
279. Tháng 11, ngày mồng 10. Quan tham biện Rạch-giá xử hai người Khách tên là Tọe-xế, 24 tuổi, Trần-Ngải, 30 tuổi, đi ăn cướp dưới sông nên phạt ở tù đều bốn năm. Quan thông sát giao án cho hội đồng xét lại, bây giờ phạt đày đều hai mươi năm.
280. Tháng 11, ngày mồng 6. Quan tham biện Vĩnh-long xử Phạm-văn-nhân, 50 tuổi, Lê-văn-khoa, 81 tuổi, đều quán ở làng Hội-lương, có tội ăn trộm nên phạt ở tù đều sáu tháng. Quan thông sát giao án cho hội đồng xét lại, bây giờ phạt đều ở tù một năm.
281. Tháng 11, ngày 20. Quan tham biện Mỹ-tho xử Đặng-văn-nhơn, 26 tuổi, quán ở làng Long-hội, có tội ăn trộm mà có cả bộ cùng tài chủ nên phạt đày năm năm. Người ấy xin hội đồng xét lại, bây giờ cũng y nguyên án.
282. Tháng chạp, ngày 15. Quan tham biện Sàigòn xử Nguyễn-văn-điều, 38 tuổi, quán ở làng Vĩnh-hội, có tội ăn trộm nên phạt ở tù hai năm. Người ấy xin hội đồng xét lại, bây giờ phạt ở tù bảy tháng mà thôi.
283. Tháng chạp, ngày mồng 6. Quan tham biện Mỹ-tho xử Cao-văn-hạp, 52 tuổi, Đặng-văn-thạch, 64 tuổi, đều quán ở làng Quới-sơn, có tội oa trừ kẻ làm ngụy nên phạt đày đều mãn đại. Quan thông sát giao án cho hội đồng xét lại, bây giờ vì không có chứng cớ nên khỏi tội.
284. Tháng chạp, ngày 20. Quan tham biện Trảng-bàng xử Vương-văn-quới, 31 tuổi, ngụ tại xứ Trảng-bàng, vô ý mà đốt nhà nên phạt bồi thường cho kẻ bị hại. Nó xin hội đồng xét lại, bây giờ phạt 30 quan tiền mà thôi.
285. Tháng 11, ngày 22. Quan tham biện Tân-an xử Mai-văn-hổ, 41 tuổi, quán ở làng Trường-xuân ; Nguyễn-văn-chắc, 30 tuổi, quán ở làng Vĩnh-hứa ; Nguyễn-đình-đông, 35 tuổi, quán ở làng Nhơn-hậu ; Nguyễn-văn-nguơn, 35 tuổi, quán ở làng Bình-thạnh ; Võ-văn-kéc, 37 tuổi, quán ở làng Bình-thạnh ; tên Nguơn và tên Kéc có tội oa trữ kẻ nghịch nên phạt đày đều mãn đại ; tên Đồng cũng phạt đày 20 năm, còn tên Chắc và tên Hổ làm nghịch mà có tội giết người nên phải xử tử. Mấy người ấy xin hội đồng xét lại, bây giờ tên Hổ và tên Chắc phạt đày 20 năm, còn ba tên kia vì không đủ chứng cớ nên khỏi tội đã tha rồi.
286. Tháng chạp, ngày 15. Quan tham biện Trảng-bàng xử Nguyễn-văn-xoài, Nguyễn-văn-chư, Nguyễn-văn-mì, có tội ăn hồi lộ nên phạt tên Xoài 500 quan, tên Mì và tên Chư đều 100 quan.
288. Tháng chạp, ngày 22. Quan tham biện Tân-an xử Huỳnh-văn-lối, 53 tuổi, quán ở tỉnh Bình-thạnh ; Nguyễn-văn-viên, quán ở huyện Bình-yên, đều có tội làm nghịch và có giết người nên phải xử tử. Hai tên phạm ấy xin hội đồng xét lại, bây giờ cũng y nguyên án.
289. Tháng chạp, ngày 18. Quan tham biện Mò-cày xử Nguyễn-văn-mì, 33 tuổi, quán ở làng Bình-quơn ; Lê-văn-mới, 41 tuổi, quán ở làng Hưng-phong ; Đỗ-văn-rớt, 38 tuổi, quán ở làng An-phước ; Lê-văn-bửu, 28 tuổi, Nguyễn-văn-tuy, 24 tuổi, Nguyễn-văn-vang đều quán ở làng Hưng-phong, có tội đi bồi dưới ghe nên phạt tên Mì và tên Rớt phải đày đều mười năm, còn tên Bửu, tên Tuy phải đày đều năm năm. Mấy tên phạm ấy có xin hội đồng xét lại, bây giờ cũng y nguyên án.
291. Tháng 11, ngày 26. Quan tham biện Bà-rịa xử Trường-mơ và Trường-lai, hai tên Khách ngụ tại xứ Chợ-lớn bán lén thuốc nha phiện nên phạt tên Mơ 40 đồng bạc và tên Lai 35 đồng.
292. Tháng 11, ngày 26. Quan tham biện Bà-rịa xử Khách Phạm-thông 38 tuổi, ngụ tại xứ Chợ-lớn bán lén thuốc nha phiện nên phạt ở tù sáu tháng.
295. Tháng chạp, ngày 31. Quan tham biện Sàigòn xử Khách tên là Rước-si, 33 tuổi, ngụ tại xứ Gò-vấp, bán lén thuốc nha phiện nên phạt 2000 quan tiền. Nó xin hội đồng xét lại, bây giờ phạt nó một trăm đồng bạc mà như không trả thì phải ở tù sáu tháng.
297. Tháng 11, ngày 30. Quan tham biện Trà-vinh xử Thổ-nhơn tên là Kiến-Rum, quán ở xứ Qui-nong tỉnh Vĩnh-long, có tội ăn trộm nên phạt ở tù 8 tháng, còn phải bồi thường cho tài chủ.
208. Tháng chạp, ngày 28. Quan tham biện Mỹ-tho xử Trần-văn-tiền, quán ở làng Phú-lập, có ăn trộm một chiếc ghe nên phạt ở tù một tháng, còn phải bồi thường cho tài chủ.
300. Tháng 11, ngày 22. Quan tham biện Cần-giuộc xử Nguyễn-văn-đồng, 32 tuổi, quán ở làng Qui-đức, Nguyễn-văn-thanh, 58 tuổi, quán ở làng Phước-Bửu, có tội ăn hối lộ của dân nên phạt tên Đồng đày sáu năm, tên Thanh ở tù bốn năm. Hai người ấy có xin hội đồng xét lại, bây giờ cũng y nguyên án. Mà phải bồi thường nữa.
Thông sát lục tỉnh Nam lạt vụ quan ki.
Philastre.</t>
  </si>
  <si>
    <t>Nguyễn-văn-dươm quản ở Hội-lợi, 60 tuổi, là con tên Đức, bị hình pháp thượng tảo làm án cầm cố 6 năm vì tội ăn trộm, số thẻ là 136, mới chết tại ngục Saigon ngày mồng 4 tháng février này 1870, hồi giờ thứ tư ban đêm.
Nguyễn-văn-nói, 50 tuổi quản ở Lương-thang, bị quan tham biện Vĩnh-long làm án đày 12 năm, vì tội làm giặc, ngày 21 tháng décembre năm 1870, số thẻ là 2500 mới chết tại ngục, Saigon ngày mồng 2 tháng février này năm 1870, hồi giờ thứ nhứt ban ngày.</t>
  </si>
  <si>
    <t>Ngoài Côn-nôn chạy từ về báo rằng có 2 người tù chết.
1° là Trần-văn-bường, 66 tuổi, án đày mười năm vì tội ăn trộm, án làm ngày 21 tháng novembre năm 1878, số thẻ mang 3339 đau ghẻ hờm mà chết tại nhà bệnh Côn-nôn ngày 14 tháng janvier này 4670.
2° là Nguyễn-xuân-sanh, 49 tuổi, quản ở tại Chan-phú, vì làm giặc mắc án đày 5 năm, án làm ngày 19 tháng mars năm 1868, số thẻ là 2771 cúng đau ghẻ mà chết tại nhà bệnh Côn-nôn ngày 12 tháng janvier này 1870.</t>
  </si>
  <si>
    <t>Từ nầy sắp tới ta trông cậy sẽ có nhiều chuyện cho người ta coi: Vì nhờ có tờ chạy cho các thầy giáo tập quốc ngữ, và các thầy thông ngôn các nơi trong cả sáu tỉnh mỗi tuần hay là nửa tháng thì chạy tờ về mà học lại những chuyện các nơi các tỉnh để làm học lại những chuyện báo cho thiên hạ hay.
Những chuyện làm hay, nói xuôi, dù đến có ý chí nhằm cách nhằm thức thì ta sẽ đặt tên người làm kí; còn những cái nào khác hoặc nói không được nói lời nào, hay là nói mà lặp đi lặp lại khó nghe thì sẽ đoạn lại cho dễ nghe. Lại cũng có khi nhiều chuyện quá, nên dễ ý theo tờ các thầy về, thì kẻ đọc nhựt trình coi không xiết, mà lại sinh nhàm lờn thì ta sẽ gộp lại mà làm một chuyện dài nói đuôi cho dễ coi.
Đến khi mỗi tỉnh đều có tờ về làm vậy thì sẽ phân riêng ra từ tỉnh mà kể chuyện cho rõ, để coi để kiếm. Xin các thầy chớ quên để ngày để chỗ cho hẳn hỏi: Phép làm chuyện phải kể, tại chỗ nào? Ngày nào? Tháng nào? Nhơn cớ làm sao? Bạn đầu làm sao? khúc giữa thế nào? Sau hết ra việc gì? Lợi hay là hại? may hay là rủi vân vân...
Như thầy nào có ý gởi đem vô nhựt trình mà để tên mình kí lấy thì xin nói trong tờ chạy về cho rõ: Vì chuyện nào có người kí tên vô, thì là của người ấy; sau có điều gì hay dở, người ta bắt lý hay là sinh đều cái lầy kiện cáo thì phải chịu lấy.
Nói rằng có chuyện nói chẳng được xuôi lời nói cho mầy, hay lặp đi lặp lại, chẳng phải là có ý chê các thầy không biết nói cho hay cho rõ, song vốn là bởi có nhiều khi hoặc viết lật đật hoặc chẳng có giờ đủ mà coi đi coi lại mà sửa; nên trong cả chuyện có chỗ có tiếng bất ý khó nghe; cái trước để ra sau, còn cái sau lại đem ra trước hóa ra chẳng rõ mầy mà thôi.</t>
  </si>
  <si>
    <t>Phủ Phương ở Chợ-lớn gởi đem vô nhựt trình chuyện sau nầy, để cho kể hay mê cờ bạc thầy người mà nghĩ đến mình; bất quá cũng đi một đường ấy mà thôi.
Hôm 30 tết Annam có một người ở tại Long-đình lên bán gạo tại Chợ-lớn. Đi chiếc ghe có hai tên bạn lại có đem thằng con 12 tuổi: Bán gạo được 46 đồng bạc, mới tính lấy 6 đồng lẻ mà đi chợ tết, mua đồ ăn tết, lại mua áo cho con nữa. Vậy vách bạc đi ngang qua tiệm me, nghe xóc bà mới tính trong mình rằng: « Tao vô đây đánh ít chén đây mọc họa may có ăn được ít nhiều lấy sắm áo mới quần mới cho con. Rủi thua hết 6 đồng lẻ ấy đi; tiếc nóng đặt đan hơn nữa, đút vô đồng nào cạt đồng nầy, thua thêm hết 40 đồng nữa. Hết vốn rồi. Mới mướn thêm 6 đồng nữa của chưởng bà mà lấy xin mướn bạc mà giỡ. Chúng cũng đủa đi hết, còn hai tay không. Vậy mới thể thằng con cho sắp cho bán mà bị mà chạy bạc lẻm đi mà chuộc con. Mà khôn! đã khó chỗ lại cần thêm: Hai tên bạn ở dưới ghe đợi không được, một ngày mới tính, bỏ chồng ghe về mất. Đi bơ vơ kiếm bạc chuộc con mà có quen biết ai ở đầu mà người ta giùm cho. Tưng thế mới vô nhà ông phủ mà lấy xin cứu giúp. Ông phủ thầy vậy tội nghiệp mới kêu mầy đứa cho mướn bà mà nó thế con lại mà này day trả con lại cho nó, còn bạc nó mắc thì cho nó xiếc khăn xiếc áo mà trừ mà thôi. Vậy nó xúm lại nó lột anh ta ra hết; rồi đuổi đi. Cha con cau ngã, và đi và khóc cha nói với con rằng; « Cha nói đi mua áo cho con, ái dè hết áo cha! Thằng con đánh hỏi: Ai biểu cha đánh làm gì? Mới đó một chú lái bán gạo, khăn áo từ tế; đi xinh xoang xách bạc, nghe ra cũng khá; lấy giờ đi ra đầu trần, rách tươi chúng lột đi hết; dắc nhau hai cha con đi kiếm ghe quen mà giang về Long-đình. Tưởng lên Chợ-lớn đi chợ tết, ai dè lên đó về hai tay không, lại không khăn không áo; tế ra ham ăn tết quá, về chưa tới nhà đã cởi áo, lột khăn, dặng qua mồng 1 có mặc đồ mới, bịt khăn mới hay sao không biết.</t>
  </si>
  <si>
    <t>CHỢ-LỚN.
Tôi mồng 7 tháng giêng, năm nay chừng giờ thứ 6 tại Chợ-lớn, đám Cần-giuộc, có cháy hết 25 cái nhà là. Khi mới cháy vách mà thôi, thì chủ nhà nó lo đi múc nước mà tưới một mình, không dám la lên cho người ta chữa vuối, bởi đó thì lửa cháy hung quá cho đến đổi thiên hạ hay mà chạy đến, song làm gì cho kịp! mới lấy hoạn nạn đến 24 cái nhà khác. Mấy cái nhà ở lồi đó, sợ cháy đến mình chăng? Thì hoảng hốt rinh đồ ném ra ngoài lại bị điếm lấy hết, thì tế ra cũng như bị cháy. Khi xong rồi tính lại mà coi, thì hao của thiên hạ cũng được 17,400 quan.
Ngày mồng 8 buổi chiều chừng giờ thứ 3 thầy dưới sông có nói một thầy đớn bà, vậy thiên hạ mới nghĩ rằng: Có khi lửa cháy đến gần nó quá, thì nó hoảng hốt sông có nói một thầy đớn bà, vậy thiên hạ mới nghĩ không biết ra đặng nào, túng thế mới nhảy xuống sông, mà bởi nó không biết lội nên phải chết, khỏi chết thiêu thì lại chết trôi. Tế ra nhìn lại là người ở gần mé sông.
Khi hạch lại chủ nhà phát lửa trước hết, mới hay là nó thắng mở cái chảo lớn mà để cho lửa cháy leo lên miệng chảo mà qua vách ấy. Vậy một người lơ đình mà chạy đến, song làm gì cho thiên hạ là thế nào? Ấy khuyên ai nầy đừng lơ đình mà hại đời.</t>
  </si>
  <si>
    <t>THỦ ĐỨC.
Tết Annam năm nay, tại Thủ-đức có bầy một cuộc chơi rất vui, và người ta đua nhau tới chơi đông lắm, là có trồng một cây đâu bầu, một cây đủ tiền, (gọi là đủ Tiền, vì kẻ đánh phải ăn bạn tứ tế, đánh cho có cung cách, thì cởi mới một Ngô được,) vậy có hát bội mặc áo mãn lên và xít và hát cũng bắt bài phiên nghe rập rạng êm lai làm, tôi lại thì có nam thanh nữ tú, ăn mặc trong cùng lên cây đủ tiên mà đánh, mới một cảnh có thấp 2 cái lồng đèn; người Ngô cũng cưu vui, đem pháo đốt đó mà đốt không biết bao nhiêu. Chơi cây đủ bầu này vui mà lại không thiệt hại gì. Còn cây đủ bần thì thiệt hại làm: Tôi
móng 4 rạng mặt móng năm có một người Ngô say rượu nhảy lên cây ấy mà đánh hung lắm, không kể chết, rủi thì té xuống bất tỉnh nhơn sự; quan huyện hay, mới day mở dây lưng ra, cho uống nước đái cũng đổ nằm lôi đó; cách 2 giờ mới tỉnh lại mà về nhà.
Lại hôm móng 8 có 2 người hát bội lên đủ bận mà đánh, rồi một người té xuống, còn người kia thấy vậy hoảng kinh nhảy a xuống, bị thang du đập nhằm trái về sưng lên, còn người kia thì không hề gì cho mây.
Quan huyện thấy cây đu bầu ấy đã ba bốn người té, nên giận chẳng những là cấm chơi du bầu, mà lại gì cũng không cho nữa. Người có trí khôn ai thèm chơi thứ du ấy, vì chẳng lần này thì lần khác cũng phải mang tai với nó. Hễ chơi dao thì có ngày đứt tay, sao ho khỏi?</t>
  </si>
  <si>
    <t>MÎ-THO.
Có một người tên là Ngỗng, ở tại làng Tân-xuân thuộc về Mî-tho. Chừng giờ thứ 12 ngày móng 1 tết người ấy nói với con rằng: Tao phải đi với bà mà thăm chị mày và cũng ông bà mày cho luôn, còn mày đà vào đạo rồi thì thôi, mà mày hãy coi chừng cho tao lợi một chút, nói rồi mới xuống mà lội qua bên kia sông là làng Tân-tỉnh cũng là sông người ấy đã lội nhiều phen mà không hề gì, song lần này khi mới qua đặng hai phần sông thì chìm mất, (Vì ngày tư ngày tết có khi tại uống rượu quá chén.) Thằng con đứng bên bờ sông bên này thấy vậy liền la lên làng xóm chạy đến mà không làm gì đặng, vì người ấy đã biết tăm đặng rồi, và lại sông ấy lớn và sâu quá. Qua ngày móng 2 nó nổi lên mới vớt đặng thây, cha con nó cũng nghèo, thì ông đội Danh là người biết thương kẻ khó khăn, đã lây lòng rộng rãi cho một cái hòm mà chôn. Xong đời một người nông rượu!
Tại làng Mî-chánh phía chợ củ Mî-tho, móng ba tết, chừng giờ thứ 10 có một người tới nhà danh Lập là trưởng làng ấy, mới gõ cửa mà hỏi rằng: Chị ơi, có ảnh ở nhà hàng không? Vậy chị ta trả lời rằng: Chồng tôi đi khỏi. Thôi ảnh đi khỏi, thì chị mở cửa tôi vô coi. Vô làm gì? Không mở tôi đốt nhà cho mà coi. Không biết mụ nội nó ở trong nhà này hay làm sao mà nó làm dữ vậy bây! Lảo ở ngoài nói giận mới đốt thiệt đi. Chị ở trong mới la lên, làng xóm chạy tới chữa lửa tán tài nhà đặng, cho nên cháy có nửa cái mà thôi. Thằng đốt nhà ấy, nó chạy ra khỏi đó nó ẩn trong bụi, người ta gặp bắt nó, nó mới hoảng chạy mà nhảy xuống sông lặn đi mất.</t>
  </si>
  <si>
    <t>CÁI BÈ.
Cách đây ít ngày quan Đốc phủ sứ Lộc nghe nói có một con cọp đến phá thiên hạ trong cái lao Nam-thôn hết sức, vậy ngài tuyển 9 tên mã ở Cái-bè đi cùng ngài mà bắn con cọp đó. Mới rình nó tại đặng vô Rạch-trà-tan, cho đến giờ thứ 10 mà không thấy gì hết. Khi trở về Cái-bè vừa tới đầu củ lao, chừng giờ thứ 11, liền nghe tiếng la rõ ràng rằng: « Bộ làng xóm
làng xóm, ăn cướp ăn cướp! » Khi ấy ở quan Đốc phủ thấy một chiếc ghe lớn chạy buồm có cắp một chiếc nhỏ một bên, ở cách xa it nữa là một 100 thước; mà trong một giây phút thì đã tới theo kịp; quan Đốc phủ truyền cho lính mang súng ống, còn ngài thì lên trên mũi ghe làm dầu mà hỏi chủ lái ghe ấy là ai, làm như vậy 2 lần, mà không thấy ai thưa lại làm sao, rồi lại thấy nhiều người ở ghe nhỏ nhảy qua ghe lớn chèo riết đến Hàm-luông, ngài mới day bắn và chèo đuổi đến quân ấy.
Bắn nhằm lão đầu đảng bị thương tích; mấy đứa khác thì nhảy xuống sông; bắn một phát nữa nhằm một đứa khác, mà biệt tích; lại nhằm một đứa nữa núp trong bụi cũng bị thương tích; lính lại bắt sống đặng 4 đứa lội dưới sông. Đến nửa đêm quan Đốc ngài bắt chiếc ghe quân ăn cướp và 6 thằng phạm mà điệu về Cái-bè.
Khỏi it ngày ngài cũng rình bắn con cọp mà không đặng, sau hết ngài cũng đã giết đặng nó rồi. Đã hơn 2 tháng trước con cọp này đã phá dân cù lao Nam-thôn và các làng xông quanh</t>
  </si>
  <si>
    <t>NAM-VANG.
Ngày 23 tháng janvier trên Nam-vang, tại đặng mé sông lội khu vua, có cháy hung lắm, mấy cái kho ấy đều cháy tuyệt hết, việc tổn thất cũng gần tám vẹo quan tiền (800,000 francs).</t>
  </si>
  <si>
    <t>TIẾP THEO CHUYỆN SÁCH SỬ NƯỚC ANNAM.
Năm ất-tị, hiệu Ưng-thiên thứ 12, vua băng, hiệu là Đại-hành-Kiết Tru U Lê văn văn mà không còn kêu là Đại-hành nữa song thuở ấy bởi vì vua nối dời là vua ngọa triều thì đốt nát bất tiếu làm còn các quan lớn cũng không ai hội lại bao lâu chủ mà biết chép rõ những điều ấy nên mới để luôn mà hiệu là Đại-hành-hoàng-đế làm vậy cho đời sau lấy làm chê cười.
Nhứt trình sau sẽ nói tiếp theo chuyện này.</t>
  </si>
  <si>
    <t>Tiếp theo bài học bản đồ.
6° NƯỚC PRUSSE.
Nước Prusse có biển Baltique và biển Bắc (du nord) ăn vô bờ, bên phía đông thì chạy qua khỏi bên kia bờ sông Vistule, còn phía tây thì chạy qua khỏi sông Rhin.
Nước này có hai phần; một phần là những xứ vô nghĩa giao liên với Allemagne, còn một phần nữa là những xứ riêng.
Những xứ có vô nghĩa giao liên với nước Allemagne thì có 6.
1° Le Brandebourg, thành là Berlin.
2° La Poméranie, » » Stettin.
3° Xứ Saxe, » » Magdebourg.
4° La Silésie, » » Breslau.
5° La Westphalie, » » Munster.
6° La province Rhénane » » Cologne; Cobleutz
Những xứ riêng ngoài thì có 2.
1° La Prusse oriule » » Kœnigsberg.
2° Posnanie » » Posen.
Dân số cả nước lấy số được 17,500,000.
Nhứt trình sau sẽ nói về nước Allemagne.
P. Trương Vĩnh Ký, Gia định báo chánh tổng thì.
SAIGON. — NHÀN NHÀ NƯỚC.</t>
  </si>
  <si>
    <t>Quan Nguyên Soái tổng thống thủy lục binh dân đã nghi;
Định:
Điều thứ 1. — Trong dân ai muốn qua giang tàu lửa nhỏ thì phải biết từ đầu đến đầu giá tiền qua giang là bao nhiêu như sau này:
- Từ Saigon đến Tân-an đi hay là về, 3 đồng bạc.
- Từ Tân-an đến Mỹ-tho, — 1 ».
- Từ Mỹ-tho đến Vĩnh-long, — 3 ».
- Từ Mỹ-tho đến Bến-tre, — 3 ».
- Từ Bến-tre đến Mỏ-cày — 1 ».
Điều thứ 2. — Trước khi đi, thì phải giao bạc trước đã, nơi nào có kho thì phải giao tại quan kho ấy; mà nơi nào không, thì phải cứ quan tham biện mà giao.
Điều thứ 3. — Ông quan cai việc binh lương và ông quan hay đạo binh thủy phải lo tuần cư theo tờ định này và đem vào sổ cũng phát ra những nơi phải phát, cũng phải đem vô Gia định báo và vô sổ công lệnh.
Saigon ngày 14 tháng giêng.
Ông quan nắm coi việc binh lương kí,
JOSE.
Quyền Nguyên Soái kí,
DE CORNULIER-LUCINIÈRE.</t>
  </si>
  <si>
    <t>Biên trả lời cho những người qui đơn việc gì mà quan thống sát vưng theo quan Nguyên-Soái trả lời sau này.
Năm 1870 ngày 17.
1. 2. Đơn Võ-văn-mang, quân ở làng Đông-an (huyện Phước-lộc) xin cho anh là Võ-văn-cương, và đơn Nguyên-văn-bang, quân ở làng Giáo-hòa (huyện Phước-lộc) xin cho cha là Nguyên-văn-đồng:
Khi mới làm án, đã hỏi hai tên phạm ấy nó muốn xin hội đồng xét lại, hay là không mà hai người ấy không muốn xin. Bây giờ không có lẽ gì xin xét lại nữa.
3. Đơn Trương-văn-trụ, quân ở làng Phong-trưng, huyện Kiên-hưng. Trả lời y như trên này.
4. Đơn Nguyên-thị-nho, và con tên là Lúa quân ở làng Bang-lang, huyện Kiên-hòa cũng trả lời y như trên này.
5. Đơn Nguyên-xuân-phong, quân ở Hòa-thuận-phường huyện Phước-lộc, xin cho chú tên là Nguyên-văn-đồng, không có được xét án này lây nữa.
6. Đơn Trần-văn-học quân ở làng Bình-cách tổng thành không có được xét lại việc này.
Cai tổng cùng có văn khế và bằng khoán đủ, thì có lẽ tín tên Học làm; nhưng mà như muốn quan xét việc ấy, phải qui đơn tại quan tham biện Tân-an sẽ xử việc.
7. Đơn Võ-thị-mang, quân ở làng Vĩnh-thạnh (xứ Gò-công) xin cho chồng tên Phạm-văn-danh. Đơn này không rõ nên trả lời không đặng.
8. Đơn Nguyên-thị-dưỡng, xin cho chồng tên là Nguyên-văn-đồng. Trả lời y như tại sổ thứ 3.
9. Đơn Quân-thị-quả, quân ở làng Vĩnh-lộc huyện Rạch-giá xin cho chồng là người khách tên là Nhân kiều, không được chọc tôi.
10. Đơn bài tên Khách là tức xe Trần-ngãi đi ăn cướp dưới sông mắc án tại xứ Rạch-giá. Không được xét án này nữa.
Quan thống sát lục tỉnh Nam luật án vụ kí,
PHILASTRE.</t>
  </si>
  <si>
    <t>Năm nay đặng mùa lúa, mà mắc khiến miếng thiếu hạ bày ra mà dồn rằng: Nhà nước Langsa bắt dồn bà con
gái, cho nên nội miệng ruộng không ai dám gặt lúa, mắc ở nhà giữ vợ con ; còn tôi lại đờn bà con gái cho tôi bà già đều ăm bông nhau ra đồng bắt bờ bụi mà ngủ, không dám ngủ trong nhà, ai đi sợ cho đến đổi thầy mata hay là ai đội cái khăn trắng hoặc là cái nón trắng đi vội xa, thì nói chắc người Langsa đã hết, lại nổi mò lên la lên, rối đua nhau chạy trốn hết bỏ nhà bỏ cửa. Rồi một chặp lâu lâu thầy không có chi lại trở về ; còn đường khi ngủ mơ màng thấy hoặc con chó trắng hay là con chó lớn đi thấp thoáng thì là lên nói người ta bắt lại chạy lại nói mò lên, một chặp hồi lại thì té ra là con chó. Vì lẽ ấy cho nên quân gian tế nó tùng theo nó già đặng làm bộ như người Tây đi ; thiên hạ thấy vậy thời chạy hết nó lại đuổi trâu khuân của, té ra người ta không mất mà lại mất trâu mất của đi. Quan thầy đến tệ đơm vậy thời đã hết lòng hết sức nói tôi đến đây : Phàm ai bắt đặng một người bắt con gái thì thưởng, bằng bắt không nổi thì được phép mà đâm hay là chém cũng không có tội chi ; mà không thèm nghe lời, nói chắc là nhà nước bắt mà thôi, mò đến nói làm vậy cho đẹp lòng dân. Bây giờ rõ ra không có việc gì, mới tỉn rằng quan nói thiệt: Nên mới an lòng mới dám lố mặt ra mà gặt lúa, thì gặt chưa kịp hết bao nhiêu kể trời mưa xuống ; cho nên lúa năm nay không đặng mùa là vì hai lẽ khốn nạn ấy, khi nó vừa chín mắc sợ hãi không dám gặt, đến khi hết sợ rồi, thì đi gặt bị trời mưa, nên nó rục xuống hết : Như hai phần lúa lầy đặng có một phần mà thôi ? Năm nay giá gạo trong Chợ-lớn tới năm quan một vuông.
Thầy giáo tập Chợ-lớn, Đô-hữu-Thần kí.</t>
  </si>
  <si>
    <t>XÓM-CHIỀU.
Ngày mồng 1 tháng chạp năm kỷ-tị, chừng giờ thứ 5 chiều, có một người tên là Soi, người ấy say rượu quá, khi thấy dưới sông có một chiếc ghé Ngô mùa lớn và chèo đánh trống, thì nhảy xuống mà lội theo cho tới Thủ-thiêm, rồi mới lên đất, khi mới lên, vừa may lại gặp thiên hạ đương đánh du, (là cây đu thông-ngôn Chính,) thì nó xốc lại đánh mà đánh, vậy người ta thầy nó say thì không cho, vì chắc nó phải tế mà chết, Khi có một người khác bước lên du mà xịt, thì nó nằm du kéo lại, người kia gần tế xuống ; vừa may đầu thầy thông Chánh tới đó, thầy vậy mới là nó, thì nó say đó ra đị, không còn biết sợ ai, nó mới bỏ du xông ra mà múa tay múa chơn với thầy thông, song thầy không chấp đánh vậy, mới biểu nó có say thì đi về mà ngủ, vậy nó mới đi. Qua ngày sau con nít đi chơi trước nhà một người Pha-lang-sa nhà làng ngó thấy dưới cầu có một người chết trôi, thì nó la lên thiên hạ chạy đến mà coi, thì liền biết thằng say rượu hôm qua, liên đoán là nó đi bang xiềng bang mải tế xuống đó, lên không đặng bị nước ngập mà chết, thầy thông cứu nó khỏi tế đủ bầu, nó lại tế cẩu mà chết, hết đời một thằng say rượu.</t>
  </si>
  <si>
    <t>CẦU-KHO.
Đêm mồng chín mồng mười tết năm nay, Chệc-triều-châu, có làm rạp hát hình chơi tại Cầu-kho thiên hạ tây làm vui làm, vì mấy hình khéo làm, gần một bên có tiệm cờ bạc, đóng có bán đồ ăn chơi. Đêm trước thì bình an không đến chi rầy rà, mà đêm sau thì làm cho chủ đám và kẻ đi coi cùng kể buồn bán lấy làm buồn làm, vì khi chơi đương chừng mới giờ thì có người ta gây lộn với nhau đồng làm, kẻ coi thì chạy tản ra mà về hết, kẻ buôn bán thì gánh đồ mà chạy, chủ đám hát vội vàng đi, kẻ đánh cờ bạc thì điểm giọt bạc, rồi thì thời không có làm sao nữa.
Rạng ngày 11 người ta đi đặng thấy nơi cầu biệp-viên
có một người Chệc Quảng-đông nằm chết nửa trên bờ nửa dưới nước. Mặt thì bầm đen, miệng thì đầy những màu, việc nầy phải ra tại làng Nhơn-hòa, cho nên ông xã làng ấy phải ra làm quan, thì quan tham biên đây phải cho ban trường Quảng-đông hay. Khi ban trường ra mà nhìn thì liền biết nó là người Chợ-lớn, ở dưới bếp cho một người Quảng-đông khác, vậy cũng có người chủ và anh em nó ra nhìn nữa, cũng đem xác ấy mà cáo cùng quan tham biên thì ngài viết một cái giấy cho mà đi cáo tại tam tòa, còn tắc thì cũng phải đem về mà chôn.</t>
  </si>
  <si>
    <t>TRẢNG BÀNG.
Ngày mồng 4 tháng giêng năm nay cuối giờ thứ 4 buổi chiều, có một người đàn ngụ làng Gia-lộc, về địa hạt Trảng-bàng, đi rẫu cuốc phắng. Khi người này mới ra khỏi nhà, một đổi, thì trời vần vũ mưa, sầm chớp nổi đầy, thoắt chức đánh xuống một luổi sét rồi nhìn phải con mắt người ấy, liền ngã xuống chết tươi tức thì. Khi làng xóm chạy ra coi, thì thầy trong nách tay còn cắp cây dù giày, tay còn mắt cái ao và đòn, khăn bịt đầu thì vẫn ra đặng trước, rồi thì đi đến đình mà báo cho quan hay. Rạng ngày mồng 6 quan thầm biên đến tại đó mà coi, liền đây bà con nó chôn đi.
Lúc như vậy thì rất hiểm nghèo cho những kẻ đi đặng sả. Nếu có nhà cửa chỗ gần mà dụt đã thì hay hơn, nhưng vậy cũng là tận số mới xui ra đều tai hai làm vậy. Người mới nói đó, khi chết rồi hai tay hãy còn khoảnh lại, hai chơm thì ngay ra thắng răng, mặt thì nám đen, răng thì nhăn ra, và miệng thì méo lại. Bởi đó cho nên thiên hạ giận hay rủa nhau rằng: Trời đánh mầy nhăn răng méo miệng, thì thật là quả như vậy.
Thông ngôn tại Trảng-bàng, J. B. Trảng.</t>
  </si>
  <si>
    <t>BIÊN-HÒA.
Có một người đờn bà ở làng Tân-lân, tên là thị Thạnh, chồng đi nội kì lúc tại Sóc trăng, để vợ lại nhà thung dung vô sự. Lời thiên hạ nói vậy rằng: Hổ sung sướng thì vậy cũng là tận số mới xui ra làm: Thị Thạnh đã làm xảng với một thằng đon bán còn nhỏ, đáng em út mà thôi. Qua ngày mồng 4 tháng giêng này, chồng về bắt quẫy với một người ngó, rùi thì thằng chồng bề bắt được, kéo ốc về vẽ vông mà đánh. Thằng em ruột con ấy thầy vầy liền chạy ra chạy mà la lên, đờn bà con gái chạy tới coi đông lắm! thì đã nên xấu hổ cho con ấy là thế nào. Vậy sáng ngày mồng 5 con mề biểu em nó bồng con nó đi chơi, thì thằng nầy lành mổi nghĩ rằng: Chị nầy biểu làm em đi chơi, được chi làm gì đó, vậy nó bồng thằng nhỏ ra, rồi rình một bên mà coi, thầy con mẹ lấy một sợi dây, vô đóng cửa lại vào buồng, toan thắt cổ, em nó liền chạy ra la làng, và là nói rằng: «Hôm qua thằng đon bán ổng quan kho, nó đánh chị tôi, nên chỉ tự vận tại nó. » Tức thì có 2 cậu xã và 2 bên phố chạy đến đập cửa vô bắt con mẹ ra, và đem đồng trảng lại, rồi đem hầm cùng quan; quan phạt thằng đon bán 15 ngày, vì khi nó giận hoàng nó có chưởi làng, rồi ổng nói rằng: « Còn con kia, mì đại mì thiết có mi chết thầy kẻ mi, tao không biết ở mó. » Song con mẹ nầy không biết xấu hổ, ra khỏi đình, lại giỡn mặt với trai như trước. Nếu chị ta lấy trí mà sánh chồng mình, cũng thẳng đòn bản mà coi, thì đó biết ai trong ai khinh, song tính mê đàm thì làm cho người ta ra mặt dựt mầy đây, không còn biết xấu hổ.
Giáo tập Kim kí.</t>
  </si>
  <si>
    <t>THỦ-ĐỨC.
Tôi hữa rằm tháng giêng, có nhà bà hoá kia ở trong làng Linh-chiêu-trung, thắp đèn trời ; vậy ở gần đó có
hai anh em, thằng anh nên 12 tuổi, đứa em 8 tuổi, cũng là cháu bà ấy, tôi coi cho đến sáng hừng đông mới về nhà, em đi trước, anh thì đi sau ; chẳng ngờ ông thầy ở đâu trong bụi nhảy ra chụp đứa em mà tha đi, thằng anh nó chạy về dem tin, thì cha nó với ba bốn người nữa chạy đuổi theo chừng vài công đất, ông thầy chạy sút bỏi mới đành lại được, khi ấy làng chạy báo quan, thì quan huyện sở tại đi với quân cũng làng tình vì, song bởi rừng lắm cỏ ngăn vậy không đặng. Bây giờ cọp Thủ-đức thì có ít hơn cọp Biên-hoà, mà xem ra dữ hơn, vì cọp Biên-hoà ăn trâu bò, chó quấy quá, còn cọp Thủ-đức thì ăn người ta bầm.
Minh Michel.</t>
  </si>
  <si>
    <t>THỦ DẦU MỘT.
Trong đêm 27 sáng 28 tháng chạp mới rồi, có một đảng ăn cướp chừng mười lăm hai mươi đứa đến đánh một người ở làng An thanh tổng Bình-chánh, nhà người bị ăn cướp ở gần mé rừng chồi, có nhà con trại người ấy ở gần, lại có nằm sáu cái nhà lối xóm ở cách một cái đường xe xa một chút, vậy quân ăn cướp tới chừng canh ba chia ra làm ba đạo, một đạo giữ nhà người con kẻo con tiếp cha, một đạo ở giữ ngoài đường, còn một đạo thì ập vào nhà phá cửa, đập đánh đứng đầu lày oai, chủ nhà cũng biết nghe ít nhiêu, song mà coi thì thấy nó khá đông lại có súng một lòng, hai lòng được cũng chừng bốn năm cây, thì thật kinh không dám cự, đem vợ con rút ra cửa sau la làng cả hai vợ chồng kêu rát họng khan tiếng mà nó thấy làng. Khi ăn cướp đã lo xong việc rồi, mới từ giả chủ nhà it một sáng lây oai mà đi cho yên kéo sợ chúng theo, thì chủ mặt của đau quyết đánh liều theo bổi, mới hiệp với một con trai và một đứa cháu, ba người biết nghề cả ba, theo đòn quyết lại ăn cướp đá ba chừng, đến hiệp thứ ba người cháu tài chủ bị một viên đạn dưới chon, ông cháu mới đình lại vì nghị không dám cự nữa, khi về đá gần nhà mới thấy làng ra đón dưới rước kẻ bị trận ; đưa về được nhà tài chủ, đải đằng trà nước, rồi chủ xã mới từ giả tại chủ rằng : nghe ông bị ăn cướp anh em chúng tôi đến thăm ông chút, xin ông chịu bằng lòng, tại ai chúng, chớ biết sao, ông nghĩ chúng tôi về.
Thông ngôn Thủ-dầu-một, P. Viên.</t>
  </si>
  <si>
    <t>BẾN CỎ.
Tại làng Phú-hoà-đông có 2 vợ chồng tụ, lại nuôi một đứa cháu nên 9 tuổi. Ngày rằm tháng giêng này ông thầy mắc vô chùa cúng rằm; còn 2 bà cháu ở lại coi nhà ; rồi bà vội lại đặn cháu coi nhà mình đặng bà đi có việc ngoài xóm một chút, thì thằng cháu lành bộc lậy. Anh ta ở nhà buồn, mới bầy đặt chụm lửa đặng đì kiểm cũ nướng ăn chơi. Khi nó đương moi khoai, rủi gió thổi lò vô, ngọn lửa hớt lên cùng tại vách cháy bùng lên mái nhà. Thằng nhỏ nghe áo ào ngó ngoài lại thấy nhà cháy, mới chạy vô chùa kêu thầy ra : thầy ta liền quảng mò dùi lật đặt chạy ra là lên xóm đường chạy đến chùa được cái nhà trên, còn cái nhà dưới thì đã cháy hết.</t>
  </si>
  <si>
    <t>Ngày 26 tháng janvier mới đây tại làng Long-điền, có một người đàn bà đương ngồi trên mé rạch, thình lình một con sấu ở đâu không biết nhảy vượt lên gặp người ấy đi, thì may có người ta xem thấy mới la lên, cũng chạy đón đánh hung làm, nó mới lui ra, vậy với người ấy lên cũng chạy thuốc, thì đã khỏi chết, mà mắc tát queo tay. Sự ấy cũng lạ, vì lâu nay sông ấy không có sấu.</t>
  </si>
  <si>
    <t>Le 11 février 1870.
Có một người tên là Đợi, quán ở làng Hậu-thành, về địa hạt Cần-lố, tên này ở đâu đất danh Sơn. Vợ nó có con trai với lại danh Sơn không, thì không có rõ, qua ngày mồng 7 tết, sớm mai nó uống hết bốn mươi lăm đồng rượu rồi nó đi chơi một chập mới về nhà. khi ấy anh ta mới đổ ghen, và tức mình vì bát vợ mình trai gái với người ta không được, cho nên chàng và mới đánh vợ, bà mẹ vợ thấy vậy nổng ruột, chạy lại chữa con mình, chàng hổ nó không kiêng mẹ vợ, nó lấy đũa bếp đánh trên đầu bà mẹ vợ lổ máu óc ra, bà mẹ vợ nó mới nhắm mắt mà la làng. Rồi nó nói với vợ nó rằng: Tao đâm mầy hôm nay mà thôi. Khi ấy nó cầm cái dao nhọn đâm ngang mặt con vợ nó, vợ nó giựt dao lại, nó đánh dao với vợ nó, thì đứt năng tay vợ nó, nó giựt đặng dao liền đâm một vít qua họng vợ nó bền phía hữu, lại đâm một vít nữa ngang vai, vậy mẹ nó mở con mắt ra, thấy máu chảy ra nơi cô con, thì không biết đông nó đâm nó, hay nó đâm lấy nó. Vì khi bà bị lổ đầu, thì bà nhắm con mắt mà la làng, cho nên không thấy. Khi làng tới thì thấy cái dao nó đặng xa, song hổi kẻ chạy đến trước, thì thấy dao bên chơn nó, và nó đứng xớ rớ gần đó, sau làng đem nó mà nộp cho quan, thì nó chịu nổ ghen và tức mình, vì bắt vợ mình trai gái với kẻ khác không đặng. Ấy vậy con này bị thương nặng, mà không biết có lành đặng hay không, còn thằng ấy còn giam tại Cần-lố mà chưa làm ám thể nào. Sự này tôi biết rõ, vì nó khai tại trường ám Cần-lố.
Thaddeus Mười kí.</t>
  </si>
  <si>
    <t>Le 8 février, 1870.
Có một điều lạ mới xảy ra xứ Cái-mương, trong năm kỉ tị tháng chạp người 19, cũng đặng gọi là phép lạ. Số là nơi làng Vinh-thành, (thuộc về tỉnh Vinh-long,) có một người bốn đạo kia, gia trung bần pháp, vợc giữ đạo tâm thường. Khi người ấy đặng 54 tuổi, nhơn khi con bệnh ngặt nghèo, bởi sự nhức đầu quá, mấy mươi kéo ra lắp con mắt cho nên mù quáng, phải ngồi một chỗ, đặng vô nó ra đã hết; nói tất một lời, người phải chịu mọi sự cực như kẻ dùi phải chịu. Thương hại ! Con mắt đương sáng lặng, phút hóa ra tối tâm, làm cục khối cho vợ con. Người ấy chịu vậy đã 7 năm nay. Song hễ làm hoạn nạn thì mới thức anh hùng; nên càng cực khổ chừng nào, càng thấm lòng đạo đức tin cậy kính mến Chúa, nhứt là thương ngày hay lần hớt chuối Đức Chúa Bà, có ý xin Bà cứu giúp hai con mắt mình đặng sáng ra, kéo gia sự thì nghèo, lại thêm vợ con phiền não, nhờ thánh tổ Tôbia thuở trước. Vậy xem ra như Đức mẹ đã nhậm lời, vì ngày ấy đi nghĩ giấc trưa như thời quen, chừng một giờ liền thức dậy, tự nhiên mày mồng xé ra, thoát chức hai con mắt đang sáng như buổi trước. Ông ấy rất vui mầng, cũng cả và nhà đều nhìn biết, và cám ơn Đức mẹ đã cứu cho đa tật. Ngày chừa nhựt tới, ông ấy một mình đi đến nhà thờ, xưng tội cũng nhìn minh thánh Chúa. trước mặt cả và bổn đạo ; ai này lấy làm lạ sững sờ, cũng cao rao ngợi khen phép tắc Đức Chúa Trời đã làm mà cứu dân mình. Ông già này sống đã đủ cháu thiên, niên canh, canh ngủ 64 tuổi.
Giáo tập Nguyên-nghi-Vinh kí.</t>
  </si>
  <si>
    <t>CHÂU-ĐỐC.
Hôm này mồng 2 tháng giêng. (Annam,) tại Châu-đốc có một người đàn bà nổ gian chồng nó, vì bữa nó nấu cơm mà quải ông bà, con vợ nó nổi giận mà nói rằng : Chớ anh không biết tối có ngày làm cho đến tôi mà còn biểu tôi nấu cơm mà quải làm sao được. Thằng chồng nói rằng : Chớ mầy làm gì cả ngày, tao không biết sao ? Có một cái nắm chàng hàng ra mà thôi, khi con vợ nó
nghe nói làm vậy thì giận lắm, không nói gì liền lấy dây buộc lưng cùng bàn áo quần tử tế chạy vô nên Sơn-xuyên mà thất cổ. Khi người ta thấy nó chạy đi làm vậy, thì chạy theo nó mà bắt đem về, nên con mẹ khỏi chết.
Bây giờ xin người ta coi chuyện này mà xét thử, con mẹ đó làm việc như vậy, thì là khôn hay là dại ?
Montpellier.</t>
  </si>
  <si>
    <t>CHÂU-ĐỐC.
Tại tỉnh Châu-đốc ngày 18 tháng giêng này chừng giờ thứ 12, có một đứa con trẻ 6 tuổi; xin mẹ nó mười đồng tiền đi lên bờ mua bánh mà ăn, vì là ở dưới ghe không nhà, tức thì mẹ nó cắm mười đồng tiền tay kia thì níu sào, không biết cớ làm sao nó liền sút tay mà té xuống sông chìm đi mất. Khi mẹ nó nghe con té xuống một cái ầm, ở trong mui liền chạy ra thấy con mình mất đi thì liền la lên mà khóc, kêu người ta cứu giúp con mình. Ai nầy nghe con mẹ la làm vậy liền chạy tới nhảy xuống mà tiếp cứu; song kiếm không được. Ấy là chuyện rất buồn lắm.
Montpellier.</t>
  </si>
  <si>
    <t>TIẾP THEO CHUYỆN SÁCH SỬ NƯỚC ANNAM.
Vua là người sáng lanh, quỉ quyệt có trí nhiều dùng binh hay, đánh giặc giỏi như thần, cho nên sai khiến được những kẻ anh hùng hào kiệt danh tiếng rúng động các nước. Vua nhà Tống cũng kiên mà sai sử quan làm hòa luôn luôn trong nước khi ấy cường thạnh làm song tính khi nghiệm khắc tàn nhẫn hay và người dưa mị ai khéo ở thủ phụng thì thăng chức lên cho làm quan thân cận; những kẻ hầu hạ có chút đình tội lỗi thì bị giết đi tức thì, hoặc là đánh trên lưng tới một hai trăm roi làm ban mày nơi cung đến vua ở, thì làm xa xỉ tốt đẹp hết sức còn đình đầy các quan cùng trai mạc quan lĩnh thì lại hợp hỏi dơ dày quá chừng, cho nên quan sứ nhà Tống qua thấy thì thường lấy làm chê cười.
Vua Lê-đại-hành có mười một người con; con trưởng là Long-du phong làm Kinh-thiên-đại-vương. Con thứ 2 là Long-tích phong là Đông-thành-vương; thứ 3 là Long-việt phong Nam-phong-vương; thứ 4 là Long-đinh phong Ngự-mang-vương; thứ 5 là Long-đĩnh phong Khai-minh-vương; thứ 6 là Long-ngân phong Ngự-bắc vương; thứ 7 là Long-tung phong Định-phiên-vương; thứ 8 là Long-tương phong là Phó-vương; thứ 9 là Long-cảnh phong Trung-quốc-vương; thứ 10 là Long-mang phong Nam-quốc vương; thứ 11 là Long-đề phong Hành-quốc-vương.
Khi vua Đại-hành băng thì con đầu lòng là Long-du đã mất trước đi rồi Thái tử mới lập là Long-việt cùng Long-tích, Long-cảnh, Long-đinh đánh nhau mà làm vua đã tám
tháng không ai làm chủ trong nước, sau Long-tích phải thua muốn chạy qua nước Chiêm-thành chưa đến mà bị người sứ Thạch-hã chặn mà giết đi tại cửa biển Kỳ-la. Long-cảnh cũng bị hại còn một mình Long-đinh là em một mẹ với thái tử nên thái tử không nỡ giết mà tha đi. Rồi thái tử lên làm vua mới được ba ngày hiệu là Trung-tông-hành-đế.
Long-đinh lên mướn quan trộm cướp đêm nhày vô thành tới trong cung rinh mà đâm chết vua Trung-tông đi.
Các quan thấy Long-đinh làm sự bạo nghịch làm vậy thì đều sợ mà trốn hết. Có một tên quan hiệu hầu trong vua tên là Lý-công-uẩn ôm lấy thây vua Trung-tông mà khóc. Long-đinh khen là người trung nghĩa khi lên làm vua rồi thì phong cho Lý-công-uẩn làm chức Phó-chỉ-huy-sứ.
Nhựt trình sau sẽ nói tiếp theo chuyện này.</t>
  </si>
  <si>
    <t>GIÁ HÀNG TẠI CHỢ-LỚN.
Kể từ ngày móng 4 chí ngày 15 février 1870.
Gạch tiêu — 4 đồng bạc 1 thiên.
Gạch thức — 15 đồng 1 thiên.
Vôi hồ — nửa đồng 1 tạ.
Vôi ăn trầu — 2 đồng rưỡi 1 tạ.
Sừng trâu — 8 đồng rưỡi 1 tạ.
Bông hột — 6 đồng rưỡi 1 tạ.
Bông cán — 20 đồng 1 tạ.
Ruợu nếp — 4 đồng rưỡi 1 tạ.
Đậu trắng — 3 đồng 1 tạ.
Đậu xanh — 2 đồng rưỡi 1 tạ.
Dầu dừa — 11 đồng 1 tạ.
Lúa — 1 đồng 35 1 tạ.
Da bò — 12 đồng 1 tạ.
Da trâu — 8 đồng rưỡi 1 tạ.
Gạo lứt — 2 đồng 10 1 tạ.
Gạo trắng — 2 đồng 60 1 tạ.
Bao — 9 đồng một trăm.
Tơ — 355 đồng 1 tạ.
Đường trắng — 12 đồng 1 tạ.
Đường đen — 10 đồng 1 tạ.
Thuốc dùm — 48 đồng 1 tạ.
Trà tàu — 50 đồng 1 tạ.
Ngải mọc — 5 đồng rưỡi 1 thiên.
Ngói âm dương — 3 đồng 1 thiên.
P. Trương Vĩnh Ký, Gia định báo chánh tổng tài.
SAIGON. — NHÀ IN NHÀ NƯỚC.</t>
  </si>
  <si>
    <t>Tiếp theo bài học bản đồ.
Về nước Allemagne hay là Confédération Germanique.
Nước Allemagne là nước đồng trị, hết thảy 35 nước nhập lại mà làm nên Confédération Germanique, trong nước Prusse với nước Autriche cũng có nhiều xứ nhập vào đám ấy nữa. Còn riêng ra 34 nước nhỏ, kể ra đây một ít tên trong hơn cho biết.
1° le Hanovre, thành lớn là Hanovre.
2° la Saxe, » » Dresde.
3° la Bavière, » » Munich.
4° le Wurtemberg, » » Stuttgard.
5° la Hesse (électorale) » » Cassel.
6° Meklenbourg-Schwerin » » Schwérin.
7° Mecklendbourg-Strélitz » » Strélitz.
8° Oldenbourg, » » Oldenbourg.
9° Saxe-weimar » » Weimar.
10° Hesse-darmstadt » » Darmstadt.
11° Bade » » Carlsruhe.
12° Luxembourg, » » Luxembourg.
13° Holstein, » » Kiel.
14° Lauenbourg » » Lauenbourg.
15° Brunswick » » Brunswick.
16° Saxe-Cobourg-Gotha » » Gotha.
17° Nassau » » Wiesbaden.
18° Lubeck.
19° Hambourg.
20° Brème.
21° Francfort-sur-le-main.
Dân có trong nước tính được 43 trăm vạn (43,000,000).
Nhựt trình sau sẽ nói về các nước phía nam phương Europe.</t>
  </si>
  <si>
    <t>TIẾP THEO CHUYỆN SÁCH SỬ NƯỚC ANNAM.
Trước ấy vua sai quan đi sứ qua nước Chiêm-thành, bị vua nó bắt mà giam lại. Nên vua giận bèn sắm sửa tàu thuyền khởi giải sẵn. Sang tới năm ấy vua mình minh làm tướng mà đi đánh chém được tướng Chiêm-thành tại giữa trận, thì quân nó cả thua bắt sống được quân Chiêm-thành không biết bao nhiêu mà kể, rồi vua đuổi theo tới thành Kinh đó nó, thì vua Chiêm-thành tên là Xá-Lợi-đà-bàng, cùng người Ngã-Nhựt-hoang đều sợ liền bỏ thành mà trốn đi, vua đem quân vào thành bắt sống được con bát gái của nó hơn kể trăm đứa ; và một người thầy chùa nước Thiên-trước. Vua lại day phá hết thành trì và nhà thờ cúng nó đi, mà lấy hết châu báu, đem về thành Kinh đô.
Nam giáp thân thứ 5 mới đúc tiên hiệu Thiên-phước.
Năm ất dậu thứ 6, tháng 7 nhằm ngày sanh nhựt vua mà đi dạy thợ làm chiếc thuyền giữa sông, rồi dùng cây tre làm hòn non bộ trên chiếc thuyền ấy, hiệu là núi Nam sơn, bên bày trò đua ghe, vua ngự trên hòn non bộ ấy, mà xem ghe đua, tới đó về san thì lây làm lễ thưởng, tới đôi nhà Lý hổ đến ngày sanh nhựt, thì làm non bộ, bằng trẻ là cũng bắt chước theo đấy.
Nam bình tuất thứ 7, điểm dân ra làm lính ; chọn những người nào mạnh giỏi ấy bổ vào Quân Tức-vệ, gọi rằng lính Thần-quân, đều dùng mực chấm trên tráng ba chữ Thiên-Tử-quân. Sau tới đời Lý, đời Trần, hể binh cầm quân của vua thì trên tráng hoặc trước ngực hoặc hai về cơ chấm chữ là cũng bởi đó làm đầu.
Năm ấy vua nhà Tống sai quan sứ là người Lý-nhược-chuyết, và người Lý-giác, qua phong cho vua làm chức, Annam đô hộ Tĩnh hải quân tiết độ sứ. Vua đãi đúng quan sứ theo cách sang trọng. Thường hứa yên điện đủ các thứ miếng ngon vật lạ, mỗi khi ban phát thứ chi đồ quí hóa, trân kỳ cho được khoe khoan trong nước, mình giao có ; lại đây đem hai tướng bắt được khi trước, là Quách quân-biện, và Triệu phụng-huân, mà trả cho quan sứ nhà Tống. vua lại nói với quan sứ rằng : « Nước tôi nhờ mọn đường sá xa xuôi, quan sứ lội suối trèo non mà qua đến đây, có lẽ cũng phải chịu khó nhọc làm chứng ? » Thì quan sứ trả lời rằng : « Bên Trung-quốc, là bờ cõi rộng hơn muôn dặm, kể được bốn trăm quận, đường đi thì cũng có nơi bằng thẳng, có nơi hiểm trở, một phương này không kể là xa, có lầy gì làm khó nhọc đâu. »
Năm đinh hợi, thứ 8, vua cây ruộng Tịch-điền tại núi Đội-sơn, được mót thỏng vàng, lại cày tại núi Bang-hải, được một thỏng bạc, bên đặt tên là ruộng kim ngân.
Năm ấy nhà Tống lại sai người Lý giác qua làm quan sứ. Vua đã biết Lý giác là người giỏi học hành giỏi làm thơ, bèn đây một tên thầy chùa, tên là Thuận, giả làm kẻ đưa đò, mà rước quan sứ, khi ấy có hai con ngỗng thỏ trên mặt nước. người Lý giác bèn ngâm câu thơ rằng: Nga nga lưỡng nga, nga hướng, điền hướng thiên nha. » Thầy chùa Thuận đương cầm chèo và chèo và ngâm nối theo vần ấy rằng : Bạch mao phô lục, thủy hồng trao bãi thanh ba. Thì người Lý giác lấy làm lạ. Khi đã tới nha sứ rồi, liên gởi cho thầy chùa Thuận rằng : Hạnh ngộ mình thì tàn thanh du, nhứt thân nhị độ sứ Giao-châu, Đông Đô tưởng biết tâm vua tuyển, Nam-Việt thiên trùng cưng vị lưu, mã đạp yên vân xuyên lăng thạch, xa tíc thanh chướng phẩm tương lưu, thiên ngoại hữu thiên ứng viễn chiếu, khê đàm ba tịnh kiến thiên thu.
Sau thầy chùa Thuận, dâng bài thơ ấy lên cho vua thì có các quan hay chữ tàu vội nói với vua rằng : Coi câu kết bài thơ ấy, thì biết người Lý-giác có ý tôn vua cũng như vua trung quốc, vua lấy làm khen mà trọng đãi người Lý-giác.
Năm mậu tí thứ 9, quan Thái-sư tên là Hồng-hiến mất.
Người Hồng-hiến là người giỏi bên Tàu học các sách kinh sử thỏng thái lắm, thường theo vua đi đánh giặc, làm chức quản sứ tới khuyên vua tử vi, rồi lại lo bàn việc nhà nước có công nghiệp lớn, vua kể là tôi tâm phúc phong cho tới chức Thái-sư, khi ấy đau mà chết thì vua lấy làm tiếc lắm.
Năm kỷ sửu, cải niên hiệu là Hưng-thống năm đầu.
Năm quí tỵ, hiệu Hưng thống thứ 5, nhà Tống sai quan sứ qua phong cho vua làm Giao-chỉ quận vương, vì đều ấy nói từ năm sau là năm giáp ngọ, thì cải niên hiệu là Ứng-thiên năm đầu.
Năm Tân sửu, hiệu Ứng thiên thứ 8, vua ngự đi thân chính giặc Cử-long. Quân giặc ngó thầy liền kéo cung lên ở tên vô muôn nhắm vua mà bắn, chứng đó khi gần bắn thì cái tên rớt đi lại đặt lấy cái tên khác, mà kéo cung lại, thì ấy dứt đi mà bắn không được, quân giặc thấy vậy, thì thất kinh mà thôi tui, vua đuổi theo tới không cùng, thì giặc đã có binh phục, sẵn tại hai bên bờ sông ứng lên, mà đánh quân vua đều bị vậy hãm tại giữa sông, vua cưỡi là Vệ-vương-triều bị tên giặc bắn nhắm mà chết tại trận, vua thấy đã suy thì giảm
chon kêu trời ba tiếng, rồi minh vua ra đốc quân đánh cố chiếng, thì quân giặc trở lại phải thua.
Năm nhâm dần thứ 9, mới định lễ luật nhà nước lại; chọn quân ngũ, chia các quan tướng hiệu làm hai ban, cải mười đạo lại làm Lộ-Phủ-châu.
Năm giáp thìn thứ 11, lập con vua tên là Long-việt lên làm Hoàng thái tử trước ây Hoàng thái tử tên là Long-du mất sớm, thì con thứ tư vua tên là Long-đỉnh, lo cầu cho được làm Hoàng thái tử, vua đã muốn cho song cô các quan cùng vua rằng : Nếu bộ con trưởng mà lập con thứ thì đã không phải theo phép, mà lại e ng`y sau sanh loạn ra nữa chăng, vua lấy làm phải, mới không tôn Long-đỉnh mà tôn Long-việt thì Long-đỉnh lấy làm tức minh mà giận vua lắm.
Nhựt trình sau sẽ nói tiếp theo chuyện này.</t>
  </si>
  <si>
    <t>VÉ TÀU VÔ RA BUÔN BÁN,
tại Sài Gòn.
Kể từ ngày mồng 4 tháng janvier này đến ngày 15, thì tàu Tây tàu Chệc các xứ vô ra của Sài gòn chở hàng lại bán, an hàng thổ sản đất này chở đi.
Tàu Tây 27 chiếc ở tại Hạ-Châu, Hương Cảng lại.
Tàu Chệc ở tại Hải-Nam lại 9 chiếc.
Ấy là tàu vô và là hầy nhiều.
Còn ra, tàu Tây 15 chiếc.
Tàu Chiếc 3 đi vô
Cao-Mên.
Ăn gạo chở đi tính cộng lại, 15 chiếc ra nội 15 bữa, thì được 74,320, tạ gạo.</t>
  </si>
  <si>
    <t>VÉ GHE BẦU GHE CỬA,
vô ra buôn bán
VÔ.
204 chiếc ; bạn 1041 tên ; quá giang 17 người.
RA.
211 chiếc ; bạn 1053 tên ; quá giang 48 người.
GHE VÔ CHỞ NHỮNG MÔN SAU NAY.
Tiền 34,951 quan.
Nước mắm 337,760 ghè.
Dầu dừa 602 lu.
Vôi 4,800 tạ.
Đường cá 457 tạ.
Lụa hàng 3,600 cây.
Muối 2,375 tạ.
Dây dừa 11,000 đường.
Tơ 34 tạ.
GHE RA CHỞ.
Tiền 104,132 quan.
Gạo 3,697 tạ.
Thuốc bắc 7 tạ.
Trà tàu 177 khạp.
Lúa 122 tạ.
Giày 46 bô.
Nhan 28 thúng.
Rượu nếp 30 lu.
P. Trương Vĩnh Ký, Gia định báo chánh tổng tài.
SAIGON. — NHÀ AI NHÀ NƯỚC.</t>
  </si>
  <si>
    <t>Tiếp theo bài học bản đồ,
4° Nước Suisse,
Nước Suisse hay là Confédération Helvétique ở chính giữa phương Europe, phía đông nước Pha-Lang-Sa, giữa cái hồ Constance và hồ Génève. Bên Nam thì có núi Alpes che, bên Bắc, bên đông thì có sông Rhin tưới ; bên Tây Nam thì có sông Rhône. Nước này không đặt vua, đặt nhau mà cai trị thay phiên mà thôi. Chính chở kinh thành để lo việc chánh là tại thành Berne ; cả nước chia ra làm 22 canton.
Bên Bắc 6 canton.
Bên Nam 2 ».
Bên Đông 4 ».
Bên Tây 5 ».
Còn ở giữa 5 ».
6 canton bên Bắc là :
Bâle, thành là Bâle.
Soleure, » »
Argovie, » » Arau.
Zurich, » »
Thurgovie, » » Frauenfé'd.
Schaffhouse, » »
2 canton bên Nam là :
Tésin, thành là Bellinzona.
Le Valais, » » Sion.
4 canton bên Đông là :
Sain-Gal', » »
Appenze'l, » »
Gloris, » »
Les Grisons, » » Coire.
5 canton bên phía Tây là :
Berne, » »
Neufchâtel, » »
Fribourg, » »
Vaud, » » Lausanne.
Génève, » »
5 canton ở giữa là :
Zug, » »
Lucerne, » »
Schwitz, » »
Underwa'd, » » Stanz.
Uri, » » Altorf.
Đo đặng đất cả nước ước đặng 38,400 kilomètre vuông. Số dân được 2,300,000.
Mỗi canton là mỗi nước nhỏ không vua, làm như việc làng, mỗi nơi cứ phép luật riêng mình mà cả 22 canton đều hiệp với nhau để mà giữ gìn nhau kẻo ngoại quốc thâm lọm.
Thành Berne lấy làm chính chở hội đồng công luận. Mỗi canton thì có chọn thông nhơn để mà bàn lo việc chánh, mà bàn thông nhơn ấy lại đặt ra 7 người cộng đồng để mà trị nước, lại có lập ra một tao công có 41 thuộc viên.
Ngoại nước n`y có nhiều cảnh tự nhiên sơn thủy xinh đẹp lắm. Lại có danh về nghề làm máy đồng hồ, đồ nữ trang, hàng lụa vân v.
Nhựt trình sau sẽ nói về nước Autriche.</t>
  </si>
  <si>
    <t>GIA THÊM GIA ĐỊNH BÁO SỐ THU NĂM, NĂM 1870.
Về phép đưa ngựa ngày rằm và ngày 16 tháng hai Annam năm Canh ngọ năm nay.
CUỘC THỨ NHỨT.
KÊU LÀ CUỘC ANNAM.
Ngựa Annam đực cái cũng được, mà người Annam cỡi, mặc đồ theo thói nước Annam.
Đàng chạy xa 2,000 thước Langsa. Không phải cân lại khỏi chịu chung tiền mà đua.
Phần thưởng hạng nhứt . . . . . 700 franc.
id » nhì . . . . . 300 »
id » ba . . . . . 100 »
CUỘC THỨ HAI.
KÊU LÀ CUỘC CHỢ LỚN.
Ngựa đực ngựa cái, các xứ nước miền là đông ngựa bên phương đông thì thôi.
Kẻ cỡi muốn ăn mặc cách mào mặc ý.
Đàng đua là 1,500 thước tây. Khỏi phải cân, khỏi phải chung tiền.
Phần thưởng hạng nhứt . . . . . 300 franc.
id » nhì . . . . . 150 »
id » ba . . . . . 100 »
CUỘC THỨ BA.
KÊU LÀ CUỘC CHÍ HÒA.
Đường đua là 3,000 thước.
Ngựa đực ngựa cái Annam cỡi tề. Ăn mặc thể nào mặc ý.
Hạng nhứt . . . . . . . . 500 franc
» nhì . . . . . . . . 250 »
CUỘC THỨ BỐN.
KÊU LÀ CUỘC KHẢI TƯỜNG.
Đường đua là 2,500 thước. Cần nặng cho được 55 kilogrammes. Tiền chung vô là 50 franc.
Ngựa Annam đực cái cũng đặng ; người cỡi phải mặc đồ theo lệ đồ mặc mà đua.
Thưởng . . . 1,000 franc, người tới trước ăn.
Người tới thứ hai thì ăn phần tiền đã chung nhau mà đua trong cuộc ấy.
CUỘC THỨ NĂM.
KÊU LÀ CUỘC THÀNH PHỐ.
Đường đua là 3,000 thước. Chung tiền 50 franc.
Ngựa đực ngựa cái, nhỏ con đồng ngựa phương đông tháng một con vô xe hai bánh, đi nước tề.
Phần thưởng . . . 1,000 người tới trước ăn.
Người tới thứ hai ăn phần tiền đã chung nhau trong cuộc ấy.
CUỘC THỨ SÁU.
KÊU LÀ CUỘC SÀI GÒN.
Đường chạy đua là 4,000 thước. Tiền chung mà đua 50 franc.
Ngựa phương đông, nhỏ con, đực cái cũng được xe bán bánh tháng hai con, mà đi nước tề.
Thưởng . . . 2,000 franc kẻ tới trước hết ăn.
Người tới thứ hai ăn phần tiền đã chung nhau mà đua trong cuộc.
CUỘC THỨ BẢY.
KÊU LÀ CUỘC QUAN NGUYÊN SOÁI.
Đường chạy đua là 2,500 thước. Còn nối cho được 70 kilogrammes. Tiền chung vô là 50 franc.
Ngựa xứ nào nước nào, đực cái gì cũng được mà phải mặc đồ theo lệ đồ mặc đua.
(Như khi người tới được trước mà ăn tiền giải mà chạy trớt đi quá bốn phút đồng hồ, thì mất ăn.)
Tiền thưởng . . . 1,500 franc người hạng nhứt ăn.
Người tới hạng thứ hai thì ăn phần tiền đậu chung nhau trong cuộc ấy.
CUỘC THỨ TÁM.
KÊU LÀ CUỘC CAO MÊN.
Đường chạy đua là 3,000 thước.
Đua xe bò.
Tiền thưởng hạng nhứt . . . . . 300 franc.
» » » nhì . . . . . 200 »
» » » ba . . . . . 100 »
CUỘC THỨ CHÍN.
KÊU LÀ CUỘC KẾ ĂN.
Đường chạy đua là 3,000 thước. Còn nối cho được 55 kilogrammes, đậu tiền chung nhau mỗi người là 50 franc.
Ngựa đực ngựa cái, ngựa dòng ngựa phương đông, nhỏ con mà đã ăn được trong cuộc kêu tên là là cuộc Annam, cuộc Khải-tường, cuộc Thành-phố, và cuộc Sàigòn, đua lại với nhau ; phải ăn mặc theo lệ đồ mặc mà đua.
Thưởng . . . 1,500 franc, thì người hạng nhứt ăn.
Còn người tới thứ hai thì ăn phần tiền đã đậu lại chung nhau trong cuộc đua ấy.
NGÀY ĐẦU HẾT.
Là ngày rằm tháng hai Annam thì đua những cuộc sau nầy:
1° Cuộc Annam . . . giờ thứ 4 buổi chiều.
2° Cuộc Chợ-lớn . . . » » 4 rưỡi »
3° Cuộc Chí-hòa . . . » » 5 »
4° Cuộc Khải-tường . . » » 5 rưỡi »
QUA NGÀY SAU.
Là ngày 16 tháng hai Annam thì đua 4 cuộc nầy:
1° Cuộc Thành-phố . . . giờ thứ 3 rưỡi chiều.
2° Cuộc Sàigòn . . . » » 4 »
3° Cuộc Quan Nguyên-soái . » » 5 »
4° Cuộc Kế-ăn . . . » » 5 rưỡi »
ĐIỀU LỆ PHÉP TÁC PHẢI GIỮ TRONG CUỘC ĐUA NGỰA.
Điều thứ nhứt.
Hễ đều chi cãi lầy, rầy rặc, tràn trôn với nhau ; thì có hội đồng phân xử sao cho. Hội đồng xử sao thì chịu vậy không được kêu tới đâu nữa. Khi hội đồng chẳng có rập một ý với nhau, mà hai đang cùng đồng số với nhau thì tiếng ông chánh đồng lý hội đồng phán là hơn.
Điều thứ hai.
Ngựa Hương-công, Thương-hải, hay là ngựa Hạ châu thì phải có chứ quan đồng lý hội đồng đua ngựa các thành ấy đứng vô mà làm chứng cho biết trong những chỗ nó
tới mà đua. Còn những ngựa nào khác thì có hội đồng đây xét.
Điều thứ 3.
Những ngựa du , có phải cần, có phải chung tiến, thì phải tới trước ngày 13 tháng hai Annam năm nay chứng giờ thứ 3 buổi chiều mà biên vô sổ, tại hội quán xã chánh Saigon. Người ta sẽ biên sắc ngựa là sắc ngựa gì, áo kè cởi muốn mặc màu nào, tên chủ ngựa là ai. Còn tiến chung vô đặt lại mà đua thì cũng phải đem nạp bữa biên ấy luôn trớt thế.
Điều thứ 4.
Mỳ người đã ăn được tiền thưởng cuộc kia cuộc nọ thì thì đua mà ăn rồi, tức thì phải ở chỗ cán cho người ta cân lại chẳng nên bước chơn xuống đất. Ai mà chẳng tuân cứ theo phép đây, hay là cân không nổi đủ theo lệ đã ra, thì sẽ bất đi không được ăn thưởng, còn tiền thưởng thì về người kẻ lày sau.
Điều thứ 5.
Cách còn 200 thước mới tới chỗ dựt giải ăn thì có trồng cây mọc cao. Như khi con ngựa tới chỗ dựt giải ăn được thưởng mà các con khác chưa con đã tới trồng cây mọc, thì bớt đi hết. Con ngựa tới trước chẳng những là ăn phần tiền thưởng hạng nhứt mà thôi, mà lại ăn luôn cả tiền chung đã góp nhau mà đua cuộc ấy nữa.
Điều thứ 6.
Nếu trong những cuộc có ba hạng thưởng mà có hai người ăn được hạng nhứt hạng nhì mà thôi không ai ăn được hạng ba thì tiền thưởng hạng ba sẽ chia ra cho hai người ấy ăn.
Điều thứ 7.
Tại trường đua sở có để cái cân ra đó mà nhắc cho đồng lệ. Có hai thuộc viên hội đồng coi thị việc cân ấy. Kẻ cởi ngựa có phép biều cân đó thăng cho con ngựa mình.
Điều thứ 8.
Thị việc ai tới trước mà ăn được thưởng thì sẽ đạt ba
thuộc viên hội đồng mà coi lấy việc ấy.
Điều thứ 9.
Trước khi ra đua, thì sẽ bắt thăm cho biết chỗ mà sắp hàng ra ; cứ thứ tự theo sổ bắt thăm mà giàng ra.
Điều thứ 10.
Trong những cuộc đua ngựa cởi hay là ngựa kéo xe phải đi nước tề, nếu ngựa muốn nhảy sủi thì kẻ cởi kẻ đánh xe phải lo mà cầm mó lại cho mó tề. Như không thì không được ăn thưởng.
Điều thứ 11.
Nội trong 8 bữa trước ngày đua thì cho phép ai muốn tập ngựa tập xe tại trường đua thì tập được. Mà ngựa có tập thì tập buổi sớm mai, còn xe thì tập buổi chiều.
Điều thứ 12.
Những kẻ cởi ngựa bất kì người nước nào, muốn đua thì đua cuộc nào cũng được, trừ ra cuộc kên là cuộc Annam mà thôi.
Điều thứ 13.
Kẻ có nghề hay cởi ngựa mà đua thì phải nổi hai kilogrammes hơn kẻ khác.
Điều thứ 14.
Nếu có cuộc nào mà có một người đua mà thôi thì hội đồng sẽ liệu mà giao chạy mấy phút cho tới mức mà ăn hưởng được.
Điều thứ 15.
Trong cuộc nào có truyền bận đồ mặc mà đua theo lệ, mà không mứ mà ăn bận theo như vậy thì chủ ngựa ấy sẽ phải bất vạ 50 franc.
Điều thứ 16.
Ngựa cái mà vô cuộc đua thì bớt cân cho nhẹ hơn ngựa đực lớn ba kilogramme.
Saigon ngày 25 tháng janvier 1870.
Chánh đông lý hội đồng lỳ,
G. Le Bus.
Nguyễn-Soai phó,
DE CORNULIER-LUGINIÈRE,</t>
  </si>
  <si>
    <t>Tiếp theo tờ quan Nguyên Soái định về phép buôn bán nha phiến.
Đoạn thứ 6 :
Về hình phạt.
Điều thứ 22.
Hễ bán, hay là cho không cần nợ, chở đường bộ hay là đường thủy, hay là đem đi bán nha phiến, trong đất Nam-kì lúc tình nầy, bắt được thì sẽ phải phạt ở tù ít là 15 ngày, mà nhiều là 3 tháng, hay là phải phạt vạ ít là 500 sấp lên mà nhiều thì 3000 francs sấp xuống; hay là phải mắc cả hai phần phạt làm một với nhau.
Đồ dùng, ve hủ, hộp đựng nha phiến thì sẽ tịch biên cả mà phát mãi để nhập công ti.
Điều thứ 23.
Nấu thuốc ma hút, lấy thuốc trộn với giống gì mặc lòng dấu với thứ không có hại gì thì cũng phải phạt vì kẻ bán thuốc, phải ở tù từ ba tháng cho đến sáu tháng hay là phải phạt tiền từ 500 cho đến 3000 francs, hay là phải chịu trận cả hai vạ ấy. Các đồ dùng mà nấu, ve bình dùng mà nấu, mà trộn nha phiến thì phải bắt và tịch cho công ti.
Điều thứ 24.
Mày kẻ bán thuốc, mày kẻ ở công ti mà có nha phiến khác không phải của công ti, số phải phạt tiền từ 2,000 cho đến 3,000 franes và ở tù từ 2 tháng cho đến 4 tháng. Người nào ngoài có ý mua mà dùng nha phiến khác không phải của công ti, thì sẽ bị phạt như hình phạt nói đó.
Điều thứ 25.
Cấm không cho ai dùng tích hơn hai lượng xái hay là nhựa, kẻ phạm đi ở nầy sẽ phải phạt tù từ năm ngày cho đến một tháng. Công ti phải chịu nua hay là lấy nha phiến mà đổi lấy cùng theo giá nhà nước sẽ rao và dán yết thị ra.
Điều thứ 26.
Chở nấu phát ra các nơi, đem đến chỗ kia chỗ nọ mà bán những đó, dầu không phải là chính nha phiến, nhưng mà có lẽ lấy mà giả nha phiến đặng, thì cũng sẽ mắc hình phạt đã kể trong điều thứ 22 trước nầy.
Điều thứ 27.
Ai mà nội trong một năm đã phạm phép mà còn phạm lại một lần nữa như đã có chỉ ra trong điều thứ 22,23,24,25 và 26 thì sẽ mắc hình phạt nặng hơn hết (như vạ ít là năm trăm sấp lên nhiều là ba ngàn sấp xuống, thì mắc vạ ba ngàn.)
Điều thứ 28.
Những cớ làm cho nhẹ bớt tội trong điều 463 bộ hình luật thì sẽ chẳng nên cứ trong luật nầy.</t>
  </si>
  <si>
    <t>Đoạn thứ 7.
Về một hai phép riêng.
Điều thứ 29.
Công ti nha phiến thì bán cho người ta làm một năm hay là nhiều năm hoặc bán chung đấu giá hay là bán riêng cũng được.
Kẻ mua công ti phải kiêm hai người đứng bảo lãnh cho chắc chắn.
Thuê mua công ti thì phải đóng tháng một mà phải đóng trước luôn.
Vì bằng kẻ mua công ti làm không nổi mà bỏ, thì nhà nước có phép mà lấy mà bán lại cho kẻ khác; mà nếu như vậy, như bán lại mà nhà nước lỗ thì chủ mua công ti lại với những người bảo lãnh phải thường.
Chủ mua công ti phải dự trữ cho có luôn luôn bốn chục thùng thầu và hai muôn lượng thuốc chín.
Nhà nước cần muốn biết việc gì trong sổ công ti, thì có phép đòi sổ công ti mà coi.
Mỗi tháng thầu thuốc xuất phát vô ra trong các kho</t>
  </si>
  <si>
    <t>nên phạt ở tù một năm. Nó xin hội đồng xét lại, bây giờ cũng y nguyên án.
241. Tháng 10, ngày mồng 3. Quan tham biện Long-xuyên xử Nguyễn-văn-tỉnh, 27 tuổi, quan ở làng Định-an có dùng con dấu giả nên phạt ở tù hai năm. Nó xin hội đồng xét lại, bây giờ phạt ở tù mười tháng mà thôi.
242. Tháng 10, ngày mồng 3. Quan tham biện Long-xuyên xử Đoàn-đặng-tảnh, 40 tuổi, Hồ-văn-nhan, 50 tuổi, Nguyễn-văn-quí, 50 tuổi đều quán ở làng Tân-đức có tội ăn tiền thuê làng, nên phạt đều ở tù hai năm. Nó xin hội đồng xét lại, bây giờ tên Tảnh và tên Nhan y nguyên án còn tên Quí phạt ở tù một năm mà thôi.
243. Tháng 10, ngày mồng 10. Quan tham biện Trà-vinh xử Nguyễn-văn-quới, 38 tuổi ; Trần-văn-dư, 31 tuổi, Phạm-văn-thiên, 36 tuổi đều quán ở làng Long-trị có tội đi ăn cướp dưới sông, nên phạt tên Quới đày ba năm, tên Dư và tên Thiên phạt đày đều hai năm. Quan thông sát giao án cho hội đồng xét lại, bây giờ phải phạt đày đều năm năm.
Thống sát lục tỉnh nam luật vụ quan ki,
PHILASTRE.</t>
  </si>
  <si>
    <t>Về tên người bên Tàu Annam quen đặt mà kêu.
Người bên Tàu thường kêu là người trung quốc nghĩa là nước ở giữa, vì thuở xưa bên ấy có 18 nước chư hầu; chỗ kinh thành hoàng đế ở lại ở vô giữa các nước Chư-hầu nên gọi là trung quốc.
Người bên Tàu thường kêu mình là Đường-sơn, Đường-nhơn, hay là Thanh-nhơn, nghĩa là người nhà Đường nhà Thanh.
Annam ta kêu là Tàu, người bên Tàu là vì người Khách thường đi Tàu qua đây, lại dùng Tàu chở đồ hàng hoá qua đây buôn bán ; nên kêu là Tàu, hàng tàu, đồ Tàu, v.v.
Người Bắc thì kêu là Ngô, nghĩa là người nước Ngô, có kể lại cái nghĩa rằng vì bởi nó hay xưng mình là Ngô nghĩa là tôi.
Kêu Các chú là bởi người Minh-hương mà ra ; mẹ Annam cha Khách, nên nhìn người Tàu là anh em, bởi không thì cũng là người đồng châu với cha mình, nên mới kêu là Các chú nghĩa là em cha mình. Sau lần lần người ta bắt chước mà kêu bầy theo làm vậy.
Còn kêu là Chệc là tại tiếng Triều-châu kêu tảng Chéc nghĩa là chú. Người bên Tàu hay giữ phép, cũng như Annam ta, thấy người ta tuổi đồng cậu có chú bác, thì
kêu tảng là chú là cậu, vân vân. Người Annam ta nghe vậy vịn theo mà kêu các anh là Chệc.
Thuở trước ta hay kêu là Khách (kêu làm vậy là phải lắm) vì thiệt người bên Tàu qua bên này buôn bán thép, không phải là chủ, ta là chủ mà họ là Khách : vì ta sinh ra bên này, đất nước ông bà, cũng như người nhà là chủ, còn người ở ở khác tới thì là Khách.
Vậy thì muốn kêu cho trúng thì phải kêu là Ngô hay là Khách, hay là Tàu cũng được ; mà tiếng Tàu thì đồ mà kêu đồ bồi bên nước Khách mà qua mà thôi. Kêu Các chú thì phi lý quá, vì Annam không phải là Minh-hương hết thảy. Việc gì lắm nhỏ đờn bà đờn ông cũng kêu là Các chú ? Khi gặp người Khách nào lớn tuổi đáng đờn anh đờn chị, thì theo phép lịch sự kêu người ta là anh, là chủ, là ổng, thì phải, mà kêu ngang dụng Khách nào lớn nhỏ bất kì cũng kêu tảng làm vậy thì là quầy.
Còn tiếng Chệc thì ta dùng đã quen, có nhiều người không hiểu nghĩa, thường là tên đặt cho Ngô Khách làm vậy mà thôi, chẳng hay Chệc nghĩa là chú ruột ; Nên nhiều khi nghe người ta hay kêu : thằng Chệc, lão Chệc, chú Chệc. Mà thật là nói sai : Đã chú sao lại thằng ? Đã chú sao lại chú nữa ? Tiếng người mới chuộng cũ vong. Tiếng ta lại thiếu tiếng mà kêu tảng các cô đi các bà, sao lại va dùng tiếng Khách mà kêu những là Chệ, là Ý, vân vân ?</t>
  </si>
  <si>
    <t>Lò-gốm le 4 février 1870.
Tối mồng 4 rạng ngày mồng 5 tháng giêng Annam, chừng canh ba tại Lò-gốm (Chợ-lớn) có cháy hết một dãy phố 41 căn, lại một dãy trại của Ngô làm gạch ngói 12 căn, và một cái nhà nhỏ ; khi ấy có làng xóm chạy đến chữa cũng đã nên đông, mà rủi khi lửa phát thì có gió mạnh, và nước ròng cạn đã gần hết rạch, nên có chậm một chút, mới cháy nhiều làm vậy ; khi đã cháy hết một dãy trại, rồi mới qua dãy khác được 3 căn ; thì chữa mới tắt : Thật người Lò-gốm cũng nên giỏi, và đồng lòng lắm, chớ phải đờ thì nội xóm đó đã cháy hết ; lại tức mình không biết vì cớ nào mà cháy làm vậy ; khi lửa phát, là tại nhà tên Hưng mà phát lên trước, tên ấy thấy cháy qua phố, vì trại của người ta, thì hai vợ chồng bỏ trốn mất, làng xóm không biết đâu mà tầm, cũng không biết ai mà hỏi cho rõ, vì lẽ nào mà ra đến rủi ro làm vậy.
Nhứt hạng giáo lập Võ-văn-huình kí,
P. Trương Vĩnh Ký, Gia định báo chánh tổng tài.
SAIGON. — NHÀN NHÀ NƯỚC.</t>
  </si>
  <si>
    <t>7 Nước ở riêng không nhập dâm Allemagne.
5° VỀ NƯỚC AUTRICHE.
Nước Autriche (nghĩa là nước bên đông) ở giữa phương Europe mà chạy dài từ tây qua đông. Cô sông Danube đi ngang qua nước. Phía nam có biển Adriatique ; phía đông có núi Carpathe, phía tây nam có núi Alpes che. Nước này là xứ có nhiều dân thứ khác nhau tiếng nói khác đạo, khác phong tục thời phép.
Cả nước lấy số nước được 36 vạn (36,000,000) :
Người Allemand 9,000,000.
Người Ytulien 2,000,000.
Người Hongrois 5,500,000.
Người Slaves 15,500,000.
Thảy đều nói tiếng khác nhau, cho nên tiếng chung làm tiếng quan hoa là tiếng Latinh.
Nước này chia ra làm 13 xứ, 6 xứ có nhập giao lân nghĩa với Allemagne ; còn 7 xứ thì riêng ra không có vô đó.
4° 6 Xứ có nhập với Allemagne.
1° Archiduchée d'Autriche, thành là Vienne là chính kinh đô.
2° Styrie » Gratz.
3° Illyrie » Laibach
4° Tyrol » Inspruck, với Trente.
5° Nước Bohême » Prague.
6° Moravie » Brunn.
7 Nước ở riêng không nhập nhập dâm Allem agne.
1° Gallicie thành là Lemberg
2° Nước Hongrie » Bude.
3° Transylvanie » Hermanstadt.
4° Sclavonie » Eszeck.
5° Croatie » Agram.
6° Dalmatie » Zara.
7° Nước Lombard-Vénitien » Milan.
Đo đường đất cả nước ước đặng 650,000 kilométre vuông.
Thành kinh đô là thành Vienne, lập trên bờ sông Danube trong xứ archi duché d'Autriche.
Nhựt trình sau sẽ nói về nước Fprusse.</t>
  </si>
  <si>
    <t>Quan Nguyên-Soái mới Cornulier-Lucinière tới Saigon nhậm quyền thay Ohier</t>
  </si>
  <si>
    <t>Nguyên Soái; Cornulier-Lucinière; Ohier; Saigon; nhậm chức</t>
  </si>
  <si>
    <t>Thể lệ công ti nha phiến (Đoạn 4): nha phiến chở ngang qua địa hạt công ti – Điều 10–12</t>
  </si>
  <si>
    <t>nha phiến; công ti; thể lệ; kho hàng; khai báo</t>
  </si>
  <si>
    <t>Thể lệ công ti nha phiến (Đoạn 5): phép bắt thuốc lậu và hình phạt – Điều 13–21</t>
  </si>
  <si>
    <t>nha phiến; thuốc lậu; bắt xử; hình phạt; công ti</t>
  </si>
  <si>
    <t>Cáo phó: Trần-văn-huyền, bạn tàu Dragon, chết tại Alger</t>
  </si>
  <si>
    <t>Trần-văn-huyền; tàu Dragon; Alger; cáo phó</t>
  </si>
  <si>
    <t>Rao đấu giá hoa lợi vườn hoa thành phố Saigon năm 1870</t>
  </si>
  <si>
    <t>đấu giá; vườn hoa; Saigon; Xã chánh</t>
  </si>
  <si>
    <t>Rao đấu giá bán 2.500 thước đá ong vun đắp đường Saigon</t>
  </si>
  <si>
    <t>đấu giá; đá ong; đường sá; Saigon</t>
  </si>
  <si>
    <t>Bàn về sự học hành (tiếp): khuyên khiêm nhường, chớ khoe tài</t>
  </si>
  <si>
    <t>học hành; khiêm nhường; Hannibal; Socrate; giáo huấn</t>
  </si>
  <si>
    <t>Nguyệt thực ngày 17 janvier và lịch nhựt/nguyệt thực năm 1870</t>
  </si>
  <si>
    <t>nguyệt thực; nhựt thực; thiên văn; lịch 1870</t>
  </si>
  <si>
    <t>Bàn về nỗi khổ nông dân: mất mùa, mắc nợ, cờ bạc, á phiện</t>
  </si>
  <si>
    <t>nông dân; lúa gạo; mắc nợ; cờ bạc; á phiện</t>
  </si>
  <si>
    <t>Chuyện sách sử nước Annam (tiếp): đánh Chiêm-thành, sứ nhà Tống, đời Lê Đại-hành</t>
  </si>
  <si>
    <t>sử Annam; Chiêm-thành; nhà Tống; Lê Đại Hành; Lý-giác</t>
  </si>
  <si>
    <t>Thống kê tàu Tây, tàu Chệc vô ra buôn bán tại Saigon (4–15 janvier)</t>
  </si>
  <si>
    <t>tàu buôn; Saigon; xuất nhập; gạo; thống kê</t>
  </si>
  <si>
    <t>Thống kê ghe bầu, ghe cửa vô ra và các món hàng chở</t>
  </si>
  <si>
    <t>ghe bầu; ghe cửa; hàng hóa; thống kê; buôn bán</t>
  </si>
  <si>
    <t>Bài học bản đồ: nước Suisse (Thụy Sĩ) – vị trí, 22 canton, dân số</t>
  </si>
  <si>
    <t>địa lý; Suisse; Thụy Sĩ; canton; bản đồ</t>
  </si>
  <si>
    <t>Phụ trương: điều lệ 9 cuộc đua ngựa và 16 phép tắc (rằm &amp; 16 tháng hai)</t>
  </si>
  <si>
    <t>đua ngựa; điều lệ; giải thưởng; phụ trương; Saigon</t>
  </si>
  <si>
    <t>Thể lệ công ti nha phiến (Đoạn 6): hình phạt – Điều 22–28</t>
  </si>
  <si>
    <t>nha phiến; hình phạt; phạt vạ; tù; công ti</t>
  </si>
  <si>
    <t>Thể lệ công ti nha phiến (Đoạn 7): các phép riêng – Điều 29</t>
  </si>
  <si>
    <t>nha phiến; công ti; bảo lãnh; dự trữ; Điều 29</t>
  </si>
  <si>
    <t>Lời thẩm xét án các sở tham biện (các án 241–243)</t>
  </si>
  <si>
    <t>án tòa; tham biện; Long-xuyên; Trà-vinh; Philastre</t>
  </si>
  <si>
    <t>Giải nghĩa các tên gọi người Tàu: Ngô, Khách, Các chú, Chệc</t>
  </si>
  <si>
    <t>người Tàu; Ngô; Khách; Chệc; ngôn ngữ</t>
  </si>
  <si>
    <t>Cháy lớn tại Lò-gốm (Chợ-lớn) đêm 4 rạng 5 tháng giêng: cháy 41 căn phố</t>
  </si>
  <si>
    <t>hỏa hoạn; Lò-gốm; Chợ-lớn; cháy phố</t>
  </si>
  <si>
    <t>Bài học bản đồ: nước Autriche (Áo) – vị trí, dân tộc, 13 xứ</t>
  </si>
  <si>
    <t>địa lý; Autriche; Áo; Vienne; bản đồ</t>
  </si>
  <si>
    <t>Lời thẩm xét án các sở tham biện ngày 9/2/1870 (các án 244–300)</t>
  </si>
  <si>
    <t>án tòa; tham biện; lục tỉnh; Philastre; hình phạt</t>
  </si>
  <si>
    <t>Báo tù chết tại ngục Saigon: Nguyễn-văn-dươm, Nguyễn-văn-nói</t>
  </si>
  <si>
    <t>tù nhân; ngục Saigon; chết; cáo phó</t>
  </si>
  <si>
    <t>Báo 2 tù chết tại Côn-nôn: Trần-văn-bường, Nguyễn-xuân-sanh</t>
  </si>
  <si>
    <t>tù nhân; Côn-nôn; chết; cáo phó</t>
  </si>
  <si>
    <t>Lời tòa soạn: kêu gọi các thầy giáo tập, thông ngôn gởi tin bài về</t>
  </si>
  <si>
    <t>tòa soạn; thầy giáo tập; thông ngôn; cộng tác; tin bài</t>
  </si>
  <si>
    <t>Chuyện răn cờ bạc: người bán gạo thua sạch tại Chợ-lớn (Phủ Phương gởi)</t>
  </si>
  <si>
    <t>cờ bạc; Chợ-lớn; răn đời; Phủ Phương</t>
  </si>
  <si>
    <t>Chợ-lớn: cháy 25 căn nhà, một người chết đuối khi chạy loạn</t>
  </si>
  <si>
    <t>Chợ-lớn; hỏa hoạn; cháy nhà; chết đuối</t>
  </si>
  <si>
    <t>Thủ-đức: tai nạn chơi đu ngày tết, quan huyện cấm đu bầu</t>
  </si>
  <si>
    <t>Thủ-đức; đu bầu; tai nạn; tết</t>
  </si>
  <si>
    <t>Mĩ-tho: người say chết đuối; vụ đốt nhà tại Mĩ-chánh</t>
  </si>
  <si>
    <t>Mĩ-tho; chết đuối; đốt nhà; tết</t>
  </si>
  <si>
    <t>Cái-bè: quan Đốc phủ Lộc vây bắt cướp trên sông và giết cọp dữ</t>
  </si>
  <si>
    <t>Cái-bè; ăn cướp; cọp; Đốc phủ Lộc</t>
  </si>
  <si>
    <t>Nam-vang: cháy các kho bên sông, thiệt hại gần 800.000 francs</t>
  </si>
  <si>
    <t>Nam-vang; hỏa hoạn; kho hàng; thiệt hại</t>
  </si>
  <si>
    <t>Chuyện sách sử nước Annam (tiếp): vua Đại-hành băng</t>
  </si>
  <si>
    <t>sử Annam; Lê Đại Hành; Ngọa Triều</t>
  </si>
  <si>
    <t>Bài học bản đồ: nước Prusse (Phổ) – vị trí, các xứ, dân số</t>
  </si>
  <si>
    <t>địa lý; Prusse; Phổ; Berlin; bản đồ</t>
  </si>
  <si>
    <t>Nghị định giá tiền quá giang tàu lửa nhỏ (Saigon–Tân-an–Mỹ-tho…)</t>
  </si>
  <si>
    <t>nghị định; quá giang; tàu lửa; giá vé; giao thông</t>
  </si>
  <si>
    <t>Biên trả lời 10 đơn xin cứu xét/xin lại án của dân</t>
  </si>
  <si>
    <t>đơn kêu án; trả lời; tham biện; Philastre</t>
  </si>
  <si>
    <t>Chợ-lớn: tin đồn nhà nước bắt đàn bà con gái làm dân bỏ gặt, mất mùa</t>
  </si>
  <si>
    <t>tin đồn; mất mùa; Chợ-lớn; gian tế; lúa gạo</t>
  </si>
  <si>
    <t>Xóm-chiếu: người say rượu lội theo ghe, chết đuối</t>
  </si>
  <si>
    <t>Xóm-chiếu; say rượu; chết đuối</t>
  </si>
  <si>
    <t>Cầu-kho: hỗn loạn tại rạp hát bóng, tìm thấy một xác người Chệc</t>
  </si>
  <si>
    <t>Cầu-kho; hát bóng; ẩu đả; tử thi</t>
  </si>
  <si>
    <t>Trảng-bàng: một người đi rẫy bị sét đánh chết</t>
  </si>
  <si>
    <t>Trảng-bàng; sét đánh; chết; mưa giông</t>
  </si>
  <si>
    <t>Biên-hòa: vụ ngoại tình bị bắt, người đàn bà toan thắt cổ</t>
  </si>
  <si>
    <t>Biên-hòa; ngoại tình; thắt cổ; xấu hổ</t>
  </si>
  <si>
    <t>Thủ-đức: cọp bắt tha một đứa trẻ khi coi đèn trời</t>
  </si>
  <si>
    <t>Thủ-đức; cọp; bắt trẻ con</t>
  </si>
  <si>
    <t>Thủ-dầu-một: đảng cướp 15–20 người có súng đánh nhà dân</t>
  </si>
  <si>
    <t>Thủ-dầu-một; ăn cướp; súng; chống cự</t>
  </si>
  <si>
    <t>Bến-cỏ: đứa cháu nướng khoai gây cháy nhà tại Phú-hòa-đông</t>
  </si>
  <si>
    <t>Bến-cỏ; hỏa hoạn; trẻ con; Phú-hòa-đông</t>
  </si>
  <si>
    <t>Long-điền: sấu vồ hụt một người đàn bà bên mé rạch</t>
  </si>
  <si>
    <t>Long-điền; cá sấu; tai nạn</t>
  </si>
  <si>
    <t>Cần-lố (11/2): chồng ghen say rượu đâm vợ, đánh mẹ vợ</t>
  </si>
  <si>
    <t>Cần-lố; ghen tuông; đâm chém; rượu</t>
  </si>
  <si>
    <t>Vinh-thành (8/2): người mù 7 năm bỗng sáng mắt lại (chuyện lạ)</t>
  </si>
  <si>
    <t>Vinh-thành; mù lòa; phép lạ; đạo</t>
  </si>
  <si>
    <t>Châu-đốc: người đàn bà giận chồng toan thắt cổ, được cứu</t>
  </si>
  <si>
    <t>Châu-đốc; vợ chồng; thắt cổ; cứu sống</t>
  </si>
  <si>
    <t>Châu-đốc: đứa trẻ 6 tuổi té xuống sông chết đuối</t>
  </si>
  <si>
    <t>Châu-đốc; chết đuối; trẻ con; ghe</t>
  </si>
  <si>
    <t>Chuyện sách sử nước Annam (tiếp): 11 con vua Lê Đại-hành, vua Trung-tông bị giết</t>
  </si>
  <si>
    <t>sử Annam; Lê Đại Hành; Trung-tông; Long-đĩnh; Lý-công-uẩn</t>
  </si>
  <si>
    <t>Giá hàng tại Chợ-lớn (mồng 4 đến 15 février 1870)</t>
  </si>
  <si>
    <t>giá hàng; Chợ-lớn; gạo; đường; thị trường</t>
  </si>
  <si>
    <t>Bài học bản đồ: nước Allemagne (Đức) – Liên bang 35 nước</t>
  </si>
  <si>
    <t>địa lý; Allemagne; Đức; liên bang; bản đồ</t>
  </si>
  <si>
    <t>Theo lời quan Nguyễn-soái định ngày 16 tháng février năm 1870, thì ông Boutroye là quan hai bộ sẽ làm phó tham biện, và sẽ tùng theo quan tham biện Vinh-long.
Theo lời quan Nguyễn-soái định ngày 16 tháng février năm 1870, thì ông Prioux là quan một bộ sẽ làm phó tham biện kể từ ngày ấy vi thì, và sẽ tùng theo quan tham biện Gò-công.
Theo lời quan Nguyễn-soái định ngày 18 tháng février năm 1870, thì ông Benoist là quan hai tàu, sẽ làm tham biện quyền và sẽ nhậm sở tham biện Cần-lộ.</t>
  </si>
  <si>
    <t>Cho lập một trường tại Ich-thạnh, lại đặt Nguyễn-văn-thống lên làm thầy giáo tập tại đó.
Nguyễn-soái tổng thông thủy lục binh dân theo lời quan Thượng lại mà
Định:
Quan tham biện Long-thành đặng lập một cái trường học tại Ich-thạnh.
Đặc Nguyễn-văn-thống, người ở An-hòa, làm thầy giáo tập hạng nhì mà coi lấy trường ấy.
Kể từ ngày Nguyễn-văn-thống lãnh việc thì sẽ đặng ăn lộc 1 năm là 300 franc, và tiền phụ thêm mỗi ngày có dạy là 1 franc nữa.
Phủ cho quan Thượng lại tuần cứ theo tờ định này đem vào số công lệnh và phát ra các nơi phải phát.
Lại bộ thượng thơ kí,
P. VIAL.
Nguyễn-Soái kí,
DE CORNULIER-LUCINIÈRE.</t>
  </si>
  <si>
    <t>LỜI RAO:
Ai muốn chở đồ từ nhà nước gởi ra Côn-nôn mà dùng việc thì phải tới hay là viết thơ cho quan Lại bộ thượng thơ cho biết mình muốn đòi làm sao bao nhiêu mà lãnh làm việc ấy.
Mỗi năm chở ra chở vô ít là 5 chuyến mà nhiều là 8 chuyến.
Mỗi chuyến phải chở đi làm vậy, thì nhà nước sẽ định cũng sẽ cho hay trước ít nữa là 15 ngày trước đó.
Đồ phải chở mỗi chuyến thì sẽ chẳng có quá 425 tạ.</t>
  </si>
  <si>
    <t>Lời thẩm xét các sở tham biện án xử kẻ phạm tội kể ra sau này:
1° — Tháng giêng, ngày mồng bốn, quan tham biện Trà-vinh xử Đỗ-văn-ôn, 33 tuổi, quân ở làng Phước-lễ, có tội làm nguy nên phạt lưu 10 năm.
2° — Tháng giêng ngày mồng bốn, quan tham biện Trà-vinh, xử Lê-văn-bứt, 43 tuổi, quân ở làng Long-hậu, có tội làm nguy nên phạt đày 10 năm.
3° — Tháng giêng, ngày mồng hai, quan tham biện Trà-vinh án xử Thương-văn-cư, 30 tuổi, quân ở làng Kim-vức, Trần-văn-lường, 35 tuổi, Nguyễn-văn-quới, 27 tuổi, Đặng-văn-gồng 39 tuổi, đến quân ở làng Phú-nhiêu, Nguyễn-văn-ca, 31 tuổi quân ở làng Kim-vức, Võ-văn-chua, 30 tuổi quân ở làng Hiệp-hiền, đều có tội làm nguy mà sát nhơn, nên phạt tên Cư, tên Lường, tên Gồng phải xử từ còn tên Quới phạt đày 10 năm, tên Ca, tên chưa phạt đày năm mà thôi. Mấy người ấy có xin hội đồng xét lại, bây cũng y nguyên án.
4° — Tháng giêng ngày mồng mười, quan tham biện Trà-vinh xử án Nguyễn-văn-vân, 24 tuổi Nguyễn-văn-màn 20 tuổi, đều quân ở làng Kim-vức, có tội sát nhơn vì tùng nên phạt đày một năm.
5° — Tháng giêng, ngày 13, quan tham biện Trà-vinh xử án Kim-srey, 49 tuổi, là người Cao-mên, ở làng Hòa-lục, có tội sát nhơn vi tình, nên phạt lưu 4 năm.
9° — Tháng giêng, ngày mồng 9, quan tham biện Cần-thơ, xử Nguyễn-văn-long, 20 tuổi quân ở làng Phước-tây làm thầy dạy học tại làng Thời-thành-hạ, có tội hiếp dâm mà ăn của người ta, nên phạt ở tù 4 năm.
Tên ấy xin hội đồng xét lại, bây giờ phải ở tù một năm mà thôi, còn tiền tan là 307 quan thì trả lại cho người ta.
10 — Tháng giêng, ngày 15, quan tham biện Sô-tràng xử Trần-văn-để, 18 tuổi, quân ở làng Tân-qui, Lê-văn-long, 45 tuổi quân ở làng Tân-hưng, đều có tội ăn trộm nên phạt tên Để ở tù tám tháng, tên Long ở tù sáu tháng còn phải bồi thường cho tài chủ.
12 — Tháng giêng, ngày mồng mười, quan tham biện Trà-vinh xử Lê-văn-lộc, 32 tuổi, quân ở làng Thanh-phú, có tội ăn trộm, nên phạt ở tù 10 tháng.
Quan thông sát giao án nầy cho hội đồng xét lại, bây giờ phạt ở tù chín tháng mà thôi.
13 — Tháng giêng, ngày 12, quan tham biện Trà-vinh xử Nguyễn-văn-cừ, 30 tuổi, quân ở xứ Ban đá, ngụ tại làng Kim-vức, có tội làm ngụy, nên phạt phây 2 năm người ấy xin hội đồng xét lại, bây giờ cũng y nguyên án.
14 — Tháng giêng, ngày 13, quan tham biện Trà-vinh xử Võ-văn-hổ, 27 tuổi, quân ở làng Phước-long, có tội làm ngụy nên phạt ở tù 5 năm.
Người ấy xin hội đồng xét lại, bây giờ phạt đây ba năm mà thôi.
15 — Tháng giêng, ngày mồng năm, quan tham biện Trà-vinh xử Võ-văn-căn, 40 tuổi, Phạm-văn-vân, 62 tuổi, Nguyễn-văn-sàng, 34 tuổi, đều quân ở làng Long-vinh, có tội làm ngụy, nên phạt tên Cần tên Trần phải xử tử, còn tên Sáng phạt đày bốn năm.
Mấy ngụy ấy xin hội đồng xét lại bây giờ tên Cần đày 15 năm, tên Vân đày 10 năm, còn tên Sáng y nguyên án.
16 — Tháng giêng, ngày mồng bảy, quan tham biện Trà-vinh xử Nguyễn-văn-ngữ, 34 tuổi, Nguyễn-văn-chanh, 38 tuổi, Nguyễn-văn-minh, 38 tuổi, Nguyễn-văn-luống, 45 tuổi, Nguyễn-văn-quả, 38 tuổi, Phạm-văn-chữ, 23 tuổi, đều quân ở làng Long-vinh, có tội làm ngụy, nên danh Ngữ, danh Chanh, danh Minh, danh-Quả, danh Luống phạt đày năm năm, còn danh Chữ phạt đày hai năm mà thôi.
Mấy người ấy xin hội đồng xét lại, bây giờ cũng y nguyên án.
Phó thống sát lục tỉnh nam luật ân cự quan ki.
E. Lưao.</t>
  </si>
  <si>
    <t>KỂ TÊN KẺ CHẾT.
Lê-văn-cu, quân ở tại Sa-đéc bị quan tham biện An-giang làm án đày 20 năm vì tội giết người, tại 23 tháng septembre năm 1867, mang thẻ bài số 2140, chết tại nhà nuôi bệnh trong ngục Saigon hôm mồng 5 tháng mars nầy, hồi giờ thứ tư sáng.
Kể tên tù chết tại Côn-nôn.
Trần-văn-pha chết ngày mồng 4 tháng mars năm nay 1870.
Nguyễn-văn-Cừ, « « 26 « février « « «
Hồ-quang-Lang, « « 16 « « « « « « «
Lê-văn-Tiên, « « 5 « « « « « « «
Nguyễn-văn-Thu, « « 8 « « « « « « «</t>
  </si>
  <si>
    <t>Ba tháng cuối năm 1869 ( là kể từ đầu tháng 9 đến cuối tháng 11 năm kỳ tì) tại địa hạt nầy việc buôn bán thì càng ngày càng lợi hơn.
Và tàu và ghe bầu ra ra tính cho hết thảy, là bây veo ba muôn ba ngàn sáu trăm hai quan, (29,333,062 francs).
Và tàu và ghe bầu ra ra tính cho hết thảy, là bây veo ba muôn bảy ngàn ba trăm sáu mươi hai tạ gạo, (787, 362 piculs) : bốn veo sáu muôn hai ngàn hai trăm sáu mươi tám tạ, (462,268) chở sang Nhựt-bổn ; tám muôn năm ngàn sáu mươi tám tạ, (85,068) qua Hương-cảng; năm muôn sáu ngàn chín trăm bốn mươi bảy tạ, (56,947) qua Hạ-châu; năm muôn ba ngàn hai mươi bảy tạ, (53027) qua Lữ-tống; còn bao nhiêu thì chở qua Tourane, Ozaka, Nagasaki, Suez. và Đại-hải. Nay ta đặng buôn bán thông thương các chợ, thì ta chắc các đồ thổ sản ta sẽ bán đặng dễ luôn.
Những hàng chở vô tính hết thảy là hai trăm van năm veo bốn muôn tám ngàn chín mươi quan, (20,548,090 francs). Trong đám bốn địa phận nhiều án ở lịch sự và sung sướng càng ngày càng làm, thì những đồ vô ấy xứng cho họ làm, thật như vậy chẳng sai, bây giờ họ biết dùng các đồ nầy hơn buổi trước, mà lại lây lắm cần nhiều đồ khác nữa. Trong các món chở đồ vô, kể các thứ dùng trong ve trong thùng cùng và các món đồ ăn là hai van quan, (2,000, 006 francs) ; vải tây một van sáu veo ba muôn năm taam quan, (1630,500 francs) ; đồ sắt gần một veo (100,000 francs) ; đồ giầy sáu veo quan, (600,000 francs) ; trà hơn một vạn năm veo quan, (1,500000 francs) ; lại đồ sành, rượu chất và các thứ rượu, vân vân.
Trong ba tháng ấy tàu và ra và vô đặng 99 chiếc, có 39 chiếc tàu Hồng-mao, 28 chiếc Pha-lang-sa, 28 chiếc Allemand, 4 chiếc Ngô, một chiếc Hoa-lang, 1 chiếc Norvégien. Cũng có 1329 chiếc ghe bầu đi vô, mà 1235 chiếc lại ra.</t>
  </si>
  <si>
    <t>Tên Đồng là tướng đảng nghịch đã bị bắt tại Trảng-bàng.
Tên Đồng là tên giặc với ta hung lắm, sau hết mới bị bắt tại Trảng-bàng. Thật nó là tướng quân ngụy, đã làm khó sở dân trong nước dữ lắm, bởi nó thông biết các nơi các chỗ, lại có oai thế thì làm cho thiên hạ sợ hãi quá sức. Từ khi Phalangsa soạn đặng đất nầy thì nó làm nghịch với ta luôn, trong năm ất-sửu (1865), bính-dần (1866), đinh-mão (1867) thì nó phá ta con Quân-định lo lương phó, lo tiền bạc, lo qui mộ dân, lo súng ông khí giái ấy là việc nó phải làm trong đạo binh ngụy. Nó ở dữ tợn với người Annam quá sức cho đến đổi sợ không dám nói đến tên nó. Nam bình-dân nó đã đốt xóm Gò-gian 3 lần bởi vì dân xóm ấy không chịu quyền tiến cho nó ; còn một năm ấy nó giết một tên đội và một tên lính tham biện Trảng-bàng, lại bắt được 2 đứa, rồi đem về An-cư ; rồi sợ nó có tớn chạy, nhân khác nhượng nó đi (sau hết 2 đứa khổn nạn ấy cũng đã trở về được). Dầu mà nghe đâu ta hứa phần thưởng thì cũng không thấy ai dám nộp bộ tướng ấy, song thì may mà gặp nội nó trở trả thôi. Cách ít ngày đây có một người đờn bà ở làng Gia-lộc gặp ông tổng Hàm-minh-hạ tại giữa đường Tha-la thì thưa cùng ổng nình hạ ngày ấy thấy trong nhà tên Định có cha nó và một người tên Mên là người buổi trước có ăn ăn trộm, nên bỏ xứ ấy mà trốn đi đã lâu, mà sao người ta nghi nó có nhập vô đồng ngụy tên Đồng. Quan tham biện khi hay đặng điều ấy thì sai ổng huyện và ổng tổng đi vây nhà đó, chiếm lại thì bắt đặng 2 thằng theo bộ hạ tên Đồng ; 2 thằng ấy mới chỉ chỗ tướng
nó trú mà nói chỗ ấy cách xa Trảng-bàng chừng 5 giờ, ở giữa rừng rậm không ai vô thâu, có một mình chúng nó biết mà thôi.
Ông huyện ông tổng, phó tổng lại với 20 tên lính liền đi tới chỗ nó chỉ tức thì có 2 đứa bị bắt. Qua giờ thứ 3 ban đêm thì tới, mới hối quân ra hỏi các chỗ kéo nó lột ra được cùng ép tới hoài, khi ấy ông huyện ra đi trước hồ bộ dưới đất đổ lên coi cho biết chỗ ; tên Đồng đã hỏi ông mà không nghe nói lại thì bắn một phát mà không trúng ; quân chạy tới ngó thấy trong bụi một người đờn bà 18 tuổi là vợ danh Đồng và 3 đứa con ; rồi ngó thấy tên Đồng, anh ta thầy đã làm sự muốn chạy mà trốn đi song chẳng kịp ; rồi kể chúng bắt được chúng trói lại.
Bắt được bọn ấy thì trong cả và huyện ai nầy đều mừng, lại chắc bắt được bọn ấy rồi thì xứ ấy sau nầy mới yên được.</t>
  </si>
  <si>
    <t>BÌNH HOÀ XÃ.
Tại chợ Bà-rén có cháy hết 7 gian phố lá.
Đêm mồng 7 rạng mặt mồng 8 tháng 2 năm nay; chừng canh tư khi thiên hạ đang giấc ngủ ngon, thoắt chúc nghe tại chợ Bà-rén tiếng la: Ở làng xóm, cháy nhà cháy nhà ! Tức thì thiên hạ chạy tới, khi ấy lửa đã cháy một gian nhà lửa đã lên đến nóc; mà rủi chỗ ấy khô han, nước non không có, với lại hai gầu chỉ thấm thấp vào đâu ! nên đã cháy hết 6 gian nữa, phố ấy ở xa chợ một cái đường, phải mà gần thì cả và chợ Bà rén đã mang tai rồi.
Khi tán hoảng thì làng hạch lại người đờn bà goá, là chủ nhà gian phố cháy trước hết mới hay, người ấy có lập tran thờ quan đế trong nhà, trên tran có treo một tấm màn, đêm ấy cũng chong đèn như mọi khi, song gió lò vào mà phất màn qua ngọn đèn ấy mà cháy bốc lên nóc nhà, cho đến khi chủ nhà hay mà thức dậy thì trở tay không kịp, mới sáng sớt chạy mở cửa sau ra la làng, làng xóm chạy đến cùng kíp làm, song không dọn giứm đặng gì cả, vì cửa trước thì còn đóng chắc lắm, ấy tưởng đem Ngài về mà thờ cho đặng gặp phước, chẳng dè gặp hại.
Bình-hòa, Giáo tập Trần-nhựt-cường.</t>
  </si>
  <si>
    <t>HÓC-MÔN.
Chợ-Hóc-môn cũng có phố phường như các chợ khác ; mà cũng có đây không đặng kin và chắc bao nhiêu, bởi vì vách thì gài bằng tre mô sịa mà thôi. Đêm 24 tháng chạp mới đây có một người đờn bà goá, là người mọi mướn phó đó mà ở, lấy áo quần khăn đầy và đồ quí trọng mình gói vô một khăn ; tình đờn bà goá đêm hôm thì nhất, mới chong đèn mà ngủ, còn gói đồ thì gối đầu. Rủi đêm ấy có ăn trộm rình ngoài thầy thì sợ làm vậy thì dễ cho chỉ ta ngủ đi ; mới thò tay vách vách, giựt lấy gói đồ mà chạy riết đi mất. Tính gói đồ ấy đáng 200 quan tiền.</t>
  </si>
  <si>
    <t>Tại làng Tân-thới-tây, về huyện Bình-long có một nhà kia, lớn nhỏ hết thảy là nam người, chủ nhà tên là Tân. Chiều ngày 26 tháng 11 năm ngoái đây, khi ăn cơm tối rồi đặng một chạp, thì hết thảy cả và nhà đều ra ngày đai cùng mửa hộc học gần chết ; nhờ có một người đờn bà còn tinh hơn, mới chạy ra mà la làng. Khi thiên hạ đến mà coi, thì liền biết nhà ấy đã mắc thuốc độc, mới soạn các đồ ăn các đồ uống mà coi, thì thấy nước trong lu nước uống ra khác lạ, nên chắc rằng người ta đã bỏ thuốc độc trong lu ấy. Khi chủ Tân tỉnh mới khai rằng : Hồi ban chiều có danh Thân tới nhà mình mà nói chuyện ca kể đề ngồng mà sự gì thì không ra sự gì ; làng mới
đòi danh ấy mà hỏi sơ sải, rồi lại đem nộp cho quan Đốc phủ sứ sở tại. Khi ngài hỏi thì nó chịu mình đã làm tội ấy ; mà lại tại lão Chơn là cha vợ nó biểu cùng trao thuốc độc cho nó. Khi đòi lão Chơn đến mà tra hỏi, thì lão cũng chịu hết lại khai rằng : « Thị Hạp là vợ chú Tân nào có sự riêng với tôi đã lâu ; đứa con trai nên hai tuổi nó đẻ ấy là con tôi ; bây giờ nó cũng còn thương tôi, nên nó biểu tôi làm thuốc độc mà giết chồng nó đi cho đặng nó lấy tôi. » Quan tham biện Saigon làm án lão Chơn phải đày chung thân ; còn thằng Thân thì 20 năm.</t>
  </si>
  <si>
    <t>THỦ-ĐỨC.
Bắn được 5 con cọp tại huyện Ngãi-an.
Ngày mồng 5 tháng 2 nầy hồi súng nổ sáng, làng Phong-phú đến dinh mà thưa cùng quan huyện rằng : « Hồi hôm có một con cọp vô nhà chú Giừng mà bắt cháu gái chú nên 42 tuổi, rồi tha vô rừng gần một bên đường sứ, gọi là Trảng-ông-khế, (chỗ nầy cũng là chỗ tiếng cọp xưa nay) lây ngài xin dạy lệnh cho chúng dân nhờ phước. » Quan huyện nghe báo làm vậy liền dạy nổi trống đón lên, rồi truyền cho quân và các làng đem khai tới đó mà vây. Vậy từ giờ thứ 7 ban mai cho đến giờ thứ 9, thì may gặp xác con gái ấy giữa rừng : Còn lại một cánh tay, 2 cái chơn và một cái đầu mà thôi. Đến giờ thứ 5 chiều mới gặp cọp, tưởng là ít oi làm sao ít dè cho tới một bầy 5 con : 3 đực 2 cái, tả may, bắn được hết ; lại thì may cũng gặp mà bắn được: 2 con nhím núi 2 con chồn cáo và một con sóc ; mà may quá sức ; làm nên cơ hội đường ấy, mà không ai trong quân lính hay là trong dân các làng mà bị tụng chạm chút nào hết. Lần nầy cho thiên hạ biết thật dân Thủ-đức rất đồng lòng và có lòng mạnh mẽ mà vây cọp, nên nghe có cọp thì bắt kỳ nam phụ đều hăm hở chạy đến, không đợi kêu tên. Chuyện nầy và quan và nam phụ lão ấu hết thảy cũng đến 4,500 người; nên dân các nơi khác bắt chước theo dân mạnh mẽ nầy, thì cọp phải hết, mà con nào còn sót lại thì đã không dám ngó đến người ta.
Khi giết đặng 5 con cọp ấy rồi, thì ai nầy đều vừng, nhứt là mấy làng gần rừng rậy, dọn làm rẫy phát chồi thì càng mừng hơn, vì không còn sợ gì nữa.
Nhì hạng giáo tập, Nguyễn-văn-ninh kí.</t>
  </si>
  <si>
    <t>NGÃI-AN-HUYỆN.
Ngày 16 tháng giêng năm nay, Trần-cầm-cơ là một người ngô, mua công ty có bạc tại huyện Ngãi-an, tới thưa cùng quan huyện rằng: Tại làng Bình-phú nhà thợ Của, có chứa đánh me lậu, và xin phép mà đi bắt, tối ngày ấy chừng giờ thứ 7 quan huyện sai đội Danh và 10 tên quân đi đó nhà ấy. Khi quân đo đến đó thì thấy trong nhà có 3 người đờn ông và 1 người đờn bà, đương ngồi nói truyện, mà không thầy đánh gì; khi ấy có một người trong nhà chạy thoát ra ngoài, đội Danh sai anh bếp tên là Quít theo bắt nó, mà hồi chờ không gian mà chạy việc gì ? và hỏi nhà nó ở đâu; thì nó nói nhà nó ở một bản; đội Danh sai lính tới xét đó, thì gặp một cái bằng cấp có đóng con dấu son, đề tên là Nguyễn-văn-chiếu, gặp tờ ấy trong vò mà lính đã lấy, thì thấy Lâm là vợ nó. Linh bắt nó và cái bằng cấp đem nạp tại Nha môn. Khi quan huyện hỏi thì nó khai rằng : (Tên tôi là Nguyễn-văn-chiếu, 42 tuổi, trước thưa cùng quan huyện rằng, thuộc về Thủ-đầu-một. Nam Tự-đức thập nhị niên, tôi có lãnh bằng cấp làm chánh quân cơ đội tâm, tại làng Ngãi đạo, chánh đốc binh là Lê-đốc, tục danh là Bố chén. quân ở làng Phú hướng và Phước Bình đạo, chánh tổng binh là Hội, cả 2 ông đều cho tôi chiêu mộ 1 cơ binh là 10 đội. Năm Đinh-mão tôi có đánh với Phú-lang-sa 1 trận tại Suối-bà-Tào ;
thất trận tôi mới chạy qua ở xứ Lúc-ninh, thuộc về Tây-ninh, giả dạng làm mướn mà ăn. Từ tháng 6 năm ngoái tôi lấy thì Lâm làm vợ, tôi giao bằng cấp tôi cho nó giữ. Qua tháng chạp tôi chạy bè mướn cho danh Cẩm, lấy tiền mà nuôi miệng. Quan huyện nghe khai làm vậy đòi danh Cẩm tới mà hỏi có biết cố tích danh Chiên làm sao không, thì danh Cẩm bảo nó đi mướn thì tôi mướn, còn sự nó làm giặc thì làm sao tôi không biết tới. Rồi quan huyện giải cho quan tham biện Sài-gòn kiết án mà chưa biết ra thế nào.
Thủ-đức Giáo tập Nguyễn-vạn-ninh.</t>
  </si>
  <si>
    <t>TÂN-ĐỒNG.
Tại làng Tân-đồng về tổng trung có một người chừng 20 tuổi, mà còn con gái. Ngày 13 tháng giêng năm nay có nầy leo xoài mà hái trái : 2 chơn thì đứng trên nhành dưới, mà lưng thì dựa vào nhành trên. Kia giờ chết đã đến cho cây này khi còn trên một nhành cây ! Thiếu linh trong nhà nghe một cái đụi ! Thoát chạy ra mà coi, liền thấy có ấy nằm dưới đất mà chết, có thì bề, ốc vàng ra ngoài, lại có nhành xoài một bên, nhìn lại mà coi thì thấy nhành ấy có bò xể đục nát hết, mà hầy có ấy vô ý đứng trên nhành cây hư, nó phải gãy còn mình thì té xuống mà chết tươi rầm rồi. thì sự đã qua rồi.</t>
  </si>
  <si>
    <t>BÌNH-XUÂN.
Tại làng Bình-xuân thuộc về Tổng trung, có 2 anh em trai, mà một người có tật kinh phong. Có một lần kia 2 anh em xuống ghẹ, đi chở đựng về làm nhà, đi vừa đang một khúc sông, rủi giờ kinh phong đến thình lình, người ấy bật tỉnh nhơn sự nhảo tốt xuống sông, ốc vàng ra hoảng hốt không biết liệu làm sao, mới chèo ghẹ trở về đem tin rủi nầy cho ở nhà hay, rồi và khỏe và đem nhau đi kiếm thấy. Những kẻ có chứng nầy, mà đi ghẹ nhỏ, qua cầu nhỏ, và leo cây, ở gần mé sông, vẫn ăn, thì hiểm nghèo lắm ! Lúc như vậy, mà nôi kinh phong lên, thì 10 phần kể 1 mà thôi ; Lại dấu khi đi đặng, trên đất mặc lòng mà có ai đi với thì tốt hơn.
Hốc-môn, Giáo tập Dương-văn-lâm.</t>
  </si>
  <si>
    <t>BIÊN HÒA.
Một người đờn bà ở làng Bình-xuân sanh ra khi.
Năm ngoái đây là năm kị tại làng Bình-xuân có một người cưới vợ về đặng hơn 9 tháng, thì người vợ sanh thai đặng 1 đứa con gái ; mà qua ngày sau lại sổ thêm ra một đứa con trai nữa ; song khôn thay ! Ra đều quái, gở hết sức ! Thằng nhỏ có hình con khỉ : Mặt mũi cũng
hình tích chỉ thì là thủ ấy, lông lá xồm xàm. Cách một ngày nữa thì thằng khỉ ấy chết, ông nội nó đổ một ngày cho quả chết mới đem bỏ vào ghế mà chôn : Khi bỏ rồi cũng đổ tro lên mà ém, thì thằng khỉ liền nhảy vọt ra mà la ối ối ! Cũng một giây ấy mẹ nó nằm trong giường có lại la ối ối ! Tôi chết tôi chết ! Và thật con mẹ đã chết theo thằng con khỉ mình một lần ; ông già mới bổ nó vô ghẹ lại cũng lấy cái ơ mà đầy miệng ghẹ cũng rằng rịt chắc lắm, và đem đi chôn một nơi với mẹ nó.
Còn đứa con gái thì ông nội nó đem cho ông cha ở nhà thờ Thiên linh tên là ông Azémar, nên nó đã dạng chịu phép rửa tội và bây giờ còn nuôi nó tại nhà thờ ấy.
Thông ngôn tại tỉnh,
Bình kí.</t>
  </si>
  <si>
    <t>BÊN-THAN.
Tại làng Thanh-đồng lối Chợ-mới có một tên trùm ngoại. Ngày mồng 3 tới hồi giờ thứ 8 ban hôm, khi chú trùm đi coi đánh đú tiền khói, thì tên trùm ở nhà mới bày ra làm bánh ; rủi cúi lửa xong rồi, thiêm ta mới lên nhà trên mà tấn ; rủi đưởi ấy lửa cháy lan ra ngoại phía vách là, mới cháy bừng lên nhà, thiêm ta trở xuống thấy vậy liền la làng lên, lối xóm chạy đến mà chữa không kịp, nhà cửa đồ đặc cháy rụi hết.
Nào bánh mà đưa ông bà, ông bà còn đương đợi ăn chưa chịu đi, rủi cháy nhà thì có khi muốn chạy cũng không lạp. Ông bà đến cùng con cháu ba buổi tết mà rùi quả, đã không được ăn mà phải chạy nữa.
Thiện, giáo tốp hạng nhì kì.</t>
  </si>
  <si>
    <t>HỐC-MÔN.
Có một người tên là Thiện, nhà ở gần chợ Hốc-môn. Tôi 12 tháng giêng nầy người ấy xuống ghẹ mà ngủ, còn vợ con thì để ngủ nhà. Vừa đặng một hồi, kẻ lửa phát lên, thiêm Thiện chạy ra là, làng xóm chạy đến, khuân đồ giùm đặng phần nửa, rồi nhà cháy trụm đi. Chú Thiện có tật điếc, vợ kêu, la làng trốc tróc lôi đùi, làng xóm khuân đồ tở mở, lửa cháy đùng đùng, mà cho lọt vào tai và thì nhà cửa, tài vật đã ra tro rồi.
Xong việc rồi mới truy ra mà coi tại đâu mà lửa phát tại nhà ấy, thì mới hay là tại thiêm Thiện đơn định : Khi đơn đi ngủ tới chong đèn gần vách là, rủi có ngọn gió lò vô vặt ngọn đèn qua vách ấy mà cháy lên nhà.
P. Trương Vĩnh Ký, Gia định báo chánh tổng tài.
SAIGON. — NHÀ IN NHÀ NƯỚC.</t>
  </si>
  <si>
    <t>Tiếp theo bài học bản đồ.
Về các nước ở phía nam phương Europe
1° Về nước Portugal, (ta hãy kêu là Búttughê.)
Thuở xưa nước nầy là một phần xứ Lusilanie, nhập với nước Yphanho làm một cho đến đời thứ 12 (là 1200 năm) sau chúa Cứu thế ra đời, mới ra riêng lập nên làm một nước riêng. Qua cuối đời thứ 15 là năm Giảng sanh 1580 ông Philippe thứ II là vua nước Yphanho lại danh lấy nước Portugal. Qua năm Giảng sanh 1640 người Búttughê rầy được ách Yphanho mà đặt vua riêng là Dnon Jua.
Người nước này từ năm 1481 cho đến năm 1580 được thạnh trị trong nước lắm, lại có danh tiếng lớn vì hay đi tàu vượt biển gặp được nhiều nơi nhiều chỗ thiên hạ chưa hề biết tới.
Nước nầy chia ra làm 6 xứ.
1° Entre Douro et Minho, tỉnh thành là Braga Porto.
2° Tras-os-montes, « » Bragance.
3° Béira, « » Coimbré.
4° Estramadure, « » Lisbonne.
5° Alentéjo « » Évora.
6° Algarve « Lagos, Faro và Tavira.
Nói cả nước đo được 95,000 kilométre vuông.
Số người trong nước được 3,500,000.
Đất thuộc địa nước Portugal ngoài phương Tây là những chỗ này:
1° Bên Afrique: Açores, Madère.
Các cù lao mũi Vert.
Một hai chỗ trong Sénégambie.
Cù lao du Prince.
« Saint Thamas.
Angola.
2° Bên Asie. Goa,
2 chỗ tại Guzerat.
Mã-cao bên Tàu.
3° Bên phương Océanie : Lập tại Timor.
Nhựt trình sau sẽ nói về nước Yphanho.</t>
  </si>
  <si>
    <t>Hôm ngày lễ kính hoàng Thái-Tử, quan Nguyễn-Soái đã cho bằng cấp ngày rằm tháng mars cho những tên kẻ sau này:
1° Dương-văn-Cai, làm cai tổng ở sở tham biện Long-thành lên chức làm tri huyện nhì hạng ăn lộc một năm là 1800 francs.
2° Nguyễn-văn-Gong, nguyên làm đội tại sở tham biện Cần-lộ lên làm phó quản hạng ba, ăn lộc một năm là 600 francs.
3° Bổ tăng chức phó quản tại sở tham biện Rạch-giá sẽ đặng ăn lộc một năm là 420 francs.
4° Đỗ-công-Viên, Stephanô, thông ngôn hạng tư ở Rạch-giá lên thông ngôn hạng ba, ăn lộc một năm là 1000 francs.
5° Ngô-văn-Chánh, tri huyện hạng nhì ở Trảng-bàng, lên chức tri huyện hạng nhứt ăn lộc một năm là 2400 francs.
6° Nguyễn-văn-Viên, làm cai tổng ở Trảng-bàng, bây giờ lên cai tổng thiệt thọ, ăn lộc một năm là 180 francs.</t>
  </si>
  <si>
    <t>Ngục Saigon.
Lê-văn-Tại, An-nam 30 tuổi, nguyên quán ở Long-khánh, bị quan tham biện Vinh-long làm án lưu mãn nhứt đại, ngày 20 tháng février năm 1868, vì tội ăn cướp, số thể là 2624 đau mà chết tại ngục nhằm ngày 19 tháng mars, hồi giờ thứ 3 rưỡi ban đêm.</t>
  </si>
  <si>
    <t>CHỢ-LỚN.
Ngày mồng 8 tháng 2 nẫy một chiếc ghe ở Ba-trị lên Chợ-lớn mà bán gạo. Khi đi đến rạch Xóm-củi thì quày lại mà đáo đó, tên bạn chèo ngon liệc mạnh làm, rủi cọc chèo sứt đi, liền nhào xuống sông chìm mất. Khi mới tế xuống, thì trên bờ dưới ghe, kẻ lo thế này người lập cách kia mà cứu bạn ấy làm phước, mà mắc ghe nhiều quá nên không biết đâu mà rờ. Chủ kí thấy vậy thì lấy 5 chục quan tiền đặt ra mà mướn, ai vớt đặng thì lấy, mà cũng không ai làm cách nào mà vớt cho đặng. Qua ngày mồng 9 thì thấy người bạn ấy nổi lên tại Cầu-kinh Xóm-chỉ. Ôi ! Tai hại cho ông lái ! Buồn bực cho anh em ! Khốn nạn cho vợ con !
Giáo tập Chợ-lớn Đỗ-hữu-thân.</t>
  </si>
  <si>
    <t>LONG-THÀNH.
Tại làng Bình-dương có một người ngoại tên là Chánh, ngày 30 tháng chạp rước ông bà, qua ngày mồng 4 tháng giêng năm mới là năm canh ngũ nhằm đứng bóng mới dọn đồ lên bàn thờ mà cúng. (Người có đạo tin rằng hễ chết thì không đặt ra mà người ăn quả, mà ngoại thì tin ông bà hưởng hơi mà thôi, chớ ăn uống như người sống thì ai cũng không thấy cũng chẳng ai tin.) Khi người ấy vái lạy xong xả rồi ngó lên thấy đồ ăn thì hết, mà không thấy ai ăn, thì nội nhà lấy làm lạ lắm, rồi lại thấy đó 2 cái răng lại càng sững sờ và sợ quá, mới chạy kêu lối xóm đến coi; vậy có kẻ gọi rằng ấy là ngọc rất quí đã đến
nhà cho, có kẻ lại rằng ấy chẳng phải là ngọc qui song nó là ma quỉ đó. Khi ấy thiên hạ nghe mà chạy đến coi rất đông, liền có đặt có đá cục vải vào nhà như mưa mà không thấy ai quăng. bây giờ ai ai đặt tin là ma thật. Ma ấy chỉ quăng người nhà mà thôi : Quăng trúng người con trai sưng cánh tay rồi lại quăng trúng nhằm bàn tọa người dâu, đi đâu không đặng. Cha mẹ vợ thầy con và rể mình lại mình đem về nhà mà nuôi ; lúa gạo thì ma vải hết, chén bát cũng các đồ khác thì nó đập rào chằng còn một món gì, phải bỏ hết cùng kiếm nhà khác mà ăn cơm.
Biên-hoà,
Giáo tập Trần-văn-kim.</t>
  </si>
  <si>
    <t>TRẢNG-BÀNG.
Tại Trảng-bàng đêm mồng 8 rạng ngày mồng 9 tháng hai Annam năm 1870. Đang khi nữa đêm có phát lên một đám lửa tại làng Gia-lộc nơi nhà thị Tiến, khi mới phát lên thì trong nhà chứa không lại, đến khi lửa phát ngọn lên cao lắm, chẳng nghe ai là lời gì cho người ta hay rằng lửa cháy nhà, đặng chạy tới mà chữa, đầu có một người thì bộ trong làng thấy lửa cháy lên quá, mới la làng lên cho người ta hay, may đêm ấy cũng có sẵn dân làng và các chức cũng ở nơi nhà vuông làng, mới hay chạy đến mà chữa tận lực làm mới đặng, thì khỏi cháy leo đến mấy cái nhà khác, lại cái nhà ấy đã cháy hết gần nữa cái. Đến khi chữa đặng rồi, thì quan phủ tham biện sở tại và quan huyện đến bổi nhà ấy ; lửa bởi đâu mà phát ra? Thì người chủ nhà nói không biết, mà trong bếp cũng không có lửa củi gì hết. Song chủ nhà ấy sau xét lại trong bốn phận mình mới biết nói rằng lửa oán. Nên lửa oán hay là lửa bởi trong nhà mà phát
ra, thì cũng không biết đều ấy cho chắc chắn đặng, thì xem ra một điều tại hại lắm.
Giáo tập tại Trảng-bàng.
Nguyễn-văn-Đề kí.</t>
  </si>
  <si>
    <t>PHƯỚC-LỘC.
Ngày 30 tháng chạp năm kỉ tị Annam ở trong làng Phước-lộc buổi sớm mai hương chức nhóm nhau lại mà đi cúng đình. Cho khi biểu một tên phó đem pháo ra mà đốt, rủi thì xác pháo ngún vảng ở trong kẹt chằng ai hay thấy đặng. An uống rồi thì hương chức rủ nhau ai đi về nhà nầy, được một lát thì lửa phừng lên mà cháy đình, trong làng mới đánh mỏ trống liền kêu nhau đi chữa, thì đình ở giữa đồng mà chẳng biết nước nơi đâu mà chứa, kẻ thì đập người thì giựt mới chữa được cái trong ; còn cái ngoài thì cháy rụi hết rồi, hương chức mới đòi hỏi đến tên đốt pháo thì người ấy mới chức nước đòi hỏi đến tên đốt pháo thì người ấy mới nói rằng : Oan tôi lắm khi làng biểu tôi đốt thì giữa làng cũng đều ngó thấy, bây giờ ra cớ sự nầy làng nói bắt đền tôi là ức tôi lắm, rồi hương chức mới bàn luận với nhau vậy thôi thì ta phải chung nhau lại mà làm cái đình khác.
Đỗ-đăng-vệ kí</t>
  </si>
  <si>
    <t>GÒ-CÔNG.
Ngày mồng một tháng hai có làng Tân-phước đem dân vỡ rừng gần mé sông lớn, mà phát cây cho trồng đặng đắp bờ ngăn nước mặn cho khỏi vào rừng, rồi đầu có ông cọp ở trong rừng nhảy xốc ra. Chụp một tên dân, mà chưa kịp bế cõ, may nhờ có dân đông, dùi gậy xốc tới đơm vỡ, cũng la om rừng, thì ông cọp liền sợ bỏ bôi lại mà nhảy cong vào rừng. Cọp nầy không giống bằng cọp Biên-hòa và Thủ-đức vì không ăn được người ta người đã vào tay vọc mà móc cũng ra ; thì lời ngàn ngữ nói cũng có khi sai. Vậy việc sanh từ là mạng tại hồ thiên.
Ngày mồng một tháng mars quan tham biện Gò-công do đạy bốn tổng thuộc huyện Tân-hòa đào một cái kinh hơn bốn ngàn thước tây từ Gò-công cho tới Chợ-sửu-khấu thuộc làng Tăng-hòa mà ra biển, song từ chợ ấy ra biển thì đã có rạch cũ khỏi đào.
Thuở nay làng Tăng-hòa và các làng ở theo kinh nầy là làng Dương-phước, Tân-duẩn-đông, Tân-duẩn-trung, và Hơi-nghi không có đặng ghe tới Gò-công ; có việc chỉ ghe phải đến Gò-công thì đi quanh ra biển rồi mới tới được mà xa lắm, bây giờ thì gần quá, lại làng Hòa-nghi và hai làng kia nữa thì không có ghe, chuyên nầy mới sắm ghe được, thông thương đặng thấy được, thì lầy làm phước lắm. Kinh nầy chừng mười bữa nữa thì đã hưởn thành, kẻ buôn bán mừng lắm, kẻ làm ruộng cũng mừng vì chở lúa được dễ hơn là xe, song người có ruộng nhằm kinh thì cũng buồn một chút vì mất hao ruộng đi, mà điều ấy không hề gì, vì một người mất một chút mà thiên hạ đặng lợi nhiều.
Andreas Minh.</t>
  </si>
  <si>
    <t>PHƯỚC-LỘC.
Ở tại chợ Bà-đặc thuở trước có hai vợ chồng danh Chưa giàu có lưu lạc mà sanh đặng một thằng con trai đặt tên là thằng Đặng là con một nhà giàu. Mà hai vợ chồng người ấy cũng con nuưng niu bồng ẩm nuôi cho đến lớn chằng hề dạy con làm một nghề nghiệp gì, đẻ cho con muồn làm thế gì thì mặc ý con, đến bây giờ hai vợ chồng người ấy ben chết hết rồi, thì thằng con hèn hoang mà đánh cờ bạc hút nha phiện phá hết sự sản của nhà cha mẹ rồi lại rối chẳng biết làm một nghề nghiệp gì mà nuôi miệng, có những tài mang bị đi xin của người ta mà ăn, cho nên lời thế gian người ta nói phải hề con cưng là con hư.
Le 1 mars 1870.
Đỗ-đăng-vệ kí.</t>
  </si>
  <si>
    <t>BIÊN-HÒA.
Tại làng Bình-trước có 1 người đờn bà tên là Đạt, bà nầy đã mắc lời hứa nuôi quỉ thần, nên mới sai ba người con vào rừng đốn cây về đặng làm rạp mà hát và mua bông, 3 người con mới vô rừng, khi đốn cây rồi ra ngoài mà nghi, thì người em út có việc mới đi cách hai anh chừng vài tầm mà thôi, thoắt chúc cọp nhảy chồm ra mà chụp 2 anh nó, người em thầy liền chạy ra xóm la làng mà thưa rồi 2 anh minh, làng xóm tức theo bổi, thì đã gặp và chôn tại đó mà thôi.
Thiên hạ hay đồn rằng : Hễ ai bị cọp bắt mà theo bổi được, thì phải chính mình đó đã gặp thấy ấy, chẳng nên đem về nhà cũng không nên cùng quải, vì tín khi làm các lẽ phép ấy thì cỏ hồn về mà hướng, thì cọp đi theo sẽ bắt người nhà ấy nữa chăng. (Người ngoại gọi là Noi).
Thông ngôn Bình kí.</t>
  </si>
  <si>
    <t>THỦ-DẦU-MỘT.
Đêm 21 rạng mặt 22 tháng giêng năm nay chừng canh năm tại Thủ-dầu-một có cháy một dãy phố tranh 7 căn :
khi ấy cả làng xóm chạy đến chữa đông lắm mà rùi nhằm luồng gió thổi mạnh, mà sông thì ở xa, nên không nước mà tưới, mới cháy nhiều làm vậy. Phố ấy ở cách xa chợ chừng vài cái nhà. Lửa phát lên trước hết tại nhà danh Pho, mấy chủ khác dọn gì cũng không kịp, bởi vì tháng giêng này nắng hừng quá, lá tranh khô queo đi, nên cớ bị lửa thì nó cháy bốc lây tức thì, không ai dám vô mà lấy vật gì. Tại cớ nào mà lửa phát ra tại nhà danh Pho, thì không ai biết đặng.
Nhì hạng giáo tập, Nguyễn-văn-giá.</t>
  </si>
  <si>
    <t>MỸ-THO.
Tại tổng Hưng-nhơn về huyện Kiên-hưng việc làm ruộng làm rẫy trong năm kì tị xem ra thạnh hơn các nghề và các năm khác ; lúa thóc sung và tốt hơn ; còn đồ rẫy là những thuốc, dưa, bầu, đậu, các giống hàng bông vận vận thì cũng đặng mùa hơn các năm khác nữa, nhứt là nghề làm thuốc ăn ; khi hè vô mà ù rối thì chủ chạy đi mướn thợ xắt thôi đã hết hơi thì cũng không kịp, nên phải làm cả ngày cả đêm ; bởi vì hè và ù trùng với nhau hết. Vậy chắc là giá thuốc thùng thăng sẽ nói hơn.
Tân-hội-đồng trường.
Giáo tập Nguyễn-văn-vận.</t>
  </si>
  <si>
    <t>MỸ-THO.
Hôm mồng 5 tháng này Cô-xuân ở dưới Thủ-ngữ có thuốc đặng một con cọp: Mà chẳng phải mới thuốc đặng một con này mà thôi; lại làm hay người cũng đã thuốc đặng nhiều con, một con này nữa là bốn con rồi; mà còn trồng cây số thuốc được nữa. Người có thứ thuốc độc rất mạnh, khi cọp tới bắt heo bắt chó, thì người ta theo bồi đánh lại con đặng đem đến cho người, thì người lấy thứ thuốc độc ấy mà rác trên thịt bồi ấy; rồi đem đi để chỗ nó ăn khi nầy hoặc là nơi khác cũng được. Rồi thì chú chàng xúc lại ăn, vì con đang tiếc phần thịt ấy, đã ăn xác lác năm bảy miếng; đoạn thì hóc mứa ra mà chết tại đó, cũng có con đi được, khòi chỗ đó chừng vài ba công đất thì cũng ngã mà chết, đi nữa không được. Mà con cọp này thì nó đã đi đặng xa, cách chừng một làng thì mới chết. Qua bữa sau người ta mới gặp, chú ta chết khi nào thì không biết, mà khi gặp là cớ mùi thối. là tại lần này cớ khi bỏ thuốc ít hơn lần khác, cho nên thuốc đã yếu nên nó đi xa được, mà mấy con cọp bị thuốc độc này, thì phải bỏ mà thôi không làm gì đặng cả, lại người đã có lãnh tiền thưởng, cứ 4 con thì 100 francs. Từ nầy sắp tới trồng cây cọp dưới Thủ-ngữ sẽ bớt, bởi vì nhờ có thứ thuốc độc này. Mà người ta lại nói làu nay cọp xứ này thì chưa hề phạm đến ai, cớ bắt heo bắt chó thiên hạ mà thôi.
Nội tháng này lúa gạo tại Mỹ-tho nhảy giá, trên Sài-gòn làm sao thì không biết, mà tại Mỹ ghe bầu ăn gạo nhằm lúa 23, hay là 26. Tôi sợ cớ khi còn lên giá nữa, ghe hàng trên xuống ăn gạo chở về, ghe dưới nầy ăn gạo chở lên. Tôi nghe người ta nói ở trên tàu cấp bánh ăn gạo nhiều lắm. Tôi học chuyện dưới này cho thấy hay mà thôi.
Antoine Hạnh.</t>
  </si>
  <si>
    <t>TIẾP THEO CHUYỆN SÁCH SỬ NƯỚC ANNAM.
Vua Ngoa Triều.
Vua này tên là Long-đình lại có mặt tên là Chí-trung con thứ năm vua Đại-hành làm vua được 4 năm sống được 24 tuổi.
Vua này tức vị là từ tháng mười năm ất tị cho tới năm
mậu-thân mới cải niên hiệu là Canh-thoại.
Vua mê đắm tửu sắc quá chừng bèn sanh bịnh trì ngói không đặng, nên khi ra triều phải nằm mà làm việc cho người đời sau mới cải hiệu là vua Ngoa-triều.
Năm mậu-thân hiệu Cảnh-thoại năm đầu, Long-đình đã thị anh mà cướp lấy được ngôi vua rồi thì giận các mình thuở trước không chịu tôn mình lên làm Hoàng thái tử nên khi đã đánh giặc mà bắt được quân giặc mọi về thì khảo đánh nó cho nó la lên phạm nhằm tên vua Đại-hành thì làm vui cười.
Vua này bắt nhơn ham sự chém giết lắm. Hễ có tù bị án tử thì đày người ta lấy rơm tranh mà bó cùng mình tên tù ấy rồi lấy lửa đốt rơm cháy tù bị nóng đầu mà không được chết gặp thì là khóc cho hết tiếng hết hơi trót mới hài gờ rới mới cải đặng chết; hoặc là biểu người ta lấy thịt tù thì đùng dao lựt mà cắt nhằm nhảy cho tù ấy đau đớn quá chừng mà không được chết mau, kêu la khóc lóc thì vua lấy làm vui cười mà nói nhao rằng: Thằng này chưa quen chịu chết, lại dạy làm một cái rọ ở dưới sông đợi khi nước ròng can xuống thì lúa tù vô trong rọ ấy đến khi nước lên lên tù trong rọ bị nước ngập trợn mặt hà miệng mà chết hoặc là bắt tù trèo lên cây cao rồi dạy người đốn cây ấy cho tù té xuống gãy tay bể đầu mà chết vua coi những đấy thì lấy làm vui vẻ tay vỗ mà cười sằm sặt, lại khi vua ngự chơi trong sông Ninh-giang sông ấy có nhiêu rắn Hồ-mang Thường-luồng hay cắn nuốt người ta, vua dạy bắt một người mà treo ngược sau lái hỏi khi nào cớ làm thịt trâu bò gì thì phải thưa cho vua hay đặng vua ra tay khai dao đâm giết cho chảy máu ra mà chết rồi mới lại làm thịt, lại thường bắt thấy chùa qui xuống cho vua rúc mũi trên đầu trọc rồi vua đã sảy tay vấp dao xuống đầu tù cho chảy máu ra thì vua lại cười ngặt nga ngặt người lại cớ nhiều khi đối yên các vị chưởng công đại thần mà vua dạy quân Thượng-thiện làm thịt mèo dọn cho các vị ấy ăn, rồi mới dạy đem mấy cái đầu con mèo ra cho mà coi, cớ người ngó thấy những góm mứa ra hộc thì vua cũng kể là một sự vui lắm, lại dạy quân hầu cần làm gõi con Thần lần rồi đánh nhau mà ăn bốc hột trước mặt cho vua coi chơi khi ra chầu thì quân ấy cũng theo mà giều hoa lơn cưới nợ ở áo cho thì tiếng các quan tàu việc chánh sự không nghe gì hết.</t>
  </si>
  <si>
    <t>Đời Nhà Lý.
Vua Thái Tổ Hoàng Đế.
Vua này họ Lý tên là Công-uẩn, quê quán tại châu Cổ-pháp xứ Bắc-giang, làm quan nhà Lê tới chức Điện Tiền Chỉ huy sứ. Vua Ngoa-triều bởi bên mình lập lấy mình lên làm vua, đóng đô tại thành Thăng-long, làm vua được 18 năm sống được 56 tuổi.
Vì vua là bà Phạm-thị, còn cha vua thì chẳng biết là ai; cớ kể bày ra mà nói rằng: Bà Phạm-thị đi chơi chùa núi Tiêu-sơn, năm chiêm bao thấy giao cầu với thần nhơn, bèn cớ thai mà sanh ra vua được ba tuổi, thì mẹ vua bỗng tới nhà ông Lý-Khánh-văn mà cho ông ấy nuôi làm con, mới đồng họ Lý. Khi mẹ vua đã giao con cho ông Khánh-văn rồi trở về đi thờ thần trong trường châu Cổ-pháp bị bịnh giữa đường mà chết. Người ta thấy đó mà chưa kịp chôn, rời cách một đêm tới sáng ngày mai thì thầy mối đã đùm đất lên lấp hết thầy bà ấy đi như một cái gò mà cao chừng bảy tám thước.
Vua còn nhỏ thì đã khôn ngoan sáng lãng tướng mạo đẹp để, đi học với thầy chùa tên là Vạn-thạnh ở tại chùa Lục-tổ, thì thầy Vạn-thạnh khen là người phi thường lại đoán rằng; đến khi lên khôn ắt hay gớ rồi, nên song mà làm một ông vua minh chúa vân vân.
Trước ấy trong châu Cổ-pháp sanh ra một con chó
trắng mà có vần đen thành hai chữ Thiên-Tử người ta bàn rằng ; điểm ấy là điểm có người tuổi tuất số được làm vua ; mà tới lúc ấy vua lý-Thái-tổ lên ngôi thì thiệt năm tuổi là giáp tuất cũng là có nghiệm theo điểm ấy.
Lại khi trước tại làng Diên-uẩn trong châu Cổ-pháp có một cây mộc miên tục kêu là cây Bao bị sét đánh chảy ra người ta nhìn theo dấu sét đánh có thành nét chữ rằng : Thọ cân yếu yếu, mộc biểu thanh thanh. Hòa đao mộc lạc, thập bát tử thành. Đông a nhập địa, mộc đị tái sanh châu cung nhựt xuất, đoài cung ăn tình lực thất niên gian thiên hạ thái bình, thầy chùa Vạn-thạnh bàn riêng điểm ấy là điểm vua yên tới thanh họ Lê tản họ Lý đầy bèn nói riêng với ông Lý-Công-uẩn rằng ; tôi mới thấy mấy lời phù sấm mà tôi xét suy ra thì tôi biết chắc là họ Lý sẽ cường thạnh mà lập nên nghiệp đế vương và lại người họ Lý trong nước bây giờ thì có một mình ông là hiền lãnh đức cả đặng lòng dân mà bình quyền lại cầm trong bàn tay thì có lẽ ông sẽ làm vua được. Tôi đã già hơn bảy mươi tuổi, mà cũng cầu xin đừng có chết gấp, cho được coi thấy sự ông cai trị thiên hạ ra thể nào, thì lấy làm may lắm. Khi ấy ông Lý-Công-uẩn nghe lời vầy, thì sự lời ấy có lậu ra chăng, liền sai người đem thầy Vạn-thạnh mà giải vô trong núi Tiêu-sơn, rồi từ ấy mỗi có ý tự phu mà đòm hành ngôi Thiên-khí, người ta cũng có nhiều kẻ từng phục theo lại vua Ngọa-triều thường ăn trái Ngũ-liên là trái khế, mà được hột Lý là hột trái mận thì nhờ đến lời phù sấm mà sanh ý họ nghi, bèn tìm kiếm họ Lý mà giết ; nhưng mà ông Lý-Công-uẩn ngày nào cũng chầu chực một bên mà không nói gì tiết hết, khi vua Ngọa-triều mất rồi, thì con thừa tự còn nhỏ quả ông Công-uẩn được phép đem năm trăm quân vào trong nội phủ mà hộ giá. Khi ấy có quan Ki-hậu là cũng như chức Thị vệ bầy giờ tên là Đào-cam-mộc biết ông Côn-g-uẩn có ý gầm ghé, bèn nói với ông ấy rằng : Vua trước đức độ trời mỏi lòng thương, ngôi tự quân còn nhỏ quả chưa cắt nổi gánh gian nan, dân dưới nóng trông trăm cân ngôi chơn chúa, sao ngài chẳng nhơn dịp nầy mà bắt chước vua Thang, vua Võ đời xưa họ Đinh họ Lê ngày trước trên thuận lòng trời dưới theo ý dân cho được cứu đỡ thiên hạ trong lúc đảo huyền này, chẳng là một sự trọng lắm, mà ngài lại muốn ôm giữ lấy sự danh tiết nhỏ mọn ấy mà làm chi đó? Ông Công-uẩn nghe lời ấy thì trong bụng lấy làm bằng lòng ; song ngoài mặt còn e người Cam-mộc có ý gì khác chăng, bèn giả đò trách rằng : Nhà người làm sao mà dám nói những điều ấy? Ta phải bắt tội mà ngươi đi mới xong. Người Cam-mộc trả lời rằng ; tôi thấy thì trời nước đã chắc như vậy, nên tôi mới nói ra với ngài, mà ngài trở lại muốn nạp tội tôi thì tôi cũng hằng lòng mà chịu chết theo tội ấy. Ông Công-uẩn liền vỡ vẻ mà nói lại rằng : Ta nở lòng nào mà nạp nhà người ; song e nhà người nói lậu sự ấy ra thì ắt là phải chết cả lũ với nhau, cho nên ta phải dẹn nhà người đi đó mà thôi. Bửa sau người Cam-mộc lại nói ông Công-uẩn rằng : Bầy giờ người trong nước đều lấy lời phù sấm mà đồn với nhau rằng ; họ Lý sẽ làm vua, ấy là sự họa lớn lắm cho ngài đã rõ ràng ra đó ; như muốn trở sự họa lại mà làm sự phước, thì phải toan liệu cho gặp dịp mới xong ; ngài còn hồ nghi việc gì mà dần dà như vậy? Khi ấy ông Cam-mộc mới tin bụng Cam-mộc mà xin lo giúp, người Công-uẩn bèn đi dọ ý các quan trong triều, thì ai nầy cũng đều bằng lòng, mà không dám nói tiếng gì khác hết. Bửa ấy người Cam-mộc cũng các quan vào triều dùng những lời khôn khéo mà tâu với bà Thái-hậu thì bà Thái-hậu cũng ưng ý mới cho vời ông Công-uẩn vô mà khuyên sự lên ngôi ; các quan bèn tôn ông ấy lên làm vua, quan quân thầy đều hò một tiếng Vạn-tuế vang dậy trong ngoài, rồi liền đi xá thiên hạ mà bổ hết các việc hình độc đứ của vua Ngọa-triều lập ra đi lại cải niên hiệu sang năm là hiệu Thuận-thiên năm đầu.
Niên hiệu Thuận-thiên năm đầu bèn Tàu nhà Tống, hiệu Đại-Trung-tường-phù năm thứ 3, bên Tây Giang sanh 4010 năm, vua thầy thành Hoa-lư hẹp hòi lắm, bèn nghi đòi kinh đô qua thành Đại-la. Khi thuyền vua mới ngự tới đó bên thành Đại-la, thì thấy một con rồng vàng nổi lên bên thuyền ngự, vì sự ấy thì mới cải tên thành Đại-la lại làm thành Thăng-long.
Nhựt trình sau sẽ nói tiếp theo chuyện nầy.
P. Trương Vĩnh Ký, Gia định báo chánh tổng thí.
SAIGON. — NHÀ IN NHÀ NƯỚC.
Tiếp theo</t>
  </si>
  <si>
    <t>bài học bản đồ.
2° Về nước Espagne (Yphanho).
Nước Yphanho nằm về phía tây nam nước Phalangsa, ở giữa bên kia biển cả Atlantique, bên nầy biển Méditerranée.
Nước nầy thuở trước là một nước thạnh và mạnh lắm, lại giàu có nhứt là năm 1492, nhờ có ông Christophe Colomb gặp được đất Thế-giái-mới, thì đã biết được nhiều nơi của cải bạc vàng biết là bao nhiêu.
Mới năm ngoài đây, nước Yphanho thấy mình thua sút các nước khác bởi vì phép nước không được rộng như các nước khác, thì đuổi vua đi mà đặt người khôn lên làm giám quốc coi lấy việc chánh, sửa sang lại cho nước được thạnh lợi.
Kinh đô đóng tại xứ Nouvelle Castille, đặt tên là thành Madrid.
Nước Yphanho chia ra được làm 14 phần là 14 xứ lớn.
- 4 Bên phía bắc.
- 4 Ở chánh giữa.
- 2 Bên phía nam.
- 4 Bên phía đông.
4 Xứ bên phía bắc là :
1° La Gaûce thành là Santiago de Compostelle.
2° Les Asturies » » Oviédo.
3° Xứ Basques » » Bilbao.
4° La Navarre » » Pampelune.
4 Xứ ở giữa là :
1° Xứ Léon thành là Léon.
2° La Vieille Castille » » Burgos.
3° La Nouvelle Castille » » Madrid.
4° Estramadure » » Badajoz.
2 Xứ ở phía nam là :
1° Andalousie thành là Cadix, séville Grenade, malaga.
2° Murcie » » Murcie.
4 Xứ phía đông là :
1° Aragon thành là Sarragosse.
2° Catalogne » » Barcelone.
3° Valance » » Valance.
4° Những cù lao Baléares » Palma.
Cả nước đo được 464,000 kilométre vuông.
Số dân được 16,000,000.
Đất thuộc địa Yphanho ngoài phương Europe.
Bén Afrique : cù lao Canaries, ceuta….
Bén Thế-giái-mới : Cuba và Porto rico.
Bén Océanie : cù lao Lữ-tống kêu là Manila hay là Philippines.</t>
  </si>
  <si>
    <t>Nguyên-Soái thổng thống thủy lục binh dân,
Vì lời nghị ngày 29 tháng septembre năm 1869,
Theo lời quan Thượng Lại xin,
Định :
Điều thứ nhứt. — Từ nghị ngày 29 tháng septembre năm 1869 thì bây giờ sửa lại như sau này :
Điều thứ nhứt. Giá tiền mỗi ngày ở uống thuốc tại nhà thương Chợ-quán thì định ra như sau này :
Những kẻ ở về việc thủy, về nhà nước trên bộ và những kẻ thuộc về thành phố Saigon thì phải trả 0⅔,75 centimes, mà phần tiền chặn lại chẳng nên quá tiền ở mướn tháng.
Còn những người không làm việc nhà nước và những người bổn quốc kể cho thành phố Saigon phải chịu thì phải chịu tiền ở uống thuốc là 1 franc.
Phủ cho quan Thượng lại coi cho ai này tuần cứ theo từ định này, đem vô sổ và phát ra những ai phát.
Saigon ngày 28 tháng février năm 1870.
*Lại bộ thượng thơ kí.*
P. VIAL.
*Nguyên-Soái kí,*
DE CORNULIER-LUCINIÈRE.</t>
  </si>
  <si>
    <t>Quan Nguyên Soái ra tờ cho lập thêm tại nhà thương Chợ-quán một cái nhà bệnh nữa, để cho được 32 giường. Tính sổ tốn các đồng cũng có khi sẽ tới 13,500 franc.</t>
  </si>
  <si>
    <t>Đặt lên và đổi số các tham biện.
Theo lời nghị Quan Nguyên Soái trong ngày mồng 5 tháng mars thì.
Ông Pollard,
Delefosse,
Ventrîni,
de Bastard,
là tham biện hạng tư được lên chức tham biện hạng ba kể từ ngày ấy vi thì, ăn lộc 1 năm là 10,000 franc.
Ông Villard,
Benoist,
mới tập làm tham biện được lên chức tham biện hạng tư kể từ ngày ấy vi thì, ăn lộc 1 năm 8,000 franc.
Ông Servant, mới tập làm tham biện đã lnh sở tham biện Long-xuyên thế cho ông Lucas dời về làm việc khác, kể từ ngày ấy vi thì.
Ông Lucas mới tập làm tham biện lãnh làm phó tham biện Tây-ninh theo ông tham biện sở ấy, kể từ ngày ấy vi thì.
Ông Chanu nguyên là quan 2 bộ, đi làm tham biện hạng 3, bây giờ xin thôi làm kể từ ngày mồng 9 tháng mars.</t>
  </si>
  <si>
    <t>Kể tên những tội nhơn xin nhờ ân xá cho khỏi tội vì dịp ngày sanh nhựt Hoàng Thái Tử (ngày 16 tháng mars năm 1870).
| TÊN TỘI NHƠN. | ÂN TỘI NHƠN MẠC. |
| Phạm-văn-kinh, | ăn đày 5 năm. |
| Nguyễn-văn-chan, | » » chung thân. |
| Nguyễn-văn-qui, | tù 4 năm. |
| Nguyễn-văn-tri, | đày 2 năm. |
| Trần-minh-đức, | » » 5 năm. |
| Nguyễn-văn-phang, | » » 4 năm. |
| Phạm-văn-quới, | » » 2 năm. |
| Nguyễn-văn-niên. | » » » |
Nguyễn-văn-ngãi, | ăn đày 2 năm.
Trần-văn-cu, | » » » ».
Nguyễn-văn-toan, | » » » ».
Dương-văn-châu, | » » » ».
Phạm-văn-toan, | » » » ».
Dương-văn-huệ, | » » » ».
Phạm-văn-bổng, | » » » »
Nguyễn-văn-chanh, | » » » ».
Phạm-văn-hưng, | » » » ».
Nguyễn-văn-van, | » » » ».
Phạm-văn-phang, | » » » ».
Lê-văn-hưu, | » » » ».
Dương-văn-hóp, | ăn đày 20 năm, hội đồng xét lại thì giảm lại
Lê-văn-hua, | khó sai 5 năm.
Võ-văn-quới, |
Nguyễn-văn-thức, | ăn đày 3 năm.
Nguyễn-văn-Lai, | » » 2 năm.</t>
  </si>
  <si>
    <t>Về cuộc đua ngựa.
Mỗi năm thường nhà nước có đua ngựa cho thiên hạ coi chơi. Làm làm vậy là có ý thưởng để mà giục người ta lo nuôi ngựa cho nó càng ra tốt hơn nữa, nhứt là ngựa nước nầy. Vậy đã dán yết thị ra các nơi các chốn cho ai nầy hay những một tháng trước. Ai nầy lo mua ngựa chọn lựa con nào hay để đem ra đua, trước là làm thưởng sau là lấy danh cũng là làm cho ngựa mình cũng ra đáng giá. Thưởng bữa thường thấy quân ngựa nơi đồng Tập-trận quanh vòng đã quen làm trường đua. Nào xe nào ngựa đó đều thiên hạ đi coi nườp n ướp.
Qua ngày rằm tháng 2 là chính ngày đua. Mà đua ngày ấy thì có 4 cuộc còn 5 cuộc để qua ngày sau. Định giờ thứ tư là chánh giữ đua. Nội ngày ấy ai nầy bỏ việc văn lo sắm sửa thay xiêm đổi áo nào nức đức nhau ra đồng Tập-trận. Từ đường bổng về chiều dậy ìa lô kéo nhau đi. Tới nơi kiếm chỗ mát gò mả cao mà ngồi. Nam thanh nữ tú quần điều áo tía; quan quân xe ngựa, Lang-sa, Hồng-mao, Ma-ni, An-nam, Ngô-khách, Chà-và, Ki-lin, Cao Mên gì đủ các sắc. Cờ xí kéo lên rờn rực; lính bổng súng nhựt từ chặn nghiêm chỉnh, còn quân lực y trấn phủ cởi ngựa đi rào mà ngăn kéo người ta chạy qua lại ngang đường đua ngựa loạn hàng thứ thứ, mà rồi ngựa đạp nhằm chăng.
Ngày đầu hết.
Cuộc thứ nhứt kêu là cuộc Annam thì con ngựa vàng của ông phủ Ca ăn hạng nhứt.
Con ngựa kim lãnh Tân ăn hạng nhì.
Còn con ngựa vàng của ông d'Arfeuilli tham biện Saigon ăn hạng ba.
Cuộc thứ 2 kêu là cuộc Chợ-lớn, thì con ngựa của huyện Văn ở Thủ-đức ăn hạng nhứt.
Con ngựa vàng; tên Apo cởi ăn hạng nhì.
Mấy con ngựa khác đua trong cuộc ấy thì cách xa hai con ngựa ăn, được, cho nên chia phần thưởng thứ ba cho hai người ăn hai phần thưởng trước.
Cuộc thứ 3 kêu là cuộc Chí-hòa, con ngựa đen, tên Chu ở Gò-công cởi ăn hạng nhứt.
Con ngựa vàng, tên Quỉnh ở Hóc-môn cởi ăn hạng nhì.
Cuộc thứ 4 kêu là cuộc Khải-tường thì con ngựa Hồng-xích tên Mart, ăn 1000 francs.
Qua ngày sau.</t>
  </si>
  <si>
    <t>Cuộc Thành-phố, đua xe hai bánh thắng một con ngựa con ngựa đực đặt tên là Borithène của ông Bernard ăn hạng nhứt 1500 francs.
Cuộc Saigon, đua xe bốn bánh thắng song mã.
Cặp ngựa xe của ông Francfort và Samuel ăn hạng nhứt được 2000 francs.
Cặp ngựa ông tham biện d'Arfeuille ăn hạng nhì.
Cuộc quan Nguyễn-Soái, đua ngựa nước nào cũng nên, tiền thưởng 1500 francs.
Con ngựa dòng ngựa Égypto sinh tại đất Saigon đặt tên là Duperré của tàu ngựa chúa Kim-chương, ăn hạng nhứt 1500 francs.
Còn con ngựa dòng Arabe đặt tên là *cụt đuôi* của ông Legros ăn hạng nhì.
Cuộc Cao-mên, đua xe bò, thì bò hương Cùa ăn hạng nhứt.
Còn xe bò của hạng ba, thì là con hương Cùa ăn.
Cuộc ấy thì có 6 con ngựa ăn độ ra đua, chạy sổi.
Con ngựa kim Lãnh Tân ăn hạng nhứt 1500 francs, còn con ngựa Hồng-xích, ăn hạng nhì.
Có một con ngựa đua đó đi vừa g'n tới cột cờ đò thì đâm đường chạy vứt qua bên tả, chở đò hội người ta đứng coi; rủi thì nó đập lộ kia phủng trán bể óc mần mà chừ ra ảo ngoẹch. Lão nầy có đem 2 đứa con dẫn cũng 9, 10 tuổi, đi coi mà hai đứa con lẹ chơn chạy tránh đi khỏi.
Luôn dịp nói về ngựa đua, ta khuyên những kẻ có ngựa cái muốn lấy giống cho tốt thì phải lựa ngựa đực cho hay giỏi lên vóc mà cho nó nhảy. Vậy ở tại Chùa Kim-chương là chỗ để nuôi ngựa cho nó sành sẵn ra cho được tốt giống thì nhà nước đã lựa các thứ ngựa hay và lựa con để làm giống. Ai muốn lấy giống cho tốt vóc thì đem ngựa cái tới đó mà cho nó chịu đực (đực nào mình muốn thì lựa lấy mặc ý). Nhưng vậy thì lựa được ngựa Mani thì tốt hơn vì nó nhích hơn ngựa ta mà không có lớn quá. Vì hễ ngựa con thì giống mẹ hơn là giống cha về mình vóc hơn c'ng; nên đừng có ham mà cho nó chịu đực lớn hơn nó quá, cứ đực cho lớn hơn một mười một tăm sắp xuống thì tốt hơn. Ma phải biết điều nầy là chớ ham mà cho nó nhảy đực sớm quá. Ngựa 1, 2 tuổi mà cho nó nhảy đực, thì con nó sẽ nhỏ mà thôi. Thường phải đợi cho nó đủng 4, 5 tuổi đã mới cho chịu đực thì con nó sau mới nở nan cao lớn.</t>
  </si>
  <si>
    <t>CHỢ-QUAN.
Tại Chợ-quán có 2 vợ chồng nghèo ở làng Nhơn-giang, chồng có nghề trồng hàng bổng, vợ thì chuyên một tài hái me mà thôi, 2 nghề nhỏ mọn nầy cũng hằng ngày đủng đỉnh. Thiệm ấy lâu nầy ở trên nhà mé thường cũng như người ta ở trong nhà mà không rủi ro chỉ. Ngày mồng 4 tháng 2 nầy mới leo lên một cây me, bé cao chừng 18 thước tây, dưới gốc có chặt 1 đồng cây lớn làm, ngang xa lại có một đồng trọc, khi thiềm leo lên được một lát, thoắt chốc trong nhà chủ nghe một cái *đụi*. Mới chạy ra, thấy vợ nằm ngay trên đồng trọc, còn mắt trực thị, hỏi nói không đặng, cũng không làm đặng gì đặng mà nói mình làm sao; người chồng hoảng hốt không lo chạy thuốc thang, một khóc lóc cũng xin Chúa thương đến vợ mình mà thôi; lối xóm nghe than khóc liền chạy đến, thấy vậy thì thương lại thương xót: Kẻ lo phương nầy người chạy thuốc kia; rồi kéo nhau
ra cây me mà coi thì thấy cái giò me treo thiếu một thước nữa mà đến trán chốt vót, mới hiểu thêm ấy leo lên đã cao quá sức, lại giờ ấy thì ngay chăm hăm giữa đồng cây. Khỏi 3, 4 giờ mới nói đứng một chút liền xin người ta cảm tạ ơn Đức Chúa Bề thế cho mình mà rằng : « Khi tôi sút tay về vô đâu không kịp, thì tôi có kêu tên Đức Mẹ đặng có một tiếng mà thôi, rồi sau làm tôi không biết nữa đường như bốn đã là xác ; bây giờ tỉnh lại tôi mới biết Đức Mẹ đã nghe tiếng tôi kêu mà giúp tôi và rước tôi ra đừng trọ, chớ theo tự nhiên là tôi phải té trên đồng cây mà chết ; mà nếu Đức Mẹ không giúp, đỡ té trên nhánh nầy xuống nhánh kia thì cũng dù mà tan xương nát thịt, » từ ấy đặng 10 ngày thì đã đặng mạnh mẽ.</t>
  </si>
  <si>
    <t>CẦN-GIUỘC.
Ngày 16 tháng hai năm canh ngọ Annam, ở tại làng Thanh-ba có một đám hát lại có một người tên là *Võ-văn-núi* ở làng *Long-phú* đi qua làng ấy mà coi hát, lại ngồi quán mà uống rượu, có thây một thằng tên là *Nguyễn-văn-dư*, cũng dân làng ấy mà đi ngoài đường, th'ng *Núi* mới hỏi th'ng kia vầy chớ mầy không biết tao sao mà m'y không thèm hỏi tao th'ng *Dư* mới trả lời r'ng : Tao biết m'y là th'ng say dao không thèm hỏi, thì th'ng *Dư* bèn nói mà đi, tức thì th'ng *Núi* bèn chạy theo mà gây lý sự, thì th'ng *Dư* biết th'ng say bỏ mà chạy đi, thì th'ng *Núi* bèn vác một cái chày mà rược theo thì rủi th'ng *Dư* bèn té xuống đất, thì th'ng *Núi* bèn dện một cái chày ngang qua sống mũi bên gây mà vọt máu ra, chừng hơn năm bát, thì th'ng *Dư* bèn là lăng lên. Người ta chạy tới bèn bắt th'ng *Núi*, th'ng ấy bèn ch'y xuống ghe mà chèo đi, thì có một người chạy theo mà níu ghe lại, thì th'ng *Núi* quơ chèo mà đánh luôn người níu ghe nữa, rồi làng xóm xúm tới đông thì mới bắt được, giải cho quan tham biện sứ tại, khi làng giải đi thì phá hết ba cái vòng, mà có người ta thì giậu đó chết, bèn nhằm mắt mà hơi lại, rồi đem tới quan tham biện thì nó đi như thường, cho nên bây giờ quan tham *Cần-giuộc* đương trị tội thằng ấy.
*Kí lục Cần-giuộc Đỗ-đặng-ợ ki.*</t>
  </si>
  <si>
    <t>BIÊN-HÒA.
Ngày 17, tháng hai Annam chừng giờ thứ 10 tối, tại làng *Tân-tích* cháy chợ ; khi phát lửa lên trước, lại nhà *Trương-văn-Thuấn*, cũng vì lơ đình thắp đèn gần vách ngủ quên, cho nên lửa bắt l'y mà cháy. Nhằm ngày giờ quá, nên người ta cũng phải khôn nạn theo người ấy, vậy qua ngày 18 làng đến thưa quan, thì thật quả như vậy. Nhưng mà chợ quê cũng chẳng có gì tính cộng lại là 300 fr. 50 c.
| Trương-văn-thuấn, | — 75 francs. |
| Ngô-thị-buồng, | — 75 fr. |
| Lê-thị-thanh, | — 38 fr 50. |
| Trần-thị-viện, | — 64 fr. |
| Lê-thị-hữu, | — 50 fr. |
| | 300.50. |
*Trần-văn-kia ki.*</t>
  </si>
  <si>
    <t>BIÊN-HÒA.
Ngày 14 tháng 2 Annam chừng giờ thứ 2 rưỡi buổi chiều, tại chợ *Tân-huyện* cháy hết 29 cái nhà, có một người tên là Lưu-văn-nhan cho Khách đều trước nhà, song giống nó thì hay chiển xảo, nên lửa cháy chảo mới bắt lên nhà ấy mà cháy trước, vậy cả 2 đứa Khách đều trên mắt cũng bởi ý tham, hể là Ngô muốn thì đặng tiêu, mà chẳng tính sau thế nào, bây giờ mới biết hề lợi thì
hại, mà chẳng phải hại 1 mình nó, song cũng hại đến người ta nữa.
Còn có nhiều người nói chẳng phải tại người n'y, thuở nay đã có lệ hễ hại con rắn về gáy, thì chừng lửa cũng cháy, là lời người ta nói thầm; song tôi cũng có nghe thì *Bình-mì* cháy 1 cái nhà, *Tân-khoi* cháy 2 đám mía, *Bình-trước* cũng 1 đám mía; mà tôi ch'ng biết tên chủ nó cho nên không làm. Như bởi miệng con rắn mà làm hại người ta, sao đã cách xa quá mà đến cháy xứ no qua xứ khác? Như ý tôi tưởng lửa g'n rơm thì nó phải cháy, lại có 1 người là trưa mà chủ cũng bị hỏi tại như 29 nhà kia, mà lại rủi quá có 1 đứa con trai nên 6 tuổi phải lửa cháy ra trơ còn có 1 cái óc mà thôi.
Qua ngày 15 giờ thứ 8 làng đến thưa quan, cháy của làng hết 1 cái nhà gạo 80 quan còn thuê của quan mà làng chưa nạp là 48 đồng bạc 49 quan tiền, qua giờ 12 quan đi coi quả như vậy, lại kể những tên bị hỏa lại sau nầy.
| Tuyết-khâm-học, | — 11,000 francs. |
| Châu-kiềng, | — 4,000 |
| Lý-khai-thành, | — 6,000 |
| Võ-văn c'n, | — 5,000 |
| Nguyễn-văn-miền, | — 2,000 |
| Trn-văn-tành, | — 500 |
| Lưu-văn-nhan, | — 140 |
| Ngô-nhi, | — 180 |
| Đ'ng-ngọc-huình, | — 800 |
| Huình-vĩnh-phú, | — 700 |
| Đ'ng-trị trạch, | — 2,000 |
| Lâm-mận, | — 2,000 |
| Trang-mã-chí, | — 2,000 |
| Ngô-thị-ân, | — 2,000 |
| Nguyễn-thị-muối, | — 2,000 |
| Hồ-văn-hùng, | — 500 |
| Trần-văn-nói, | — 400 |
| Võ-văn-cần, | — 300 |
| Chong-quang-chánh, | — 140 |
| Lý-thị-huệ, | — 150 |
| Lâm-văn-xuân, | — 120 |
| Nguyễn-thị-đường, | — 50 |
| Lê-thị-so'n, | — 58 |
| Nguyễn-thị-niềm, | — 50 |
| Cao-văn-hùng, | — 50 |
| Nguyễn-thị-phước, | — 50 |
| Nguyễn-văn-đông, | — 50 |
| 12,483, fr. 50, c. | |
*Trần-văn-kim ki.*</t>
  </si>
  <si>
    <t>TIẾP THEO CHUYỆN SÁCH SỬ NƯỚC ANNAM.
Mới dựng làm cung điện tại trong thành *Thăng-long*, có những tên điện *Tập-hiền*, điện *Giảng-võ*, điện *Cao-minh*, điện *Can-nguyên*, điện *Long an*, *Long-thoại Nhựt-quang*, *Nguyệt-minh*, cùng *Nghênh-xuân*, *Tây-hoa*, *Long-thoại*, và cửa *Phi-long*, *Đon-phụng*, *Oai-vũ* cho máy cái sản thì đều hiệu là *Long trì*, lại bốn phía thành thì mở bốn cửa, phía đông là cửa *Tường-phù*, tây là *Quảng-phước*, bắc là *Diệu-đức*, nam là *Đại-hưng* ; trong thành lại làm một chùa *Hưng-thiên*, một lầu *Ngũ-phụng* ; ngoài thành thì chùa *Thắng-nghiêm*.
Lại thẳng châu *Cổ-pháp*, lên làm phủ *Thiên-đức*, sông *Bắc-giang* cũng cải làm sông *Thiên-đức*, lại cải tên thành *Hoa-lư* làm phủ *Trường-an*.
Năm ấy nhà *Tống* sai sứ qua phong cho vua làm Giao-chỉ quận-vương, trước ấy nhà *Tống* phong cho vua nhà *Đinh* vua nhà *Lê* đều từ chức *Thái-sư*, chức *Tiết-độc*, chức *Đô-hộ* lần l'n tháng lên, sau hết mới dùng tên trước Nam bình-vương mới, từ đời vua nầy thì phong ngay là Giao-ch'quận-vương, từ đó về sau lấy làm thường lệ.
Vua cải mười Đạo lại làm hai mươi bốn lộ còn *Ái-châu*, *Hoan-châu*, thì kêu là *Toại*.
Năm nhâm ti thứ 3, vua phong cho con dâu lòng tên là *Phật-ma* là Hoàng-Thái-tử, dạy làm cung Long đức ra ngoài thành cho Thái-tử ở là có ý muốn cho Thái-tử biết dù việc dân sự gian nan.
Năm qui sửu thứ tư mới định các lễ thuế trong nước: 1º đ'm, ao, ruộng, đất. 2º bãi trống đầu và tiến lúa. 3º vật thổ s n các nơi và trều nguồn nùi. 4º là tuần lạng xét tra kẻ buôn bán muối mắm. 5º là các thứ hương, cùng sừng tây, ngà voi trên các xứ mường mọi. 6. là cây, gỗ, hoa, trái các ngọn nguồn.
N'm ắt mão thứ sáu, vua đi chơi coi các sông núi trong nước tới bộ *Cổ-sô*, thấy sông núi tươi tốt trong lòng c'm động rồi rượu mà vải r'ng : Trên xem ra sông núi xứ nầy thì thì tươi tốt lắm, như có kẻ hảo kiệt trong chỗ đất linh thiêng thì hưởng lấy chén rượu của Trầm rớt đây. Rồi đêm ấy liền n'm chiêm bao thấy một người l'i mặt tới lạy mà tâu rằng : tôi là người ở xứ nầy, tên là *Lý-Phục-man*, giúp đời vua *Lý-nam-đế* có danh trong liệt, nên cho tôi qu'n các ngả sông núi trong địa phận hai xứ, là *Đỗ-động*, với *Đường lâm*, thì quân mường mọi chúng dám phạm tới ngoài bờ cõi, một phương dân đ'u nhờ phước bình yên ; đến khi tôi đã qua đời *Hoàng-thiên* cũng thương tôi có lòng trung chánh, d y tôi giữ theo chức phên thuở còn sống, cho nên hễ khi nào có quân mường mọi vô làm giặc, thì tôi đều ngăn chống lại, may gặp đức bệ ha, thì tôi được hưởng 1 chén rượu khi ban ngày rồi, lại đọc 1 bài thơ r'ng : *Thiên ha bao mông muội, trung thần nật tảnh danh, trung thiên minh nhựt nguyệt, thực bất kiến kỳ hình*. Vua tỉnh dậy liền thuật lại vui quần Ngự sử là *Lương nhậm-văn*, thì ông ấy tâu rằng : bài thơ nầy xem ra có ý xin Bệ h'toạo hình thần ấy ra cho người ta biết; Vua dạy xin keo thì như vậy, bên truyện cl o xứ ấy lập miếu và lạc hình thần, như điểm chiêm bao vua đã thấy mà thờ, cứ thường năm tế lễ. Tới đời nhà *Trần* năm Nguyên phong quân *Thác đát* qua đánh giặc, đi tới đó, thì ngựa vẫn không chạy tới đặng, dân làng mới thừa cơ mà đánh chém được quân giặc phải vờ chạy. Đến *Trùng hưng* giặc *Thác đát* lại qua nữa, tới đâu đốt phá đó ; mà có một xứ ấy đường như có kẻ giữ gìn 1 mầy lòng không phạm tới.
*Nhựt trình sau sẽ nói tiếp theo chuyện nầy.*
P. Trương Vĩnh Ký, Gia định báo chánh tổng tài.
SAIGON. — NHÀ IN NHÀ NƯỚC.</t>
  </si>
  <si>
    <t>*Tiếp theo bài học bản đồ.*
Về nước Italie.
Nước Ytalie là nước thuở trước chúa Cửu-thế ra đời và một ít lâu sau thành trị lâu đài nhiều đời làm. Đến sau phân chia ra làm nên nhiều nước. Truyện nước nầy rất nên nhiều và dài lắm, vì có cả làm, nên bây giờ còn lại nhiều nơi cả thể là đầu có tích còn để lại.
Nước nầy ở chành giữa bên nầy núi *Alpes* bên kia thì biển *Adriatique* biển Tyrrhénienne và biển Yonienne. Bởi nhiều xứ nhập lại mà làm nên nước Ytalie :
Chánh nước Ytalie là những xứ nầy :
| Piémont | *thành là* | Turin, Gènes. |
| Lombardie | » » | Milan. |
| Vénétie | » » | Vénise. |
| Parme | » » | Parme. |
| Modène | » » | Modène. |
| Toscane | » » | Florence. |
| Napolitain | » » | Naples. |
| Cù loa Sicile | » » | Palerme, Messine. |
| Cù loa Sardaigne | » » | Cagliari. |
Nước gọi là nước *Hội thánh* cũng ở trong nước Ytalie. Thành chính là thành *Roma* là chính tòa thành chở đức Giáo tông ở. Kẻ có đạo *Thiên chúa* đầu đó trong bốn phương thế giải cũng lấy đó làm gốc.
*Nhựt trình sau sẽ nói về nước Turquie.*</t>
  </si>
  <si>
    <t>Quan-Nguyên-Soái tổng thông thủy lục binh dân, Vì tờ Triều đình hiệp nghị trong ngày 30 tháng novembre năm 1869.
Theo tờ bẩm quan Lại bộ thượng thơ, thì ngài Định:
Những người Phalangsa vào trong địa hạt này thì khỏi phải có tờ họa đồ hình theo tờ thông hành, kể từ ngày ấy vi thì.
Những người ngoại quốc thuộc về dân Hồng-mao, Belge, Suèsse, Néerlandais, Hy-pha-nho và dân Danois cũng khỏi luật ấy, là những dân đặng khỏi luật ấy trong nước Phalangsa, theo lời hòa ước các dân ấy làm chung với nhau.
Quan Lại bộ thượng thơ phải tuân theo lời định này cũng truyền ra theo phép.
*Quan Nguyên-Soái ký,*
DE CORNULIER LUCINIÈRE.
*Quan Lại bộ thượng thơ ký,*
P. VIAL.</t>
  </si>
  <si>
    <t>Quan Nguyên-Soái tổng thông thủy lục binh dân. Theo lời bẩm quan Lại bộ thượng thơ thì ngài Định:
Bản đồ Nam-kỳ sổ phát mỗi 4 tờ là 5 francs.
Phú cho quan Lại bộ thượng thơ phải tuân theo lời định này và đem vào sổ công lệnh cũng phát ra những nơi phải phát.
*Quan Nguyên-Soái ký,*
DE CORNULIER-LUCINIÈRE.
*Quan Lại bộ thượng thơ ký,*
P. VIAL.</t>
  </si>
  <si>
    <t>BIÊN-HÒA.
Có một Công ti gần có mới lập thứ một cái máy tại Biên-hòa đó mà làm đường mía, đến cuối năm nay thì công ti ấy sẽ lập ba cái máy nữa mà làm đường trắng tại xứ ấy.
Vì chê Annam đáp máy thì người ta thứ rồi đề biết không ép hết đường, ép hết một phần trong ba mà thôi, vậy mấy chủ nào trồng mía muốn đem mía mà bán lấy
tiền mặt, hay là đổi đường thì cong ti chịu thêm phần nữa người ta làm khi trước, lại cong ti ấy cũng có lời nhiều. Thí dụ : Như một người có mía bao nhiêu biết ép đường đang bao nhiêu thì cong ti tính theo Annam lại thêm phần nữa, hoặc là đường, hoặc là bạc, mặc ý chủ đem mía.
Chẳng phải tỉnh Biên-hòa được phước một mình làm vậy mà thôi, như làng nào hay là nhiều làng hiệp nhau muốn chịu trồng mía dù một trăm mấu Langs thì đem hết mía cho cong ti đủ mười năm, thì cong ti chịu lập một cái máy khói tại làng ấy.</t>
  </si>
  <si>
    <t>LONG HỐ.
Ngày mống 6 tháng giêng có 1 người tên là Đinh-văn-điều đi chơi về thì đã chạng vạng ; về tới nhà đói bụng xót ruột, mới đi thắng xuống bếp kiếm đồ ăn ; rủi có một con rắn hổ nằm lòi đang, nó cắn anh ta một miếng, mới la lên, bà mẹ và người anh chạy đến đó, 3 mẹ con quơ cây đập con rắn chết mổ bụng lấy gan cho tên ấy ăn, (theo lời người ta nói hễ bị rắn cắn mà bị được nó và lấy gan mà ăn thì giải nọc đang khỏi chết) tên Điều ăn gan con rắn rồi thì chơi giờn như thường, ai ai thấy vậy thì chắc người ấy khỏi chết ; ai ngờ khói mặt chập danh Điều sổi đờm lên mà chết, chạy thuốc chỉ không kịp, vậy lời thiên hạ đón ấy chẳng lấy chi làm thật.
Người ta bị rắn cắn mà chết ấy là sự thường, mà cái nầy thì thật là lạ : Trong tháng chạp năm kỷ tị có 3 người bị thằng lằn rắn mổi mà chết vì người ta không biết thuốc chỉ mà chạy ấy là đã tận số nên phải chịu phép.
*Giáo tập Lê-văn-lân.*</t>
  </si>
  <si>
    <t>CẦN GIUỘC.
Ngày mống mười tháng hai năm canh ngọ Annam ở tại làng Long-thanh có một con cọp bắt hết một người đờn bà tại thị Huống, mà hai vợ chồng người ấy tự thuở nay có một nghề làm củi rừng mà thôi, đến bây giờ người ấy bèn coi ghe cho chồng đi lên rừng, thì cọp bèn xuống ghe mà bắt người ấy tha chạy lên rừng mà ăn, thì nội vạn ghe bên thấy vậy thì la chạy theo mà đánh thầy lại, thì ngó thầy ba con cọp đương ngồi ăn cái thầy ấy, rồi lại bò mà đi chỗ khác, thì mấy người ấy bèn lấy mà đem cái thầy về, thì còn có một cái bộng không mà thôi còn bao nhiêu thì nịch hết rồi, thì mấy người ấy bèn đem cái bộng về mà chôn, tính nội tháng 2 nầy tại làng Long-thanh cọp ăn đờn ông đờn bà tính hết bốn mạng người ta, bây giờ kể cho hết thì lâu lắm, tôi xin nói nhiên bấy nhiêu lời mà thôi.
*Kí lục Cần-giuộc Đỗ-đăng-vị kí.*</t>
  </si>
  <si>
    <t>Ngày 29, tháng mars (1870) chừng giờ thứ 10 tối, tại làng Đắc-phước có một người tên là Ơ làm xã đương niên, tôi hai vợ chồng dắc nhau đi coi đánh me, đồ cho con coi nhà cũng đã khuya, vậy mấy anh em nó đổi bụng, thầy chạo chề sển trên bàn thờ rủ nhau bưng xuống đang đụm đầu ăn với nhau, rồi nghe lửa cháy rần rần chạy ra sau bồ lúa coi, thấy cháy nhà mình, liền la làng lên thì cha mẹ nó nghe, mà nói rằng : Con hát đưa em, trẻ mắc trường tam túc mà thôi, đến chứng lửa xóm chạy la làng nhà ông xã cháy, chứng hai vợ chồng anh ta nghe lời tơn chạy về, thì giờ quả chữa chứng lại, vậy trong dân tình cũng có lòng với ông xã ấy, nên nó lo lành hết sức chạy ra mở cống cho trấn rồi xúm nhau chữa bồ lúa cũng đặng 150 dạ, lại kéo đặng một cái rương, mà cháy rương ấy cũng tên các bồ của làng để tại nhà xã ấy cũng cháy làm nhằm đến bàn quan, vậy quan nói để vài bửa sẽ sai người đi coi.</t>
  </si>
  <si>
    <t>TRẢNG BÀNG.
Ở tại Trảng-bàng ngày 24 tháng hai Annam, hồi giờ thứ bảy ban đêm, tại làng Tân-phú thuộc về tổng Cầu-an-hạ, có phát lên một đám lửa tại nhà thị-Cam, khi khó đó trong nhà hay lửa cháy nhà, thì chạy ra la làng lên, thì làng xóm chạy đến chữa, mà bởi nhà ở đóng cho nên không có nước mà tưới cho đủ, mà khi ấy cả và làng chữa không đặng, và khi ấy thì chẳng ai dám vào mà dọn đồ ra, và khi mới cháy thì lấy đặng một hai món mà thôi, và khi cháy rồi thì hương chức có hỏi thị-Cam chớ có biết lửa ở đâu mà phát lên hay không, thì thị Cam trả lời cũng chắc rằng lửa oán, bởi vì ở có một con gái kia, đã có chồng mà chồng đã để đặng một tháng, rồi có một tháng kia đến cậy tôi làm mai con ấy cho nó, thì khi đó tôi có đi nói cho nó, cho nên thằng chồng cũ nó oán tôi, thì làng xóm nghe bà ấy nói làm vậy, mà chẳng dám nghi chắc cho nó, cho nên xem ra cũng là một đều tai nạn cho thị-Cam lắm.
*Giáo tập Nguyễn-văn-Mạnh.*</t>
  </si>
  <si>
    <t>CHỢ-LỚN.
Ngày 13 tháng hai Annam năm nay, chừng giờ thứ ba rưỡi buổi chiều, có một bạn hát Chà-và ở Saigon, vào hát không ghế lại đình quan tham biện sở tại đó, mà hát mừng cho quan coi ; chớ không có ai mới tình gì nó, khi nó mới vô tới đó, thì người ta ai nầy đều tức cười lắm, vì không biết nó hát tuồng gì, mà nó sắm hai vợ chồng thằng kép, có một đứa con chừng 10
tuổi, thằng kép ây mặt thì về xanh luông luốc, đầu thì đội mão kim khôi bằng cây, mình thì mặc thiết giáp bằng gỗ ; nhưng mà cũng có thêu vàng ngoanh ngoắch hực hở, còn con dao mặt thì về vàng vàng, mình thì vân chân đồ eo có ; mà cũng có deo vòng vàng chiếu hót bằng cây như vậy, theo cách điệu con đao của nó, và nó sắm một thằng tướng ở rõ lớn hơn, cũng mặc theo thể ấy, thằng tướng đó có khi đâu, cũng là chú hay là cha chị hai vợ chồng thằng kép ấy ; nó lại có sắm hai vợ chồng thằng đầy tớ đi theo với nó nữa, thằng đầy tớ trai thì thoa mặt đen mang râu hề, còn con đầy tớ gái thì bôi má lọ choàng yếm rách, ấy vậy cũng đáng khen cho nó khéo sắm tướng được cho người ta tức cười cho vui, là nó đã đen lại thoa cho đen, đã xấu làm thêm cho xấu, lại còn có nằm ba đứa ở ngoài đồ đánh cồn đánh trống và hát, còn mấy đứa sắm tướng đó, thì xúm nhau múa bộ nôn có nhún lên nhún xuống như chim nắc nước, nó hát đâu được năm ba phút đồng hồ, rồi quan tham biện ngài thầy làm vậy một chút thì ngài cũng đã đủi biết, nên ngài dạy mắta Chà-và biểu nó đi ra cho khỏi, kèo người ta coi lấy mà ghiền hát bội nó chăng ; không mà quan tham biện ngài cũng từ tế lắm, ngài thấy nó vỡ hát đồ mà đi ra không nỡ, nên ngài cũng có sải đem cho nó một hai quan tiền, thì mấy người coi đó khen rẻ, mà nói cợt rằng : May nó hát hóa đó, chớ phải nó hát thướng thì tiền đức đã còn nguyên đi, rồi đó nó còn đi hát trong thành Chợ-lớn theo mấy đường có bà con nó ở, cũng con có con cậu với nó, là khách bà ba, thì nó cũng có hát cho nhau, cũng có cho nhau tiếc bạc làm vậy, còn khách bổn địa cũng người Annam, thì cũng có coi khá nhiêu, mà không thấy ai chịu cho nó hết ; nhưng mà phong tục nước người cũng là đều lịch sự tốt đẹp của người, nên thuở nay nó cũng có hát cho nhau, cũng nhiên tiến bạc làm, bởi mình lạ con mắt mà chê, chớ như quen rồi thấy cũng thêm ngần, ấy vậy cũng là đều vui là trong nước Annam mình được sung xướng ca xướng bè bội đã đủ các nước, Annam ngó Khách Chà-và chẳng thiếu.
*Kí lục Đặng-văn-Quyến kí.*</t>
  </si>
  <si>
    <t>CAI-MONG.
*Tân-minh-phú.*
Tục ngữ rằng : giàu giờ ngọ khó giờ mùi ; luận việc cờ bạc, thiệt lời ấy rất qu1 nhiều. Dầu ai cho giỏi đi nữa, bất quá cũng đỡ qua ngày tháng ; như lấy nó làm nên niệp, sáng cơ nghiệp, đỡ nửa độ hàm lai, thì trong đời họa hiếm.
Có anh kia nhà cũng có ăn, lúa dư năm bảy thiên ; lúc khai niên qua mồng ba tới tìm công ti đánh thợ xải một bữa đầu năm lấy may, vừa gặp vận, trúng luôn được một ngàn sáu trăm đồng bạc (1600), tâm ngừng lại không dám hốt nữa. Anh ta năng tới về vinh vang tiếng đầy khắp cả và phú, ai nầy đều khen người có vận đánh bạc. Song hề tham thì thâm, lòng vật dục biết bao nhiêu cho đây tối ! Thì như kẻ ăn đã no, thấy đỡ ngon lại động vô nữa, liền đổi thực, lại ởi ra, chúc ấy bao nhiêu của đã ăn khi trước nó phải ra theo hết. Vì cách ít ngày tìm hốt, anh ta lại tới, trưởng hết luôn đánh hốt thêm ba mớ nữa ; hay đâu tiền phụ hậu bất, thì văn bì, đốt đầu cút đỏ, đến đổi bao nhiêu của đã ăn, thua lại hết, phải vậy thì thôi, ra như say dám, ăn cai cũng chẳng nghe, sau hết thâm của nhà hết bảy trăm đồng (700), rồi sự nghiệp ! Song khôn, khi ăn thì xử lời ai mượn cũng cho, đến khi thua đổi một đồng không đặng, túng phải vay bạc người ta chế mẻm, ấy làm trì giải ăn nói làm vầy : bây giờ hoá ra như điên cuồng thật thơ thật nghiệp.
Thầy người đại cờ bạc cũng khá thương ! Người ta nói : Thua quên tên quên tuổi ; người nầy thua đến đổi quên vợ quên con. Vì người ấy thật tình, bỏ nhà đi năm bảy ngày ? Vợ mới cho thằng con lớn đi kiếm, khi gặp, con hỏi cha rằng : Cha làm gì bỏ nhà đi năm bảy ngày rầy ? Cha nhìn con một hồi lâu, mới hỏi rằng : Chú nào lạ mà hỏi tôi ? Giầy lâu mới biết là con, đoạn dắc nhau về nhà, từ ấy đến rày liệt luôn không dậy được nữa. Ấy là sự cùng một người đại nghiệp.
*Cái-mong giáo tập Vincent Vinh kí.*</t>
  </si>
  <si>
    <t>TẠI PHÚ NHUẬN.
Thuộc về Tân-bình, ngày 29 tháng 2 năm nay, có 1 người đờn ông có tật đờn cũng đã lớn tuổi, người ấy cũng có tật giận vợ chồng chẳng nghĩ đến, thì xuống sông Cầu-kiệu mà hại mình, đã hết ở trên nhà tại lò-đúc đi xuống lần lên đến Cầu-kiệu, ghé vô quán ngồi 1 chút, rồi mới nói : Chị đong cho tôi 30 đồng rượu thuốc nồng chơi, uống rồi đứng dậy nói tôi đi về, thì ra về tới cầu, ngồi 1 chút, mới nói rằng : Trời đất ơi ! Sống làm chi vậy ! Vợ con không biết tôi ! La đổi ba tiếng, thì chơn liền bước ra đầu cây, liền nhảy xuống 1 cái đứng ; thấu đất mới tới lên, có thấy cái đầu trọc và thầy 2 tay chới với, thì thiên hạ coi đổ mới nói chơi : Cọp xuống sông bắt cua đó, thì khi ấy là giờ thứ 5 rưỡi buổi chiều ; Vậy anh em ai nầy thấy sự hoạn nạn, thì đừng bắt chước, mà thiệt mình.
*Thomas sanh Relieur.*</t>
  </si>
  <si>
    <t>CHÂU-ĐÓC.
Tại làng Thường-lạc có 2 anh em ở gần nhau ; Ngày 25 tháng 2 năm nay rủ nhau ra đồng xem cá. Khi đi đến nơi mới xuống sông 1 lượt mà không coi trước coi sau, tưởng cá mà quên thân : Đi ngang qua bụi đó rủi đó có con rắn, thấy đến gần nó hoảng nhảy ra mà cắn cả 2 anh em, liền mắc nọc độc ; may đâu có người quen đi qua đó, 2 anh em mới thuật lại sự tích, người ấy nghe giận chạy đi kiếm con rắn mà không thấy ở đâu, vậy liền dìu dắc 2 người bộ về nhà. Đi vừa 2 công đất thì nhào xuống mà chết, vì nọc rắn ấy thì mạnh quá cho nên về nhà không kịp, mà phải chết giữa đường. Ấy là sự rủi ro quá sức ; nào ai biết sống ở đâu mà tìm, biết chết ở đâu mà lánh !
*Giáo-tập trường Châu-đốc Lê-tấn-được.*</t>
  </si>
  <si>
    <t>CẦN-THƠ.
Tháng 2 năm nay lãng tổng đến thưa cùng quan tham biện rằng : Có quân mọ muốn dậy. Quan tham biện đi tra sốt các làng, thì bắt đặng quân ấy chừng 100 đứa ; Còn bao nhiêu thì rút vô rừng ăn ánh cá.
Quân mọ bây giờ thì muốn đi ăn cướp mà thôi, chẳng phải nói vậy mà trung với vua đâu ; Vì nước Annam và nước Pha-lang-sa đã giao hòa cùng nhau rồi ; Chúng nó lấy tiếng giao hòa trong dạy lấy của người ta cho đó mà thôi : Tới đâu thì làm cho chúng tan tành đi đó, vậy thì trung gi mà gọi là trung ? Chưa nên gọi là quân ăn cướp cho ! Còn câu nào nói rằng : Lưỡng quốc giao hòa diệt như huynh đệ ? mà không giữ.
*Giáo tập Bình-thủy Phạm-văn-hứu.*</t>
  </si>
  <si>
    <t>SA-ĐÉC.
Tại làng Hội-an thuộc về Sa-đéc có 1 người tên là Đao, ngày 20 tháng 2 năm nay, chừng giờ thứ 6 sớm mai ra
đồng tắt đĩa hết cả. Giờ thứ 3 chiều đem cá về biểu vợ làm mà nấu chua, còn mình thì ra trước hái xoài. Khi người này leo lên với tay mà hái trái, rủi nhánh xoài yếu gãy đi, thì vớ tay vô đầu không kịp lại không đặng. Thằng con va nên 8 tuổi, khi ấy theo cha mà đứng dưới gốc, nó sửng sờ đi không la lên, may lôi xóm có nghe 1 cái dụi! Mới chạy tới, thấy vậy liền giựt quần rối đem về nhà đổ thuốc men; song bất tỉnh nhơn sự: Uống thuốc không đặng chút nào, ăn uống chi cũng không đặng, mình thì đập nát hết nửa thân. Khỏi 3 ngày thì đã chết.
*Hội-an trường Giáo tập kí.*</t>
  </si>
  <si>
    <t>SA-ĐÉC.
Có 1 người tên là Tài ở làng Mỹ-an đi cưới vợ. Ngày 17 tháng 11 năm ngoái, chúng giờ thứ 6 buổi sớm mai họ đương đi cho 4 ghe qua làng Tân-thuận mà rước dâu. Chừng giờ thứ 10 bên gái lại đon ghe mà đưa dâu. Khi 2 chiếc ghe nầy về vừa tới nửa sông Mỹ-an, thì nổi gió lên hung lắm, sóng dậy bờ ầm ầm, tạt nước vào chiếc ghe họ trai chìm đi, mới la làng lên, 2 bên bờ đám ghe ra vớt. Thật làm đã le làm mà chồng không kịp: Mất biết hết 2 vợ chồng đi họ, 2 tên chèo và 1 đứa con nít. Cách 3 ngày tìm đặng 4 thầy mà thôi. Người ta đến sông Mỹ-an thường năm phải có chìm 4 chiếc ghe, không không đặng.
*Hội-an trường Giáo tập kí.*
*(Ông thầy làm hai chuyện nầy đã giấu tên).*</t>
  </si>
  <si>
    <t>CHÂU ĐỐC.
Hôm mồng 4 tháng 3 nầy tại làng Châu-phú có người dồn bà góa có một đứa con đặng mười tuổi, phần thì nghèo khổ, lại có tật dui, mới chất lối đồng cái bếp quan tiền, cất cái nhà nhỏ nhỏ, mà rủi thay! Bữa ấy đi khỏi ở nhà thằng con đói bụng nhóm lửa nấu cơm ăn, mà thứ con nít không lo sợ, nấu bếp gần bên vách, chụm thứ nhánh cây khô, nên ngọn lửa phát lên mạnh, mới tạt qua vách, cháy luồng trong nhà, mà thằng ấy khờ, xưa nay chưa từng thấy cháy nhà bao giờ, nên nó đứng làm thình mà coi, may đầu nhà quan quân ở gần đó cách chừng một công đất, ngài ngó thấy ngọn lửa, ngài liền chạy ra mà chữa nhà ấy, thì ngài đá cửa đặng đổ trong nhà ấy ra, còn nhà đã cháy hết nửa phần mới chữa đặng mà khi cháy làm vậy, thằng nhỏ ấy đi kêu mẹ nó về, thì việc đã tan hoang rồi; mẹ nó mới trách con rằng: Trời ơi! Thằng con nó hại hết giang san tôi rồi, vậy ta tưởng ai nầy chừng nên tin con nít nữa, chẳng nên bỏ nhà cho nó một mình mà đi, e sẽ ra nhiều việc rủi hơn nữa, đến lúc ham ăn ham chơi thì không biết sợ gì hết.
*Nhứt[h]ong/giáo tập paulus Oai kí.*</t>
  </si>
  <si>
    <t>Năm</t>
  </si>
  <si>
    <t>Số báo</t>
  </si>
  <si>
    <t>Số mục có</t>
  </si>
  <si>
    <t>ghi chú</t>
    <phoneticPr fontId="13" type="noConversion"/>
  </si>
  <si>
    <t>Công vụ ✓</t>
  </si>
  <si>
    <t>Tạp vụ ✓</t>
  </si>
  <si>
    <t>Giá chợ ✓</t>
  </si>
  <si>
    <t>Tổng ✓</t>
  </si>
  <si>
    <t>Mật độ chung</t>
  </si>
  <si>
    <t>MĐ Công vụ</t>
  </si>
  <si>
    <t>MĐ Tạp vụ</t>
  </si>
  <si>
    <t>MĐ Giá chợ</t>
  </si>
  <si>
    <t>1865-N04</t>
  </si>
  <si>
    <t>✓</t>
  </si>
  <si>
    <t>–</t>
  </si>
  <si>
    <r>
      <t>có xu</t>
    </r>
    <r>
      <rPr>
        <sz val="11"/>
        <color theme="1"/>
        <rFont val="Calibri"/>
        <family val="2"/>
      </rPr>
      <t>ấ</t>
    </r>
    <r>
      <rPr>
        <sz val="11"/>
        <color theme="1"/>
        <rFont val="맑은 고딕"/>
        <family val="3"/>
        <charset val="129"/>
        <scheme val="minor"/>
      </rPr>
      <t>t hi</t>
    </r>
    <r>
      <rPr>
        <sz val="11"/>
        <color theme="1"/>
        <rFont val="Calibri"/>
        <family val="2"/>
      </rPr>
      <t>ệ</t>
    </r>
    <r>
      <rPr>
        <sz val="11"/>
        <color theme="1"/>
        <rFont val="맑은 고딕"/>
        <family val="3"/>
        <charset val="129"/>
        <scheme val="minor"/>
      </rPr>
      <t>n b</t>
    </r>
    <r>
      <rPr>
        <sz val="11"/>
        <color theme="1"/>
        <rFont val="Calibri"/>
        <family val="2"/>
      </rPr>
      <t>ả</t>
    </r>
    <r>
      <rPr>
        <sz val="11"/>
        <color theme="1"/>
        <rFont val="맑은 고딕"/>
        <family val="3"/>
        <charset val="129"/>
        <scheme val="minor"/>
      </rPr>
      <t>ng giá</t>
    </r>
    <phoneticPr fontId="13" type="noConversion"/>
  </si>
  <si>
    <t>1865-N05</t>
  </si>
  <si>
    <t xml:space="preserve">CHO. </t>
    <phoneticPr fontId="13" type="noConversion"/>
  </si>
  <si>
    <t>1865-N06</t>
  </si>
  <si>
    <r>
      <t>có xu</t>
    </r>
    <r>
      <rPr>
        <sz val="11"/>
        <color theme="1"/>
        <rFont val="Calibri"/>
        <family val="2"/>
      </rPr>
      <t>ấ</t>
    </r>
    <r>
      <rPr>
        <sz val="11"/>
        <color theme="1"/>
        <rFont val="맑은 고딕"/>
        <family val="3"/>
        <charset val="129"/>
        <scheme val="minor"/>
      </rPr>
      <t>t hi</t>
    </r>
    <r>
      <rPr>
        <sz val="11"/>
        <color theme="1"/>
        <rFont val="Calibri"/>
        <family val="2"/>
      </rPr>
      <t>ệ</t>
    </r>
    <r>
      <rPr>
        <sz val="11"/>
        <color theme="1"/>
        <rFont val="맑은 고딕"/>
        <family val="3"/>
        <charset val="129"/>
        <scheme val="minor"/>
      </rPr>
      <t>n b</t>
    </r>
    <r>
      <rPr>
        <sz val="11"/>
        <color theme="1"/>
        <rFont val="Calibri"/>
        <family val="2"/>
      </rPr>
      <t>ả</t>
    </r>
    <r>
      <rPr>
        <sz val="11"/>
        <color theme="1"/>
        <rFont val="맑은 고딕"/>
        <family val="3"/>
        <charset val="129"/>
        <scheme val="minor"/>
      </rPr>
      <t>ng giá t</t>
    </r>
    <r>
      <rPr>
        <sz val="11"/>
        <color theme="1"/>
        <rFont val="Calibri"/>
        <family val="2"/>
      </rPr>
      <t>ạ</t>
    </r>
    <r>
      <rPr>
        <sz val="11"/>
        <color theme="1"/>
        <rFont val="맑은 고딕"/>
        <family val="3"/>
        <charset val="129"/>
        <scheme val="minor"/>
      </rPr>
      <t>i can gioc, bà r</t>
    </r>
    <r>
      <rPr>
        <sz val="11"/>
        <color theme="1"/>
        <rFont val="Calibri"/>
        <family val="2"/>
      </rPr>
      <t>ị</t>
    </r>
    <r>
      <rPr>
        <sz val="11"/>
        <color theme="1"/>
        <rFont val="맑은 고딕"/>
        <family val="3"/>
        <charset val="129"/>
        <scheme val="minor"/>
      </rPr>
      <t>a, sài gòn, th</t>
    </r>
    <r>
      <rPr>
        <sz val="11"/>
        <color theme="1"/>
        <rFont val="Calibri"/>
        <family val="2"/>
      </rPr>
      <t>ủ</t>
    </r>
    <r>
      <rPr>
        <sz val="11"/>
        <color theme="1"/>
        <rFont val="맑은 고딕"/>
        <family val="3"/>
        <charset val="129"/>
        <scheme val="minor"/>
      </rPr>
      <t xml:space="preserve"> d</t>
    </r>
    <r>
      <rPr>
        <sz val="11"/>
        <color theme="1"/>
        <rFont val="Calibri"/>
        <family val="2"/>
      </rPr>
      <t>ầ</t>
    </r>
    <r>
      <rPr>
        <sz val="11"/>
        <color theme="1"/>
        <rFont val="맑은 고딕"/>
        <family val="3"/>
        <charset val="129"/>
        <scheme val="minor"/>
      </rPr>
      <t>u m</t>
    </r>
    <r>
      <rPr>
        <sz val="11"/>
        <color theme="1"/>
        <rFont val="Calibri"/>
        <family val="2"/>
      </rPr>
      <t>ộ</t>
    </r>
    <r>
      <rPr>
        <sz val="11"/>
        <color theme="1"/>
        <rFont val="맑은 고딕"/>
        <family val="3"/>
        <charset val="129"/>
        <scheme val="minor"/>
      </rPr>
      <t>t, tuy nhiên k có tên c</t>
    </r>
    <r>
      <rPr>
        <sz val="11"/>
        <color theme="1"/>
        <rFont val="Calibri"/>
        <family val="2"/>
      </rPr>
      <t>ủ</t>
    </r>
    <r>
      <rPr>
        <sz val="11"/>
        <color theme="1"/>
        <rFont val="맑은 고딕"/>
        <family val="3"/>
        <charset val="129"/>
        <scheme val="minor"/>
      </rPr>
      <t>a bài</t>
    </r>
    <phoneticPr fontId="13" type="noConversion"/>
  </si>
  <si>
    <t>1866-N01</t>
  </si>
  <si>
    <t>GIA CHO</t>
    <phoneticPr fontId="13" type="noConversion"/>
  </si>
  <si>
    <t>1866-N02</t>
  </si>
  <si>
    <t>GIA CHO, 3/4 PAGE LÀ NỘI DUNG CỦA GIÁ CHỢ</t>
    <phoneticPr fontId="13" type="noConversion"/>
  </si>
  <si>
    <t>1866-N03</t>
  </si>
  <si>
    <t>GÒ LỚN, TÂN AN, MỸ THO , CẦN GIỘC</t>
    <phoneticPr fontId="13" type="noConversion"/>
  </si>
  <si>
    <t>1866-N04</t>
  </si>
  <si>
    <t>✓</t>
    <phoneticPr fontId="13" type="noConversion"/>
  </si>
  <si>
    <t>1866-N05</t>
  </si>
  <si>
    <t>Tổng</t>
  </si>
  <si>
    <t>1866-N06</t>
  </si>
  <si>
    <t>có xuất hiện bảng giá</t>
  </si>
  <si>
    <t>1866-N07</t>
  </si>
  <si>
    <t>có xuất hiện bảng giá</t>
    <phoneticPr fontId="13" type="noConversion"/>
  </si>
  <si>
    <t>Giải thích bảng: 61 số báo hiện còn, 1865–1871</t>
  </si>
  <si>
    <t>1866-N08</t>
  </si>
  <si>
    <t>1866-N09</t>
  </si>
  <si>
    <t>1866-N12</t>
  </si>
  <si>
    <t>phụ thêm 2 trang</t>
    <phoneticPr fontId="13" type="noConversion"/>
  </si>
  <si>
    <t>1867-N01</t>
  </si>
  <si>
    <t>phụ thêm 2 trang</t>
  </si>
  <si>
    <t>1867-N02</t>
  </si>
  <si>
    <t>1867-N03</t>
  </si>
  <si>
    <t>1867-N04</t>
  </si>
  <si>
    <t>1867-N05</t>
  </si>
  <si>
    <t>1867-N06</t>
  </si>
  <si>
    <t>1867-N07</t>
  </si>
  <si>
    <t>1867-N08</t>
  </si>
  <si>
    <t>1867-N09</t>
  </si>
  <si>
    <t>1867-N10</t>
  </si>
  <si>
    <t>1867-N11</t>
  </si>
  <si>
    <t>1867-N12</t>
  </si>
  <si>
    <t>1868-N01</t>
  </si>
  <si>
    <t>1868-N03</t>
  </si>
  <si>
    <t>1868-N04</t>
  </si>
  <si>
    <t>1868-N05</t>
  </si>
  <si>
    <t>1868-N06</t>
  </si>
  <si>
    <t>1868-N07</t>
  </si>
  <si>
    <t>1868-N08</t>
  </si>
  <si>
    <t>1869-N02</t>
  </si>
  <si>
    <t>thêm 2 trang gia thêm gdb</t>
    <phoneticPr fontId="13" type="noConversion"/>
  </si>
  <si>
    <t>1869-N03</t>
  </si>
  <si>
    <t xml:space="preserve">1689/06/01 </t>
    <phoneticPr fontId="13" type="noConversion"/>
  </si>
  <si>
    <t>1869-N04</t>
  </si>
  <si>
    <t>tập vụ 1869/04/08</t>
    <phoneticPr fontId="13" type="noConversion"/>
  </si>
  <si>
    <t>1869-N05</t>
  </si>
  <si>
    <t>gia thêm gia dinh bao 3 trang, 1869/08/01</t>
    <phoneticPr fontId="13" type="noConversion"/>
  </si>
  <si>
    <t>1869-N10</t>
  </si>
  <si>
    <t>tạp vụ</t>
    <phoneticPr fontId="13" type="noConversion"/>
  </si>
  <si>
    <t>1869-N11</t>
  </si>
  <si>
    <t>1869-N12</t>
  </si>
  <si>
    <r>
      <t>t</t>
    </r>
    <r>
      <rPr>
        <sz val="11"/>
        <color theme="1"/>
        <rFont val="Calibri"/>
        <family val="2"/>
        <charset val="163"/>
      </rPr>
      <t>ạ</t>
    </r>
    <r>
      <rPr>
        <sz val="11"/>
        <color theme="1"/>
        <rFont val="맑은 고딕"/>
        <family val="2"/>
        <scheme val="minor"/>
      </rPr>
      <t>p</t>
    </r>
    <r>
      <rPr>
        <sz val="11"/>
        <color theme="1"/>
        <rFont val="Calibri"/>
        <family val="2"/>
        <charset val="163"/>
      </rPr>
      <t xml:space="preserve"> vụ</t>
    </r>
    <phoneticPr fontId="13" type="noConversion"/>
  </si>
  <si>
    <t>1869-N13</t>
  </si>
  <si>
    <t>tập vụ</t>
    <phoneticPr fontId="13" type="noConversion"/>
  </si>
  <si>
    <t>1869-N14</t>
  </si>
  <si>
    <t>1869-N15</t>
  </si>
  <si>
    <t>1869-N17</t>
  </si>
  <si>
    <t>1869-N18</t>
  </si>
  <si>
    <t>1869-N19</t>
  </si>
  <si>
    <t>1869-N20</t>
  </si>
  <si>
    <r>
      <t>có nội dung giá hàng tại chợ lớn, đ</t>
    </r>
    <r>
      <rPr>
        <sz val="11"/>
        <color theme="1"/>
        <rFont val="맑은 고딕"/>
        <family val="2"/>
        <scheme val="minor"/>
      </rPr>
      <t>ư</t>
    </r>
    <r>
      <rPr>
        <sz val="11"/>
        <color theme="1"/>
        <rFont val="맑은 고딕"/>
        <family val="2"/>
        <scheme val="minor"/>
      </rPr>
      <t>ợc đ</t>
    </r>
    <r>
      <rPr>
        <sz val="11"/>
        <color theme="1"/>
        <rFont val="맑은 고딕"/>
        <family val="2"/>
        <scheme val="minor"/>
      </rPr>
      <t>ư</t>
    </r>
    <r>
      <rPr>
        <sz val="11"/>
        <color theme="1"/>
        <rFont val="맑은 고딕"/>
        <family val="2"/>
        <scheme val="minor"/>
      </rPr>
      <t>a vào trong mục tạp vụ</t>
    </r>
  </si>
  <si>
    <t>1869-N23</t>
  </si>
  <si>
    <t>1870-N04</t>
  </si>
  <si>
    <t>gia thêm gia dinh báo số 5 (2 trang)</t>
  </si>
  <si>
    <t>1870-N05</t>
  </si>
  <si>
    <t>báo chỉ có 2 trang</t>
  </si>
  <si>
    <t>1870-N06</t>
  </si>
  <si>
    <t>1870-N07</t>
  </si>
  <si>
    <t>có nội dung giá hàng tại chợ lớn, được đưa vào trong mục tạp vụ</t>
    <phoneticPr fontId="13" type="noConversion"/>
  </si>
  <si>
    <t>1870-N08</t>
  </si>
  <si>
    <t>1870-N09</t>
  </si>
  <si>
    <t>1870-N10</t>
  </si>
  <si>
    <t>1870-N13</t>
  </si>
  <si>
    <t>1870-N27</t>
  </si>
  <si>
    <t>1870-N34</t>
  </si>
  <si>
    <t>1871-N07</t>
  </si>
  <si>
    <t>có xuất hiện bảng giá, tuy nhiên được đưa vào trong tạp vụ</t>
    <phoneticPr fontId="13" type="noConversion"/>
  </si>
  <si>
    <t>1871-N13</t>
  </si>
  <si>
    <t>1871-N17</t>
  </si>
  <si>
    <t>Tổng số ✓</t>
  </si>
  <si>
    <t>gia thêm GDB</t>
    <phoneticPr fontId="13" type="noConversion"/>
  </si>
  <si>
    <r>
      <t>T</t>
    </r>
    <r>
      <rPr>
        <b/>
        <sz val="11"/>
        <color rgb="FFFFFFFF"/>
        <rFont val="Calibri"/>
        <family val="2"/>
        <charset val="163"/>
      </rPr>
      <t>ổ</t>
    </r>
    <r>
      <rPr>
        <b/>
        <sz val="11"/>
        <color rgb="FFFFFFFF"/>
        <rFont val="맑은 고딕"/>
        <family val="2"/>
        <charset val="129"/>
        <scheme val="minor"/>
      </rPr>
      <t>ng</t>
    </r>
    <r>
      <rPr>
        <b/>
        <sz val="11"/>
        <color rgb="FFFFFFFF"/>
        <rFont val="Calibri"/>
        <family val="2"/>
        <charset val="163"/>
      </rPr>
      <t xml:space="preserve"> số mục</t>
    </r>
    <phoneticPr fontId="13" type="noConversion"/>
  </si>
  <si>
    <t>15/04/1867</t>
  </si>
  <si>
    <t>15/05/1867</t>
  </si>
  <si>
    <t>Quân Tần ở Gò-công chạy từ làm quan Lại-bộ-thượng-thơ xin trước sắt đội Thạnh</t>
  </si>
  <si>
    <t>Quân Tần ở Gò-công chạy từ làm quan Lại-bộ-thượng-thơ xin trước sắt đội Thạnh, cai Phạm-văn-Đó, cai Nguyễn-văn-Trung; vì ba người ấy gặp giặc thì thảo lui, lại làm gương cho linh bộ hạ cùng nhứt nổi lui; Quan Lại-bộ-thượng-thơ theo lời xin quân Tần cho trước cả ba người ấy để làm gương cho kẻ khác biết sợ hễ gặp giặc không nên thối súc.</t>
  </si>
  <si>
    <t>Quan Nguyên-Soái ân xá cho những tội nhơn kể tên sau này</t>
  </si>
  <si>
    <t>Danh sách các tội nhơn được ân xá: Phạn-văn-Si phải ăn đày 12 năm; Trương-minh-Đồng; Phan-văn-Huệ; Trương-tổng-Chánh; Dương-văn-Tu; Phạm-văn-Trước cả thảy bây giờ đang khỏi. Ngan, quân Chánh-hưng phải ăn đày bây giờ đang ăn xá.</t>
  </si>
  <si>
    <t>Tên các thông ngôn bổ đi làm việc</t>
  </si>
  <si>
    <t>Joseph-ân thông ngôn tham biện Sài-gòn bổ xuống làm việc tại Chợ-g o nhằm ngày mồng chín tháng mars. Jean-Baptiste-Tràng bổ đi làm việc tại kho bạc thể cho Phước ngày 12 tháng mars. Andréas-Cần thông ngôn bổ lên làm việc tại Thủ-đức ngày 19 tháng mars. Paulus-Viên nguyên thông ngôn Biên-hòa bây giờ làm việc tại trên Thủ-dầu-một từ ngày 16 mars. Ngô-văn-Trụ đặng bổ cấp làm thầy dạy học chữ quốc ngữ tại Cây-lậy thể cho văn-Hộ bải địch là ngày 21 tháng mars.</t>
  </si>
  <si>
    <t>TIN TRÊN CAO-MÊN</t>
  </si>
  <si>
    <t>Có quan cai bình ở trên Cao-mên chạy tờ tư về nói: ngày hai mươi ba tháng ba có quan tướng vua Cao-mên đem bình đánh với quân Pou-com-bô một trận cả thể; vậy quân Pou-com-bô phải thua mà chết tại trận là năm mươi hai người quân Cao-mên; một trăm mười tên linh Cao-mên bổn quân Annam một trăm linh; Pou-com-bô thoát khỏi là nhờ có tên hay bắt được cái tàn Pou-com-bô và được ba mươi con đầu gởi xuống Sài-gòn. Quân ngụy Caomên cùng Annam phải đuổi lên ở trên rừng thẳm trên Tây-ninh; bây giờ không dám giao động làm hung như trước.</t>
  </si>
  <si>
    <t>Tin mùa lúa gạo / Tàu sang phương Tây</t>
  </si>
  <si>
    <t>Nam nay đang mùa mà lúa gạo không thông đặng cho bên Tàu, cho nên lúa gạo bên ấy bảy giờ lên giá một ít; đầu những kẻ làm mùa đặng nhiều lợi; trong may và xem ra những đồng đất này thì it sự thật; trong mày nơi xa bầy còn quân làm loạn một hai ít, mà các làng xóm cùng quân lính ta đồng lòng chống trả cùng làm chi nữa.</t>
  </si>
  <si>
    <t>Danh sách học trò Annam đi Pháp học</t>
  </si>
  <si>
    <t>Lượt này có nhiều học trò Annam theo tin tàu la Sarthe sang nước Pha-lang-sa mà đi học ở trường Marseille là thành lớn cùng rất tốt trong nước Pha-lang-sa; quan có ý cho học trò Annam coi những sự lạ; danh sách 9 học trò: Nguyễn-văn-Sang (12 tuổi, quản ở Côn-lộ); Nguyễn-văn-Bút (13); Đê-Joseph (45, Hanh-thg-tây); Bâu-Paul (46, Xóm-chiêu); Binh-Paul (13, Cái-mơng); Húy-Pierre (14, Cái-mơng); Dương-hữu-Trinh J. (14, Mỹ-tho); Huình-văn-Sâm-Ygnace (46, An-hòn); Phạm-văn-Viên-Andre (46, Mỹ-tho); Phạm-văn-Nghĩa (18, Gia-lộc).</t>
  </si>
  <si>
    <t>Tai nạn chìm xuồng tại Tân-an và vụ trộm xe tại Sài-gòn</t>
  </si>
  <si>
    <t>Ngày mười lăm tháng mars tại phủ Tân-an có một ít tên lính vô ý đi chiếc xuồng Annam nhỏ bị lắc úp xuống chết sáu người Langsa một người Annam cứu không kịp; thương hại có một người Langsa ra sức cứu được hai người rồi cũng chìm luôn. Ngày mồng bảy tháng mars có chiếc tàu Hồng-mao từ Hạ-châu tới Sài-gòn chở người các chú tên Kol-ah-Seng làm thợ đóng xe đem theo sáu cái xe là xe của người ta gởi sửa mà nó gian tham đoạt đem bán; đã bắt tên chệc trước khi lên đất. Ngày mười lăm tháng này bắt một đứa dọn bàn đánh bạc chủ trao bạc đi chợ nó đem ra tiệm đánh chơi.</t>
  </si>
  <si>
    <t>Tin sách học, đua ngựa và cử học trò đi Pháp</t>
  </si>
  <si>
    <t>Nhà nước sẽ ban sách mẹo cùng nhiều thứ sách khác cho người ta học; sẽ phát sách của con ông chúa Long làm ở Huế 22 năm từng hầu chuyện vua Minh-mạng nay ở Paris có nhiều chuyện về phong tục Annam. Người các chú đua ngựa từ Sài-gòn đến Chợ-lớn; quan dạy phải kiếm chỗ khác mà đua vì nguy hiểm trên quan lộ. Bất kỳ con nhà nội đạo ngoại đạo đều được qua Langsa học mỗi năm gởi một kỳ chừng 10 người. Thầy Ký làm sách mẹo dạy tiếng Langsa và chữ quốc ngữ 24 chữ dễ học; Phú-Tường đã học đặng viết đặng đọc đặng chỉ trong một đôi tháng.</t>
  </si>
  <si>
    <t>Hỏa hoạn cháy 37 nhà tại cầu Ông-lãnh</t>
  </si>
  <si>
    <t>Ngày mồng bốn tháng ba giờ thứ sáu chiều tại cầu Ông-lãnh cháy hết 37 cái nhà lá; do hai vợ chồng người các chú nấu ăn vô ý để lửa cháy leo lên vách phát gió mạnh lan qua nhà khác; nhà cửa liên lạc gần nhau không có chỗ dọn đồ; có người mất hơn 170 đồng bạc heo cháy hết; dân xóm kéo đến cứu có viên chức đốc áp tưới nước và quan binh Pháp đem máy nước tiếp cứu; chủ nhà gây cháy đã trốn trước chỉ bắt được vợ; ngày mồng năm quan Nguyên-Soái và quan Thượng-thơ đến thăm người bị cháy nhà phát tiền bạc cho kẻ nghèo khó.</t>
  </si>
  <si>
    <t>Người ấy xét lại có nhiều người giàu có ước sức cất nổi nhà tốt mà vẫn ở sơ sài nhà tranh lá; có kẻ bán nhà tốt đi cất lại nhà xấu mà ở; dẫn chứng người các chú bên Tàu sang tay không chừng đôi ba năm thì làm giàu cất nhà cửa vì biết thương nhau giúp đỡ nhau góp vốn buôn chung; so sánh với người Annam hễ có của thì bo bo làm tôi của không dám sắm ăn sắm mặc không hay giúp kẻ nghèo; kết luận một người Annam khá thì phải hơn người các chú thường nếu biết siêng năng làm ăn cùng đồng lòng hiệp vốn buôn chung.</t>
  </si>
  <si>
    <t>CÓ THƠ TRÊN BÌNH AN NÓI</t>
  </si>
  <si>
    <t>Ở trên ấy người ta ăn tết vui về làm hội hiệp nhau đồng đảo ăn uống chơi; dân nhơn ai nầy ham công ăn việc làm mới ăn chơi được tám ngày thì thầy đầu đó hết rộn ràng; trên huyện ấy hãy còn một hai chỗ chưa yên cho mấy mà làng xóm cũng không lấy làm lo sợ lại ra sức bổn bảo mà làm cho yên; các tổng Mọi Mên ở gần địa hạt huyện ấy cũng bình yên không hổ nghe lời quân ngụy.</t>
  </si>
  <si>
    <t>NÓI VỀ SỰ LÀM LỄ ĐẶT HÒN ĐÁ THỨ NHỨT TẠI MỸ-THO</t>
  </si>
  <si>
    <t>Ngày mười bốn tháng ba giờ thứ năm buổi chiều Đức cha cả và các quan tỉnh Mỹ-tho cùng các bổn đạo và kẻ ngoài đến coi đồng lắm sẽ làm nhà thờ này trong thể lớn. Có thơ dưới Bà-rịa nói dưới ấy dân sự an cư lợi nghiệp; có giống hột bông bên tây gởi qua đây giống bông ấy tốt bán được tiền hơn giống thường đã có phát ra cho các tham biện Trảng-bàng, Cần-lộ, Cần-giộc, Thủ-dầu-một; vậy những người làm rẫy phải đi lấy về mà trồng vì giống bông tốt thì sẽ bán đặng nhiều tiền hơn.</t>
  </si>
  <si>
    <t>Người kể chuyện đang mùa giá rét lang thang qua làng nọ xóm kia kiếm việc làm không được, kiếm chỗ ở không được, kiếm cơm ăn không ai cho; lúc qua làng khác thì mắc bịnh nhức đầu dữ dội; cậy người chăn chiên cho vào nằm trong chuồng chiên để được ấm; qua sáng hôm sau chủ trại thấy mặt sưng mình nổi trái nặng, đem vải đắp cho, chất rơm cỏ để nằm; nhờ hơi rơm hơi chiên ấm mà ra mồ hôi và trái dần xuống; chủ nghèo không đủ sức nuôi lâu nên gởi sang cho ông có trong họ ở gần đó; đến nơi thì người bệnh chết lạnh tê hết nửa thân; người ta dùng tuyết xoa tay chân mặt mày không dùng lửa hơ; nhờ ông có lòng thương nuôi dưỡng tử tế nên bịnh mau lành.</t>
  </si>
  <si>
    <t>SAI-GON. Gạo lứt, 1 vuông, 3 quan. — Lúa, 1 vuông, 1 quan năm tiền. — Vịt, 2 con, 2 quan năm. — Gà, 1 con 78 tiền. — Bông, 1 tạ 18 đồng. — Đường đen, 1 ghè 1 quan hai. — Đường trắng, 1 tạ 70 quan. — Kén, 1 tạ 1000 quan tiền. — Đậu trắng, 1 vuông 8 quan; Đậu đen 1 vuông 6 quan; Đậu xanh 1 vuông 10 quan. — Nước mắm 1 ghè hai tiền. — Dầu phụng 1 ghè 9 tiền. — Cá khô 1 tạ 22 quan. — Muối 1 vuông 1 quan. — Sáp 1 tạ 500 quan. — Trứng gà/vịt 1 chục 5 tiền. — Thịt heo 1 tạ 60 quan. — Heo giống 1 con 10 quan. — Vải tây trắng 1 thước 5 tiền rưỡi.</t>
  </si>
  <si>
    <t>Chợ-lớn</t>
  </si>
  <si>
    <t>Gạo giá, 1 tạ 2 đồng 5 tiền. — Cá khô, nhứt hạng, 30 quan một tạ. — Bông cán, một tạ 17 đ. — Lúa 1 tạ, 5 quan 5. Bạc, một đồng đổi 5 quan 6 tiền — Cau khô, một tạ 120 quan. — Cau tươi vun một tạ 50 quan. — Đường cát 1 tạ 12 đồng. — Tơ 1 tạ 430 đồng. — Sừng trâu 1 tạ 6 đồng rưỡi. — Da trâu 1 tạ 5 đồng. — Ngói 10,000 tấm 12 đồng. — Gạch 1000 tấm 6 đồng. — Dầu 11 đồng 1 tạ. — Da bò 1 tạ 9 đồng.</t>
  </si>
  <si>
    <t>Gò-công</t>
  </si>
  <si>
    <t>Gạo, 1 tạ 6 quan 5 tiền — Lúa, 1 tạ 4 quan — Gà thiến, 1 con hai quan. — Gà, 1 con 7 tiền. — Vịt 1 con 9 tiền. — Đường đen, 1 ghè 1 quan. — Dầu phụng 1 cân 9 tiền. — Nước mắm, 1 ghè 2 tiền. — Heo nhò bán chừng 5 quan. — Một đồng bạc đổi 5 quan ba.</t>
  </si>
  <si>
    <t>Lập tòa mới xét lại các án và danh sách người làm việc tại tòa</t>
  </si>
  <si>
    <t>Theo lời nghị ngày mồng bốn tháng tây quan Nguyên-soái dạy đặt một tòa mới cho được xét lại các án các quan tham biện làm; danh sách người làm việc tại tòa: thứ nhứt cò Tràng quan Giám-đốc; Ong Ture quan tham biện Thủ-dầu-một; Ba Tường quan phủ Tân-bình; Joannès-Liêu thông ngôn tại định quan Thượng-thơ; Ong Gabriac kế định quan Thượng-thơ. Thứ hai tên người Annam đã chọn sẽ kể sau này gồm danh sách dài các chức vụ tại các tổng hương và phú ở nhiều địa phương.</t>
  </si>
  <si>
    <t>Danh sách các chức vụ tại Chợ-lớn gồm: Đỗ-kiên-Phước Tổng Long-hưng-thượng; Phạm-hữu-Trí Minh hương; Huỳnh-thua-Tạ; Đỗ-hữu-Phương Bá hộ; Vương-quang-Dư minh hương; Hà-minh-Châu; Võ-văn-An; Nguyễn-tập-Lễ Bá hộ; Phan-trung-Ngãi Minh hương; Huỳnh-bá-Luận id; Vương-định-Văn; Lê-nguyệt-Luận; Huỳnh-văn-Long; Võ-văn-Hum; Võ-thành-Đức; Phụng-văn-Thang; Lưu-văn-Du Tổng Tân-phong-hạ; Nguyễn-văn-Tập Minh hương.</t>
  </si>
  <si>
    <t>Thông báo về con tên Nguyễn-văn-Thu và học bổng</t>
  </si>
  <si>
    <t>Các của cải tên Nguyễn-văn-Thu quan tham biện Tân-an đã tịch kí ngày hai mươi tháng bảy năm ngoái thì bầy giờ quan Nguyên-soái dạy trả lại cho con tên ấy. Sự này đem vào nhựt trình cho người ta được biết: Quan Nguyên-soái lấy ơn này cho thằng con tên ấy vì thằng nhờ ra sức học hành ăn ở cho tốt mà nó hứa mình sẽ ăn ở tốt cùng ra sức học; mà nếu thằng nhờ ra sức học hành ăn ở cho tốt có lẽ sẽ quan sẽ bớt phần phạt cho cha nó trong một hai năm; cha nó phải ăn đi đây mãn đời mà có lẽ sẽ được về quê hương mình nếu con nó hay ăn ở tốt.</t>
  </si>
  <si>
    <t>Ân xá và xử phạt tại huyện Tân-hòa</t>
  </si>
  <si>
    <t>Ngày mồng chín tháng avril quan Nguyên-soái nghị tha cho ba tên phạm ở huyện Tân-hòa là Nguyễn-văn-Sắc, Nguyễn-văn-Lầm, Bùi-văn-Soạn; ba tên phạm này làm làng ăn của dân vì lợi có quan tham biện xin và vì những người ấy trước đã làm một hai việc tốt. Ngày mồng mười tháng avril quan Nguyên-soái nghị tha cho một người là Nguyễn-văn-Bường làng Tân-trạch người ấy phải ăn ở tù hai năm bởi vì ăn cắp. Ngày hai mươi bốn tháng avril Nguyên-soái tha cho người Tó-văn-Gàn phải ở tù bây giờ đang khỏi mà phải một người lính.</t>
  </si>
  <si>
    <t>Phép lập một trường dạy học mới (Tân-an)</t>
  </si>
  <si>
    <t>Ngày hai mươi tám tháng avril quan Nguyên-soái cho phép lập một trường dạy học mới tại Thủ-thừa (Tân-an); thầy dạy học trường ấy tên là Nguyễn-văn-Liêu. Theo lời nghị ngày mồng bảy tháng Mai các thầy dạy chữ quốc ngữ phải thi; quan Lại-bộ-thượng-thơ sẽ chọn người vào Giám-khảo. Có hai bậc thầy dạy học: bậc nhứt ăn lộc một tháng năm chục quan phải biết viết tiếng bổn quốc ra chữ Tây, biết phép toán phép đo và dịch tiếng Phalangsa ra Annam; bậc hai mỗi tháng ba chục quan. Quan Nguyên-soái cũng ban khen đội Hiệp ở huyện Quảng-hóa và tổng Chi (tổng Thành-tuy-hạ, huyện Long-thành) vì siêng năng làm việc quan.</t>
  </si>
  <si>
    <t>Quan Nguyên-Soái khen đội Hiệp và tổng Chi</t>
  </si>
  <si>
    <t>Quan Nguyên-Soái ban khen đội Hiệp ở huyện Quảng-hóa vì có lòng mạnh mẽ hay giỏi đã bắt đặng nhiều người làm đầu giặc lại báo chỉ cho người ta bắt cũng nhiều cho nên ông Nguyên-Soái hứa mình sẽ không quên công nghiệp đội ấy. Quan Nguyên-Soái khen tổng Chi là tổng Thành-tuy-hạ ở huyện Long-thành vì tổng ấy có lòng siêng năng cần cán mà làm việc quan như việc đào kinh Đồng-môn đến Long-thành cho nên chắc rằng quan Nguyên-Soái không quên công việc người ấy đã làm.</t>
  </si>
  <si>
    <t>Nói chuyện này vào nhựt trình về dây thép</t>
  </si>
  <si>
    <t>Ai muốn dùng dây thép mà viết chữ quốc ngữ cũng được đặng dùng dây thép viết không cổ đầu mặc lòng nhưng mà người nào từng trải thông thạo trong chữ quốc ngữ thì cũng đọc được và cũng hiểu chẳng có khó gì.</t>
  </si>
  <si>
    <t>Tin quan Nguyên-Soái đi thăm Bà-rịa và các sự kiện tháng 4-5</t>
  </si>
  <si>
    <t>Ngày mười một giờ thứ tám buổi mai quan Nguyên-Soái xuống tàu l'Ondine đi Bà-rịa thăm các nơi trong huyện ấy rồi trở về Sài-gòn. Ngày mồng chín tàu Cos-mao đốt khói sắm sửa về Tây vì tàu này đã ở bổn này năm năm đủ hạn; khi kéo neo bắn súng chào từ giã mà hai người bắn súng bị thương đem lên nhà thương. Ngày mồng bốn linh tuần thành bắt được một người Chệc giả đò nhảy xuống sông rình khi người ta vô ý trèo lên ghe ăn trộm; linh canh ngó thấy liền bắt được. Ngoài Vụng-tàu có một người hoa tiêu cổi ngựa lên đỉnh núi nơi có cột đèn lớn thì bị một con cọp rình sau hòn đá nhảy lên chụp té xuống, con ngựa thất kinh chạy về, người nằm đó cọp cũng thất kinh bỏ chạy không dám ăn; người ấy sau tỉnh lại rán bò lên tới nơi cột đèn. Ngày 25 tháng avril cũng có một tên Mani ở Bà-rịa bị cọp vật. Ngày 28 có một đứa con nít mười tuổi chết chìm tại cồn Ông Lãnh khi múc nước lắt léo rớt xuống sông, cha nó lội tới không đặng.</t>
  </si>
  <si>
    <t>Quy định nhà lò mổ thịt tại cầu Ông-lãnh</t>
  </si>
  <si>
    <t>Nhà nước cho các chú lập một cái nhà lò làm thịt bò heo tại cầu Ông-lãnh cánh rạch Muối phía trong ngọn; từ trong vùng thành phố Sài-gòn ai có bò heo hay làm thịt đều phải lãnh giấy tại lò chánh ấy; hễ bán thịt thì phải có giấy lại trong mấy đùi thịt phải có dấu lò chánh; làm thịt một con bò phải chịu năm quan năm tiền ba mươi đồng một con heo ba quan chín tiền loài chiên dê một quan bảy tiền; người các chú bán thịt tại chợ Sài-gòn không chịu theo rập nhau không thèm bán nữa; nhà nước lập nhà lò vì lợi chung cho người ta khỏi ăn nhằm thịt bịnh thịt độc; lại có một người Tây bày ra bán thịt thay chỗ các chú ngồi bán khi trước.</t>
  </si>
  <si>
    <t>Tin người Langsa bị giết tại Cao-mên</t>
  </si>
  <si>
    <t>Người ta nói có một người Langsa làm việc công xi nha phiến cho Wang-thái ở Nam-vang bị lão Pou-com-bô giết tại nước Cao-mên ngày mồng hai và mồng bốn tháng avril; người Langsa ấy đổi súng cho Cao-mên lấy ghe; đến khi qua mà đổi ghe thì quân Cao-mên trở súng lại bắn; người ấy nhảy xuống sông lội trốn nhưng quân Caomên bỏ lưới xuống bắt được rồi làm nhục và giết.</t>
  </si>
  <si>
    <t>Đám chôn con hoàng Caomên tại Sài-gòn</t>
  </si>
  <si>
    <t>Ngày mồng hai tháng Mai có đám chôn con hoàng Caomên ở Sài-gòn; con nít ấy mới đặng chín tháng mắc bịnh trái nặng cách đôi ba bữa thì chết; đám chôn theo thói Caomên trọng thể lắm; những người Caomên đưa đám mặc áo trắng; quan tài để trên kiệu bốn người khiêng cùng bận áo trắng; có quan binh Langsa phân làm hai đội đi hai hàng hầu đưa cùng người Tây người Annam đi theo; hoàng Caomên xin chỗ đất trong đất thành nhà nước để chôn con; ông ấy lấy làm vui mừng vì người ta trọng xác con ông ấy là có lính Langsa đi đưa.</t>
  </si>
  <si>
    <t>Tin tổng hợp sự kiện tại cầu Ông-lãnh và Sài-gòn</t>
  </si>
  <si>
    <t>Tại cầu Ông-lãnh ngày 26 tháng ba có đứa con gái 12 tuổi chết chìm; cha mẹ để nó ở nhà một mình dưới ghe giữ heo; trẻ nít lối xóm xuống tắm đụng xác mới biết; đến chiều cha nó mới đem xác lên chôn. Rạch cầu Muối bây giờ đang sửa lại dân các làng làm. Tại cầu Ông-lãnh có người Annam đánh bạc thua cãi lậy với chệc bị chệc đánh nặng; đem tới ông Giám-thành sợ chệc ấy phải bắt và chịu tiền cơm thuốc.</t>
  </si>
  <si>
    <t>Lời trong thơ của một ông thầy dạy học trường La Seyne gởi cho ông Thượng-thơ Sài-gòn</t>
  </si>
  <si>
    <t>Ngày hai mươi sáu tháng hai năm 1867 nhằm ngày lễ lớn trường học Đức-Chúa-Bà bên thành La Seyne có các Đức-cha tới làm lễ cùng làm phép rửa tội cho hai người học trò Annam qua học bên ấy; người thứ nhứt tên là Lê-công-Phụng quản ở Gò-công là con nhà giàu có; người thứ hai tên là Nguyễn-văn-Thơ quản ở Mỹ-tho cũng là con nhà giàu; bữa ấy các Đức-cha làm lễ trong thể làm bài giảng ân ủi khen ngợi các học trò Annam; các học trò qua học bên ấy bất kỳ ngoại đạo người ta đều thương yêu lo lắng dạy dỗ cũng như con nhà Langsa vậy.</t>
  </si>
  <si>
    <t>Tình hình bình yên và phát triển tại Gò-công sau khi dẹp giặc</t>
  </si>
  <si>
    <t>Đã bốn năm nay người Langsa đi đánh giặc phía Gò-công đốt hết nhiều nhà cửa; giặc rồi mấy người Annam nói với nhau rằng bây giờ chúng ta thấy rõ người Langsa không có ý làm điều gì bậy bạ phải nghe theo Langsa; người Annam ở phía Gò-công đang cất nhà lại lo làm ăn cày cấy như trước gạo lúa bán đặng tiền có lợi hơn khi trước; làng Gò-công bây giờ hóa ra một làng từ tê hơn các làng khác; những người giàu có đã lập đặng một cái chợ tốt lắm làm đặng nhiều cái nhà ngói cũng một cái chùa tốt lại đặng đào một cái kinh cho thầu Mỹ-tho; đến khi đào kinh ấy xong rồi thì người ta không còn phải sợ kẻ cướp nữa.</t>
  </si>
  <si>
    <t>Truyện đạo đức bên Tây – Hai thằng nghèo đốn cây trong rừng</t>
  </si>
  <si>
    <t>Bên Tây có chuyện đời xưa: hai thằng nghèo đi đốn cây trong rừng; gặp một mụ già chống gậy xin giúp một bó củi; thằng đi trước không chịu giúp, thằng đi sau hứa khi trở về sẽ cho một bó củi đem đến nhà mụ; đến khi nó trở về thì thấy một đờn bà xinh tốt ngồi đó xưng là Chúa các Thần thưởng cho nó một túi đầy vàng rồi biến mất. Thằng kia ích kỷ đi vào rừng xa thì lạc nẻo gặp cọp nuốt đi. Khi có dịp làm ơn thì phải làm; ơn nào cũng có ngày trả chẳng chầy thì kíp.</t>
  </si>
  <si>
    <t>Bài kể tiếp hành trình của một người nghèo lang bạt trong mùa đông giá rét, phải chịu đói rét, bệnh tật và chứng kiến cảnh dân nghèo chết đói, chết rét trong vùng mất mùa. Người này đi về hướng đông để tìm nơi dễ sống hơn, trải qua nhiều cảnh khốn khổ rồi đến một thành phố giàu có, văn minh hơn. Cuối bài kể về một người từ cảnh mồ côi nghèo khổ, nhờ chăm học và bền chí mà sau trở nên giàu sang, làm quan lớn và biết giúp đỡ người khác; qua đó khuyên con người không nên nản lòng trước hoạn nạn.</t>
  </si>
  <si>
    <t>Gạo lứt, 1 vuông, 3 quan. — Lúa, 1 vuông, 1 quan năm tiền — Vịt, 2 con, 2 quan năm. — Gà, 1 con 78 tiền. Bông, 1 tạ 18 đồng. — Đường đen, 1 ghè 1 quan hai. — Đường trắng, 1 tạ 70 quan. — Kén, 1 tạ 1000 quan. — Đậu trắng 1 vuông 8 quan; Đậu đen 1 vuông 6 quan; Đậu xanh 1 vuông 10 quan. — Nước mắm 1 ghè hai tiền. — Dầu phụng 1 ghè 9 tiền. — Cá khô 1 tạ 22 quan. — Muối 1 vuông 1 quan. — Sáp 1 tạ 500 quan. — Trứng gà/vịt 1 chục 5 tiền. — Thịt heo 1 tạ 60 quan. — Heo giống 1 con 10 quan. — Vải tây trắng 1 thước 5 tiền rưỡi.</t>
  </si>
  <si>
    <t>Gạo giá, 1 tạ 2 đồng 5 t. — Cá khô, nhứt hạng, 30 quan một tạ. — Bông cán, một tạ 17 đ. — Lúa 1 tạ, 5 quan 5. Bạc, một đồng đổi 5 quan 6 tiền — Cau khô, một tạ 120 quan. — Cau tươi vun một tạ 50 quan. — Đường cát 1 tạ 12 đồng. — Tơ 1 tạ 430 đồng. — Sừng trâu 1 tạ 6 đồng rưỡi. — Da trâu 1 tạ 5 đồng. — Ngói 10,000 tấm 12 đồng. — Gạch 1000 tấm 6 đồng. — Dầu 11 đồng 1 tạ. — Da bò 1 tạ 9 đồng.</t>
  </si>
  <si>
    <t>Thủ-dầu-một</t>
  </si>
  <si>
    <t>Gạo trắng 1 vuông 1 quan 8 tiền. — Lúa 1 vuông 1 quan 4 tiền. — Muối 1 vuông 1 quan 5 tiền. — Vải Annam 1 cây 6 quan. — Thịt heo 1 cân 6 tiền. — Vịt 1 con 1 quan. — Gà 9 tiền 1 con. — Cá sông 1 cân 5 tiền. — Đường đen 1 ghè 1 quan. — Bông 1 tạ 4 chục. — Đậu trắng 1 vuông 9 quan. — Canh kiến 1 cân 12 quan. — Tiêu 1 cân 6 tiền. — Mây 100, 1 quan 5 tiền. — Nước mắm 1 ghè 2 tiền. — Dầu chai 1 ghè 3 tiền. — Dầu phụng 10 cân 8 quan 5 tiền. — Rượu 1 chai 6 tiền.</t>
  </si>
  <si>
    <t>15/07/1865</t>
  </si>
  <si>
    <t>Cuộc chạy đua ngày 25 tháng 6 (thể lệ và giải thưởng)</t>
  </si>
  <si>
    <t>Hội-đồng canh nông – khuyến khích nông nghiệp và nghề nghiệp</t>
  </si>
  <si>
    <t>Tin tổng hợp: ông Boresse về Tây; tàu La-Guerrière; tha tù phát lưu</t>
  </si>
  <si>
    <t>Tin tổng hợp</t>
  </si>
  <si>
    <t>Tin các nơi: Hoàng-đế Pha-lang-sa, tàu La-place, mùa màng, xã trưởng ăn hối lộ</t>
  </si>
  <si>
    <t>Lễ kiệu ảnh tại nhà thờ Sài-gòn (22 tháng 5)</t>
  </si>
  <si>
    <t>Bắt tàu ô; tình hình mùa màng và bang giao</t>
  </si>
  <si>
    <t>Việc làm sổ bộ dân và điều tra nghề nghiệp, ruộng đất</t>
  </si>
  <si>
    <t>Vụ án giết lính Ma-tà tại làng Đức-lập</t>
  </si>
  <si>
    <t>Thông báo nhận bài đăng trước mồng 7 tháng Tây</t>
  </si>
  <si>
    <t>Vụ đò giết người khách tại Ong-bé</t>
  </si>
  <si>
    <t>15/08/1865</t>
  </si>
  <si>
    <t>CÔNG VỤ</t>
  </si>
  <si>
    <t>Bán đấu giá 12 ngựa dư dụng; bổ nhiệm tri huyện Kiên-phong; địa điểm cuộc đua ngày 25 tháng 6</t>
  </si>
  <si>
    <t>CHUYỆN TỔNG-BINH LUẬN</t>
  </si>
  <si>
    <t>Tội ác của Tổng-binh Trương-văn-Luận ở huyện Tân-hòa</t>
  </si>
  <si>
    <t>Định thuế điền tổng Thanh-phong (huyện Kiên-hòa, Mỹ-tho)</t>
  </si>
  <si>
    <t>NGÀY MỒNG 9 THÁNG 6</t>
  </si>
  <si>
    <t>Thưởng ban biện Khánh và làng Mi-tra chống đảng ngụy</t>
  </si>
  <si>
    <t>LỄ BỔN MẠNG HOÀNG-ĐẾ PHA-LANG-SA (ngày 24 tháng 6)</t>
  </si>
  <si>
    <t>Chương trình lễ bổn mạng Hoàng-đế Pha-lang-sa</t>
  </si>
  <si>
    <t>Các làng Vinh-quới, Lộc-thuận, Phú-vạn đánh thắng đảng cướp; tin tàu ô gần Hải-nam</t>
  </si>
  <si>
    <t>CHUYỆN VỀ CHIẾC GHE HOA CHI CHÌM GẦN CẦN-GIỌC</t>
  </si>
  <si>
    <t>Vụ chìm ghe hoa chi chở bạc gần Cần-giọc</t>
  </si>
  <si>
    <t>Trận làng Mi-tra đánh thắng đảng ngụy do Ban-biện-Khanh chỉ huy</t>
  </si>
  <si>
    <t>NƠI CHUYỆN TẠI PHỦ BINH-LONG</t>
  </si>
  <si>
    <t>Săn bắt cọp tại phủ Bình-long; nạp cọp lãnh thưởng</t>
  </si>
  <si>
    <t>Quan Hộ-đốc An-giang thăm Sài-gòn; bàn về tàu khói; tàu Mitraille đưa Đức Cha ra Bình-định</t>
  </si>
  <si>
    <t>Bệnh dịch tại làng Phước-hải (Lưới-rê), Baria – quan Đốc-đồn cử thầy thuốc Pha-lang-sa chữa</t>
  </si>
  <si>
    <t>Quan Annam (Lang-trung) từ Kinh vào Sài-gòn lâm bệnh qua đời; lễ tang trọng thể</t>
  </si>
  <si>
    <t>Quan Cao-mên từ Xiêm (Ba-tem-lon) đến Sài-gòn thăm em Vua Cao-mên</t>
  </si>
  <si>
    <t>Bắt huyện Đức ở Cần-giộc; quân giặc thâu thuế huyện Phước-lộc</t>
  </si>
  <si>
    <t>Mùa màng thất bát, nguy cơ đói kém; lời khuyên siêng năng làm ăn</t>
  </si>
  <si>
    <t>Bàn về bệnh ban cua lưỡi trắng và cách chữa</t>
  </si>
  <si>
    <t>Ghi chép về phong tục người Mọi (dân miền thượng)</t>
  </si>
  <si>
    <t>CHUYỆN VỀ GHE MÍA CHÌM TẠI MIẾU CÔ-ĐÔ</t>
  </si>
  <si>
    <t>Vụ ghe mía chìm tại Miếu Cô-đô</t>
  </si>
  <si>
    <t>CHỢ – Giá vật hàng</t>
  </si>
  <si>
    <t>Thưởng người chống cướp; bổ nhiệm tri huyện Tân-ninh; yết thị giá mua vật hàng nộp nhà nước năm 1866</t>
  </si>
  <si>
    <t>Xử ba người Pha-lang-sa cướp của tại làng Mỹ-an-đông (Mỹ-tho)</t>
  </si>
  <si>
    <t>TẠI XỨ GÒ-CÔNG</t>
  </si>
  <si>
    <t>Dân làng đánh giết tên đội Nhiên (đội ngụy) nhũng nhiễu</t>
  </si>
  <si>
    <t>Quan Tham-biện Cần-giộc lập mưu bắt cướp vùng Ngã Bảy – Đồng-tranh</t>
  </si>
  <si>
    <t>Đức Cha đi Cao-mên; bắt tên ngụy Quản-Mai; tin mất mùa Nhựt-bổn và lụt bên Tàu</t>
  </si>
  <si>
    <t>Người Pha-lang-sa qua Đồng-nai gặp ghe cướp thoát nạn</t>
  </si>
  <si>
    <t>Xá tù nhân lễ bổn mạng Hoàng-đế; ban bằng cấp thật thọ cho cai tổng; sang năm mở hội thi nghề nghiệp</t>
  </si>
  <si>
    <t>Bắt tên ngụy Quản-Mai; chính sách đày tù qua Đại-hải cải tạo</t>
  </si>
  <si>
    <t>Danh sách các cai tổng được ban bằng cấp thật thọ</t>
  </si>
  <si>
    <t>Nhân sự Tham-biện: tàu l'Orne về Tây; xã Ngoan nộp cọp nuôi</t>
  </si>
  <si>
    <t>Nghị luận: các nước đến Annam – lợi hại của người Pha-lang-sa so với người Ngô (nha phiến, cờ bạc)</t>
  </si>
  <si>
    <t>Chuyện quân Số ra thú – kẻ cầm đầu ăn cướp quy thuận tân triều</t>
  </si>
  <si>
    <t>Bắt cọp lạc vào tổng Bình-trị-thượng (làng Hạnh-thông-xã)</t>
  </si>
  <si>
    <t>Tin nước Xiêm: tha thuế tàu chở lúa vào Vọng-các; tình hình lúa gạo</t>
  </si>
  <si>
    <t>Tàu Mitraille rước lãnh sự Aubaret; tàu l'Orne chở lính về Pha-lang-sa</t>
  </si>
  <si>
    <t>LONG HỒ</t>
    <phoneticPr fontId="2" type="noConversion"/>
  </si>
  <si>
    <t>Giáo tập Lê- văn- tàu</t>
  </si>
  <si>
    <t xml:space="preserve">TÂY NINH </t>
    <phoneticPr fontId="2" type="noConversion"/>
  </si>
  <si>
    <t>Biên-hòa le 31 mars 1870.</t>
    <phoneticPr fontId="2" type="noConversion"/>
  </si>
  <si>
    <t>CHỢ LỚN</t>
    <phoneticPr fontId="2" type="noConversion"/>
  </si>
  <si>
    <t>CÁI- MƠNG</t>
    <phoneticPr fontId="2" type="noConversion"/>
  </si>
  <si>
    <t>TẠI PHÚ NHUẬN</t>
    <phoneticPr fontId="2" type="noConversion"/>
  </si>
  <si>
    <t>CẦN THƠ</t>
    <phoneticPr fontId="2" type="noConversion"/>
  </si>
  <si>
    <t>Tạp vụ</t>
    <phoneticPr fontId="2" type="noConversion"/>
  </si>
  <si>
    <t>SA-ĐÉC</t>
    <phoneticPr fontId="2" type="noConversion"/>
  </si>
  <si>
    <t>SA- ĐÉC</t>
    <phoneticPr fontId="2" type="noConversion"/>
  </si>
  <si>
    <t>CHÂU ĐỐC</t>
    <phoneticPr fontId="2" type="noConversion"/>
  </si>
  <si>
    <t>VĨNH LONG</t>
    <phoneticPr fontId="2" type="noConversion"/>
  </si>
  <si>
    <t>Thăng bậc cho những người làm việc nhà nước</t>
    <phoneticPr fontId="2" type="noConversion"/>
  </si>
  <si>
    <t>NÓI TAC VE TIN GIẠC BÊN TAY</t>
    <phoneticPr fontId="2" type="noConversion"/>
  </si>
  <si>
    <t>Lời thẩm xét các sở tham biện án xử các kẻ phạm tội kể ra sau nầy</t>
    <phoneticPr fontId="2" type="noConversion"/>
  </si>
  <si>
    <t>Kể tên tù Côn-nôn chết</t>
    <phoneticPr fontId="2" type="noConversion"/>
  </si>
  <si>
    <t>Nội mùa thu năm nay 1870</t>
    <phoneticPr fontId="2" type="noConversion"/>
  </si>
  <si>
    <t>TÀU BUÔN VÀO CỬA, RA GỬA, GHE VÔ CỬA, GHE RA CỬA</t>
    <phoneticPr fontId="2" type="noConversion"/>
  </si>
  <si>
    <t>TÀU CÁC NƠI ĐẾN</t>
    <phoneticPr fontId="2" type="noConversion"/>
  </si>
  <si>
    <t>TÀU ĐÂY SANG CÁC NƠI</t>
    <phoneticPr fontId="2" type="noConversion"/>
  </si>
  <si>
    <t>Kể tên các tội nhơn chết tại Côn-nôn</t>
    <phoneticPr fontId="2" type="noConversion"/>
  </si>
  <si>
    <t>Yết thị quan Nguyên Soái DUPRE</t>
  </si>
  <si>
    <t>LONG XUYÊN</t>
    <phoneticPr fontId="2" type="noConversion"/>
  </si>
  <si>
    <t>TRẢNG-BÀNG</t>
    <phoneticPr fontId="2" type="noConversion"/>
  </si>
  <si>
    <t>CẦN-GIUỘC</t>
    <phoneticPr fontId="2" type="noConversion"/>
  </si>
  <si>
    <t>BÀ-RỊA</t>
    <phoneticPr fontId="2" type="noConversion"/>
  </si>
  <si>
    <t>TIN CÁC NƠI</t>
    <phoneticPr fontId="2" type="noConversion"/>
  </si>
  <si>
    <t>Yết thị cho mọi người được biết</t>
  </si>
  <si>
    <t>Yết thị cho mọi người được biết</t>
    <phoneticPr fontId="2" type="noConversion"/>
  </si>
  <si>
    <t>GIẢI NGHĨA MỘT ÍT TIẾNG NÓI ANNAM</t>
    <phoneticPr fontId="2" type="noConversion"/>
  </si>
  <si>
    <t>DANH CƯƠNG LỢI TỎA</t>
    <phoneticPr fontId="2" type="noConversion"/>
  </si>
  <si>
    <t xml:space="preserve">ĐẶT LÊN VÀ ĐỔI SỞ CÁC QUAN. </t>
    <phoneticPr fontId="2" type="noConversion"/>
  </si>
  <si>
    <t>Công vụ</t>
    <phoneticPr fontId="2" type="noConversion"/>
  </si>
  <si>
    <t>TẠI THỦ NGỮ</t>
    <phoneticPr fontId="2" type="noConversion"/>
  </si>
  <si>
    <t>GHE VÔ, GHE RA</t>
    <phoneticPr fontId="2" type="noConversion"/>
  </si>
  <si>
    <t>Xã chánh thành phố Sài gòn</t>
    <phoneticPr fontId="2" type="noConversion"/>
  </si>
  <si>
    <t>Dân tích tiếng ông Tơ bà Nguyệt</t>
    <phoneticPr fontId="2" type="noConversion"/>
  </si>
  <si>
    <t>Tin học trò tại trường Bà-hom bị sét đánh</t>
    <phoneticPr fontId="2" type="noConversion"/>
  </si>
  <si>
    <t>Lời khuyên người ta đừng đánh bạc</t>
    <phoneticPr fontId="2" type="noConversion"/>
  </si>
  <si>
    <t>Tàu buôn vôp ra chở hàng tới ăn hàng đi</t>
    <phoneticPr fontId="2" type="noConversion"/>
  </si>
  <si>
    <t>Không có</t>
  </si>
  <si>
    <t>15/09/1871</t>
    <phoneticPr fontId="2" type="noConversion"/>
  </si>
  <si>
    <t>– đi bắt tàu ô gần Bình-thuận</t>
    <phoneticPr fontId="2" type="noConversion"/>
  </si>
  <si>
    <t xml:space="preserve">CHUYỆN TÀU MITRAILLE </t>
  </si>
  <si>
    <t>E POTTEAUX</t>
    <phoneticPr fontId="2" type="noConversion"/>
  </si>
  <si>
    <t>paulus toi</t>
    <phoneticPr fontId="2" type="noConversion"/>
  </si>
  <si>
    <t>palus cua</t>
    <phoneticPr fontId="2" type="noConversion"/>
  </si>
  <si>
    <t>GOUTTE FANJAS, THÔNG NGÔN</t>
    <phoneticPr fontId="2" type="noConversion"/>
  </si>
  <si>
    <t>PAULUS TOI</t>
    <phoneticPr fontId="2" type="noConversion"/>
  </si>
  <si>
    <t>PAULUS TOI, KẺ LÀM NHỰT TRÌNH TẠI NHÀ IN</t>
    <phoneticPr fontId="2" type="noConversion"/>
  </si>
  <si>
    <t>PETRUS TRƯƠNG VĨNH KÝ</t>
    <phoneticPr fontId="2" type="noConversion"/>
  </si>
  <si>
    <t>GÒ CÔNG</t>
    <phoneticPr fontId="2" type="noConversion"/>
  </si>
  <si>
    <t>phù- ka</t>
    <phoneticPr fontId="2" type="noConversion"/>
  </si>
  <si>
    <t>Pau lus cua</t>
    <phoneticPr fontId="2" type="noConversion"/>
  </si>
  <si>
    <r>
      <t>Không</t>
    </r>
    <r>
      <rPr>
        <sz val="11"/>
        <color theme="1"/>
        <rFont val="Calibri"/>
        <family val="2"/>
        <charset val="163"/>
      </rPr>
      <t xml:space="preserve"> có</t>
    </r>
    <phoneticPr fontId="2" type="noConversion"/>
  </si>
  <si>
    <t>P. Của</t>
    <phoneticPr fontId="2" type="noConversion"/>
  </si>
  <si>
    <t>Paulus của</t>
    <phoneticPr fontId="2" type="noConversion"/>
  </si>
  <si>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Ng</t>
    </r>
    <r>
      <rPr>
        <sz val="11"/>
        <color theme="1"/>
        <rFont val="Calibri"/>
        <family val="2"/>
      </rPr>
      <t>ườ</t>
    </r>
    <r>
      <rPr>
        <sz val="11"/>
        <color theme="1"/>
        <rFont val="맑은 고딕"/>
        <family val="3"/>
        <charset val="129"/>
        <scheme val="minor"/>
      </rPr>
      <t>i Ma-ni b</t>
    </r>
    <r>
      <rPr>
        <sz val="11"/>
        <color theme="1"/>
        <rFont val="Calibri"/>
        <family val="2"/>
      </rPr>
      <t>ị</t>
    </r>
    <r>
      <rPr>
        <sz val="11"/>
        <color theme="1"/>
        <rFont val="맑은 고딕"/>
        <family val="3"/>
        <charset val="129"/>
        <scheme val="minor"/>
      </rPr>
      <t xml:space="preserve"> máy tàu c</t>
    </r>
    <r>
      <rPr>
        <sz val="11"/>
        <color theme="1"/>
        <rFont val="Calibri"/>
        <family val="2"/>
      </rPr>
      <t>ắ</t>
    </r>
    <r>
      <rPr>
        <sz val="11"/>
        <color theme="1"/>
        <rFont val="맑은 고딕"/>
        <family val="3"/>
        <charset val="129"/>
        <scheme val="minor"/>
      </rPr>
      <t>t cánh tay (P. Chartroule)</t>
    </r>
    <phoneticPr fontId="2" type="noConversion"/>
  </si>
  <si>
    <r>
      <t>Ng</t>
    </r>
    <r>
      <rPr>
        <sz val="11"/>
        <color theme="1"/>
        <rFont val="맑은 고딕"/>
        <family val="2"/>
        <scheme val="minor"/>
      </rPr>
      <t>ư</t>
    </r>
    <r>
      <rPr>
        <sz val="11"/>
        <color theme="1"/>
        <rFont val="맑은 고딕"/>
        <family val="2"/>
        <scheme val="minor"/>
      </rPr>
      <t>ời Ma-ni bị máy tàu cắt cánh tay</t>
    </r>
  </si>
  <si>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Nói v</t>
    </r>
    <r>
      <rPr>
        <sz val="11"/>
        <color theme="1"/>
        <rFont val="Calibri"/>
        <family val="2"/>
      </rPr>
      <t>ề</t>
    </r>
    <r>
      <rPr>
        <sz val="11"/>
        <color theme="1"/>
        <rFont val="맑은 고딕"/>
        <family val="3"/>
        <charset val="129"/>
        <scheme val="minor"/>
      </rPr>
      <t xml:space="preserve"> Saigon (bài t</t>
    </r>
    <r>
      <rPr>
        <sz val="11"/>
        <color theme="1"/>
        <rFont val="Calibri"/>
        <family val="2"/>
      </rPr>
      <t>ổ</t>
    </r>
    <r>
      <rPr>
        <sz val="11"/>
        <color theme="1"/>
        <rFont val="맑은 고딕"/>
        <family val="3"/>
        <charset val="129"/>
        <scheme val="minor"/>
      </rPr>
      <t>ng h</t>
    </r>
    <r>
      <rPr>
        <sz val="11"/>
        <color theme="1"/>
        <rFont val="Calibri"/>
        <family val="2"/>
      </rPr>
      <t>ợ</t>
    </r>
    <r>
      <rPr>
        <sz val="11"/>
        <color theme="1"/>
        <rFont val="맑은 고딕"/>
        <family val="3"/>
        <charset val="129"/>
        <scheme val="minor"/>
      </rPr>
      <t>p dài)</t>
    </r>
    <phoneticPr fontId="2" type="noConversion"/>
  </si>
  <si>
    <t>Nói về Saigon</t>
  </si>
  <si>
    <t>Paulus Của</t>
    <phoneticPr fontId="2" type="noConversion"/>
  </si>
  <si>
    <t>Một người nhà quê làm phước Chuyện cũ</t>
    <phoneticPr fontId="2" type="noConversion"/>
  </si>
  <si>
    <t>Tại Tràng bảng</t>
    <phoneticPr fontId="2" type="noConversion"/>
  </si>
  <si>
    <t>Tại Tây ninh</t>
    <phoneticPr fontId="2" type="noConversion"/>
  </si>
  <si>
    <t>Tại Sài Gòn</t>
    <phoneticPr fontId="2" type="noConversion"/>
  </si>
  <si>
    <t>Tại Gò Công</t>
    <phoneticPr fontId="2" type="noConversion"/>
  </si>
  <si>
    <t xml:space="preserve">Tại Tân an </t>
    <phoneticPr fontId="2" type="noConversion"/>
  </si>
  <si>
    <t>Tại Mỹ Tho</t>
    <phoneticPr fontId="2" type="noConversion"/>
  </si>
  <si>
    <r>
      <t>Biên</t>
    </r>
    <r>
      <rPr>
        <sz val="11"/>
        <color theme="1"/>
        <rFont val="Calibri"/>
        <family val="2"/>
        <charset val="163"/>
      </rPr>
      <t>- hòa</t>
    </r>
    <phoneticPr fontId="2" type="noConversion"/>
  </si>
  <si>
    <t>ba- ria</t>
    <phoneticPr fontId="2" type="noConversion"/>
  </si>
  <si>
    <t>Giá quan ra cho các xe người ta mướn mà đi.</t>
    <phoneticPr fontId="2" type="noConversion"/>
  </si>
  <si>
    <t>Quan Giám thành kí J.B Liêu dịch y như bổn chánh</t>
    <phoneticPr fontId="2" type="noConversion"/>
  </si>
  <si>
    <t>Quan làm đầu Hội đồng ký</t>
    <phoneticPr fontId="2" type="noConversion"/>
  </si>
  <si>
    <t>Phép lập vườn</t>
    <phoneticPr fontId="2" type="noConversion"/>
  </si>
  <si>
    <t>Dịch y như bổn chánh PAULUS CỦA</t>
    <phoneticPr fontId="2" type="noConversion"/>
  </si>
  <si>
    <t>p. Của</t>
    <phoneticPr fontId="2" type="noConversion"/>
  </si>
  <si>
    <t>Tại Trang bàng</t>
    <phoneticPr fontId="2" type="noConversion"/>
  </si>
  <si>
    <t>Tại Sai gòn</t>
    <phoneticPr fontId="2" type="noConversion"/>
  </si>
  <si>
    <t>Tại chợ lớn</t>
    <phoneticPr fontId="2" type="noConversion"/>
  </si>
  <si>
    <t>Tại Gò công</t>
    <phoneticPr fontId="2" type="noConversion"/>
  </si>
  <si>
    <t>tại my- tho</t>
    <phoneticPr fontId="2" type="noConversion"/>
  </si>
  <si>
    <t>Tại phú cương</t>
    <phoneticPr fontId="2" type="noConversion"/>
  </si>
  <si>
    <r>
      <t>ba</t>
    </r>
    <r>
      <rPr>
        <sz val="11"/>
        <color theme="1"/>
        <rFont val="Calibri"/>
        <family val="2"/>
        <charset val="163"/>
      </rPr>
      <t>-ria</t>
    </r>
    <phoneticPr fontId="2" type="noConversion"/>
  </si>
  <si>
    <t>Ông nguyên soái kí</t>
    <phoneticPr fontId="2" type="noConversion"/>
  </si>
  <si>
    <t>Địa phận sài gòn</t>
    <phoneticPr fontId="2" type="noConversion"/>
  </si>
  <si>
    <t>May lam dương dat mou</t>
    <phoneticPr fontId="2" type="noConversion"/>
  </si>
  <si>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t>
    </r>
    <phoneticPr fontId="2" type="noConversion"/>
  </si>
  <si>
    <r>
      <t>may</t>
    </r>
    <r>
      <rPr>
        <sz val="11"/>
        <color theme="1"/>
        <rFont val="Calibri"/>
        <family val="2"/>
        <charset val="163"/>
      </rPr>
      <t xml:space="preserve"> can bong</t>
    </r>
    <phoneticPr fontId="2" type="noConversion"/>
  </si>
  <si>
    <r>
      <t>Nói về chuyện ba ng</t>
    </r>
    <r>
      <rPr>
        <sz val="11"/>
        <color theme="1"/>
        <rFont val="맑은 고딕"/>
        <family val="2"/>
        <scheme val="minor"/>
      </rPr>
      <t>ư</t>
    </r>
    <r>
      <rPr>
        <sz val="11"/>
        <color theme="1"/>
        <rFont val="맑은 고딕"/>
        <family val="2"/>
        <scheme val="minor"/>
      </rPr>
      <t>ời đ</t>
    </r>
    <r>
      <rPr>
        <sz val="11"/>
        <color theme="1"/>
        <rFont val="맑은 고딕"/>
        <family val="2"/>
        <scheme val="minor"/>
      </rPr>
      <t>ư</t>
    </r>
    <r>
      <rPr>
        <sz val="11"/>
        <color theme="1"/>
        <rFont val="맑은 고딕"/>
        <family val="2"/>
        <scheme val="minor"/>
      </rPr>
      <t>ợc vàng</t>
    </r>
  </si>
  <si>
    <t>Phụng</t>
    <phoneticPr fontId="2" type="noConversion"/>
  </si>
  <si>
    <r>
      <t>T</t>
    </r>
    <r>
      <rPr>
        <sz val="11"/>
        <color theme="1"/>
        <rFont val="Calibri"/>
        <family val="2"/>
        <charset val="163"/>
      </rPr>
      <t>ạ</t>
    </r>
    <r>
      <rPr>
        <sz val="11"/>
        <color theme="1"/>
        <rFont val="맑은 고딕"/>
        <family val="2"/>
        <scheme val="minor"/>
      </rPr>
      <t>i</t>
    </r>
    <r>
      <rPr>
        <sz val="11"/>
        <color theme="1"/>
        <rFont val="Calibri"/>
        <family val="2"/>
        <charset val="163"/>
      </rPr>
      <t xml:space="preserve"> chợ lớn</t>
    </r>
    <phoneticPr fontId="2" type="noConversion"/>
  </si>
  <si>
    <t>tại gò công</t>
    <phoneticPr fontId="2" type="noConversion"/>
  </si>
  <si>
    <t>tại my tho</t>
    <phoneticPr fontId="2" type="noConversion"/>
  </si>
  <si>
    <t>Tại cần giộc</t>
    <phoneticPr fontId="2" type="noConversion"/>
  </si>
  <si>
    <r>
      <t>CÔNG V</t>
    </r>
    <r>
      <rPr>
        <sz val="11"/>
        <color theme="1"/>
        <rFont val="Calibri"/>
        <family val="2"/>
      </rPr>
      <t>Ụ</t>
    </r>
    <r>
      <rPr>
        <sz val="11"/>
        <color theme="1"/>
        <rFont val="맑은 고딕"/>
        <family val="3"/>
        <charset val="129"/>
        <scheme val="minor"/>
      </rPr>
      <t xml:space="preserve"> – Y</t>
    </r>
    <r>
      <rPr>
        <sz val="11"/>
        <color theme="1"/>
        <rFont val="Calibri"/>
        <family val="2"/>
      </rPr>
      <t>ế</t>
    </r>
    <r>
      <rPr>
        <sz val="11"/>
        <color theme="1"/>
        <rFont val="맑은 고딕"/>
        <family val="3"/>
        <charset val="129"/>
        <scheme val="minor"/>
      </rPr>
      <t>t th</t>
    </r>
    <r>
      <rPr>
        <sz val="11"/>
        <color theme="1"/>
        <rFont val="Calibri"/>
        <family val="2"/>
      </rPr>
      <t>ị</t>
    </r>
    <r>
      <rPr>
        <sz val="11"/>
        <color theme="1"/>
        <rFont val="맑은 고딕"/>
        <family val="3"/>
        <charset val="129"/>
        <scheme val="minor"/>
      </rPr>
      <t xml:space="preserve"> H</t>
    </r>
    <r>
      <rPr>
        <sz val="11"/>
        <color theme="1"/>
        <rFont val="Calibri"/>
        <family val="2"/>
      </rPr>
      <t>ộ</t>
    </r>
    <r>
      <rPr>
        <sz val="11"/>
        <color theme="1"/>
        <rFont val="맑은 고딕"/>
        <family val="3"/>
        <charset val="129"/>
        <scheme val="minor"/>
      </rPr>
      <t xml:space="preserve">i </t>
    </r>
    <r>
      <rPr>
        <sz val="11"/>
        <color theme="1"/>
        <rFont val="Calibri"/>
        <family val="2"/>
      </rPr>
      <t>Đấ</t>
    </r>
    <r>
      <rPr>
        <sz val="11"/>
        <color theme="1"/>
        <rFont val="맑은 고딕"/>
        <family val="3"/>
        <charset val="129"/>
        <scheme val="minor"/>
      </rPr>
      <t>u X</t>
    </r>
    <r>
      <rPr>
        <sz val="11"/>
        <color theme="1"/>
        <rFont val="Calibri"/>
        <family val="2"/>
      </rPr>
      <t>ả</t>
    </r>
    <r>
      <rPr>
        <sz val="11"/>
        <color theme="1"/>
        <rFont val="맑은 고딕"/>
        <family val="3"/>
        <charset val="129"/>
        <scheme val="minor"/>
      </rPr>
      <t>o Chung Nam 1867</t>
    </r>
    <phoneticPr fontId="2" type="noConversion"/>
  </si>
  <si>
    <t>Yết thị Hội Đấu Xảo Chung Nam 1867</t>
  </si>
  <si>
    <r>
      <t>CHUY</t>
    </r>
    <r>
      <rPr>
        <sz val="11"/>
        <color theme="1"/>
        <rFont val="Calibri"/>
        <family val="2"/>
      </rPr>
      <t>Ệ</t>
    </r>
    <r>
      <rPr>
        <sz val="11"/>
        <color theme="1"/>
        <rFont val="맑은 고딕"/>
        <family val="3"/>
        <charset val="129"/>
        <scheme val="minor"/>
      </rPr>
      <t>N V</t>
    </r>
    <r>
      <rPr>
        <sz val="11"/>
        <color theme="1"/>
        <rFont val="Calibri"/>
        <family val="2"/>
      </rPr>
      <t>Ề</t>
    </r>
    <r>
      <rPr>
        <sz val="11"/>
        <color theme="1"/>
        <rFont val="맑은 고딕"/>
        <family val="3"/>
        <charset val="129"/>
        <scheme val="minor"/>
      </rPr>
      <t xml:space="preserve"> M</t>
    </r>
    <r>
      <rPr>
        <sz val="11"/>
        <color theme="1"/>
        <rFont val="Calibri"/>
        <family val="2"/>
      </rPr>
      <t>Ạ</t>
    </r>
    <r>
      <rPr>
        <sz val="11"/>
        <color theme="1"/>
        <rFont val="맑은 고딕"/>
        <family val="3"/>
        <charset val="129"/>
        <scheme val="minor"/>
      </rPr>
      <t>CH N</t>
    </r>
    <r>
      <rPr>
        <sz val="11"/>
        <color theme="1"/>
        <rFont val="Calibri"/>
        <family val="2"/>
      </rPr>
      <t>ƯỚ</t>
    </r>
    <r>
      <rPr>
        <sz val="11"/>
        <color theme="1"/>
        <rFont val="맑은 고딕"/>
        <family val="3"/>
        <charset val="129"/>
        <scheme val="minor"/>
      </rPr>
      <t>C – BÊN BIÊN-HÒA</t>
    </r>
    <phoneticPr fontId="2" type="noConversion"/>
  </si>
  <si>
    <t>15/04/1866</t>
    <phoneticPr fontId="2" type="noConversion"/>
  </si>
  <si>
    <t>[Tin đồn Nhựt-bổn và Hồng-mao đem tàu đánh giúp Annam] – Khuyên dân không nên hoang mang, tàu thuyền Lang-sa bình yên</t>
    <phoneticPr fontId="2" type="noConversion"/>
  </si>
  <si>
    <r>
      <t>CHUYỆN VỀ MẠCH N</t>
    </r>
    <r>
      <rPr>
        <sz val="11"/>
        <color theme="1"/>
        <rFont val="맑은 고딕"/>
        <family val="2"/>
        <scheme val="minor"/>
      </rPr>
      <t>Ư</t>
    </r>
    <r>
      <rPr>
        <sz val="11"/>
        <color theme="1"/>
        <rFont val="맑은 고딕"/>
        <family val="2"/>
        <scheme val="minor"/>
      </rPr>
      <t>ỚC – BÊN BIÊN-HÒA</t>
    </r>
  </si>
  <si>
    <t>Truyện nói về người ta ăn nhầm đồ nấu bằng cùi vòi coi</t>
    <phoneticPr fontId="2" type="noConversion"/>
  </si>
  <si>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NÓI CHUY</t>
    </r>
    <r>
      <rPr>
        <sz val="11"/>
        <color theme="1"/>
        <rFont val="Calibri"/>
        <family val="2"/>
      </rPr>
      <t>Ệ</t>
    </r>
    <r>
      <rPr>
        <sz val="11"/>
        <color theme="1"/>
        <rFont val="맑은 고딕"/>
        <family val="3"/>
        <charset val="129"/>
        <scheme val="minor"/>
      </rPr>
      <t>N V</t>
    </r>
    <r>
      <rPr>
        <sz val="11"/>
        <color theme="1"/>
        <rFont val="Calibri"/>
        <family val="2"/>
      </rPr>
      <t>Ề</t>
    </r>
    <r>
      <rPr>
        <sz val="11"/>
        <color theme="1"/>
        <rFont val="맑은 고딕"/>
        <family val="3"/>
        <charset val="129"/>
        <scheme val="minor"/>
      </rPr>
      <t xml:space="preserve"> VI</t>
    </r>
    <r>
      <rPr>
        <sz val="11"/>
        <color theme="1"/>
        <rFont val="Calibri"/>
        <family val="2"/>
      </rPr>
      <t>Ệ</t>
    </r>
    <r>
      <rPr>
        <sz val="11"/>
        <color theme="1"/>
        <rFont val="맑은 고딕"/>
        <family val="3"/>
        <charset val="129"/>
        <scheme val="minor"/>
      </rPr>
      <t xml:space="preserve">C </t>
    </r>
    <r>
      <rPr>
        <sz val="11"/>
        <color theme="1"/>
        <rFont val="Calibri"/>
        <family val="2"/>
      </rPr>
      <t>Đ</t>
    </r>
    <r>
      <rPr>
        <sz val="11"/>
        <color theme="1"/>
        <rFont val="맑은 고딕"/>
        <family val="3"/>
        <charset val="129"/>
        <scheme val="minor"/>
      </rPr>
      <t>ÁNH THÁP-M</t>
    </r>
    <r>
      <rPr>
        <sz val="11"/>
        <color theme="1"/>
        <rFont val="Calibri"/>
        <family val="2"/>
      </rPr>
      <t>ƯỜ</t>
    </r>
    <r>
      <rPr>
        <sz val="11"/>
        <color theme="1"/>
        <rFont val="맑은 고딕"/>
        <family val="3"/>
        <charset val="129"/>
        <scheme val="minor"/>
      </rPr>
      <t>I</t>
    </r>
    <phoneticPr fontId="2" type="noConversion"/>
  </si>
  <si>
    <r>
      <t xml:space="preserve"> NÓI CHUY</t>
    </r>
    <r>
      <rPr>
        <sz val="11"/>
        <color theme="1"/>
        <rFont val="Calibri"/>
        <family val="2"/>
      </rPr>
      <t>Ệ</t>
    </r>
    <r>
      <rPr>
        <sz val="11"/>
        <color theme="1"/>
        <rFont val="맑은 고딕"/>
        <family val="3"/>
        <charset val="129"/>
        <scheme val="minor"/>
      </rPr>
      <t>N V</t>
    </r>
    <r>
      <rPr>
        <sz val="11"/>
        <color theme="1"/>
        <rFont val="Calibri"/>
        <family val="2"/>
      </rPr>
      <t>Ề</t>
    </r>
    <r>
      <rPr>
        <sz val="11"/>
        <color theme="1"/>
        <rFont val="맑은 고딕"/>
        <family val="3"/>
        <charset val="129"/>
        <scheme val="minor"/>
      </rPr>
      <t xml:space="preserve"> VI</t>
    </r>
    <r>
      <rPr>
        <sz val="11"/>
        <color theme="1"/>
        <rFont val="Calibri"/>
        <family val="2"/>
      </rPr>
      <t>Ệ</t>
    </r>
    <r>
      <rPr>
        <sz val="11"/>
        <color theme="1"/>
        <rFont val="맑은 고딕"/>
        <family val="3"/>
        <charset val="129"/>
        <scheme val="minor"/>
      </rPr>
      <t xml:space="preserve">C </t>
    </r>
    <r>
      <rPr>
        <sz val="11"/>
        <color theme="1"/>
        <rFont val="Calibri"/>
        <family val="2"/>
      </rPr>
      <t>Đ</t>
    </r>
    <r>
      <rPr>
        <sz val="11"/>
        <color theme="1"/>
        <rFont val="맑은 고딕"/>
        <family val="3"/>
        <charset val="129"/>
        <scheme val="minor"/>
      </rPr>
      <t>ÁNH THÁP-M</t>
    </r>
    <r>
      <rPr>
        <sz val="11"/>
        <color theme="1"/>
        <rFont val="Calibri"/>
        <family val="2"/>
      </rPr>
      <t>ƯỜ</t>
    </r>
    <r>
      <rPr>
        <sz val="11"/>
        <color theme="1"/>
        <rFont val="맑은 고딕"/>
        <family val="2"/>
        <scheme val="minor"/>
      </rPr>
      <t>i</t>
    </r>
    <phoneticPr fontId="2" type="noConversion"/>
  </si>
  <si>
    <t>BO VU THAP MUOI</t>
    <phoneticPr fontId="2" type="noConversion"/>
  </si>
  <si>
    <r>
      <rPr>
        <sz val="11"/>
        <color theme="1"/>
        <rFont val="Segoe UI"/>
        <family val="2"/>
      </rPr>
      <t>L</t>
    </r>
    <r>
      <rPr>
        <sz val="11"/>
        <color theme="1"/>
        <rFont val="Segoe UI"/>
        <family val="2"/>
        <charset val="163"/>
      </rPr>
      <t>ời rao</t>
    </r>
    <phoneticPr fontId="2" type="noConversion"/>
  </si>
  <si>
    <t>Phù ca</t>
  </si>
  <si>
    <r>
      <t>CÔNG V</t>
    </r>
    <r>
      <rPr>
        <sz val="11"/>
        <color theme="1"/>
        <rFont val="Calibri"/>
        <family val="2"/>
      </rPr>
      <t>Ụ</t>
    </r>
    <r>
      <rPr>
        <sz val="11"/>
        <color theme="1"/>
        <rFont val="맑은 고딕"/>
        <family val="3"/>
        <charset val="129"/>
        <scheme val="minor"/>
      </rPr>
      <t xml:space="preserve"> – Phân h</t>
    </r>
    <r>
      <rPr>
        <sz val="11"/>
        <color theme="1"/>
        <rFont val="Calibri"/>
        <family val="2"/>
      </rPr>
      <t>ạ</t>
    </r>
    <r>
      <rPr>
        <sz val="11"/>
        <color theme="1"/>
        <rFont val="맑은 고딕"/>
        <family val="3"/>
        <charset val="129"/>
        <scheme val="minor"/>
      </rPr>
      <t>t tòa án các huy</t>
    </r>
    <r>
      <rPr>
        <sz val="11"/>
        <color theme="1"/>
        <rFont val="Calibri"/>
        <family val="2"/>
      </rPr>
      <t>ệ</t>
    </r>
    <r>
      <rPr>
        <sz val="11"/>
        <color theme="1"/>
        <rFont val="맑은 고딕"/>
        <family val="3"/>
        <charset val="129"/>
        <scheme val="minor"/>
      </rPr>
      <t>n</t>
    </r>
    <phoneticPr fontId="2" type="noConversion"/>
  </si>
  <si>
    <r>
      <t>Giá chợ tại Phú-c</t>
    </r>
    <r>
      <rPr>
        <sz val="11"/>
        <color theme="1"/>
        <rFont val="맑은 고딕"/>
        <family val="2"/>
        <scheme val="minor"/>
      </rPr>
      <t>ư</t>
    </r>
    <r>
      <rPr>
        <sz val="11"/>
        <color theme="1"/>
        <rFont val="맑은 고딕"/>
        <family val="2"/>
        <scheme val="minor"/>
      </rPr>
      <t>ờng</t>
    </r>
  </si>
  <si>
    <r>
      <t>Chuyện vây đ</t>
    </r>
    <r>
      <rPr>
        <sz val="11"/>
        <color theme="1"/>
        <rFont val="맑은 고딕"/>
        <family val="2"/>
        <scheme val="minor"/>
      </rPr>
      <t>ư</t>
    </r>
    <r>
      <rPr>
        <sz val="11"/>
        <color theme="1"/>
        <rFont val="맑은 고딕"/>
        <family val="2"/>
        <scheme val="minor"/>
      </rPr>
      <t>ợc cọp tại Hóc-môn</t>
    </r>
  </si>
  <si>
    <r>
      <t>Nói</t>
    </r>
    <r>
      <rPr>
        <sz val="11"/>
        <color theme="1"/>
        <rFont val="Calibri"/>
        <family val="2"/>
        <charset val="163"/>
      </rPr>
      <t xml:space="preserve"> về sựu đầy ụ tàu</t>
    </r>
    <phoneticPr fontId="2" type="noConversion"/>
  </si>
  <si>
    <t>Joannes Liêu.</t>
  </si>
  <si>
    <t>Tờ một ông thầy thuốc gởi cho quan thượng thơ nói về phép làm thuốc cho trâu</t>
    <phoneticPr fontId="2" type="noConversion"/>
  </si>
  <si>
    <r>
      <rPr>
        <sz val="11"/>
        <color theme="1"/>
        <rFont val="맑은 고딕"/>
        <family val="3"/>
        <charset val="129"/>
        <scheme val="minor"/>
      </rPr>
      <t xml:space="preserve"> (truy</t>
    </r>
    <r>
      <rPr>
        <sz val="11"/>
        <color theme="1"/>
        <rFont val="Calibri"/>
        <family val="2"/>
      </rPr>
      <t>ệ</t>
    </r>
    <r>
      <rPr>
        <sz val="11"/>
        <color theme="1"/>
        <rFont val="맑은 고딕"/>
        <family val="3"/>
        <charset val="129"/>
        <scheme val="minor"/>
      </rPr>
      <t>n đ</t>
    </r>
    <r>
      <rPr>
        <sz val="11"/>
        <color theme="1"/>
        <rFont val="Calibri"/>
        <family val="2"/>
      </rPr>
      <t>ạ</t>
    </r>
    <r>
      <rPr>
        <sz val="11"/>
        <color theme="1"/>
        <rFont val="맑은 고딕"/>
        <family val="3"/>
        <charset val="129"/>
        <scheme val="minor"/>
      </rPr>
      <t>o đ</t>
    </r>
    <r>
      <rPr>
        <sz val="11"/>
        <color theme="1"/>
        <rFont val="Calibri"/>
        <family val="2"/>
      </rPr>
      <t>ứ</t>
    </r>
    <r>
      <rPr>
        <sz val="11"/>
        <color theme="1"/>
        <rFont val="맑은 고딕"/>
        <family val="3"/>
        <charset val="129"/>
        <scheme val="minor"/>
      </rPr>
      <t>c)</t>
    </r>
    <phoneticPr fontId="2" type="noConversion"/>
  </si>
  <si>
    <r>
      <t>An m</t>
    </r>
    <r>
      <rPr>
        <sz val="11"/>
        <color theme="1"/>
        <rFont val="Calibri"/>
        <family val="2"/>
      </rPr>
      <t>ộ</t>
    </r>
    <r>
      <rPr>
        <sz val="11"/>
        <color theme="1"/>
        <rFont val="맑은 고딕"/>
        <family val="3"/>
        <charset val="129"/>
        <scheme val="minor"/>
      </rPr>
      <t>t ông th</t>
    </r>
    <r>
      <rPr>
        <sz val="11"/>
        <color theme="1"/>
        <rFont val="Calibri"/>
        <family val="2"/>
      </rPr>
      <t>ầ</t>
    </r>
    <r>
      <rPr>
        <sz val="11"/>
        <color theme="1"/>
        <rFont val="맑은 고딕"/>
        <family val="3"/>
        <charset val="129"/>
        <scheme val="minor"/>
      </rPr>
      <t>y d</t>
    </r>
    <r>
      <rPr>
        <sz val="11"/>
        <color theme="1"/>
        <rFont val="Calibri"/>
        <family val="2"/>
      </rPr>
      <t>ạ</t>
    </r>
    <r>
      <rPr>
        <sz val="11"/>
        <color theme="1"/>
        <rFont val="맑은 고딕"/>
        <family val="3"/>
        <charset val="129"/>
        <scheme val="minor"/>
      </rPr>
      <t>y h</t>
    </r>
    <r>
      <rPr>
        <sz val="11"/>
        <color theme="1"/>
        <rFont val="Calibri"/>
        <family val="2"/>
      </rPr>
      <t>ọ</t>
    </r>
    <r>
      <rPr>
        <sz val="11"/>
        <color theme="1"/>
        <rFont val="맑은 고딕"/>
        <family val="3"/>
        <charset val="129"/>
        <scheme val="minor"/>
      </rPr>
      <t>c</t>
    </r>
    <phoneticPr fontId="2" type="noConversion"/>
  </si>
  <si>
    <r>
      <t>Giá hàng tại Ph</t>
    </r>
    <r>
      <rPr>
        <sz val="11"/>
        <color theme="1"/>
        <rFont val="맑은 고딕"/>
        <family val="2"/>
        <scheme val="minor"/>
      </rPr>
      <t>ư</t>
    </r>
    <r>
      <rPr>
        <sz val="11"/>
        <color theme="1"/>
        <rFont val="맑은 고딕"/>
        <family val="2"/>
        <scheme val="minor"/>
      </rPr>
      <t>ớc-lộc</t>
    </r>
  </si>
  <si>
    <t>PHEP TAC VE DANG SA CUNG THANH PHO CHO LON</t>
    <phoneticPr fontId="2" type="noConversion"/>
  </si>
  <si>
    <t>Phép đàng sá</t>
    <phoneticPr fontId="2" type="noConversion"/>
  </si>
  <si>
    <t>Lời rao</t>
    <phoneticPr fontId="2" type="noConversion"/>
  </si>
  <si>
    <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25 Juin</t>
    </r>
    <phoneticPr fontId="2" type="noConversion"/>
  </si>
  <si>
    <t>25 Juin</t>
    <phoneticPr fontId="2" type="noConversion"/>
  </si>
  <si>
    <t>27 Juin</t>
  </si>
  <si>
    <t>29 Juin</t>
  </si>
  <si>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26 Juin</t>
    </r>
    <phoneticPr fontId="2" type="noConversion"/>
  </si>
  <si>
    <t xml:space="preserve"> 26 Juin</t>
  </si>
  <si>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27 Juin</t>
    </r>
    <phoneticPr fontId="2" type="noConversion"/>
  </si>
  <si>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28 Juin</t>
    </r>
    <phoneticPr fontId="2" type="noConversion"/>
  </si>
  <si>
    <t>28 Juin</t>
    <phoneticPr fontId="2" type="noConversion"/>
  </si>
  <si>
    <t>30 Juin</t>
  </si>
  <si>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29 Juin</t>
    </r>
    <phoneticPr fontId="2" type="noConversion"/>
  </si>
  <si>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30 Juin</t>
    </r>
    <phoneticPr fontId="2" type="noConversion"/>
  </si>
  <si>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2 Juillet</t>
    </r>
    <phoneticPr fontId="2" type="noConversion"/>
  </si>
  <si>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1 Juillet</t>
    </r>
    <phoneticPr fontId="2" type="noConversion"/>
  </si>
  <si>
    <t xml:space="preserve"> 1 Juillet</t>
  </si>
  <si>
    <t>2 Juillet</t>
  </si>
  <si>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3 Juillet</t>
    </r>
    <phoneticPr fontId="2" type="noConversion"/>
  </si>
  <si>
    <t>3 Juillet</t>
  </si>
  <si>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Tin chi</t>
    </r>
    <r>
      <rPr>
        <sz val="11"/>
        <color theme="1"/>
        <rFont val="Calibri"/>
        <family val="2"/>
      </rPr>
      <t>ế</t>
    </r>
    <r>
      <rPr>
        <sz val="11"/>
        <color theme="1"/>
        <rFont val="맑은 고딕"/>
        <family val="3"/>
        <charset val="129"/>
        <scheme val="minor"/>
      </rPr>
      <t>n s</t>
    </r>
    <r>
      <rPr>
        <sz val="11"/>
        <color theme="1"/>
        <rFont val="Calibri"/>
        <family val="2"/>
      </rPr>
      <t>ự</t>
    </r>
    <r>
      <rPr>
        <sz val="11"/>
        <color theme="1"/>
        <rFont val="맑은 고딕"/>
        <family val="3"/>
        <charset val="129"/>
        <scheme val="minor"/>
      </rPr>
      <t xml:space="preserve"> ngày 4 Juillet</t>
    </r>
    <phoneticPr fontId="2" type="noConversion"/>
  </si>
  <si>
    <t xml:space="preserve"> 4 Juillet</t>
  </si>
  <si>
    <r>
      <t>GIA CH</t>
    </r>
    <r>
      <rPr>
        <sz val="11"/>
        <color theme="1"/>
        <rFont val="Calibri"/>
        <family val="2"/>
      </rPr>
      <t>Ợ</t>
    </r>
    <r>
      <rPr>
        <sz val="11"/>
        <color theme="1"/>
        <rFont val="맑은 고딕"/>
        <family val="3"/>
        <charset val="129"/>
        <scheme val="minor"/>
      </rPr>
      <t xml:space="preserve"> – Sài Gòn</t>
    </r>
    <phoneticPr fontId="2" type="noConversion"/>
  </si>
  <si>
    <r>
      <t>Th</t>
    </r>
    <r>
      <rPr>
        <sz val="11"/>
        <color theme="1"/>
        <rFont val="Calibri"/>
        <family val="2"/>
      </rPr>
      <t>ủ</t>
    </r>
    <r>
      <rPr>
        <sz val="11"/>
        <color theme="1"/>
        <rFont val="맑은 고딕"/>
        <family val="3"/>
        <charset val="129"/>
        <scheme val="minor"/>
      </rPr>
      <t xml:space="preserve"> D</t>
    </r>
    <r>
      <rPr>
        <sz val="11"/>
        <color theme="1"/>
        <rFont val="Calibri"/>
        <family val="2"/>
      </rPr>
      <t>ầ</t>
    </r>
    <r>
      <rPr>
        <sz val="11"/>
        <color theme="1"/>
        <rFont val="맑은 고딕"/>
        <family val="3"/>
        <charset val="129"/>
        <scheme val="minor"/>
      </rPr>
      <t>u M</t>
    </r>
    <r>
      <rPr>
        <sz val="11"/>
        <color theme="1"/>
        <rFont val="Calibri"/>
        <family val="2"/>
      </rPr>
      <t>ộ</t>
    </r>
    <r>
      <rPr>
        <sz val="11"/>
        <color theme="1"/>
        <rFont val="맑은 고딕"/>
        <family val="3"/>
        <charset val="129"/>
        <scheme val="minor"/>
      </rPr>
      <t>t</t>
    </r>
    <phoneticPr fontId="2" type="noConversion"/>
  </si>
  <si>
    <t>Phép tắc về thành phố mĩ tho</t>
    <phoneticPr fontId="2" type="noConversion"/>
  </si>
  <si>
    <t>Một người hà tiện chết trong hầm vàng</t>
  </si>
  <si>
    <t>về sự a dua và sự thiệt thà</t>
    <phoneticPr fontId="2" type="noConversion"/>
  </si>
  <si>
    <t>Sài gòn</t>
    <phoneticPr fontId="2" type="noConversion"/>
  </si>
  <si>
    <t>Chợ lớn</t>
    <phoneticPr fontId="2" type="noConversion"/>
  </si>
  <si>
    <t>Thủ dầu một</t>
    <phoneticPr fontId="2" type="noConversion"/>
  </si>
  <si>
    <t>Tên các thông ngôn thăng bậc ăn bổng thêm</t>
    <phoneticPr fontId="2" type="noConversion"/>
  </si>
  <si>
    <t>Chợ- lớn</t>
    <phoneticPr fontId="2" type="noConversion"/>
  </si>
  <si>
    <t>Thủ- dầu - một</t>
    <phoneticPr fontId="2" type="noConversion"/>
  </si>
  <si>
    <t>Xà nạn truyện</t>
    <phoneticPr fontId="2" type="noConversion"/>
  </si>
  <si>
    <t>YẾT THỊ ĐẤU XẢO THÁNG HAI NĂM TỚI</t>
    <phoneticPr fontId="2" type="noConversion"/>
  </si>
  <si>
    <t>Gò công</t>
    <phoneticPr fontId="2" type="noConversion"/>
  </si>
  <si>
    <t>Phược- lộc</t>
    <phoneticPr fontId="2" type="noConversion"/>
  </si>
  <si>
    <t>YẾT THỊ</t>
    <phoneticPr fontId="2" type="noConversion"/>
  </si>
  <si>
    <r>
      <t>K</t>
    </r>
    <r>
      <rPr>
        <sz val="11"/>
        <color theme="1"/>
        <rFont val="Calibri"/>
        <family val="2"/>
      </rPr>
      <t>ể</t>
    </r>
    <r>
      <rPr>
        <sz val="11"/>
        <color theme="1"/>
        <rFont val="맑은 고딕"/>
        <family val="3"/>
        <charset val="129"/>
        <scheme val="minor"/>
      </rPr>
      <t xml:space="preserve"> tên t</t>
    </r>
    <r>
      <rPr>
        <sz val="11"/>
        <color theme="1"/>
        <rFont val="Calibri"/>
        <family val="2"/>
      </rPr>
      <t>ộ</t>
    </r>
    <r>
      <rPr>
        <sz val="11"/>
        <color theme="1"/>
        <rFont val="맑은 고딕"/>
        <family val="3"/>
        <charset val="129"/>
        <scheme val="minor"/>
      </rPr>
      <t>i nh</t>
    </r>
    <r>
      <rPr>
        <sz val="11"/>
        <color theme="1"/>
        <rFont val="Calibri"/>
        <family val="2"/>
      </rPr>
      <t>ơ</t>
    </r>
    <r>
      <rPr>
        <sz val="11"/>
        <color theme="1"/>
        <rFont val="맑은 고딕"/>
        <family val="3"/>
        <charset val="129"/>
        <scheme val="minor"/>
      </rPr>
      <t xml:space="preserve">n </t>
    </r>
    <r>
      <rPr>
        <sz val="11"/>
        <color theme="1"/>
        <rFont val="Calibri"/>
        <family val="2"/>
      </rPr>
      <t>ở</t>
    </r>
    <r>
      <rPr>
        <sz val="11"/>
        <color theme="1"/>
        <rFont val="맑은 고딕"/>
        <family val="3"/>
        <charset val="129"/>
        <scheme val="minor"/>
      </rPr>
      <t xml:space="preserve"> Côn-nôn ch</t>
    </r>
    <r>
      <rPr>
        <sz val="11"/>
        <color theme="1"/>
        <rFont val="Calibri"/>
        <family val="2"/>
      </rPr>
      <t>ế</t>
    </r>
    <r>
      <rPr>
        <sz val="11"/>
        <color theme="1"/>
        <rFont val="맑은 고딕"/>
        <family val="3"/>
        <charset val="129"/>
        <scheme val="minor"/>
      </rPr>
      <t>t t</t>
    </r>
    <r>
      <rPr>
        <sz val="11"/>
        <color theme="1"/>
        <rFont val="Calibri"/>
        <family val="2"/>
      </rPr>
      <t>ạ</t>
    </r>
    <r>
      <rPr>
        <sz val="11"/>
        <color theme="1"/>
        <rFont val="맑은 고딕"/>
        <family val="3"/>
        <charset val="129"/>
        <scheme val="minor"/>
      </rPr>
      <t>i đó</t>
    </r>
    <phoneticPr fontId="2" type="noConversion"/>
  </si>
  <si>
    <r>
      <t>Kể tên tội nh</t>
    </r>
    <r>
      <rPr>
        <sz val="11"/>
        <color theme="1"/>
        <rFont val="맑은 고딕"/>
        <family val="2"/>
        <scheme val="minor"/>
      </rPr>
      <t>ơ</t>
    </r>
    <r>
      <rPr>
        <sz val="11"/>
        <color theme="1"/>
        <rFont val="맑은 고딕"/>
        <family val="2"/>
        <scheme val="minor"/>
      </rPr>
      <t>n ở Côn-nôn chết tại đó</t>
    </r>
  </si>
  <si>
    <t>GIA THÊM GIA ĐỊNH BÁP SỐ THỨ HAI NĂM 1869</t>
    <phoneticPr fontId="2" type="noConversion"/>
  </si>
  <si>
    <t>Quan thông sát vưng theo quan Nguyên soái trả lời sau nầy cho những người quì đơn</t>
    <phoneticPr fontId="2" type="noConversion"/>
  </si>
  <si>
    <t>Quan nguyên soái kí, quan lại bộ tuân cử</t>
  </si>
  <si>
    <t>LỜI BẢO</t>
    <phoneticPr fontId="2" type="noConversion"/>
  </si>
  <si>
    <t>CÔNG VỤ
Lời nghị định ngày 30 Avril.
Quan Nguyên-Soái đã nghị cử ông Quan nam tàu chiến, làm chức Tham tán thế cho ông Tham tán cựu về tây, đi theo tàu nhựt trình.
Ông Tham tán mới lãnh việc nhằm ngày 1er tháng Mai, năm 1866.</t>
  </si>
  <si>
    <t>lời nghị định 30 Avril; bổ nhiệm Tham tán mới; quan tàu chiến; nhậm chức 1er tháng Mai 1866</t>
  </si>
  <si>
    <t>Định ngày 24 tháng tư giờ thứ bảy ban mai tại tòa quan hộ bộ sẽ giao gia cho người ta lãnh mua các lầm dựng hộp thiết, để nạp cho nhà nước nội năm 1867; lãnh xong nội tháng phải nộp sáu trăm hộp bằng nửa, lại hai trăm hộp nhỏ bằng bồn.
Phải nạp tiền chấp chỉ 1,000 quan
Ai muốn biết phép tắc biểu làm sao, phải tựu tại ông kí lục kho sắn mà coi.
Đến ngày giao gia, thì phải làm tờ phong lại nạp cho quan hộ bộ.</t>
  </si>
  <si>
    <t>giao giá; đấu thầu; hộp thiết nạp nhà nước năm 1867; tiền chấp chỉ 1.000 quan; tòa quan hộ bộ</t>
  </si>
  <si>
    <t>Lời rao.
Có m'y người tây mua được một số ruộng ở dưới Ba-bướm gần rạch giới mà muốn cho mướn, sẽ chia sở ruộng ấy ra từ ph'n, từ mười m'eu cho bốn mươi m'eu tây, ai muốn mướn, thì ph'i tới nhà chủ điền ở tại Sài-gòn, ki cho nội trong hai tháng, phân nội có hoa sòng, sẽ giúp t'n cho mà làm ruộng, có hương chức kiết linh cho, vậy ai muốn mướn thì sẽ tới đó có người cất nghĩa cho mà biểu; khai phá ra một mẫu tây, chủ điền sẽ giảm cho b'y mười 1'm quan tiền đến mùa trả mà không ăn lời.</t>
  </si>
  <si>
    <t>lời rao; cho mướn ruộng; Ba-bướm; chủ điền Sài-gòn; giảm tiền khai phá; mẫu tây</t>
  </si>
  <si>
    <t>Quan Nguyên-soái ra yết thị này cho mọi người được hay:
Thứ nhứt. — Phải người đầu người phương tây, đầu người phương đông cũng được phép chặt cây trên rừng trong ba tỉnh này.
Thứ hai — Phải làm đơn xin cùng quan tham biện sở tại, nơi mình muốn chặt cây, mà buộc mình trả một phần thứ tư theo giá cho bán cao hạ một cây là bao nhiêu.
Thứ ba — Gia cây sẽ dẫn trong huyện cho người ta biết.
Thứ bốn. — Khi cây đã chặt rồi, mà toán kết bề lại, thì phải làm đơn, trình với quan tham biện sở tại cho người được biết bao nhiêu cây thuộc tác là bao nhiêu, và giống cây gì, để cho quan sai người đi xét, rồi sẽ cho lớ mà chạy về, nếu không có tờ ấy thì bè phải đọc đăng vào nhập kho.
Thứ năm. — Ai chặt cây thì phải trả tiền cho nhà nước, hoặc nơi ông tham biện sở tại, nơi mình chạy bè, hoặc nơi mình tới bè, nếu không trả tiền thì nhà nước lấy hết cây, vì còn là của nhà nước.
Thứ sáu. — Các chủ chặt cây, hoặc mướn người nơi ấy, hoặc đem người nơi khác tới mà làm việc đó, nếu những người ấy làm sự gì lỗi, thì các chủ phải chịu phạt.
Thứ bảy. — Theo lời nghị ngày mồng năm, tháng bảy 1862, cấm không được chặt cây vắp, cây sao, thì bây giờ, có phép chặt.
Thứ tám. — Có lẽ mà cho phép riêng đốt một hai nơi trong rừng.
Thứ chín. — Trong mỗi một khi không có phép, mà ai đốt rừng, hư cây, chặt cây và lấy cây, thì phải phạt theo lệ luật pha lam sa hay là lệ luật annam.
Thứ mười. — Những người không có làm đơn mà thưa quan tham biện cứ như điều thứ hai là người nào làm không đủ số cây hay là thứ cây khác thì phải phạt năm quan cho đến mười lăm quan và phải ở tù một ngày cho đến năm ngày, mà bè phải nhập kho ấy là lần thứ nhứt, còn lần thứ hai thì phải nhập kho hết hay là một phần tùy theo đó.
Nếu một lần nữa thì theo lệ luật phải phạt nặng còn phải ở tù.
Điều Thứ mười một. — Các làng ở trên rừng, thì được phép làm cây còn các sự khác ma dùng cho được làm ăn.
Điều thứ mười hai. — Quan lớn sẽ đặt một người làm đầu và bổn người giúp cho được coi sé về việc rừng tìm kiếm những người phạm lẽ luật mà bắt, thì bảy nhiêu người ấy phải thế.
Điều thứ mười ba. — Nhà nước muốn giữ không cho người ta làm đầu chai, sau sẽ bán mặc ý mình.
Ngày 14 tháng Mai 1866.
Ông Nguyễn-Soái ký.</t>
  </si>
  <si>
    <t>điều lệ chặt cây rừng; xin phép quan tham biện; thuế một phần tư; cấm đốt rừng; phạt tiền – ở tù; cây vắp cây sao; kiểm lâm</t>
  </si>
  <si>
    <t>NÓI TIÊOS CHUYỆN ĐẤU XÀU</t>
    <phoneticPr fontId="2" type="noConversion"/>
  </si>
  <si>
    <t>Vậy sự đánh phá Tháp-mười, thì rất có cho ích dân lành.
Trong tháng ba tây khi quân gi'ec thầy quân quan s'm sửa đánh đến Tháp-mười, thì nó cũng ra sức chiêu binh lính cho được chống trở, có một hai đảng nhỏ nhỏ ở phía nam t'nh Mỹ-tho cũng đã hiệp nhau được, rồi lại tan đi, vì có linh ma'i quan sai đi tìm b't nó, cho nên dân đã bắt được hai tướng nó mà nạp cho quan.
Dân sự tỏ ra lòng vui m'ng, còn người Ty làm sang trọng vì thầy l'nh ma'u đi cùng linh Pha-lan-sa cho được đánh đ'p quân ngụy cũng làm ích lợi cho mình.
Vậy những linh khi đi đánh Tháp-mười về thì dân ch'y đến rước vui mừng như rước linh tháng trên khói hu'n về vậy, mà thật cũng đáng, vì chưng linh ấy có lòng mạnh mẽ cũng làm nhiều việc giỏi cũng có lòng tốt; cho nên trong những việc có danh tiếng cũng nhờ có người nghèo hiểm nghèo mà có người Pha-lang-sa giúp, thì người Annam cũng g'n được như người phương Tây.</t>
  </si>
  <si>
    <t>trận Tháp-mười; quân ngụy; lính ma-tà; bình luận; dân rước lính thắng trận; hợp tác Annam – Pha-lang-sa</t>
  </si>
  <si>
    <t>Vậy khi đánh phá Tháp-mười rồi, thì có một đồng tự nhau trong huyện Kiên phong, thì huyện Lộc đi với ba mươi tên linh ma'u, cùng ông quan hai đi với ba tên linh Pha-lan-sa đến b't được một tên linh Tây đã bỏ trốn khi trước, hai tên ma-ni, cùng mười hai người Annam, và b'y con trâu cùng súng ống khi giải như'u; còn một hai đứa ma-ni cùng Annam chạy khỏi, nhưng mà ta tưởng khỏi bao lâu quân ấy cũng s'ẽ ph'i h't mà ch't.
Người ta th'ụ truyền khi đi đánh Tháp-mười có một tên linh kia phải b't.
Tên linh n'y tên là Cho ở Gò-công, ở đội nhì, vậy nó m't đi từ đêm thứ mười sáu cho đến đêm thứ mười b'y, người ta kể nó vào số những người ch't.
Vậy khi đánh đến chính, mà linh quan Tham biện Tân-an vào được đồn, liền th'y một người Annam tỏ ra đầu rất vui mừng; mà tên n'y bị đen trên đầu. Khi nó ph'i đ'ng thì ng'a xuống n'm trong bụi b't'oh nhơn sự, mà đ'o binh nó đi qua không hay; rồi quân gi'c l'i, thầy nó liền đem vào đồn, khi nó tỉnh lại thì thầy mình ở trong đồn quân gi'c.
Đoàn người ta đem nó xuống tàu Fusée Uy đ'n ra cùng chứa đầu ấy đã gần lành, đoàn đem về Gò-công cùng một ng'y với các linh khác, mà người ta tưởng nó đã ch't rồi. Quan kinh lược đến Sài-gòn mà b'àn nhiều việc quốc gia, cùng m'ng quan Nguyễn-Soái vì đã phá được ổ quân ăn cướp đi.</t>
  </si>
  <si>
    <t>tường thuật trận Tháp-mười; huyện Kiến-phong; bắt tù binh; lính tên Cho ở Gò-công; tàu Fusée; quan kinh lược</t>
  </si>
  <si>
    <t>Trong đêm hai mươi rạng ngày hai mươi một tháng tư tây đi huyện Phước-tuy có một làng bị cháy; trong một giờ mà cháy hết 43 cái nhà cùng các đồ vật trong b'y nhiêu nhà ấy cháy hết ch'ng chứa được món nào hết; nhà nước cho làng ấy n'm tr'm quan tiền đề phát cho những người cùng cực hơn.
Ngày hai mươi một tháng tư Tây tàu Cosmao đi Huế cho đáng liệu một việc kia, rồi chạy ra B're-ki cho người ta được biết tàu Pha-lan-sa, cùng đ'p quân tàu ô.
Trong xứ Bà-rịa đã chắc được bình yên, b'y giờ đã được thạnh lợi, chúng tôi nói một đều là trong một tháng, người ta đóng được năm trăm chiếc ghe b'àu; ấy là đ'n lợi ích cho ng'y sau.
Tàu Sarthe kéo neo bờ Suez là ngày mống một tháng ba Lang-sa, tới tại Sài-gòn ngày mống chín tháng tư, tàu n'y qua tới đây có ba mươi chín bữa mà thôi; tàu n'y chở nhiều người, là người tàu buồn, linh bộ cũng là linh thủy, lại chở n'm mươi con ngựa mà thêm số linh mã.
Ngày mười hai tàu l'Orne kéo neo bờ Sài-gòn, mà chạy về bên nước Lang-sa, hết th'y linh binh cùng linh mãn khóa, hết th'y được tám trăm sáu mươi người.
Ngày mười b'àn tháng Avril có tàu chiến Hồng-mao tới đậu tại Sài-gòn, đậu lại hai b'àa mà mua thêm đồ ăn, rồi thì kéo neo chạy qua tàu.
Tàu Monge và tàu Bintang, đem tin về Côn-nôn, ngày mống nam, những người ở đó, sức khỏe hết, người ta c'y ruộng luôn, lại s'm sửa b't m'a, người ta tưởng ruộng ấy sinh lợi nhiều, ăn không hết; b'y giờ đã tới mùa mưa khó đi làm c'y, mà sự cất nhà, thì làm được hoài.
Joannes Liệu.</t>
  </si>
  <si>
    <t>cháy làng Phước-tuy; tàu Cosmao; Bà-rịa đóng ghe bầu; tàu Sarthe; tàu l'Orne; tàu chiến Hồng-mao; Côn-nôn; Joannes Liệu</t>
  </si>
  <si>
    <t>CHUYỆN CÁC NƠI</t>
    <phoneticPr fontId="2" type="noConversion"/>
  </si>
  <si>
    <t>CHUYỆN RẠCH GIÁ</t>
    <phoneticPr fontId="2" type="noConversion"/>
  </si>
  <si>
    <t>CHUYỆN LONG XUYÊN</t>
    <phoneticPr fontId="2" type="noConversion"/>
  </si>
  <si>
    <t>CHUYỆN THỦ DẦU MỘT</t>
    <phoneticPr fontId="2" type="noConversion"/>
  </si>
  <si>
    <r>
      <rPr>
        <sz val="11"/>
        <color theme="1"/>
        <rFont val="맑은 고딕"/>
        <family val="3"/>
        <charset val="129"/>
        <scheme val="minor"/>
      </rPr>
      <t xml:space="preserve"> — </t>
    </r>
    <r>
      <rPr>
        <sz val="11"/>
        <color theme="1"/>
        <rFont val="Calibri"/>
        <family val="2"/>
      </rPr>
      <t>Đấ</t>
    </r>
    <r>
      <rPr>
        <sz val="11"/>
        <color theme="1"/>
        <rFont val="맑은 고딕"/>
        <family val="3"/>
        <charset val="129"/>
        <scheme val="minor"/>
      </rPr>
      <t>u giá hoa chi c</t>
    </r>
    <r>
      <rPr>
        <sz val="11"/>
        <color theme="1"/>
        <rFont val="Calibri"/>
        <family val="2"/>
      </rPr>
      <t>ờ</t>
    </r>
    <r>
      <rPr>
        <sz val="11"/>
        <color theme="1"/>
        <rFont val="맑은 고딕"/>
        <family val="3"/>
        <charset val="129"/>
        <scheme val="minor"/>
      </rPr>
      <t xml:space="preserve"> b</t>
    </r>
    <r>
      <rPr>
        <sz val="11"/>
        <color theme="1"/>
        <rFont val="Calibri"/>
        <family val="2"/>
      </rPr>
      <t>ạ</t>
    </r>
    <r>
      <rPr>
        <sz val="11"/>
        <color theme="1"/>
        <rFont val="맑은 고딕"/>
        <family val="3"/>
        <charset val="129"/>
        <scheme val="minor"/>
      </rPr>
      <t>c thành Ch</t>
    </r>
    <r>
      <rPr>
        <sz val="11"/>
        <color theme="1"/>
        <rFont val="Calibri"/>
        <family val="2"/>
      </rPr>
      <t>ợ</t>
    </r>
    <r>
      <rPr>
        <sz val="11"/>
        <color theme="1"/>
        <rFont val="맑은 고딕"/>
        <family val="3"/>
        <charset val="129"/>
        <scheme val="minor"/>
      </rPr>
      <t xml:space="preserve"> L</t>
    </r>
    <r>
      <rPr>
        <sz val="11"/>
        <color theme="1"/>
        <rFont val="Calibri"/>
        <family val="2"/>
      </rPr>
      <t>ớ</t>
    </r>
    <r>
      <rPr>
        <sz val="11"/>
        <color theme="1"/>
        <rFont val="맑은 고딕"/>
        <family val="3"/>
        <charset val="129"/>
        <scheme val="minor"/>
      </rPr>
      <t>n và huy</t>
    </r>
    <r>
      <rPr>
        <sz val="11"/>
        <color theme="1"/>
        <rFont val="Calibri"/>
        <family val="2"/>
      </rPr>
      <t>ệ</t>
    </r>
    <r>
      <rPr>
        <sz val="11"/>
        <color theme="1"/>
        <rFont val="맑은 고딕"/>
        <family val="3"/>
        <charset val="129"/>
        <scheme val="minor"/>
      </rPr>
      <t>n Tân Long trong 3 tháng (juin 1869)</t>
    </r>
    <phoneticPr fontId="2" type="noConversion"/>
  </si>
  <si>
    <t>Chuyện vây được cọp — Tại Hóc-môn.
Ng'y mống hai tháng tư giờ mười một tại làng Xuân-thới có một người đến báo cùng tôi rằng, vợ chồng nó nuôi được một con heo ước già mười lăm quan, tối thì đè n'm dưới chân giường vợ nó, mà ban đêm ấy, cọp đến đỡ cửa nh'y vào b't heo đi; nên vợ nó t'ức thương l'm, trong ý nó thì gi'n cọp l'm; cho nên nài xin để nó chỉ đầu cọp ấy vậy bắt cho được.
Khi ấy nó thưa làm vậy, thì tôi sai đội Hội cùng tên Hương Ngô là người am thục bồng đ'n, lại n'm tên quan cầm năm cây súng, và đem chó theo nữa, thì nó chỉ đàng rừng theo dầu máu heo vào được, một ngàn thước tây thì g'p xác con heo cọp đã ăn h't đầu sau còn b'ò hai cái đưi trước lại đó, cọp thì không thấy, rừng thì c'n ngàn l'en lạc đi trong sau giờ ch'ng h'y h't; khi ấy đội Hội cùng Hương Ngô bắt t'r xét xác heo đánh đầu ra bốn phía, mới phía ch'ương được một trăm thước tây, thì không th'y đ'y cọp mà xít vào b'ui, cho sự không vào nghi r'ng: có cọp, mới cho một tên quan về báo l'i là thứ nh't, tôi truyền hồi trống nhà, các T'ổng Xã, quân dân nghe theo hiệu lệnh trống, liền v'ac khai đến nơi rừng ấy k'è đ'ng bốn tr'm khai quân dân lớn b'ước ngoài c'a ngàn rừng, xem th'y rừng r'm r'p c'n ngàn mỗi người Tây làm kinh hãi l'm; nhưng mà không l'ẽ về không, đặc quân dân vào rừng đan rừng bờ ngang hai thước tây, chung quanh xác con heo ước đường bốn mươi thước tây, bởi vì không biết cọp n'm phía nào, đặt quân dân đứng hàng chữ nhất theo đàng đón cách nhau một thước tây, với thì r'eo trước m't người; kể thì c'm c'y đ'p đuổi, người thì c'm r'ua ch'em ch'ối đều ba phía, còn một phía l'p khi đứng giữ làm thình l'ặng, phía trong đội đến xác con heo thì g'p cọp lớn l'm, ngồi ch'ến v'àn, đ'ui thì đ'p qua đ'p lại, mi'ệng thì khua răng chồn vồn muốn xông ra người ta, nhưng mà cũng có nhiều người vàng vàng cầm giáo mác, trông giục đàn ó đây ba phía không dám xông ra, lại bởi vì người ta đồng làm cũng không dám bắn súng, xa thằng thẳng lớp khai vào, lớp thể mà bắn cho được; vậy từ giờ thứ nhứt rưỡi cho đến đến giờ thứ sau tối, mới bắn được cọp chết, khiêng xác cọp từ nơi chỗ ấy cho đến nhà, tám người khiêng mới nổi.
Về đó thấy cọp, bề dài từ mũi cho chí hậu môn đạng hai thước tây, đuôi dài một thước tây, bổ cao một thước tây, bắn trúng vào mình cọp bảy đi, cho nên tìm da ấy hư đi, và da và thủ cốt bán được có bảy đồng bạc mà chia cho Tổng lý bình dân.
Từ năm ngoái cho đến năm nay vậy bắt được bảy thước cọp, mà làng xã quân dân đều được bình an thấy thảy.
Phủ Ca.</t>
  </si>
  <si>
    <t>vây bắt cọp; Hóc-môn; làng Xuân-thới; đội Hội; Hương Ngô; bốn trăm quân dân; bán da cọp; Phủ Ca</t>
  </si>
  <si>
    <t>Tôi mộng bảy rạng ngày mộng tám, tháng ba. Có đặng ăn cướp đánh nhà ông Trùm ở tại làng Chợ-quán.
Người ta khen đặng ăn cướp này, thiệt có gan lì rằng: Quân ăn cướp này phải chết vì thuở nay người ta nghe, làng Chợ-quán đồng đức cùng đồng lòng với nhau; nhứt hô bá ứng, thì quân này không thoát khỏi.
Ai hay có một ít đứa chệc rái, cùng một hai người an-nam vào đánh nhà ông ấy ở giữa làng, phá cửa phá rương lấy hết của cải, rồi ra bình yên, mà làng chẳng làm gì được nó:
Hoặc có khi đêm ấy người ta mệt mà ngủ đi, hay là vì bởi chủ nhà không la làng chăng? mà có khi nó công kỉ vô bị xuất kỳ bất ý, nên làng không hay trước.
Người ta tường quân ấy cả gan, vào một lần nữa thì nó phải chết.</t>
  </si>
  <si>
    <t>ăn cướp; nhà ông Trùm; làng Chợ-quán; phá cửa phá rương; nhứt hô bá ứng; an ninh làng xã</t>
  </si>
  <si>
    <t>Trong nhựt-trình Lang-sa có nói chuyện về Thế-giới mới rằng: có một người đờn bà trong phương ấy đẻ sinh ba, mà ba đứa con thì có ba sắc, một đứa trắng, một đứa đen, một đứa thâm thâm nửa đen nửa trắng.
Chuyện ấy không lấy chi làm kỳ; số là bên Thế-giới mới có nhiều chỗ có nhiều sắc người ở lộn lạo, cho nên có nhiều khi một người đờn bà sinh ra hai con, một đứa đen mò, một đứa đen như người Thiên-trước: Một hơi khi thấy cha mẹ mặt mũi khác, mà sinh con giống hết như ông bà.
Thường con mình đã bắt kì là con lai cần, thì hay giống cha ít giống mẹ, cha nó có một điềm khi, con bao nhiêu thì về phần mẹ, lý ưng nó phải giống mẹ nó hơn thì mới phải, đều ấy làm khi khó nói. Thổi Mèn mới thì trưởng bên mẹ hơn, thổi annam, các chú thì trưởng bên cha hơn, cả hai bên cũng đều có ý tứ. Theo thổi mọi thì nó xét theo việc trước mặt, vì cưu mang sinh đẻ thì về phần mẹ hết. Theo người kể chơ, thì xét tùy cha không công cưu mang sinh đẻ, mà có một điểm khi thì cũng là như gieo hột giống xuống đất, có giống thì mới có mọc, đã hay rằng; vậy cũng nhờ hội đất thì mới nên. Cho nên sách nói nhờ phụ khí mẫu huyết thì mới có sanh bình. Vậy hai bên ta đều phải trưởng bổng nhau mới phải đạo làm con.</t>
  </si>
  <si>
    <t>sinh ba con ba sắc da; Thế-giới mới; nhựt trình Lang-sa; di truyền; phụ khí mẫu huyết; đạo làm con</t>
  </si>
  <si>
    <t>XEM RA THUỞ TRIỀU NHÀ HỚN</t>
    <phoneticPr fontId="2" type="noConversion"/>
  </si>
  <si>
    <r>
      <t>Truy</t>
    </r>
    <r>
      <rPr>
        <sz val="11"/>
        <color theme="1"/>
        <rFont val="Calibri"/>
        <family val="2"/>
      </rPr>
      <t>ệ</t>
    </r>
    <r>
      <rPr>
        <sz val="11"/>
        <color theme="1"/>
        <rFont val="맑은 고딕"/>
        <family val="3"/>
        <charset val="129"/>
        <scheme val="minor"/>
      </rPr>
      <t>n Ro bên Son — Ph</t>
    </r>
    <r>
      <rPr>
        <sz val="11"/>
        <color theme="1"/>
        <rFont val="Calibri"/>
        <family val="2"/>
      </rPr>
      <t>ầ</t>
    </r>
    <r>
      <rPr>
        <sz val="11"/>
        <color theme="1"/>
        <rFont val="맑은 고딕"/>
        <family val="3"/>
        <charset val="129"/>
        <scheme val="minor"/>
      </rPr>
      <t>n th</t>
    </r>
    <r>
      <rPr>
        <sz val="11"/>
        <color theme="1"/>
        <rFont val="Calibri"/>
        <family val="2"/>
      </rPr>
      <t>ứ</t>
    </r>
    <r>
      <rPr>
        <sz val="11"/>
        <color theme="1"/>
        <rFont val="맑은 고딕"/>
        <family val="3"/>
        <charset val="129"/>
        <scheme val="minor"/>
      </rPr>
      <t xml:space="preserve"> nh</t>
    </r>
    <r>
      <rPr>
        <sz val="11"/>
        <color theme="1"/>
        <rFont val="Calibri"/>
        <family val="2"/>
      </rPr>
      <t>ấ</t>
    </r>
    <r>
      <rPr>
        <sz val="11"/>
        <color theme="1"/>
        <rFont val="맑은 고딕"/>
        <family val="3"/>
        <charset val="129"/>
        <scheme val="minor"/>
      </rPr>
      <t>t, đo</t>
    </r>
    <r>
      <rPr>
        <sz val="11"/>
        <color theme="1"/>
        <rFont val="Calibri"/>
        <family val="2"/>
      </rPr>
      <t>ạ</t>
    </r>
    <r>
      <rPr>
        <sz val="11"/>
        <color theme="1"/>
        <rFont val="맑은 고딕"/>
        <family val="3"/>
        <charset val="129"/>
        <scheme val="minor"/>
      </rPr>
      <t>n th</t>
    </r>
    <r>
      <rPr>
        <sz val="11"/>
        <color theme="1"/>
        <rFont val="Calibri"/>
        <family val="2"/>
      </rPr>
      <t>ứ</t>
    </r>
    <r>
      <rPr>
        <sz val="11"/>
        <color theme="1"/>
        <rFont val="맑은 고딕"/>
        <family val="3"/>
        <charset val="129"/>
        <scheme val="minor"/>
      </rPr>
      <t xml:space="preserve"> hai (V): nhân v</t>
    </r>
    <r>
      <rPr>
        <sz val="11"/>
        <color theme="1"/>
        <rFont val="Calibri"/>
        <family val="2"/>
      </rPr>
      <t>ậ</t>
    </r>
    <r>
      <rPr>
        <sz val="11"/>
        <color theme="1"/>
        <rFont val="맑은 고딕"/>
        <family val="3"/>
        <charset val="129"/>
        <scheme val="minor"/>
      </rPr>
      <t>t lên k</t>
    </r>
    <r>
      <rPr>
        <sz val="11"/>
        <color theme="1"/>
        <rFont val="Calibri"/>
        <family val="2"/>
      </rPr>
      <t>ế</t>
    </r>
    <r>
      <rPr>
        <sz val="11"/>
        <color theme="1"/>
        <rFont val="맑은 고딕"/>
        <family val="3"/>
        <charset val="129"/>
        <scheme val="minor"/>
      </rPr>
      <t xml:space="preserve"> ho</t>
    </r>
    <r>
      <rPr>
        <sz val="11"/>
        <color theme="1"/>
        <rFont val="Calibri"/>
        <family val="2"/>
      </rPr>
      <t>ạ</t>
    </r>
    <r>
      <rPr>
        <sz val="11"/>
        <color theme="1"/>
        <rFont val="맑은 고딕"/>
        <family val="3"/>
        <charset val="129"/>
        <scheme val="minor"/>
      </rPr>
      <t>ch tr</t>
    </r>
    <r>
      <rPr>
        <sz val="11"/>
        <color theme="1"/>
        <rFont val="Calibri"/>
        <family val="2"/>
      </rPr>
      <t>ố</t>
    </r>
    <r>
      <rPr>
        <sz val="11"/>
        <color theme="1"/>
        <rFont val="맑은 고딕"/>
        <family val="3"/>
        <charset val="129"/>
        <scheme val="minor"/>
      </rPr>
      <t>n kh</t>
    </r>
    <r>
      <rPr>
        <sz val="11"/>
        <color theme="1"/>
        <rFont val="Calibri"/>
        <family val="2"/>
      </rPr>
      <t>ỏ</t>
    </r>
    <r>
      <rPr>
        <sz val="11"/>
        <color theme="1"/>
        <rFont val="맑은 고딕"/>
        <family val="3"/>
        <charset val="129"/>
        <scheme val="minor"/>
      </rPr>
      <t>i c</t>
    </r>
    <r>
      <rPr>
        <sz val="11"/>
        <color theme="1"/>
        <rFont val="Calibri"/>
        <family val="2"/>
      </rPr>
      <t>ả</t>
    </r>
    <r>
      <rPr>
        <sz val="11"/>
        <color theme="1"/>
        <rFont val="맑은 고딕"/>
        <family val="3"/>
        <charset val="129"/>
        <scheme val="minor"/>
      </rPr>
      <t>nh làm tôi và b</t>
    </r>
    <r>
      <rPr>
        <sz val="11"/>
        <color theme="1"/>
        <rFont val="Calibri"/>
        <family val="2"/>
      </rPr>
      <t>ắ</t>
    </r>
    <r>
      <rPr>
        <sz val="11"/>
        <color theme="1"/>
        <rFont val="맑은 고딕"/>
        <family val="3"/>
        <charset val="129"/>
        <scheme val="minor"/>
      </rPr>
      <t>t đ</t>
    </r>
    <r>
      <rPr>
        <sz val="11"/>
        <color theme="1"/>
        <rFont val="Calibri"/>
        <family val="2"/>
      </rPr>
      <t>ầ</t>
    </r>
    <r>
      <rPr>
        <sz val="11"/>
        <color theme="1"/>
        <rFont val="맑은 고딕"/>
        <family val="3"/>
        <charset val="129"/>
        <scheme val="minor"/>
      </rPr>
      <t>u hành trình v</t>
    </r>
    <r>
      <rPr>
        <sz val="11"/>
        <color theme="1"/>
        <rFont val="Calibri"/>
        <family val="2"/>
      </rPr>
      <t>ượ</t>
    </r>
    <r>
      <rPr>
        <sz val="11"/>
        <color theme="1"/>
        <rFont val="맑은 고딕"/>
        <family val="3"/>
        <charset val="129"/>
        <scheme val="minor"/>
      </rPr>
      <t>t bi</t>
    </r>
    <r>
      <rPr>
        <sz val="11"/>
        <color theme="1"/>
        <rFont val="Calibri"/>
        <family val="2"/>
      </rPr>
      <t>ể</t>
    </r>
    <r>
      <rPr>
        <sz val="11"/>
        <color theme="1"/>
        <rFont val="맑은 고딕"/>
        <family val="3"/>
        <charset val="129"/>
        <scheme val="minor"/>
      </rPr>
      <t>n (1869)</t>
    </r>
    <phoneticPr fontId="2" type="noConversion"/>
  </si>
  <si>
    <t>TRUYỆN RO BÊN SON phần thứ nhứt đoạn thứ hai</t>
    <phoneticPr fontId="2" type="noConversion"/>
  </si>
  <si>
    <t>Cũng nên nói qua ít điều về sự người ta đen trắng, trong bốn phương thiên hạ có thứ người da trắng như trứng gà, có thứ người trắng đỏ, có thứ người trắng hồng hồng, không đen không trắng, có thứ người nước da vàng vàng, có thứ người đen như mò hóng, có thứ người đen như chỉ, có thứ người nước da hồng huần.
Đại để các sắc nhơn dân đen trắng thì tùy theo địa đạo xa gần mặt trời. Mà cũng có kể đồng sinh sản trong một châu, mà nước da cũng hình tích không giống, có phải một loài một dòng thì mới giống nhau.
Bên phương đồng thì có nước Đại-thanh, Lê-ú-u, Nhựt-bổn, Annam, Triều-tiên, là năm nước đồng văn, nước đã trưởng tự không đen trắng, gọi là da người, còn Xiêm, Mên, Hời, Lào, Chà-và etc, có thứ người đen ở, có thứ người môn trắng, mà đại để những dân ở trong rừng núi, thì dầu quần mới trốt, con mắt có nhiều tròng trắng, còn tròng đen thì đen thui, có nhiều đâu biết người kẻ thứ; dầu có ở lớp với kẻ chợ, tuy vợ là kẻ chợ, để con ra cũng con hình trưởng không trắng vóc dặc cũng cao lớn.
Còn những dân thuộc về phương đông như Thiên-trước, Y-dip, Per-sì etc, thì có thứ đen thâm, có thứ đen đỏ như hồng huần, son đỉnh cao, mũi cao, nhứt là người Thiên-trước có nhiều người con mắt có nhiều tròng trắng, tóc quăn, miệng rộng.
Bên Phương tây thì con người trắng trơ, tóc đỏ, con mắt bạc, cũng có thứ trắng xanh, con mắt thao, vóc dạc cao lớn, thì cũng là tùy theo phương hướng bình yên.
Bên phương nam thì có nhiều thứ người đen như than, tóc quăn tròn như tóc chảy, lỗ mũi rộng, môi dày, miệng rộng, trắng vố, răng to, con mắt lớn, có nhiều tròng trắng vóc dặc cũng cao lớn.
Tổng lại đen trắng cũng là người, cũng đều có trí huệ, khác nhau có một đều có học không học, học nhiều khôn ngoan nhiều, học ít khôn ngoan ít.
Mà cũng có thứ người ở theo rừng rú chẳng hề nghe giống hoa, thì bổn tính buông lảng gần như cầm thú, có bất nô học thì cũng tối tăm không hóa đặng; thường những người con mắt cả tròng trắng, còn tròng đen thì có ngời, theo sách tướng ta, thì là người tối đó.
Xét lại nhơn phẩm tuy đồng, mà cũng có trí người ngu, có kẻ tiền nhơn có người quân tử, thì cũng là để mà nương nhau cùng giúp đỡ nhau.
P. Của.</t>
  </si>
  <si>
    <t>nhân chủng; da đen da trắng; địa đạo – phong thổ; năm nước đồng văn; bình đẳng nhân phẩm; học vấn; P. Của</t>
  </si>
  <si>
    <t>Trong nhựt trình bên tây có nói truyện này; có một chiếc tàu buôn Pha-lan-sa chở than tại thành Swansea mà đành thành Lisbonne.
Vậy trong đêm thứ mười tám tàu này bị bão gần phải chìm, thoát chốc có chiếc tàu có cờ Hồng-mao ghé đến, thì bạn tàu phải qua tàu này.
Ông chúa tàu ngó theo tàu mình trôi lắc lắc giữa biển, đon kêu tiếng kêu thằng bạn tàu mới kia; mà kêu không được, thì biết nó còn ở lại trong tàu, nhưng mà tàu đã ra khỏi, chẳng còn thấy đạn gì nữa, thì chắc rằng: tàu phải chìm, mà thằng này phải chết. Ai hay người này còn sống! khi các bạn tàu khác qua tàu Hồng-mao, thì đến, thì bạn tàu người trước mũi tàu, khi xông vì mà lại đạng sau mà kêu la, thì tàu đã ra xa rồi, còn một người đứng ở lại; khóc vô ích; khóc rồi đứng đây; mà bởi tàu có nước nhiều, thì người ấy thụt nước thấp đến đánh chưỡng, làm vậy cả và đêm ra sức chồng với trời một mình.
Vậy khi đã mò sáng, thì người ấy xem thấy một cái buồm xa xa, thì kéo cờ chỉ sự khổn nạn, mà tàu ấy chạy qua, thì người này lại cự việc thụt nước, gần trưa lại thấy một chiếc tàu khác, mà tàu này cũng chạy qua vì chẳng thấy.
Những chó và mèo trong tàu chạy đến quần quít dưới chơn người này mà đòi ăn, thì người này lấy bánh mà ăn cùng chia phần cho các loài vật ấy; rồi lại làm việc lợ nước, ra đầu. Làm vậy đủ ba ngày, sau hết mới gặp chiếc tàu thơ chạy gần, mà chiếc tàu nọ đã chìm xuống sâu, thì vớt đặng người bạn tàu nầy. Tàu nầy có ý chạy qua thế Giải mới, nhưng mà bởi bão, thì trở vào nơi khác; được tin nầy là ngày mồng ba tháng giêng.
Người bạn tàu mới viết thơ cho ông chúa tàu mình, một ít ngày sẽ đến nơi, cùng ba con mèo và con chó ở tàu ấy.</t>
  </si>
  <si>
    <t>tàu buôn Pha-lan-sa; Swansea – Lisbonne; bão biển; thủy thủ bị bỏ lại; thụt nước ba ngày; được cứu sống</t>
  </si>
  <si>
    <t>Tháng trước có một thầy annam muốn ghe bầu đi An giang mua lúa: khi đi xuống, thì đi ngã Vũng gù, thì bình an vô sự; khi trở về thì chở đang một muôn rưỡi lúa, người lái có ý xấu, mà thầy ấy chưa biết, nên nó không chịu đi ngã Vũng gù nữa nó xin đi ngã cửa, mà thầy ấy biểu nó phải ra cửa Tiểu, rồi vào cạch Lá mà về cho gần, giao kết cùng nhau tại Mỹ thơ đã xong. Ai ngờ khi ra tới thì nó đậu đó cho đến ba bữa mà chờ gió xuôi cho được xuôi luôn đi ra biển, song qua bữa thứ bốn nó cũng không đi, mà thầy ấy thấy vậy thì có ý làm cho nó sợ, thì dọn đồ xuống trở lại Mỹ thơ: nên nó lật đật lấy neo mà đi, thì phải chạy vất hỏai. Khi nó ra biển thì thầy ấy và tên học trò đại sống nằm trong mui cho đến xế, thì rằng bò ra mà coi, thì không thấy đất, thấy cây nữa, thì hỏi nó đi ngã nào, nó nói đi ngã cửa gió. Khi ấy bỏ nghi sợ nó chở luôn đi chẳng, nên cũng có lo lắng về bổn phận mình một chút rồi nằm ngủ quên, đến chiều tối thì bò ra một lần nữa, thì thầy nói liên hỏi nói nào, nó nói là nói Bà rịa; ai đến trong đêm ấy nó có ý hại, thì nó biên thuyền bạn lên và giồi ôm thầy mà bỏ xuống biển, thì thì tên bạn ấy nói có làm, thì làm chung nhau mà thôi, chờ một mình nó giết hại mạn, thì nó không dám; mà chờ thầy nằm thì có cây súng hai lòng nạp rồi đặt một bên; nên nó cũng sợ. Như vậy vừa đến cạnh năm nước lớn và hết gió thì ghe trôi lại gần nơi Vũng tàu, khi ấy vừa sáng ra là ngày mười bảy tháng ba, mà từ khi ở tại Vũng tàu mà đi về, thì lão lái còn nói với bạn phải trói thầy trò nó lại mà bò lên sắc kéo về trên nầy sợ lại tiếng ra, thì ta chết hết, song bạn cũng không dám vì khi vào cửa, thì thầy hết đại sống; nên có ý giữ mình, nó làm gì chẳng đặng; biết được sự nầy là hỏi lão lái sai bạn đi mua thuốc a phiện, thì nói ăn bớt rầy rà chưởi mắng nó nên nó giận lão lái, nó nói ra cùng người bạn. Kia, người bạn ấy nói lại với thầy ấy từ ấy về sau thầy ấy chẳng tố sự gì ra cho lái bạn, nói biết rằng: ấy đã hay sự ấy, nếu tố cho nó biết sự nó tiến mình nó làm đại mà mình không, hay là nó bỏ ghe nó trốn, thì chẳng ai đem về: ất ghe phải mất, khi đến Gia định lúa mà đem lên hết rồi, thì cho đòi hai tên bạn lên đứng khuất mặt nhau không cho nhảy nhổ gì hết, rồi hỏi mọi sự đối lão lái toán tính giết thế nào, thì khai cho thật, nếu khai gian, thì nộp hết chứng đề đúa nào, mà nói thật, thì tha cho, nó đều nói sự thật hết. Nên ấy đã làm từ khai rồi thì đi thưa quan đến như vậy; quan liền cho mã đi bắt; khi ấy lão lái mới biết rằng việc đã hay rồi, Bây giờ lão lái còn giam trong tù chưa làm ăn, còn ghe có bỏ nghênh ngang tại vàm Thị nghè.
Thômas Nhi.</t>
  </si>
  <si>
    <t>lái ghe mưu hại chủ; ghe bầu chở lúa; An Giang; cửa Tiểu; Vũng tàu; thuốc a phiện; thưa quan bắt giam; Thômas Nhị</t>
  </si>
  <si>
    <t>Giá chợ tại Sai-gon
Gạo một tạ, một đồng bạc và một quan. — Bông nửa tạ, sáu đồng bạc. — mắm một tạ, năm đồng rưỡi. — Dầu một tạ, bốn đồng bạc. — Đường tốt một tạ, chín đồng. — Đồi bạc năm quan năm tiền.</t>
  </si>
  <si>
    <t>giá chợ; Sài-gòn; gạo; bông; mắm; dầu; đường; đổi bạc</t>
  </si>
  <si>
    <t>Có một ngày kia, có một vua đi dạo trong thành mặc áo thường như một người khác, liền gặp đứa con gái ăn mặc rách rưới thầy mang một gói, thì vua hỏi nó cách thương yêu rằng: Con mang giống gì và con đi đâu? Thì đứa con gái ấy trả lời và khóc mà nói rằng: Tôi mang áo của mẹ tôi mà đi bán, và thêm nầy là của sau hết! Nếu cha tôi là người có công nghiệp với nhà nước còn sống hay là nếu cha tôi đặng thương như công nghiệp người đã làm, thì ông không thấy tôi phải khốn nạn thể nầy.
Rồi người ấy lại hỏi đứa con gái ấy rằng: Vậy mà vua không biết sự khốn khó nhà con thì người sẽ giúp đỡ, cho nên con phải kiếm một người nào mà nhắc lại cho vua hay công nghiệp cha và sự đói khát, thì người con gái ấy thưa lại rằng: Tôi đã làm như vậy mà vô ích vì người ta cây nói với tôi không được gì, thì ông ấy nói rằng: chắc thật người ta không thưa với vua về sự đói khát, khốn nạn nhà con, vì vua là người yêu sự công hình thì không cho vợ và con ông quan đã có công nghiệp nhiều mà phải đói khát làm vậy.
Vậy thì con làm một cái đơn nhắc lại các sự ấy, đến mai con sẽ đem trong lưu đài tôi, thì tôi sẽ thưa lại với vua, nếu các sự ấy thật như lời con nói, thì con sẽ được phần thưởng. Người con gái ấy chút nước mắt mà giã ơn ông ấy: Đoạn ông ấy lại thêm rằng: không nên bán áo mẹ con, giá áo ấy đáng bao nhiêu, con ấy nói rằng, được sáu đồng, ông ấy nói rằng: Tôi có mươi mười hai đồng cho đến khi biết việc ấy ra làm sao; khi con gái ấy nghe làm vậy, thì biết đặng về nhà đem mười hai đồng và áo cho mẹ nó, mà nói các ông ấy đã nói với mình làm sao, và nó hình tưởng ông ấy thế nào? khi bà con nó nghe làm vậy, thì biết đã gặp vua thì con ấy nhớ mình đã nói với vua như nói với một người thường, thì sợ hãi, và chẳng dám đến lưu đài vua nữa; Nhưng mà bà con nó dức nó đi, khi nó tới đó thì run sợ quá sức! vậy vua hỏi tên cha nó, và cha nó làm quan trong đạo binh nào, mà coi trong sổ lại, thì thiệt như vậy, thì vua đem nó và ba con nó vào nhà tư thiệt mà nói cách đang rằng: nầy trận ban lọc cho mẹ con như cha con đã được khi trước và trặm lấy làm buồn vì đã làm mà không biết sự khốn nạn mẹ con như vậy; Từ ấy về sau trong mỗi một tuần vua định một ngày cho người ta tới mà thưa cùng mình, mặc ý ai.</t>
  </si>
  <si>
    <t>truyện luân lý; vua cải trang; con gái nghèo bán áo mẹ; công nghiệp người cha; ban lộc; mỗi tuần một ngày tiếp dân</t>
  </si>
  <si>
    <t>Giá chợ tại Phú-cường
Gạo một vuông, bốn quan tư. — Vịt một con, một quan năm. — Gà một con, tám tiền — Thịt heo một cân, bảy tiền. — trứng gà một chục sáu tiền. — trứng vịt một chục tám tiền. — Đường cát một cân, một quan hai. — Đường hạ một chục giấc, mười quan. — Lụa một cây ba mươi thước, bốn chục quan. — Vải Annam một cây, sáu quan. — Dầu trắng một vuông, năm quan. — Đậu xanh một vuông, sáu quan. — Đậu đen một vuông năm quan. — Kén một tạ, bốn chục. — Cá khô một tạ, mười lăm quan. — Muối một vuông, tám tiền. — Sáp một cân, bốn quan. — Thuốc lá một chục bánh, một quan năm. Thuốc lá một trăm lá, một quan năm, — Chai một tạ, mười lăm quan. — Bò thịt một con, bốn chục. — Trâu cày một con, một trăm.
E POTTEAUX kẻ làm nhựt trình.
Nhà In. — Sai-gon.</t>
  </si>
  <si>
    <t>giá chợ; Phú-cường; gạo; gà vịt; thịt heo; đường cát; lụa; đậu; muối; trâu bò; E. Potteaux</t>
  </si>
  <si>
    <t>NÓI TIẾP CHUYỆN ĐẤU XẢO III</t>
    <phoneticPr fontId="2" type="noConversion"/>
  </si>
  <si>
    <t>CHUYỆN GÓP</t>
    <phoneticPr fontId="2" type="noConversion"/>
  </si>
  <si>
    <t>TRUYỆN RÔ BÊN SON PHÂN THỨ NHỨT ĐOẠN THỨ HAI</t>
    <phoneticPr fontId="2" type="noConversion"/>
  </si>
  <si>
    <t>Chuyện tiếp về chuyện nhà hớn</t>
    <phoneticPr fontId="2" type="noConversion"/>
  </si>
  <si>
    <r>
      <t>TI</t>
    </r>
    <r>
      <rPr>
        <sz val="11"/>
        <color theme="1"/>
        <rFont val="Calibri"/>
        <family val="2"/>
        <charset val="163"/>
      </rPr>
      <t>Ế</t>
    </r>
    <r>
      <rPr>
        <sz val="11"/>
        <color theme="1"/>
        <rFont val="맑은 고딕"/>
        <family val="2"/>
        <scheme val="minor"/>
      </rPr>
      <t>P</t>
    </r>
    <r>
      <rPr>
        <sz val="11"/>
        <color theme="1"/>
        <rFont val="Calibri"/>
        <family val="2"/>
        <charset val="163"/>
      </rPr>
      <t xml:space="preserve"> THEO CHUYỆN ĐẤU XẢO III</t>
    </r>
    <phoneticPr fontId="2" type="noConversion"/>
  </si>
  <si>
    <t>CHUYỆN CỦ CÓ ÍCH TRONG PHONG HÓA</t>
    <phoneticPr fontId="2" type="noConversion"/>
  </si>
  <si>
    <t>MỘT NGƯỜI CON TRẺ GAN DẠ</t>
    <phoneticPr fontId="2" type="noConversion"/>
  </si>
  <si>
    <t>SCASCH SỬ NÓI DÓN SỰ TÍCH CÁC ĐỜI VUA TRONG NƯỚC ANNAM</t>
    <phoneticPr fontId="2" type="noConversion"/>
  </si>
  <si>
    <t>TRUYỆN RO BÊN SON PHẦN THỨ NHỨT ĐOẠN THỨ HAI VII</t>
    <phoneticPr fontId="2" type="noConversion"/>
  </si>
  <si>
    <t>Trong thời nước nầy thì người ta làm ruộng có một mùa thôi; năm ngoái có một người chủ làm hai mùa có ý cho người ta bắt chước, và có ý được nhiều lời lãi hơn; nhưng mà mùa thứ hai ra xấu, không bằng nửa mùa thường, mà lại chim rủ nhau đến ăn hết, cho đến nỗi chẳng còn bông mà gặt; rồi chủ ấy tới ông phủ Tân-bình mà xin ông sức cho các làng phải làm ruộng hai mùa. Ông phủ lấy làm lạ, hỏi lão vì làm sao mà xin như vậy, thì lão thưa rằng: bởi vì tôi làm ruộng một mình mà thiên hạ không ai làm, nên chim rủ nhau đến ăn lúa tôi hết.
Có người Annam lấy làm lạ không hiểu được vì làm sao có nhiều người sợ hãi cách thứ quan Pha-lan-sa làm. Như hôm trước các quan và ông phủ Tân-bình qua tỉnh Biên-hòa mà coi các vật người ta đã khai cho được thi, thì thấy người ta sợ hãi quá sức. Có một tổng Bình-thổ ở huyện Bình-yên xem ra sợ hãi lắm; trước nó đã khai với quan tham biện rằng: trên tổng Bình-thổ có nhiều sở nên khám, xin các quan đi. Khi chúng tôi đến, quan tham biện sở tại biểu ông tổng đem các quan đi coi các vườn tược cùng các nghề đã khai, thì tổng lấy làm sợ hãi sững sốt; lão đem chúng tôi ra ngoài đồng rồi lão chỉ có nơi trồng mía, nhưng mà xa lắm các quan không tới được. Khi ta đến nhà ấy thì chẳng thấy nghề gì, cũng chẳng thấy chi. Quan tham biện sở tại thấy vậy thì cười với các quan vì đã nói trong tổng nầy có nhiều người tốt cùng ruộng vườn khá. Những người An-nam phải biết người ta không có ý gạt gẫm gì như các người ấy đã tưởng; vì trong những người đem đồ đến mà thi thì có nhiều người đã được thưởng, còn những đồ đem tới không đáng thưởng thì cũng có thưởng; tưởng người An-nam từ nầy về sau không còn nghi nan bàn bạc điều gì nữa, cũng sẽ quen những điều người ta có ý dạy biểu cho được ích lợi.</t>
  </si>
  <si>
    <t>làm ruộng hai mùa; chim ăn lúa; ông phủ Tân-bình; tổng Bình-thổ huyện Bình-yên; tâm lý e ngại quan Pháp; đấu xảo</t>
  </si>
  <si>
    <t>Nghe ngoài đàng rôn ràng xao xát, kẻ đồn có Nhựt-bổn người nói có Hồng-mao đem thủy sang đánh giúp An-nam, dưới thủy đánh lên, trên bộ đánh xuống. Cho nên có nhiều người sợ hãi bỏ công bỏ việc, lo cơm khô cơm sẵn, liệu bề trốn tránh. Ấy là lời quân hoang bày đặt ra nhát dân cho dễ quyền dễ thế, chẳng phải là lời thật đâu; phải biết Nhựt-bổn cũng bị Lang-sa đánh, cứu mình chẳng đặng, có sức dư đâu mà cứu ai; còn Hồng-mao với Lang-sa là hai nước lớn đã kết làm nước anh em, cũng chẳng mạnh gì hơn Lang-sa; chẳng có lý vì nước yếu xa mà nghịch một lòng nước mạnh gần.
Té ra tàu thuyền dinh trại Lang-sa bình yên không động địa, lại những kẻ biết điều cũng chẳng thấy sợ gì; còn mấy xóm xung quanh thì hay giớn giặc, chắc lấy sự sợ vào mình. Kẻ cướp thấy vậy càng kiếm điều thêm rối. Ấy là tại mình muốn loạn thì loạn, mình muốn cồn sợ thì cho mà sợ. Kỳ thiệt chẳng có truyện gì; hai nước đã hòa hảo với nhau thì con dân cứ việc làm ăn; còn những quân làm loạn bất quá là chùm ong lũ kiến, có phát giặc ra thì chết treo chết bắn. Phải biết Lang-sa có đủ súng ống mạnh mẽ, ở theo Lang-sa thì chẳng phải sợ hãi làm chi.
Paulus Của.</t>
  </si>
  <si>
    <t>tin đồn Nhựt-bổn – Hồng-mao đánh giúp Annam; bác bỏ tin đồn; kêu gọi dân bình tĩnh; Lang-sa mạnh; Paulus Của</t>
  </si>
  <si>
    <t>HAI ĐỨA CON TRAI</t>
    <phoneticPr fontId="2" type="noConversion"/>
  </si>
  <si>
    <t>CHUYỆN VỀ MẠCH NƯỚC — BÊN BIÊN-HÒA.
Người ta đồn có một mạch nước ở tại làng Vĩnh-trường gần suối Thợ-miếng, kẻ nói là mạch tiên, người rằng là nước cứu; nước ấy linh thiêng lắm, bịnh gì uống cũng lành; cho nên trong thiên hạ xa gần đều náo nức tới tìm nước ấy lấy làm quí báu, tốn hao bao nhiêu cũng không tiếc; có kẻ đem tiền bạc mà cúng tạ, kẻ đem giấy tiền vàng bạc khấn vái ông thần mạch xin uống nước cho đặng lành bịnh.
Mà chẳng biết nước ấy là nước tự nhiên, không là gì hơn nước khác, vì suối Thợ-miếng tắt đi đã năm sáu tháng không chảy, mà các mạch nước dưới đất cứ trường lưu, bởi chảy chỗ cũ không được nên nó bị lấp thì phát mạch chỗ khác, mà hễ mạch bị lấp càng lâu thì phát lên càng mạnh, chẳng phải là sự gì lạ. Người Annam cùng chú khách đến đó lấy làm mạch linh, đua nhau đến mà uống; hoặc phải mạch nước tốt thì có khi uống cũng được mát mẻ khỏe mạnh, lẽ ấy cũng có; chỉ như nói mạch ấy là mạch tiên mạch cứu thì là lầm lời vô cùng.
Và lại người ta nói: tin đồ nng nhip; hoặc bởi bụng mình tin tưởng rằng có thần linh, thì càng có nhiều lẽ xuôi cho được tin rằng có thần linh. Ấy là tại bụng người ta tin tưởng, thì hay có làm vậy, như tin ma thì có ma. Nói rằng mạch tốt thì được, nói rằng mạch tiên mạch cứu thì sai, chẳng nhìn lẽ tự nhiên.</t>
  </si>
  <si>
    <t>mạch nước Biên-hòa; làng Vĩnh-trường; suối Thợ-miếng; mê tín – mạch tiên; giải thích khoa học; phê phán dị đoan</t>
  </si>
  <si>
    <t>Truyện nói về người ta ăn nhằm đồ nấu bằng củi voi voi.
Hôm mười tám tháng hai, trong huyện Ngãi-an, làng Bình-thọ, đem lễ biếu cho phó tổng Huệ một mâm xôi; phó tổng ấy đãi mâm xôi rồi thì ăn, lại cho bà con ăn nữa, kể hết là hai mươi bốn người; ăn vô chưa kịp khỏi cổ thì ai nấy đều phải ẩu tử; khi ấy chạy đi hốt thuốc hai mươi bốn thang, uống thuốc rồi thì mới được lành; sau lại tra ra mới biết mâm xôi ấy là tại người kia ở trong rẫy đi lấy củi nấu xôi, lấy lầm nhằm củi voi voi mà chụm, nên độc làm vậy.
Michel Minh.</t>
  </si>
  <si>
    <t>ngộ độc tập thể; mâm xôi; củi voi voi; huyện Ngãi-an làng Bình-thọ; phó tổng Huệ; Michel Minh</t>
  </si>
  <si>
    <t>Giá chợ tại Sai-gon
Bông có hột, năm đồng hay là sáu đồng một tạ. — Gạo một đồng bạc tám tiền rưỡi một tạ. — Cá khô bốn đồng bạc và năm tiền hay là năm đồng bạc một tạ. — Một đồng bạc đổi năm quan sáu tiền hay là bảy tiền.</t>
  </si>
  <si>
    <t>giá chợ; Sài-gòn; bông; gạo; cá khô; đổi bạc</t>
  </si>
  <si>
    <t>Tại Chợ-lớn
Gạo một tạ một đồng bạc chín tiền rưỡi. — Bạc đổi năm quan tám tiền. — Bông một tạ chín mươi quan. — Cá khô một tạ hai mươi ba quan.</t>
  </si>
  <si>
    <t>giá chợ; Chợ-lớn; gạo; bạc đổi; bông; cá khô</t>
  </si>
  <si>
    <t>Tại Tây-ninh
Lúa một vuông, hai quan năm. — Gạo một vuông, năm quan. — Muối một vuông, một quan năm. — Trâu tốt một con, một trăm. — Trâu xấu, sáu chục. — Bò tốt, năm chục. — Bò xấu, ba chục.</t>
  </si>
  <si>
    <t>giá chợ; Tây-ninh; lúa; gạo; muối; trâu; bò</t>
  </si>
  <si>
    <t>Tại Mỹ-tho
Gạo một vuông, năm quan. — Lúa một vuông, hai quan năm. — Trâu tốt một con, một trăm một. — Trâu xấu một con, mười sáu đồng bạc. — Bò tốt một con, năm mươi lăm. — Bò xấu một con, ba mươi lăm hay là bốn chục.</t>
  </si>
  <si>
    <t>giá chợ; Mỹ-tho; gạo; lúa; trâu; bò</t>
  </si>
  <si>
    <t>PHỤ THÊM GIA-ĐỊNH-BÁO — NÓI CHUYỆN VỀ VIỆC ĐÁNH THÁP-MƯỜI.
Cuối tháng mars thì có nghe một ít cái nhà gần phía Tháp-mười bị quân giặc đốt; có lính lâu thiếc ba mươi chín đi thám phía bắc Cái-nứa thì thấy quân giặc làm đồn gần tới Ấp lý là nơi có dân ở làm ruộng. Quan đốc binh tại Mỹ-tho đem binh phá đồn quân giặc mới lập, cách một ngày thì đã phá được các đồn ấy; khi ấy quân giặc trốn chạy về Tháp-mười, ra sức mà trở binh ta, đốt đồng mà chịu.
Qua ngày mồng một tháng Avril ban đêm, cho ma-tà Gò-công, Mỹ-tho đi trước mà do đàng, thì quân matà ấy đã phá được đồn Chín hầm, lấy được năm vị súng, hai cái cờ, còn bắt sống được hai đứa.
Chỗ Tháp-mười ấy ở giữa có một gò cát cao chừng hai thước, Thiên-hộ là đầu giặc ép đến ở tại đó, tả hữu được một trăm rưỡi cái nhà; có ba cái đàng thông vô chỗ ấy quanh queo, một ngã trở ra Cần Lố, một ngã trở ra Ấp lý phía bắc Cái-nứa, một ngã thông ra phía đồng sông Lói ở trên Phú Tân-an; ngã Cần-lố thì có đồn Xa tiên, Ó bịp; ngã Ấp lý thì có Chín hầm cũng đồn Tiến; còn đàng trở xuống Vàm cỏ thì có đồn Bắc chiến cũng đồn Tà. Binh cai nơi Tháp-mười có chừng sáu trăm, kể An-nam và Mani trừ con nít đàn bà.
Ngày mồng tám tháng Avril, quan đốc binh ở tại Sài-gòn vưng lịnh Ông nguyên soái về Mỹ-tho, phân binh làm ba đạo đi đánh Tháp-mười cho được phá tuyệt đồn lũy quân giặc; ba đạo binh ấy phân cách nhau xa, nghe nhau có một tiếng súng, có ý làm cho quân giặc phân binh ra cho bớt sức. Ngày mười hai, hai đạo binh thứ nhứt xuống bốn tàu thiếc mà đi ngữ các đàng nẻo, không cho quân giặc thoát khỏi; còn đạo binh phía Vàm cỏ thì đi hai chiếc tàu thiếc khác, lại có một chiếc thứ ba đi với ba tàu buồm. Qua ngày mười ba các đạo binh lên đất.
Ngày mười lăm đạo Tà đánh lấy được đồn Xa-tiên, có Ông tham biện Kiên-phong bị hai đầu mà hãy còn cầm binh được, quân giặc trong đồn chừng một trăm rưỡi đem súng vác bùn sang đồn Ó-bịp. Cũng một ngày ấy đạo binh ông quan tư đi đánh đồn Chín hầm, còn đạo thứ ba đánh đồn Bắc chiến, đồn ấy có một trăm rưỡi quân giặc cùng mười lăm cây súng điều thương. Qua ngày thứ hai thì đánh đều bốn phía, quân giặc phải tháo lui về đồn Ó-bịp, đồn Tiến, đồn Tà, là ba đồn ở gần Tháp-mười và chắc chắn hơn.
Khi ấy có Huyện Lộc coi binh ma-tà Mỹ-tho đi do đàng thì báo rằng đàng sình nước, lính lang sa đi không được, phải lội nước mà vào mới thấu Tháp-mười; hai đạo binh phải đứng dưới nước mà chiến. Quá ngọ thì đạo binh ông quan tư tới trước đồn Tiến, đồn ấy có hai trăm quân giặc cùng bốn mươi cây súng. Quân Tấn đem binh vào trước, quân giặc bắn đạn chài ra nhiều lắm, quân Tấn hãm đồn không được, mà quân lính bị thương hết nhiều nên phải lui ra, đợi qua ngày mai mà hãm nữa.
Qua ngày hai mươi bảy là ngày nhứt định mà ta trận; có đạo binh ông tham biện Tân-an đánh phá đồn Tà chừng giờ mười ban mai; đồn ấy chừng ba trăm quân giặc và bốn mươi lăm vị súng chắc chắn lắm, Thiên-hộ đốc binh tại đồn ấy. Binh ta vây ba phía; phía hữu đồn nước sâu, lính phải treo bao đựng thuốc lên trên cổ; trong đồn nó cự dữ. Binh ta hầm vô gần đồn ba mươi thước cứ chịu với nó hoài không tháo lui, dù có bị thương liền đặt thuốc răng rịt chỗ mình bị thương lại mà đánh. Đang khi hai đàng cự địch, thì có đạo binh lính tập xuống tới, lính tập đã hãm đồn được; quân giặc thấy trong ngoài đều có giặc, liệu cự không lợi thì kiếm đàng mà trốn, chạy tán lạc. Lính An-nam có tài chạy hay, chui xuống dưới nước dưới bùn; nó đem theo được hai chục vị súng cùng nhận dưới bùn, còn bao nhiêu súng ống khí giái đều bỏ lại đó cho binh ta, như ba vị súng lớn, mười bảy vị súng đồng sắt nhỏ, năm vị súng vừa, hai mươi bảy chiếc ghe. Qua ngày mười tám, có người Annam báo rằng quân giặc đã bỏ đồn Tà, vậy quan tham biện Tân-an đem hai mươi lính lang sa cùng các đạo lính tập qua phá đồn ấy, dạy đốt mấy cái nhà trong đồn; đội Hạnh đem binh phá đồn Đốn tiên. Còn nhiều chuyện khác để cho các quan coi đi đánh giặc ấy sẽ nói đủ hơn cùng sẽ xin phần thưởng cho mấy người có công.</t>
  </si>
  <si>
    <t>trận Tháp-mười; Thiên-hộ; đồn Xa-tiên – Chín hầm – Bắc chiến – Ó-bịp – Đốn tà; ba đạo binh; ma-tà Gò-công – Mỹ-tho; quan tham biện Tân-an; Kiến-phong</t>
  </si>
  <si>
    <r>
      <t>TRUY</t>
    </r>
    <r>
      <rPr>
        <sz val="11"/>
        <color theme="1"/>
        <rFont val="Calibri"/>
        <family val="2"/>
        <charset val="163"/>
      </rPr>
      <t>Ệ</t>
    </r>
    <r>
      <rPr>
        <sz val="11"/>
        <color theme="1"/>
        <rFont val="맑은 고딕"/>
        <family val="2"/>
        <scheme val="minor"/>
      </rPr>
      <t>N</t>
    </r>
    <r>
      <rPr>
        <sz val="11"/>
        <color theme="1"/>
        <rFont val="Calibri"/>
        <family val="2"/>
        <charset val="163"/>
      </rPr>
      <t xml:space="preserve"> RO BÊN SON PHẦN THỨ NHỨT ĐOẠN THỨ HAI VIII</t>
    </r>
    <phoneticPr fontId="2" type="noConversion"/>
  </si>
  <si>
    <t>BỔ VỀ THÁP-MƯỜI
Quan Nguyên-Soái làm tờ khen cùng gia ơn các quân binh thủy, bộ, ma-tà v.v. Về sự đánh Tháp-mười, chẳng những là quân giặc lấy làm khó, mà lại nhiều người trong ta cũng sợ đánh không được.
Các anh em đã ra sức trong bốn ngày mà làm đặng việc cả thể ấy. Quân giặc chiếm cứ chỗ bùn làm mình mống, tưởng không ai đánh được; bởi vì chỗ Tháp-mười bốn phía đều có đồn lũy, như đồn Tiên, Chín hầm, Bắc chiến, Ó-bịp, Đốn tà, giăng giăng ra thể mạnh mẽ, mà các anh em đã đánh phá được như ngói đổ tro bay; khí giái, binh tướng của quân giặc đều hóa ra tro; Thiên-hộ nói mình hay đỏi đánh lại với Tây thì đã biến mất theo khói. Ấy đánh giặc này các anh em đều đặng danh tiếng rõ ràng, các làng xã xung quanh cũng đặng bình yên. Bổn Soái cũng đã biết các anh em lướt rừng xông giặc, dầu không có đem súng lớn cũng không lo. Các anh em đã phải bị đau bị hao không đủ số như khi đi; các anh em đã mệt nhọc lắm, hãy khỏi hoàn về trại mà nghỉ; ta lấy làm vui mừng, sau ta sẽ xét công cho mỗi một người cho có phần thưởng; nhờ lượng Đức-hoàng-đế Lang-sa sẽ định công cùng định phần thưởng cho các anh em. Kính các quân sĩ đi đánh Tháp-mười. Ông Nguyên-Soái kí.
Nhờ sức các đạo binh ta, Tháp mười, Đốn tà, Đốn tiên, Ó bịp thảy thảy đều phải phá tan, quân giặc đều vỡ chạy. Quan Nguyên-Soái lấy làm vui mừng cùng giả ơn những người có phần vào việc giặc này; những người ấy đã hiện ra mình mạnh mẽ gan dạ cùng bền đỗ. Trong nhựt trình sẽ đem một hai người Lang-sa cùng những người Annam có công trọng phân biệt hơn hết.
Đạo binh Vàm-cò. Ông Tham-biện Tân-an; Quân Tôn; Giỏi, Cai (có giúp ông quan coi lính tập mà hãm đồn Tà); Cho, đội; Sâm (bị thương); Tròn (bị thương); Xuyên; Bụt, đội; Cầm, cai; Hội (bị thương).
Đạo trung. Ông quan tư, đốc binh; Quân Tân (cai binh matà Gò-công); Nguyễn văn Hành, đội matà Gò-công; Nguyễn văn Mít (bị thương); Nguyễn văn Mì; Nguyễn văn Huy (bị thương); Nguyễn văn Miêu (bị thương); Lê văn Kiều (bị thương); Võ văn Vang, đội (bị thương); Trần văn Khóe, cai (bị thương); Phạm văn Đo; Huỳnh văn Sơ; Nguyễn văn Trung; Nguyễn văn Đồng; Phạm văn Xổng; Trần văn Quyền; Lê tấn Đức; Nguyễn văn Nhiêu (bị thương); Nguyễn văn Chiếc (bị thương); Lê văn Đang (bị thương); Trần văn Quới (bị thương); Thanh, cai Gò-công; Thiếng (bị thương trên đầu và bắp vế).
Đạo tà. Ông Tham biện Kiên-phong (bị hại đầu); Trần bá Lộc, huyện; Trương văn Giản, đội (bị thương); Nguyễn văn Cải, đội lính tập; Nguyễn văn Gẫu, cai (bị thương); Nguyễn văn Vui, cai lính tập; Nguyễn văn Lời, thổi kèn lính tập; Nguyễn văn Phú, lính tập (bị thương); Trương hữu Cơ, lính tập (bị thương).</t>
  </si>
  <si>
    <t>khen thưởng trận Tháp-mười; Quan Nguyên-Soái; danh sách quân có công; đạo Vàm-cỏ – đạo trung – đạo tà; ma-tà Gò-công; lính tập; Trần bá Lộc</t>
  </si>
  <si>
    <t>Quan Nguyên-Soái nghị sẽ lập một cái mộ tại Tân-an để mà nhắc công nghiệp các lính Lang-sa cùng Annam đã phải chết tại trận Tháp-mười; sẽ đề tên các lính ấy trên mộ cho được để tích lâu dài.
Kẻ làm nhựt trình E. Potteaux. Nhà in — Saigon.</t>
  </si>
  <si>
    <t>lập mộ tưởng niệm; Tân-an; lính Lang-sa và Annam tử trận; trận Tháp-mười; E. Potteaux</t>
  </si>
  <si>
    <r>
      <rPr>
        <sz val="11"/>
        <color theme="1"/>
        <rFont val="Calibri"/>
        <family val="2"/>
      </rPr>
      <t>K</t>
    </r>
    <r>
      <rPr>
        <sz val="11"/>
        <color theme="1"/>
        <rFont val="Calibri"/>
        <family val="2"/>
        <charset val="163"/>
      </rPr>
      <t>Ể TÊN NHỮNG NGƯỜI PHẢI CHẾT Ở CÔN NÔN</t>
    </r>
    <phoneticPr fontId="2" type="noConversion"/>
  </si>
  <si>
    <r>
      <t>CHUY</t>
    </r>
    <r>
      <rPr>
        <sz val="11"/>
        <color theme="1"/>
        <rFont val="Calibri"/>
        <family val="2"/>
        <charset val="163"/>
      </rPr>
      <t>Ệ</t>
    </r>
    <r>
      <rPr>
        <sz val="11"/>
        <color theme="1"/>
        <rFont val="맑은 고딕"/>
        <family val="2"/>
        <scheme val="minor"/>
      </rPr>
      <t>N</t>
    </r>
    <r>
      <rPr>
        <sz val="11"/>
        <color theme="1"/>
        <rFont val="Calibri"/>
        <family val="2"/>
        <charset val="163"/>
      </rPr>
      <t xml:space="preserve"> NÓI VỀ VIỆC TƠ LỤA</t>
    </r>
    <phoneticPr fontId="2" type="noConversion"/>
  </si>
  <si>
    <r>
      <t>Ti</t>
    </r>
    <r>
      <rPr>
        <sz val="11"/>
        <color theme="1"/>
        <rFont val="Calibri"/>
        <family val="2"/>
        <charset val="163"/>
      </rPr>
      <t>ế</t>
    </r>
    <r>
      <rPr>
        <sz val="11"/>
        <color theme="1"/>
        <rFont val="맑은 고딕"/>
        <family val="2"/>
        <scheme val="minor"/>
      </rPr>
      <t>p</t>
    </r>
    <r>
      <rPr>
        <sz val="11"/>
        <color theme="1"/>
        <rFont val="Calibri"/>
        <family val="2"/>
        <charset val="163"/>
      </rPr>
      <t xml:space="preserve"> truyện s</t>
    </r>
    <r>
      <rPr>
        <sz val="11"/>
        <color theme="1"/>
        <rFont val="맑은 고딕"/>
        <family val="2"/>
        <charset val="129"/>
      </rPr>
      <t>á</t>
    </r>
    <r>
      <rPr>
        <sz val="11"/>
        <color theme="1"/>
        <rFont val="Calibri"/>
        <family val="2"/>
        <charset val="163"/>
      </rPr>
      <t>ch sử n</t>
    </r>
    <r>
      <rPr>
        <sz val="11"/>
        <color theme="1"/>
        <rFont val="맑은 고딕"/>
        <family val="2"/>
        <charset val="129"/>
      </rPr>
      <t>ó</t>
    </r>
    <r>
      <rPr>
        <sz val="11"/>
        <color theme="1"/>
        <rFont val="Calibri"/>
        <family val="2"/>
        <charset val="163"/>
      </rPr>
      <t>i về sự t</t>
    </r>
    <r>
      <rPr>
        <sz val="11"/>
        <color theme="1"/>
        <rFont val="맑은 고딕"/>
        <family val="2"/>
        <charset val="129"/>
      </rPr>
      <t>í</t>
    </r>
    <r>
      <rPr>
        <sz val="11"/>
        <color theme="1"/>
        <rFont val="Calibri"/>
        <family val="2"/>
        <charset val="163"/>
      </rPr>
      <t>ch c</t>
    </r>
    <r>
      <rPr>
        <sz val="11"/>
        <color theme="1"/>
        <rFont val="맑은 고딕"/>
        <family val="2"/>
        <charset val="129"/>
      </rPr>
      <t>á</t>
    </r>
    <r>
      <rPr>
        <sz val="11"/>
        <color theme="1"/>
        <rFont val="Calibri"/>
        <family val="2"/>
        <charset val="163"/>
      </rPr>
      <t xml:space="preserve">c </t>
    </r>
    <r>
      <rPr>
        <sz val="11"/>
        <color theme="1"/>
        <rFont val="맑은 고딕"/>
        <family val="2"/>
        <charset val="129"/>
      </rPr>
      <t>đ</t>
    </r>
    <r>
      <rPr>
        <sz val="11"/>
        <color theme="1"/>
        <rFont val="Calibri"/>
        <family val="2"/>
        <charset val="163"/>
      </rPr>
      <t>ời vua trong nước Annam</t>
    </r>
    <phoneticPr fontId="2" type="noConversion"/>
  </si>
  <si>
    <r>
      <t>Tiếp truyện sách sử nói về sự tích các đời vua trong n</t>
    </r>
    <r>
      <rPr>
        <sz val="11"/>
        <color theme="1"/>
        <rFont val="맑은 고딕"/>
        <family val="2"/>
        <scheme val="minor"/>
      </rPr>
      <t>ư</t>
    </r>
    <r>
      <rPr>
        <sz val="11"/>
        <color theme="1"/>
        <rFont val="맑은 고딕"/>
        <family val="2"/>
        <scheme val="minor"/>
      </rPr>
      <t>ớc Annam</t>
    </r>
  </si>
  <si>
    <r>
      <t>TRUY</t>
    </r>
    <r>
      <rPr>
        <sz val="11"/>
        <color theme="1"/>
        <rFont val="Calibri"/>
        <family val="2"/>
        <charset val="163"/>
      </rPr>
      <t>Ệ</t>
    </r>
    <r>
      <rPr>
        <sz val="11"/>
        <color theme="1"/>
        <rFont val="맑은 고딕"/>
        <family val="2"/>
        <scheme val="minor"/>
      </rPr>
      <t>N</t>
    </r>
    <r>
      <rPr>
        <sz val="11"/>
        <color theme="1"/>
        <rFont val="Calibri"/>
        <family val="2"/>
        <charset val="163"/>
      </rPr>
      <t xml:space="preserve"> R</t>
    </r>
    <r>
      <rPr>
        <sz val="11"/>
        <color theme="1"/>
        <rFont val="맑은 고딕"/>
        <family val="2"/>
        <charset val="129"/>
      </rPr>
      <t>Ô</t>
    </r>
    <r>
      <rPr>
        <sz val="11"/>
        <color theme="1"/>
        <rFont val="Calibri"/>
        <family val="2"/>
        <charset val="163"/>
      </rPr>
      <t xml:space="preserve"> B</t>
    </r>
    <r>
      <rPr>
        <sz val="11"/>
        <color theme="1"/>
        <rFont val="맑은 고딕"/>
        <family val="2"/>
        <charset val="129"/>
      </rPr>
      <t>Ê</t>
    </r>
    <r>
      <rPr>
        <sz val="11"/>
        <color theme="1"/>
        <rFont val="Calibri"/>
        <family val="2"/>
        <charset val="163"/>
      </rPr>
      <t>N SON TIẾP</t>
    </r>
    <phoneticPr fontId="2" type="noConversion"/>
  </si>
  <si>
    <t>LỄ MẦNG NGÀY RẰM THÁNG AOUT TÂY</t>
    <phoneticPr fontId="2" type="noConversion"/>
  </si>
  <si>
    <r>
      <t>CÁC</t>
    </r>
    <r>
      <rPr>
        <sz val="11"/>
        <color theme="1"/>
        <rFont val="Calibri"/>
        <family val="2"/>
        <charset val="163"/>
      </rPr>
      <t xml:space="preserve"> ĐỀU HỎI KỂ LIỆT RA VU HẬU PHẦN THỨ NHỨT</t>
    </r>
    <phoneticPr fontId="2" type="noConversion"/>
  </si>
  <si>
    <t>PHẦN THỨ HAI</t>
    <phoneticPr fontId="2" type="noConversion"/>
  </si>
  <si>
    <t>PHẦN THỨ 3</t>
    <phoneticPr fontId="2" type="noConversion"/>
  </si>
  <si>
    <t>PHẦN THỨ 4</t>
    <phoneticPr fontId="2" type="noConversion"/>
  </si>
  <si>
    <t>Tiếp theo các sự tham biện án xử các phạm tội kể tên sau nầy</t>
  </si>
  <si>
    <t>(Có tờ trong vĩnh long nói)</t>
    <phoneticPr fontId="2" type="noConversion"/>
  </si>
  <si>
    <r>
      <t xml:space="preserve">GIA THÊM GIA </t>
    </r>
    <r>
      <rPr>
        <sz val="11"/>
        <color theme="1"/>
        <rFont val="Calibri"/>
        <family val="2"/>
      </rPr>
      <t>ĐỊ</t>
    </r>
    <r>
      <rPr>
        <sz val="11"/>
        <color theme="1"/>
        <rFont val="맑은 고딕"/>
        <family val="3"/>
        <charset val="129"/>
        <scheme val="minor"/>
      </rPr>
      <t>NH BÁO S</t>
    </r>
    <r>
      <rPr>
        <sz val="11"/>
        <color theme="1"/>
        <rFont val="Calibri"/>
        <family val="2"/>
      </rPr>
      <t>Ố</t>
    </r>
    <r>
      <rPr>
        <sz val="11"/>
        <color theme="1"/>
        <rFont val="맑은 고딕"/>
        <family val="3"/>
        <charset val="129"/>
        <scheme val="minor"/>
      </rPr>
      <t xml:space="preserve"> TH</t>
    </r>
    <r>
      <rPr>
        <sz val="11"/>
        <color theme="1"/>
        <rFont val="Calibri"/>
        <family val="2"/>
      </rPr>
      <t>Ứ</t>
    </r>
    <r>
      <rPr>
        <sz val="11"/>
        <color theme="1"/>
        <rFont val="맑은 고딕"/>
        <family val="3"/>
        <charset val="129"/>
        <scheme val="minor"/>
      </rPr>
      <t xml:space="preserve"> N</t>
    </r>
    <r>
      <rPr>
        <sz val="11"/>
        <color theme="1"/>
        <rFont val="Calibri"/>
        <family val="2"/>
      </rPr>
      <t>Ă</t>
    </r>
    <r>
      <rPr>
        <sz val="11"/>
        <color theme="1"/>
        <rFont val="맑은 고딕"/>
        <family val="3"/>
        <charset val="129"/>
        <scheme val="minor"/>
      </rPr>
      <t>M N</t>
    </r>
    <r>
      <rPr>
        <sz val="11"/>
        <color theme="1"/>
        <rFont val="Calibri"/>
        <family val="2"/>
      </rPr>
      <t>Ă</t>
    </r>
    <r>
      <rPr>
        <sz val="11"/>
        <color theme="1"/>
        <rFont val="맑은 고딕"/>
        <family val="3"/>
        <charset val="129"/>
        <scheme val="minor"/>
      </rPr>
      <t>M 1869</t>
    </r>
    <r>
      <rPr>
        <sz val="11"/>
        <color theme="1"/>
        <rFont val="Calibri"/>
        <family val="2"/>
        <charset val="163"/>
      </rPr>
      <t xml:space="preserve"> (CÓ TỜ TRONG VĨNH LONG NÓI)</t>
    </r>
    <phoneticPr fontId="2" type="noConversion"/>
  </si>
  <si>
    <t>01/08/1869</t>
    <phoneticPr fontId="2" type="noConversion"/>
  </si>
  <si>
    <t>GIA THÊM GIA ĐỊNH BÁO SỐ THỨ NĂM NĂM 1869(đơn quì)</t>
  </si>
  <si>
    <t>TRUYỆN RO BÊN SON PHẦN THỨ NHỨT ĐOẠN THỨ 3</t>
    <phoneticPr fontId="2" type="noConversion"/>
  </si>
  <si>
    <t>BÀN</t>
    <phoneticPr fontId="2" type="noConversion"/>
  </si>
  <si>
    <t>Tiếp theo chuyện tơ chỉ</t>
    <phoneticPr fontId="2" type="noConversion"/>
  </si>
  <si>
    <r>
      <t>CHUY</t>
    </r>
    <r>
      <rPr>
        <sz val="11"/>
        <color theme="1"/>
        <rFont val="Calibri"/>
        <family val="2"/>
        <charset val="163"/>
      </rPr>
      <t>Ệ</t>
    </r>
    <r>
      <rPr>
        <sz val="11"/>
        <color theme="1"/>
        <rFont val="맑은 고딕"/>
        <family val="2"/>
        <scheme val="minor"/>
      </rPr>
      <t>N</t>
    </r>
    <r>
      <rPr>
        <sz val="11"/>
        <color theme="1"/>
        <rFont val="Calibri"/>
        <family val="2"/>
        <charset val="163"/>
      </rPr>
      <t xml:space="preserve"> TRẢNG BÀNG</t>
    </r>
    <phoneticPr fontId="2" type="noConversion"/>
  </si>
  <si>
    <t>Tiếp truyện sách sử nói về sự tích các đời vua trong nước Annam</t>
    <phoneticPr fontId="2" type="noConversion"/>
  </si>
  <si>
    <r>
      <t>BÁO</t>
    </r>
    <r>
      <rPr>
        <sz val="11"/>
        <color theme="1"/>
        <rFont val="Calibri"/>
        <family val="2"/>
        <charset val="163"/>
      </rPr>
      <t xml:space="preserve"> TỬ</t>
    </r>
    <phoneticPr fontId="2" type="noConversion"/>
  </si>
  <si>
    <r>
      <rPr>
        <sz val="11"/>
        <color theme="1"/>
        <rFont val="맑은 고딕"/>
        <family val="3"/>
        <charset val="129"/>
        <scheme val="minor"/>
      </rPr>
      <t xml:space="preserve"> – Các đi</t>
    </r>
    <r>
      <rPr>
        <sz val="11"/>
        <color theme="1"/>
        <rFont val="Calibri"/>
        <family val="2"/>
      </rPr>
      <t>ề</t>
    </r>
    <r>
      <rPr>
        <sz val="11"/>
        <color theme="1"/>
        <rFont val="맑은 고딕"/>
        <family val="3"/>
        <charset val="129"/>
        <scheme val="minor"/>
      </rPr>
      <t>u h</t>
    </r>
    <r>
      <rPr>
        <sz val="11"/>
        <color theme="1"/>
        <rFont val="Calibri"/>
        <family val="2"/>
      </rPr>
      <t>ỏ</t>
    </r>
    <r>
      <rPr>
        <sz val="11"/>
        <color theme="1"/>
        <rFont val="맑은 고딕"/>
        <family val="3"/>
        <charset val="129"/>
        <scheme val="minor"/>
      </rPr>
      <t>i k</t>
    </r>
    <r>
      <rPr>
        <sz val="11"/>
        <color theme="1"/>
        <rFont val="Calibri"/>
        <family val="2"/>
      </rPr>
      <t>ể</t>
    </r>
    <r>
      <rPr>
        <sz val="11"/>
        <color theme="1"/>
        <rFont val="맑은 고딕"/>
        <family val="3"/>
        <charset val="129"/>
        <scheme val="minor"/>
      </rPr>
      <t xml:space="preserve"> li</t>
    </r>
    <r>
      <rPr>
        <sz val="11"/>
        <color theme="1"/>
        <rFont val="Calibri"/>
        <family val="2"/>
      </rPr>
      <t>ệ</t>
    </r>
    <r>
      <rPr>
        <sz val="11"/>
        <color theme="1"/>
        <rFont val="맑은 고딕"/>
        <family val="3"/>
        <charset val="129"/>
        <scheme val="minor"/>
      </rPr>
      <t>t ra vu h</t>
    </r>
    <r>
      <rPr>
        <sz val="11"/>
        <color theme="1"/>
        <rFont val="Calibri"/>
        <family val="2"/>
      </rPr>
      <t>ậ</t>
    </r>
    <r>
      <rPr>
        <sz val="11"/>
        <color theme="1"/>
        <rFont val="맑은 고딕"/>
        <family val="3"/>
        <charset val="129"/>
        <scheme val="minor"/>
      </rPr>
      <t>u (Sách h</t>
    </r>
    <r>
      <rPr>
        <sz val="11"/>
        <color theme="1"/>
        <rFont val="Calibri"/>
        <family val="2"/>
      </rPr>
      <t>ỏ</t>
    </r>
    <r>
      <rPr>
        <sz val="11"/>
        <color theme="1"/>
        <rFont val="맑은 고딕"/>
        <family val="3"/>
        <charset val="129"/>
        <scheme val="minor"/>
      </rPr>
      <t>i ph</t>
    </r>
    <r>
      <rPr>
        <sz val="11"/>
        <color theme="1"/>
        <rFont val="Calibri"/>
        <family val="2"/>
      </rPr>
      <t>ầ</t>
    </r>
    <r>
      <rPr>
        <sz val="11"/>
        <color theme="1"/>
        <rFont val="맑은 고딕"/>
        <family val="3"/>
        <charset val="129"/>
        <scheme val="minor"/>
      </rPr>
      <t>n th</t>
    </r>
    <r>
      <rPr>
        <sz val="11"/>
        <color theme="1"/>
        <rFont val="Calibri"/>
        <family val="2"/>
      </rPr>
      <t>ứ</t>
    </r>
    <r>
      <rPr>
        <sz val="11"/>
        <color theme="1"/>
        <rFont val="맑은 고딕"/>
        <family val="3"/>
        <charset val="129"/>
        <scheme val="minor"/>
      </rPr>
      <t xml:space="preserve"> nh</t>
    </r>
    <r>
      <rPr>
        <sz val="11"/>
        <color theme="1"/>
        <rFont val="Calibri"/>
        <family val="2"/>
      </rPr>
      <t>ấ</t>
    </r>
    <r>
      <rPr>
        <sz val="11"/>
        <color theme="1"/>
        <rFont val="맑은 고딕"/>
        <family val="3"/>
        <charset val="129"/>
        <scheme val="minor"/>
      </rPr>
      <t>t: 10 đi</t>
    </r>
    <r>
      <rPr>
        <sz val="11"/>
        <color theme="1"/>
        <rFont val="Calibri"/>
        <family val="2"/>
      </rPr>
      <t>ề</t>
    </r>
    <r>
      <rPr>
        <sz val="11"/>
        <color theme="1"/>
        <rFont val="맑은 고딕"/>
        <family val="3"/>
        <charset val="129"/>
        <scheme val="minor"/>
      </rPr>
      <t>u h</t>
    </r>
    <r>
      <rPr>
        <sz val="11"/>
        <color theme="1"/>
        <rFont val="Calibri"/>
        <family val="2"/>
      </rPr>
      <t>ỏ</t>
    </r>
    <r>
      <rPr>
        <sz val="11"/>
        <color theme="1"/>
        <rFont val="맑은 고딕"/>
        <family val="3"/>
        <charset val="129"/>
        <scheme val="minor"/>
      </rPr>
      <t>i v</t>
    </r>
    <r>
      <rPr>
        <sz val="11"/>
        <color theme="1"/>
        <rFont val="Calibri"/>
        <family val="2"/>
      </rPr>
      <t>ề</t>
    </r>
    <r>
      <rPr>
        <sz val="11"/>
        <color theme="1"/>
        <rFont val="맑은 고딕"/>
        <family val="3"/>
        <charset val="129"/>
        <scheme val="minor"/>
      </rPr>
      <t xml:space="preserve"> thu</t>
    </r>
    <r>
      <rPr>
        <sz val="11"/>
        <color theme="1"/>
        <rFont val="Calibri"/>
        <family val="2"/>
      </rPr>
      <t>ế</t>
    </r>
    <r>
      <rPr>
        <sz val="11"/>
        <color theme="1"/>
        <rFont val="맑은 고딕"/>
        <family val="3"/>
        <charset val="129"/>
        <scheme val="minor"/>
      </rPr>
      <t xml:space="preserve"> đi</t>
    </r>
    <r>
      <rPr>
        <sz val="11"/>
        <color theme="1"/>
        <rFont val="Calibri"/>
        <family val="2"/>
      </rPr>
      <t>ề</t>
    </r>
    <r>
      <rPr>
        <sz val="11"/>
        <color theme="1"/>
        <rFont val="맑은 고딕"/>
        <family val="3"/>
        <charset val="129"/>
        <scheme val="minor"/>
      </rPr>
      <t>n th</t>
    </r>
    <r>
      <rPr>
        <sz val="11"/>
        <color theme="1"/>
        <rFont val="Calibri"/>
        <family val="2"/>
      </rPr>
      <t>ổ</t>
    </r>
    <r>
      <rPr>
        <sz val="11"/>
        <color theme="1"/>
        <rFont val="맑은 고딕"/>
        <family val="3"/>
        <charset val="129"/>
        <scheme val="minor"/>
      </rPr>
      <t xml:space="preserve"> và s</t>
    </r>
    <r>
      <rPr>
        <sz val="11"/>
        <color theme="1"/>
        <rFont val="Calibri"/>
        <family val="2"/>
      </rPr>
      <t>ự</t>
    </r>
    <r>
      <rPr>
        <sz val="11"/>
        <color theme="1"/>
        <rFont val="맑은 고딕"/>
        <family val="3"/>
        <charset val="129"/>
        <scheme val="minor"/>
      </rPr>
      <t xml:space="preserve"> gi</t>
    </r>
    <r>
      <rPr>
        <sz val="11"/>
        <color theme="1"/>
        <rFont val="Calibri"/>
        <family val="2"/>
      </rPr>
      <t>ả</t>
    </r>
    <r>
      <rPr>
        <sz val="11"/>
        <color theme="1"/>
        <rFont val="맑은 고딕"/>
        <family val="3"/>
        <charset val="129"/>
        <scheme val="minor"/>
      </rPr>
      <t>m thu</t>
    </r>
    <r>
      <rPr>
        <sz val="11"/>
        <color theme="1"/>
        <rFont val="Calibri"/>
        <family val="2"/>
      </rPr>
      <t>ế</t>
    </r>
    <r>
      <rPr>
        <sz val="11"/>
        <color theme="1"/>
        <rFont val="맑은 고딕"/>
        <family val="3"/>
        <charset val="129"/>
        <scheme val="minor"/>
      </rPr>
      <t>)</t>
    </r>
    <phoneticPr fontId="2" type="noConversion"/>
  </si>
  <si>
    <t>CÁC ĐỀU HỎI KỂ LIỆT RA VU HẬU PHẦN THỨ NHỨT</t>
    <phoneticPr fontId="2" type="noConversion"/>
  </si>
  <si>
    <t>PHẦN THỨ 2</t>
    <phoneticPr fontId="2" type="noConversion"/>
  </si>
  <si>
    <t>PHẦN THỨ BA</t>
    <phoneticPr fontId="2" type="noConversion"/>
  </si>
  <si>
    <t>PHẦN THỨ TƯ</t>
    <phoneticPr fontId="2" type="noConversion"/>
  </si>
  <si>
    <r>
      <t>TIẾP THEO CHUYỆN BÀY VIỆC N</t>
    </r>
    <r>
      <rPr>
        <sz val="11"/>
        <color theme="1"/>
        <rFont val="맑은 고딕"/>
        <family val="2"/>
        <scheme val="minor"/>
      </rPr>
      <t>Ư</t>
    </r>
    <r>
      <rPr>
        <sz val="11"/>
        <color theme="1"/>
        <rFont val="맑은 고딕"/>
        <family val="2"/>
        <scheme val="minor"/>
      </rPr>
      <t>ỚC LANGSA</t>
    </r>
  </si>
  <si>
    <r>
      <t>T</t>
    </r>
    <r>
      <rPr>
        <sz val="11"/>
        <color theme="1"/>
        <rFont val="Calibri"/>
        <family val="2"/>
      </rPr>
      <t>Ạ</t>
    </r>
    <r>
      <rPr>
        <sz val="11"/>
        <color theme="1"/>
        <rFont val="맑은 고딕"/>
        <family val="3"/>
        <charset val="129"/>
        <scheme val="minor"/>
      </rPr>
      <t>P V</t>
    </r>
    <r>
      <rPr>
        <sz val="11"/>
        <color theme="1"/>
        <rFont val="Calibri"/>
        <family val="2"/>
      </rPr>
      <t>Ụ</t>
    </r>
    <r>
      <rPr>
        <sz val="11"/>
        <color theme="1"/>
        <rFont val="맑은 고딕"/>
        <family val="3"/>
        <charset val="129"/>
        <scheme val="minor"/>
      </rPr>
      <t xml:space="preserve"> – Truy</t>
    </r>
    <r>
      <rPr>
        <sz val="11"/>
        <color theme="1"/>
        <rFont val="Calibri"/>
        <family val="2"/>
      </rPr>
      <t>ệ</t>
    </r>
    <r>
      <rPr>
        <sz val="11"/>
        <color theme="1"/>
        <rFont val="맑은 고딕"/>
        <family val="3"/>
        <charset val="129"/>
        <scheme val="minor"/>
      </rPr>
      <t>n Rô Bên S</t>
    </r>
    <r>
      <rPr>
        <sz val="11"/>
        <color theme="1"/>
        <rFont val="Calibri"/>
        <family val="2"/>
      </rPr>
      <t>ơ</t>
    </r>
    <r>
      <rPr>
        <sz val="11"/>
        <color theme="1"/>
        <rFont val="맑은 고딕"/>
        <family val="3"/>
        <charset val="129"/>
        <scheme val="minor"/>
      </rPr>
      <t xml:space="preserve">n – </t>
    </r>
    <r>
      <rPr>
        <sz val="11"/>
        <color theme="1"/>
        <rFont val="Calibri"/>
        <family val="2"/>
      </rPr>
      <t>Đ</t>
    </r>
    <r>
      <rPr>
        <sz val="11"/>
        <color theme="1"/>
        <rFont val="맑은 고딕"/>
        <family val="3"/>
        <charset val="129"/>
        <scheme val="minor"/>
      </rPr>
      <t>o</t>
    </r>
    <r>
      <rPr>
        <sz val="11"/>
        <color theme="1"/>
        <rFont val="Calibri"/>
        <family val="2"/>
      </rPr>
      <t>ạ</t>
    </r>
    <r>
      <rPr>
        <sz val="11"/>
        <color theme="1"/>
        <rFont val="맑은 고딕"/>
        <family val="3"/>
        <charset val="129"/>
        <scheme val="minor"/>
      </rPr>
      <t>n th</t>
    </r>
    <r>
      <rPr>
        <sz val="11"/>
        <color theme="1"/>
        <rFont val="Calibri"/>
        <family val="2"/>
      </rPr>
      <t>ứ</t>
    </r>
    <r>
      <rPr>
        <sz val="11"/>
        <color theme="1"/>
        <rFont val="맑은 고딕"/>
        <family val="3"/>
        <charset val="129"/>
        <scheme val="minor"/>
      </rPr>
      <t xml:space="preserve"> ba (XII): ti</t>
    </r>
    <r>
      <rPr>
        <sz val="11"/>
        <color theme="1"/>
        <rFont val="Calibri"/>
        <family val="2"/>
      </rPr>
      <t>ế</t>
    </r>
    <r>
      <rPr>
        <sz val="11"/>
        <color theme="1"/>
        <rFont val="맑은 고딕"/>
        <family val="3"/>
        <charset val="129"/>
        <scheme val="minor"/>
      </rPr>
      <t>p s</t>
    </r>
    <r>
      <rPr>
        <sz val="11"/>
        <color theme="1"/>
        <rFont val="Calibri"/>
        <family val="2"/>
      </rPr>
      <t>ố</t>
    </r>
    <r>
      <rPr>
        <sz val="11"/>
        <color theme="1"/>
        <rFont val="맑은 고딕"/>
        <family val="3"/>
        <charset val="129"/>
        <scheme val="minor"/>
      </rPr>
      <t>ng trên đ</t>
    </r>
    <r>
      <rPr>
        <sz val="11"/>
        <color theme="1"/>
        <rFont val="Calibri"/>
        <family val="2"/>
      </rPr>
      <t>ả</t>
    </r>
    <r>
      <rPr>
        <sz val="11"/>
        <color theme="1"/>
        <rFont val="맑은 고딕"/>
        <family val="3"/>
        <charset val="129"/>
        <scheme val="minor"/>
      </rPr>
      <t>o, tìm th</t>
    </r>
    <r>
      <rPr>
        <sz val="11"/>
        <color theme="1"/>
        <rFont val="Calibri"/>
        <family val="2"/>
      </rPr>
      <t>ứ</t>
    </r>
    <r>
      <rPr>
        <sz val="11"/>
        <color theme="1"/>
        <rFont val="맑은 고딕"/>
        <family val="3"/>
        <charset val="129"/>
        <scheme val="minor"/>
      </rPr>
      <t xml:space="preserve">c </t>
    </r>
    <r>
      <rPr>
        <sz val="11"/>
        <color theme="1"/>
        <rFont val="Calibri"/>
        <family val="2"/>
      </rPr>
      <t>ă</t>
    </r>
    <r>
      <rPr>
        <sz val="11"/>
        <color theme="1"/>
        <rFont val="맑은 고딕"/>
        <family val="3"/>
        <charset val="129"/>
        <scheme val="minor"/>
      </rPr>
      <t>n</t>
    </r>
    <phoneticPr fontId="2" type="noConversion"/>
  </si>
  <si>
    <r>
      <t xml:space="preserve"> Truy</t>
    </r>
    <r>
      <rPr>
        <sz val="11"/>
        <color theme="1"/>
        <rFont val="Calibri"/>
        <family val="2"/>
      </rPr>
      <t>ệ</t>
    </r>
    <r>
      <rPr>
        <sz val="11"/>
        <color theme="1"/>
        <rFont val="맑은 고딕"/>
        <family val="3"/>
        <charset val="129"/>
        <scheme val="minor"/>
      </rPr>
      <t>n Rô Bên S</t>
    </r>
    <r>
      <rPr>
        <sz val="11"/>
        <color theme="1"/>
        <rFont val="Calibri"/>
        <family val="2"/>
      </rPr>
      <t>ơ</t>
    </r>
    <r>
      <rPr>
        <sz val="11"/>
        <color theme="1"/>
        <rFont val="맑은 고딕"/>
        <family val="2"/>
        <scheme val="minor"/>
      </rPr>
      <t>n –PH</t>
    </r>
    <r>
      <rPr>
        <sz val="11"/>
        <color theme="1"/>
        <rFont val="Calibri"/>
        <family val="2"/>
        <charset val="163"/>
      </rPr>
      <t>Ầ</t>
    </r>
    <r>
      <rPr>
        <sz val="11"/>
        <color theme="1"/>
        <rFont val="맑은 고딕"/>
        <family val="2"/>
        <scheme val="minor"/>
      </rPr>
      <t>N</t>
    </r>
    <r>
      <rPr>
        <sz val="11"/>
        <color theme="1"/>
        <rFont val="Calibri"/>
        <family val="2"/>
        <charset val="163"/>
      </rPr>
      <t xml:space="preserve"> THỨ NHỨT </t>
    </r>
    <r>
      <rPr>
        <sz val="11"/>
        <color theme="1"/>
        <rFont val="맑은 고딕"/>
        <family val="2"/>
        <scheme val="minor"/>
      </rPr>
      <t xml:space="preserve"> </t>
    </r>
    <r>
      <rPr>
        <sz val="11"/>
        <color theme="1"/>
        <rFont val="Calibri"/>
        <family val="2"/>
      </rPr>
      <t>Đ</t>
    </r>
    <r>
      <rPr>
        <sz val="11"/>
        <color theme="1"/>
        <rFont val="맑은 고딕"/>
        <family val="3"/>
        <charset val="129"/>
        <scheme val="minor"/>
      </rPr>
      <t>o</t>
    </r>
    <r>
      <rPr>
        <sz val="11"/>
        <color theme="1"/>
        <rFont val="Calibri"/>
        <family val="2"/>
      </rPr>
      <t>ạ</t>
    </r>
    <r>
      <rPr>
        <sz val="11"/>
        <color theme="1"/>
        <rFont val="맑은 고딕"/>
        <family val="3"/>
        <charset val="129"/>
        <scheme val="minor"/>
      </rPr>
      <t>n th</t>
    </r>
    <r>
      <rPr>
        <sz val="11"/>
        <color theme="1"/>
        <rFont val="Calibri"/>
        <family val="2"/>
      </rPr>
      <t>ứ</t>
    </r>
    <r>
      <rPr>
        <sz val="11"/>
        <color theme="1"/>
        <rFont val="맑은 고딕"/>
        <family val="3"/>
        <charset val="129"/>
        <scheme val="minor"/>
      </rPr>
      <t xml:space="preserve"> ba</t>
    </r>
    <phoneticPr fontId="2" type="noConversion"/>
  </si>
  <si>
    <r>
      <t xml:space="preserve"> TRUY</t>
    </r>
    <r>
      <rPr>
        <sz val="11"/>
        <color theme="1"/>
        <rFont val="Calibri"/>
        <family val="2"/>
      </rPr>
      <t>Ệ</t>
    </r>
    <r>
      <rPr>
        <sz val="11"/>
        <color theme="1"/>
        <rFont val="맑은 고딕"/>
        <family val="3"/>
        <charset val="129"/>
        <scheme val="minor"/>
      </rPr>
      <t>N RO BÊN SON</t>
    </r>
    <r>
      <rPr>
        <sz val="11"/>
        <color theme="1"/>
        <rFont val="Calibri"/>
        <family val="3"/>
        <charset val="163"/>
      </rPr>
      <t xml:space="preserve"> PHẦN THỨ NHỨT</t>
    </r>
    <r>
      <rPr>
        <sz val="11"/>
        <color theme="1"/>
        <rFont val="맑은 고딕"/>
        <family val="3"/>
        <charset val="129"/>
        <scheme val="minor"/>
      </rPr>
      <t xml:space="preserve"> (</t>
    </r>
    <r>
      <rPr>
        <sz val="11"/>
        <color theme="1"/>
        <rFont val="Calibri"/>
        <family val="2"/>
      </rPr>
      <t>Đ</t>
    </r>
    <r>
      <rPr>
        <sz val="11"/>
        <color theme="1"/>
        <rFont val="맑은 고딕"/>
        <family val="3"/>
        <charset val="129"/>
        <scheme val="minor"/>
      </rPr>
      <t>o</t>
    </r>
    <r>
      <rPr>
        <sz val="11"/>
        <color theme="1"/>
        <rFont val="Calibri"/>
        <family val="2"/>
      </rPr>
      <t>ạ</t>
    </r>
    <r>
      <rPr>
        <sz val="11"/>
        <color theme="1"/>
        <rFont val="맑은 고딕"/>
        <family val="3"/>
        <charset val="129"/>
        <scheme val="minor"/>
      </rPr>
      <t>n th</t>
    </r>
    <r>
      <rPr>
        <sz val="11"/>
        <color theme="1"/>
        <rFont val="Calibri"/>
        <family val="2"/>
      </rPr>
      <t>ứ</t>
    </r>
    <r>
      <rPr>
        <sz val="11"/>
        <color theme="1"/>
        <rFont val="맑은 고딕"/>
        <family val="3"/>
        <charset val="129"/>
        <scheme val="minor"/>
      </rPr>
      <t xml:space="preserve"> ba, XIII)</t>
    </r>
    <phoneticPr fontId="2" type="noConversion"/>
  </si>
  <si>
    <t>LÀM PHƯỚC MÀ NỢ ĐỜI</t>
    <phoneticPr fontId="2" type="noConversion"/>
  </si>
  <si>
    <r>
      <t>Ti</t>
    </r>
    <r>
      <rPr>
        <sz val="11"/>
        <color theme="1"/>
        <rFont val="Calibri"/>
        <family val="2"/>
        <charset val="163"/>
      </rPr>
      <t>ế</t>
    </r>
    <r>
      <rPr>
        <sz val="11"/>
        <color theme="1"/>
        <rFont val="맑은 고딕"/>
        <family val="2"/>
        <scheme val="minor"/>
      </rPr>
      <t>p</t>
    </r>
    <r>
      <rPr>
        <sz val="11"/>
        <color theme="1"/>
        <rFont val="Calibri"/>
        <family val="2"/>
        <charset val="163"/>
      </rPr>
      <t xml:space="preserve"> theo chuyện sách sử nước annam Đời nhà Triệu</t>
    </r>
    <phoneticPr fontId="2" type="noConversion"/>
  </si>
  <si>
    <t>Đức thương yêu thiệt</t>
    <phoneticPr fontId="2" type="noConversion"/>
  </si>
  <si>
    <r>
      <t>Kê tên những ng</t>
    </r>
    <r>
      <rPr>
        <sz val="11"/>
        <color theme="1"/>
        <rFont val="맑은 고딕"/>
        <family val="2"/>
        <scheme val="minor"/>
      </rPr>
      <t>ư</t>
    </r>
    <r>
      <rPr>
        <sz val="11"/>
        <color theme="1"/>
        <rFont val="맑은 고딕"/>
        <family val="2"/>
        <scheme val="minor"/>
      </rPr>
      <t>ời tội nh</t>
    </r>
    <r>
      <rPr>
        <sz val="11"/>
        <color theme="1"/>
        <rFont val="맑은 고딕"/>
        <family val="2"/>
        <scheme val="minor"/>
      </rPr>
      <t>ơ</t>
    </r>
    <r>
      <rPr>
        <sz val="11"/>
        <color theme="1"/>
        <rFont val="맑은 고딕"/>
        <family val="2"/>
        <scheme val="minor"/>
      </rPr>
      <t>n chết tại Côn-nôn</t>
    </r>
  </si>
  <si>
    <t>Trả lời về mấy lá đơn người ta quì</t>
    <phoneticPr fontId="2" type="noConversion"/>
  </si>
  <si>
    <t>CHUYỆN VỀ PHÉP CÔNG BÌNH</t>
  </si>
  <si>
    <t>Truyện giáo huấn về phép công bình: Hoàng đế vi hành, gặp con gái quan cựu nghèo khổ và ban ơn xét việc công bình</t>
  </si>
  <si>
    <t>Truyện răn dạy về phép công bình: Một Hoàng đế cải trang thường dân đi vi hành, gặp một cô gái ôm gói áo buồn rầu đi bán. Cô kể cha là quan cựu có nhiều công với nhà nước nhưng không được đền công, nay cha đã mất, nhà chẳng còn gì để bán. Hoàng đế (ẩn danh) khuyên cô làm tờ khai đem đến nhà lầu, lại cho mượn hai trăm quan tiền và dặn đừng bán áo đỏ của mẹ. Về nhà kể lại, bà con mới nhận ra cô đã gặp Hoàng đế. Đến hẹn cô sợ quá, ngất đi khi thấy mặt vua. Hoàng đế đã cho điều tra và biết cô nói thật, bèn ban cấp bằng lãnh bổng lộc của cha cô, hứa tiếp tục chu cấp cả sau khi mẹ cô mất. Từ đó, mỗi tuần Hoàng đế dành một ngày cho ai có việc oan ức được đến thưa trình.</t>
  </si>
  <si>
    <t>TRUYỆN RO BÊN SON PHẦN THỨ NHỨT ĐOẠN THỨ TƯ</t>
    <phoneticPr fontId="2" type="noConversion"/>
  </si>
  <si>
    <t>Quan nguyên soái ký</t>
  </si>
  <si>
    <t>Trên tây ninh viết</t>
    <phoneticPr fontId="2" type="noConversion"/>
  </si>
  <si>
    <t>Trên mỏ cày viết</t>
    <phoneticPr fontId="2" type="noConversion"/>
  </si>
  <si>
    <t>Trên Châu- đốc viết</t>
    <phoneticPr fontId="2" type="noConversion"/>
  </si>
  <si>
    <t>TRÀ VINH</t>
    <phoneticPr fontId="2" type="noConversion"/>
  </si>
  <si>
    <t>SAI GON</t>
    <phoneticPr fontId="2" type="noConversion"/>
  </si>
  <si>
    <t>YẾT THỊ</t>
  </si>
  <si>
    <t>QUAN NGUYÊN SOÁI BAN PHẦN THƯỞNG CHO NHỮNG NGƯỜI BỊ DẤU KỂ SAU NÀY</t>
    <phoneticPr fontId="2" type="noConversion"/>
  </si>
  <si>
    <t>NÓI VỀ SỰ ĐUA NGƯỜI CHẠY VÀ ĐUA NGỰA CHẠY</t>
    <phoneticPr fontId="2" type="noConversion"/>
  </si>
  <si>
    <t>NOI TIEP VỀ CHUYỆN ĐÃ KỂ TRONG NHỰT TRÌNH THÁNG TRƯỚC SỐ THỨ HAI</t>
    <phoneticPr fontId="2" type="noConversion"/>
  </si>
  <si>
    <t>CHỢ LỚN</t>
  </si>
  <si>
    <t>GÒ CÔNG</t>
  </si>
  <si>
    <t>ĐIỀU LỆ VỀ VIỆC ĐẤU XẢO TRONG BA TỈNH NĂM 1867</t>
    <phoneticPr fontId="2" type="noConversion"/>
  </si>
  <si>
    <t>Chợ- lớn</t>
  </si>
  <si>
    <t>Sài- gòn</t>
    <phoneticPr fontId="2" type="noConversion"/>
  </si>
  <si>
    <t>Cái thơ của học trò Annam bên Pha-lang-sa gởi cho ông Nguyên Soái</t>
    <phoneticPr fontId="2" type="noConversion"/>
  </si>
  <si>
    <t>Chuyện chiếc tàu chìm ngang Bình thuận.</t>
    <phoneticPr fontId="2" type="noConversion"/>
  </si>
  <si>
    <t>chuyện mỹ- tho</t>
    <phoneticPr fontId="2" type="noConversion"/>
  </si>
  <si>
    <t>chuyện giặc trên Cao- mên</t>
    <phoneticPr fontId="2" type="noConversion"/>
  </si>
  <si>
    <t>tiền chỗ chợ Sai-gon</t>
    <phoneticPr fontId="2" type="noConversion"/>
  </si>
  <si>
    <t>CANH NÔNG KỸ NGHỆ ĐẤU XẢO HỘI</t>
    <phoneticPr fontId="2" type="noConversion"/>
  </si>
  <si>
    <t>NÓI VỀ GIẶC TRÊN NƯỚC CAO MÊN</t>
    <phoneticPr fontId="2" type="noConversion"/>
  </si>
  <si>
    <t>SAI- GON</t>
    <phoneticPr fontId="2" type="noConversion"/>
  </si>
  <si>
    <t>CHUYỆN VỀ MỘT NGƯỜI NGHÈO PHẢI CHỊU NHIỀU SỰ GIAN NAN SAU MỚI ĐƯỢC SANG GIÀU</t>
    <phoneticPr fontId="2" type="noConversion"/>
  </si>
  <si>
    <t>CHỢ- LỚN</t>
  </si>
  <si>
    <t>GÒ- CÔNG</t>
  </si>
  <si>
    <t>HỘI CÁC HỌC TRÒ NHÀ TRƯỜNG</t>
    <phoneticPr fontId="2" type="noConversion"/>
  </si>
  <si>
    <t>Ngày 28 tháng 11 có ông quan ba đem bốn mươi lính thủy ở tàu Fusee cạo được dưới quân giặc ở trong rạch Preh-thnot ở giữa O-đong và Pnom-penh; đi hai chic tam bốn. Vậy khi tới đó thì đánh một trận bốn sáng mờ, rồi lính thẩy nầy lấn được, thì quan giặc chây trốn bỏ kui giải cỡ quan tất lý những người bị chết hơn sáu mươi; còn lính đặng nầy có hai người bị đủ mà thôi. Một ngày trước binh Pon-com-bô gặp binh vua Cao-mên, hai đặng đánh với nhau, thì binh vua phải thua. Phần tiếp nối trong mục Tạp vụ về tình hình chiến sự và an ninh tại Cao-mên và Nam Kỳ: Cao-mên tứ vương thua hai lần, bỏ thành O-đông với Pou-com-bô, nhiều người bỏ đi mất; Quan tư đem binh đi coi các nơi trong xứ Com-pong-soai → đã có sở quân yên; Một hai tên giặc nghịch muốn hiệp nhau bên phía Tây-ninh đi ăn cướp các làng gần bờ sông lớn tới Trảng-bàng → trốn qua bên khác; Dân ba tỉnh Nam-kỳ có binh yên, người siêng năng khá làm ăn; Từ Lang-sa ở đây không khi nào thấy việc buôn bán như bây giờ.</t>
  </si>
  <si>
    <t>NÓI VỀ CÁC SỰ CHƠI TẠI TRƯỜNG ĐẤU XẢO</t>
    <phoneticPr fontId="2" type="noConversion"/>
  </si>
  <si>
    <t>Chuyện bên Long thành</t>
    <phoneticPr fontId="2" type="noConversion"/>
  </si>
  <si>
    <t>Sài Gòn</t>
    <phoneticPr fontId="2" type="noConversion"/>
  </si>
  <si>
    <r>
      <t>NOI TIẾP VỀ CHUYỆN ĐÃ K</t>
    </r>
    <r>
      <rPr>
        <sz val="10"/>
        <color theme="1"/>
        <rFont val="돋움"/>
        <family val="3"/>
        <charset val="129"/>
      </rPr>
      <t>Ẅ</t>
    </r>
    <r>
      <rPr>
        <sz val="10"/>
        <color theme="1"/>
        <rFont val="Segoe UI"/>
        <family val="2"/>
      </rPr>
      <t xml:space="preserve"> TRONG NHỰT TRÌNH THÁNG TRƯỚC SỐ THỨ BA. ĐOẠN THỨ BA.</t>
    </r>
  </si>
  <si>
    <t>Bài về người giàu / nghèo An Nam (Paulus Của)</t>
    <phoneticPr fontId="2" type="noConversion"/>
  </si>
  <si>
    <t>Danh sách nhân sự tại Chợ-lớn</t>
    <phoneticPr fontId="2" type="noConversion"/>
  </si>
  <si>
    <t>sai- gon</t>
  </si>
  <si>
    <t>sai- gon</t>
    <phoneticPr fontId="2" type="noConversion"/>
  </si>
  <si>
    <t>gò- công</t>
  </si>
  <si>
    <t>gò- công</t>
    <phoneticPr fontId="2" type="noConversion"/>
  </si>
  <si>
    <t>Thủ-dầu-một</t>
    <phoneticPr fontId="2" type="noConversion"/>
  </si>
  <si>
    <t>NOI TIẾP VỀ CHUYỆN ĐÃ KẄ TRONG NHỰT TRÌNH THÁNG TRƯỚC SỐ THỨ BA. ĐOẠN THỨ NĂM.</t>
    <phoneticPr fontId="2" type="noConversion"/>
  </si>
  <si>
    <t>NOI TIẾP VỀ CHUYỆN ĐÃ KỂ TRONG NHỰT TRÌNH THÁNG TRƯỚC SỐ THỨ BA. ĐOẠN THỨ NĂM.</t>
    <phoneticPr fontId="2" type="noConversion"/>
  </si>
  <si>
    <t>YẾT THỊ VỀ VIỆC BA TỈNH TRÊN</t>
  </si>
  <si>
    <t>Tên những người Annam làm việc giúp các quan tham biện trong ba tỉnh</t>
  </si>
  <si>
    <t>CHUYỆN TRONG NHỰT TRÌNH MACAO. NÓI VỀ KẺ CƯỚP</t>
  </si>
  <si>
    <t>QUAN NGUYÊN SOÁI Y THEO NHỮNG ĐIỀU CÁC QUAN MỚI HỘI ĐỒNG MÀ NGHỊ RA NHƯ SAU NẦY</t>
    <phoneticPr fontId="2" type="noConversion"/>
  </si>
  <si>
    <t>Gò- công</t>
    <phoneticPr fontId="2" type="noConversion"/>
  </si>
  <si>
    <t>Thủ dầu- một</t>
    <phoneticPr fontId="2" type="noConversion"/>
  </si>
  <si>
    <t>TRÀ- VINH</t>
    <phoneticPr fontId="2" type="noConversion"/>
  </si>
  <si>
    <t>THỦ-DẦU-MỘT</t>
    <phoneticPr fontId="2" type="noConversion"/>
  </si>
  <si>
    <t>CHUYỆN XỨ TRÀ VINH</t>
    <phoneticPr fontId="2" type="noConversion"/>
  </si>
  <si>
    <t>TẠI CÔN NÔN VIẾT</t>
    <phoneticPr fontId="2" type="noConversion"/>
  </si>
  <si>
    <t>TẠI TÂN AN VIẾT</t>
    <phoneticPr fontId="2" type="noConversion"/>
  </si>
  <si>
    <t>NÓI VỀ SỰ ÔNG LỚN QUAN THANH GIẢNG CHẾT</t>
    <phoneticPr fontId="2" type="noConversion"/>
  </si>
  <si>
    <t>NÓI VỀ TRẬN GIẶC CẦU NGANG</t>
    <phoneticPr fontId="2" type="noConversion"/>
  </si>
  <si>
    <t>Thomas Sanh</t>
  </si>
  <si>
    <t>Gò Công</t>
  </si>
  <si>
    <t>Gò Công</t>
    <phoneticPr fontId="2" type="noConversion"/>
  </si>
  <si>
    <t>thủ dầu một</t>
    <phoneticPr fontId="2" type="noConversion"/>
  </si>
  <si>
    <r>
      <t>R</t>
    </r>
    <r>
      <rPr>
        <sz val="11"/>
        <color theme="1"/>
        <rFont val="Calibri"/>
        <family val="2"/>
      </rPr>
      <t>ạ</t>
    </r>
    <r>
      <rPr>
        <sz val="11"/>
        <color theme="1"/>
        <rFont val="맑은 고딕"/>
        <family val="3"/>
        <charset val="129"/>
        <scheme val="minor"/>
      </rPr>
      <t>ch-Giá</t>
    </r>
    <phoneticPr fontId="2" type="noConversion"/>
  </si>
  <si>
    <r>
      <t>Ch</t>
    </r>
    <r>
      <rPr>
        <sz val="11"/>
        <color theme="1"/>
        <rFont val="Calibri"/>
        <family val="2"/>
      </rPr>
      <t>ợ</t>
    </r>
    <r>
      <rPr>
        <sz val="11"/>
        <color theme="1"/>
        <rFont val="맑은 고딕"/>
        <family val="3"/>
        <charset val="129"/>
        <scheme val="minor"/>
      </rPr>
      <t>-L</t>
    </r>
    <r>
      <rPr>
        <sz val="11"/>
        <color theme="1"/>
        <rFont val="Calibri"/>
        <family val="2"/>
      </rPr>
      <t>ớ</t>
    </r>
    <r>
      <rPr>
        <sz val="11"/>
        <color theme="1"/>
        <rFont val="맑은 고딕"/>
        <family val="3"/>
        <charset val="129"/>
        <scheme val="minor"/>
      </rPr>
      <t>n</t>
    </r>
    <phoneticPr fontId="2" type="noConversion"/>
  </si>
  <si>
    <t>Sài-Gòn</t>
    <phoneticPr fontId="2" type="noConversion"/>
  </si>
  <si>
    <t>CÔNG VỤ – [Sóc-trăng chuyển từ địa phận Châu-đốc sang địa phận Vĩnh-long (septembre 1867)]</t>
  </si>
  <si>
    <t>Theo lời nghị của quan Nguyên-soái, kể từ nay địa phận Sóc-trăng không còn thuộc địa phận Châu-đốc nữa mà chuyển về thuộc địa phận Vĩnh-long.</t>
  </si>
  <si>
    <t>Quan Nguyên-soái ký</t>
  </si>
  <si>
    <t>CÔNG VỤ – [Bãi Đồn-điền lập ấp, cho chia tổng; thăng thưởng ký-lục Vĩnh-long; Lê Tín Đức làm huyện Bến-tre thiệt thọ (1867)]</t>
  </si>
  <si>
    <t>Theo lời quan thượng-thơ xin, quan Nguyên-soái định: Điều thứ nhứt — bãi bỏ Đồn-điền, thay Đồn-điền bằng ấp, đặt ông xã và các chức làng thế cho các đội và các bếp. Điều thứ hai — một tổng có nhiều làng thì được chia làm hai tổng (phải có quan tham-biện sở tại xin), kể từ 20 septembre 1867. Thăng bực cho các ký-lục ở Vĩnh-long: Nguyễn văn Học lên ký-lục hạng nhứt; Lê duy Hình làm hạng nhì; Trần Khoa và Huình văn Thứ làm để-lại hạng nhứt; Đường kể Chí làm đội hạng nhì (kể từ 21 septembre 1867). Lê tín Đức, huyện quyền nhiếp ở Bến-tre, được làm huyện thiệt thọ, ăn lộc 2.400 quan/năm kể từ mồng một octobre.</t>
  </si>
  <si>
    <t>Quan Nguyên-soái tha (ân xá) một danh sách đông người bị các quan tham-biện Bà-rịa, Sài-gòn, Chợ-lớn, Mỹ-tho, Cần-giộc, Tây-ninh, Trảng-bàng, Tân-an, Long-thành... làm án tù (phần nhiều 2–6 năm) trong các năm 1862–1867. Các tội gồm: ăn cắp, ăn trộm trâu, ăn cướp (và cướp phá), theo giặc, chứa đồ ăn cắp, làm chứng dối, giết người, chưởi quan, đi vắng trong địa phận Langsa không có giấy thông hành. Một số tên tiêu biểu: Lê văn Được, Trương văn Vận, Thọ văn Khánh, Nguyễn văn Đọn, Nguyễn văn Keo, Nguyễn văn Trực, Nguyễn thị Phủ.</t>
  </si>
  <si>
    <t>Tập vụ</t>
  </si>
  <si>
    <t>TẬP VỤ – [Tóm lược diễn tiến việc Pháp chiếm Nam-kỳ và tình hình bình định, 1859–1867]</t>
  </si>
  <si>
    <t>Bài tổng lược lịch sử: tháng giêng 1859 tàu Langsa bỏ cửa Hàn vào Gia-định; năm nhâm-tuất (1862) hòa ước nhượng ba tỉnh Gia-định, Biên-hòa, Định-tường cho Langsa, sau trả lại Vĩnh-long; ngày 20 tháng 5 (1867) lấy nốt ba tỉnh Vĩnh-long, An-giang, Hà-tiên mà không tốn một viên đạn, dân không động. Nhắc chủ ý ban đầu của Pháp (đi lại thông thương, lập lãnh-sự, xin tự do đạo) bị triều đình Huế cự tuyệt; các cuộc chống đối của Quản Định (Gò-công), Thiên-hộ Dương (Tháp-mười, Phong-phú), và Pou-kompo/Bộ-tìm-bộ (người Mên); việc một số quan Annam ngầm dung dưỡng giặc khiến chánh-soái Langsa quyết định chiếm nốt ba tỉnh miền Tây. Ký: Sài-gòn 23 septembre 1867.</t>
  </si>
  <si>
    <t>Gạo lứt 1 vuông 3 quan; Lúa 1 vuông 1 quan 5 tiền; Vịt 2 con 2 quan 5; Gà 1 con 7–8 tiền; Bông 1 tạ 18 đồng; Đường đen 1 ghè 1 quan 2; Đường trắng 1 tạ 70 quan; Kén 1 tạ 1.000 quan; Đậu trắng 1 vuông 8 quan; Đậu đen 1 vuông 6 quan; Đậu xanh 1 vuông 10 quan; Nước mắm 1 ghè 2 tiền; Dầu phụng 1 ghè 9 tiền; Cá khô 1 tạ 22 quan; Heo nhỏ 7 quan 5; Muối 1 vuông 1 quan; Thuốc bánh 1 quan 5; Sáp 1 tạ 500 quan; Trứng gà/vịt 1 chục 5 tiền; Chai 1 tạ 50 chục; Thịt heo 1 tạ 60 quan; Heo giống 1 con 10 quan; Vải tây trắng 1 thước 5 tiền rưỡi; Bông cán rồi 1 tạ 11 đồng; Thuốc mới 7–8 tiền.</t>
  </si>
  <si>
    <t>Gạo già 1 tạ 2 đồng 5 tiền; Cá khô nhứt hạng 1 tạ 30 quan; Bông cán 1 tạ 17 đồng; Lúa 1 tạ 5 quan 5; Bạc 1 đồng đổi 5 quan 6 tiền; Cau khô 1 tạ 120 quan; Cau tầm vun 1 tạ 50 quan; Gạo lức 1 tạ 1 đồng bạc 4 quan 5 tiền; Bông chưa cán 1 tạ 6 đồng; Đường cát 1 tạ 12 đồng; Tơ 1 tạ 430 đồng; Sừng trâu 1 tạ 6 đồng rưỡi; Da trâu 1 tạ 5 đồng; Ngói 1.000 tấm 12 đồng; Gạch 1.000 tấm 6 đồng; Dầu 1 tạ 11 đồng; Da bò 1 tạ 9 đồng.</t>
  </si>
  <si>
    <t>Lúa 1 vuông 1 quan 8 tiền; Gạo lức 1 vuông 3 quan 6 tiền; Muối 1 vuông 1 quan; Thịt heo 1 cân 7 tiền; Vịt 1 con 1 quan 5 tiền; Gà 1 con 1 quan; Cá 1 tạ 30 quan; Đường cát 1 cân 1 quan 2 tiền; Đường đen 1 ghè 7 tiền 30 đồng; Thuốc hút 100 bánh 18 quan; Đậu xanh 1 vuông 8 quan; Đậu trắng 1 vuông 7 quan; Tiêu hột 1 cân 6 tiền; Trà tàu 1 cân 3 quan; Dầu phộng 1 tạ 50 quan; Dầu chai 1 tạ 35 quan; Dầu rái 1 tạ 24 quan; Bông chưa cán 1 tạ 35 quan; Đèn chai 1 cây 4 tiền 30 đồng; Vôi 1 tạ 3 quan; Mây 100 sợi 7 tiền; Mắm 1 tạ 25 quan; Kén 1 tạ 480 quan; Vải Annam 1 cây 5 quan; Vải tây 1 thước 5 tiền.</t>
  </si>
  <si>
    <t>Gạo 1 tạ 6 quan 5 tiền; Lúa 1 tạ 4 quan; Gà thiến 1 con 2 quan; Gà 1 con 7 tiền; Vịt 1 con 9 tiền; Đường đen 1 ghè 1 quan; Dầu phụng 1 cân 9 tiền; Nước mắm 1 ghè 2 tiền; Heo nhỏ chừng 5 quan; Một đồng bạc đổi 5 quan ba.</t>
  </si>
  <si>
    <t>QUAN NGUYÊN-SOÁI THA NHỮNG NGƯỜI TỘI NHƠN – [Danh sách ân xá tù nhơn (án 1862–1867)]</t>
    <phoneticPr fontId="2" type="noConversion"/>
  </si>
  <si>
    <t>QUAN NGUYÊN-SOÁI THA NHỮNG NGƯỜI TỘI NHƠN KỂ TÊN SAU NÀY</t>
    <phoneticPr fontId="2" type="noConversion"/>
  </si>
  <si>
    <t>QUAN NGUYÊN SOÁI ĐỊNH</t>
    <phoneticPr fontId="2" type="noConversion"/>
  </si>
  <si>
    <t>Nói về phần thưởng học trò</t>
    <phoneticPr fontId="2" type="noConversion"/>
  </si>
  <si>
    <t>Trà Vinh</t>
    <phoneticPr fontId="2" type="noConversion"/>
  </si>
  <si>
    <t>Nói về việc trong tỉnh kiên hòa</t>
    <phoneticPr fontId="2" type="noConversion"/>
  </si>
  <si>
    <t>nói về việc ăn trộm</t>
    <phoneticPr fontId="2" type="noConversion"/>
  </si>
  <si>
    <r>
      <rPr>
        <sz val="11"/>
        <color theme="1"/>
        <rFont val="맑은 고딕"/>
        <family val="3"/>
        <charset val="129"/>
        <scheme val="minor"/>
      </rPr>
      <t xml:space="preserve"> [H</t>
    </r>
    <r>
      <rPr>
        <sz val="11"/>
        <color theme="1"/>
        <rFont val="Calibri"/>
        <family val="2"/>
      </rPr>
      <t>ỏ</t>
    </r>
    <r>
      <rPr>
        <sz val="11"/>
        <color theme="1"/>
        <rFont val="맑은 고딕"/>
        <family val="3"/>
        <charset val="129"/>
        <scheme val="minor"/>
      </rPr>
      <t>a ho</t>
    </r>
    <r>
      <rPr>
        <sz val="11"/>
        <color theme="1"/>
        <rFont val="Calibri"/>
        <family val="2"/>
      </rPr>
      <t>ạ</t>
    </r>
    <r>
      <rPr>
        <sz val="11"/>
        <color theme="1"/>
        <rFont val="맑은 고딕"/>
        <family val="3"/>
        <charset val="129"/>
        <scheme val="minor"/>
      </rPr>
      <t xml:space="preserve">n làng </t>
    </r>
    <r>
      <rPr>
        <sz val="11"/>
        <color theme="1"/>
        <rFont val="Calibri"/>
        <family val="2"/>
      </rPr>
      <t>Đị</t>
    </r>
    <r>
      <rPr>
        <sz val="11"/>
        <color theme="1"/>
        <rFont val="맑은 고딕"/>
        <family val="3"/>
        <charset val="129"/>
        <scheme val="minor"/>
      </rPr>
      <t>nh Ph</t>
    </r>
    <r>
      <rPr>
        <sz val="11"/>
        <color theme="1"/>
        <rFont val="Calibri"/>
        <family val="2"/>
      </rPr>
      <t>ướ</t>
    </r>
    <r>
      <rPr>
        <sz val="11"/>
        <color theme="1"/>
        <rFont val="맑은 고딕"/>
        <family val="3"/>
        <charset val="129"/>
        <scheme val="minor"/>
      </rPr>
      <t>c, 250 nhà lá cháy (1868)]</t>
    </r>
    <phoneticPr fontId="2" type="noConversion"/>
  </si>
  <si>
    <t>TẠI SA ĐÉC VIẾT</t>
  </si>
  <si>
    <r>
      <rPr>
        <sz val="11"/>
        <color theme="1"/>
        <rFont val="맑은 고딕"/>
        <family val="3"/>
        <charset val="129"/>
        <scheme val="minor"/>
      </rPr>
      <t xml:space="preserve"> [</t>
    </r>
    <r>
      <rPr>
        <sz val="11"/>
        <color theme="1"/>
        <rFont val="Calibri"/>
        <family val="2"/>
      </rPr>
      <t>Đả</t>
    </r>
    <r>
      <rPr>
        <sz val="11"/>
        <color theme="1"/>
        <rFont val="맑은 고딕"/>
        <family val="3"/>
        <charset val="129"/>
        <scheme val="minor"/>
      </rPr>
      <t>ng c</t>
    </r>
    <r>
      <rPr>
        <sz val="11"/>
        <color theme="1"/>
        <rFont val="Calibri"/>
        <family val="2"/>
      </rPr>
      <t>ướ</t>
    </r>
    <r>
      <rPr>
        <sz val="11"/>
        <color theme="1"/>
        <rFont val="맑은 고딕"/>
        <family val="3"/>
        <charset val="129"/>
        <scheme val="minor"/>
      </rPr>
      <t>p tan rã; k</t>
    </r>
    <r>
      <rPr>
        <sz val="11"/>
        <color theme="1"/>
        <rFont val="Calibri"/>
        <family val="2"/>
      </rPr>
      <t>ẻ</t>
    </r>
    <r>
      <rPr>
        <sz val="11"/>
        <color theme="1"/>
        <rFont val="맑은 고딕"/>
        <family val="3"/>
        <charset val="129"/>
        <scheme val="minor"/>
      </rPr>
      <t xml:space="preserve"> ngh</t>
    </r>
    <r>
      <rPr>
        <sz val="11"/>
        <color theme="1"/>
        <rFont val="Calibri"/>
        <family val="2"/>
      </rPr>
      <t>ị</t>
    </r>
    <r>
      <rPr>
        <sz val="11"/>
        <color theme="1"/>
        <rFont val="맑은 고딕"/>
        <family val="3"/>
        <charset val="129"/>
        <scheme val="minor"/>
      </rPr>
      <t>ch Cao Miên nhân vua em v</t>
    </r>
    <r>
      <rPr>
        <sz val="11"/>
        <color theme="1"/>
        <rFont val="Calibri"/>
        <family val="2"/>
      </rPr>
      <t>ắ</t>
    </r>
    <r>
      <rPr>
        <sz val="11"/>
        <color theme="1"/>
        <rFont val="맑은 고딕"/>
        <family val="3"/>
        <charset val="129"/>
        <scheme val="minor"/>
      </rPr>
      <t>ng m</t>
    </r>
    <r>
      <rPr>
        <sz val="11"/>
        <color theme="1"/>
        <rFont val="Calibri"/>
        <family val="2"/>
      </rPr>
      <t>ặ</t>
    </r>
    <r>
      <rPr>
        <sz val="11"/>
        <color theme="1"/>
        <rFont val="맑은 고딕"/>
        <family val="3"/>
        <charset val="129"/>
        <scheme val="minor"/>
      </rPr>
      <t>t phá kho g</t>
    </r>
    <r>
      <rPr>
        <sz val="11"/>
        <color theme="1"/>
        <rFont val="Calibri"/>
        <family val="2"/>
      </rPr>
      <t>ạ</t>
    </r>
    <r>
      <rPr>
        <sz val="11"/>
        <color theme="1"/>
        <rFont val="맑은 고딕"/>
        <family val="3"/>
        <charset val="129"/>
        <scheme val="minor"/>
      </rPr>
      <t>o (1868)]</t>
    </r>
    <phoneticPr fontId="2" type="noConversion"/>
  </si>
  <si>
    <t>TẠI TÂY NINH VIẾT</t>
  </si>
  <si>
    <r>
      <rPr>
        <sz val="11"/>
        <color theme="1"/>
        <rFont val="맑은 고딕"/>
        <family val="3"/>
        <charset val="129"/>
        <scheme val="minor"/>
      </rPr>
      <t xml:space="preserve"> [Các làng n</t>
    </r>
    <r>
      <rPr>
        <sz val="11"/>
        <color theme="1"/>
        <rFont val="Calibri"/>
        <family val="2"/>
      </rPr>
      <t>ạ</t>
    </r>
    <r>
      <rPr>
        <sz val="11"/>
        <color theme="1"/>
        <rFont val="맑은 고딕"/>
        <family val="3"/>
        <charset val="129"/>
        <scheme val="minor"/>
      </rPr>
      <t>p đ</t>
    </r>
    <r>
      <rPr>
        <sz val="11"/>
        <color theme="1"/>
        <rFont val="Calibri"/>
        <family val="2"/>
      </rPr>
      <t>ủ</t>
    </r>
    <r>
      <rPr>
        <sz val="11"/>
        <color theme="1"/>
        <rFont val="맑은 고딕"/>
        <family val="3"/>
        <charset val="129"/>
        <scheme val="minor"/>
      </rPr>
      <t xml:space="preserve"> thu</t>
    </r>
    <r>
      <rPr>
        <sz val="11"/>
        <color theme="1"/>
        <rFont val="Calibri"/>
        <family val="2"/>
      </rPr>
      <t>ế</t>
    </r>
    <r>
      <rPr>
        <sz val="11"/>
        <color theme="1"/>
        <rFont val="맑은 고딕"/>
        <family val="3"/>
        <charset val="129"/>
        <scheme val="minor"/>
      </rPr>
      <t xml:space="preserve"> k</t>
    </r>
    <r>
      <rPr>
        <sz val="11"/>
        <color theme="1"/>
        <rFont val="Calibri"/>
        <family val="2"/>
      </rPr>
      <t>ỳ</t>
    </r>
    <r>
      <rPr>
        <sz val="11"/>
        <color theme="1"/>
        <rFont val="맑은 고딕"/>
        <family val="3"/>
        <charset val="129"/>
        <scheme val="minor"/>
      </rPr>
      <t xml:space="preserve"> th</t>
    </r>
    <r>
      <rPr>
        <sz val="11"/>
        <color theme="1"/>
        <rFont val="Calibri"/>
        <family val="2"/>
      </rPr>
      <t>ứ</t>
    </r>
    <r>
      <rPr>
        <sz val="11"/>
        <color theme="1"/>
        <rFont val="맑은 고딕"/>
        <family val="3"/>
        <charset val="129"/>
        <scheme val="minor"/>
      </rPr>
      <t xml:space="preserve"> nh</t>
    </r>
    <r>
      <rPr>
        <sz val="11"/>
        <color theme="1"/>
        <rFont val="Calibri"/>
        <family val="2"/>
      </rPr>
      <t>ấ</t>
    </r>
    <r>
      <rPr>
        <sz val="11"/>
        <color theme="1"/>
        <rFont val="맑은 고딕"/>
        <family val="3"/>
        <charset val="129"/>
        <scheme val="minor"/>
      </rPr>
      <t>t (1868)]</t>
    </r>
    <phoneticPr fontId="2" type="noConversion"/>
  </si>
  <si>
    <t>TẠI RẠCH GIÁ VIẾT</t>
  </si>
  <si>
    <r>
      <t>Kể theo chuyện cây mắc cỡ đã nói trong nhựt trình tháng tr</t>
    </r>
    <r>
      <rPr>
        <sz val="11"/>
        <color theme="1"/>
        <rFont val="맑은 고딕"/>
        <family val="2"/>
        <scheme val="minor"/>
      </rPr>
      <t>ư</t>
    </r>
    <r>
      <rPr>
        <sz val="11"/>
        <color theme="1"/>
        <rFont val="맑은 고딕"/>
        <family val="2"/>
        <scheme val="minor"/>
      </rPr>
      <t>ớc số thứ năm</t>
    </r>
  </si>
  <si>
    <t>15/06/1868</t>
    <phoneticPr fontId="2" type="noConversion"/>
  </si>
  <si>
    <t>RẠCH-GIÁ.</t>
  </si>
  <si>
    <t xml:space="preserve">Đặt lên và đổi sở các tham biện </t>
    <phoneticPr fontId="2" type="noConversion"/>
  </si>
  <si>
    <t>RẠCH-GIÁ.
Có một người ở chợ Rạch-giá về làng Vĩnh-lạc, tổng Thanh giang, huyện Kiên-giang ; nhơn bữa người ta tới cưới con mình, ph'n thì mừng, ph'n thì vẫn tình hay say, nên sần rượu đó, thì nóng lì hì, nói bậy bợ vợ thầy vầy, thì sợ mắc cở vuổi bèn họ trai, liền mang và biểu đi kiếm nhà khác mà ngủ, đoạn đưa qua nhà ở gần đó thì n'm ngủ ngay như cây gỗ, đến canh tư, những người tới đám cưới ai này đã về nhà mình hết, thì chủ nhà kêu người ấy về nhà mà ngủ, rằng : Đây về nhà mà ngủ bây giờ người ta đã về hết rồi, kêu hoài không thấy dậy cũng không thấy thưa, chủ nhà mới tới nơi mà đỡ dậy thì thấy ở hoải, nói không đặng, chủ nhà bà con người ấy tới, mà đem về nhà, khi khiêng về nhà thì để nằm ngay nhơn không biết gì, đến chừng giờ thứ 6 sớm mai thì chết.
Ấy sự ăn uống là sự cần cho người ta đặng sống về phần xác, mà nếu ai ăn uống thái quá, thì hóa ra làm thiệt hại cho mình mà thôi.
Lại có một người Ngô ở chợ Rạch-gia, nhơn đêm bữa kia chừng canh 2 nó đi đánh bạc về, thì vợ nó ngày ngà chưởi bới, m'ưng nhiều quá sức, mà bởi có 2, 3 người Ngô khác ở một bên đó, nên nó mắc cỡ với anh em nó lắm, mà nó tức m nh quá sức, không biết tính làm sao, vì nếu đánh vợ thì nó n'm và la làng, rồi nó tội thua quan, thì mình sẽ mắc phạt, mà nếu để vậy cho vợ chưởi, thì xấu hổ với anh em quá sức ; nó tùng thế không biết tính làm sao, liền đi mua nha phiến với giấm mà uống cho chết, cho rồi đời.
Khi nó đi mua nha phi'n với giấm mà uống, thì vợ nó không ha, tưởng r'ng : Nó đi ngủ, đến sớm ngày hôm sau gần rua không thấy nó dậy, vợ nó kêu, kêu hoài, k'ưng th y nó đ y và cũng không thấy thưa, liền tới nơi mà đó d y thì th'y đã chết ngay như cây gỗ, vợ nó liền la lên, làng xóm nghe chạy tới coi, thì thấy một cái chén trà ở trên đầu nó nằm, hầy còn đỉnh nha phiến, ở g'n đó cũng chạy tới coi, mà nói rằng : Hỏi hồm nay chú ấy có lại mua tôi một quan tiền nha phiện, chưa trả tiền bầy giờ người ta mới hay nó uống nha phiện với giấm mà chết.
Truyện này là gương cho những đờn bà dữ miệng đặng sợi, vì chưng những đờn bà khôn ngoan khi th'y chồng làm sự gì l'i, mà muốn nói thì chẳng hề nói lên tiếng cho làng điếng nghe đ'ng, hay là nói đang khi có anh em chúng b n chứng ở đó, cho uên có lời v'ng : Vợ ngoan thì làm quan cho chồng, vợ dại thì làm hại cho chồng.
Rạch-gia le 15 mars 1870.
Trần-như-bá, Joseph.</t>
  </si>
  <si>
    <t>Hai mẩu chuyện răn đời tại Rạch-giá về tác hại của rượu và cờ bạc. (1) Một người ở chợ Rạch-giá, làng Vĩnh-lạc, tổng Thanh-giang, huyện Kiên-giang; nhân bữa cưới con, vì say rượu nói bậy nên bị đưa sang nhà gần đó ngủ, đến sáng thì chết — răn về sự ăn uống thái quá làm thiệt hại cho mình. (2) Một người Ngô ở chợ Rạch-giá, đêm đi đánh bạc về bị vợ chửi bới trước mặt anh em nên xấu hổ, tức mình đi mua nha phiện với giấm uống mà chết; truyện làm gương cho những người đàn bà dữ miệng ('vợ ngoan thì làm quan cho chồng, vợ dại thì làm hại cho chồng'). Rạch-giá, 15 mars 1870. Trần-như-bá, Joseph.</t>
  </si>
  <si>
    <t>Trần- như- bá, Joseph</t>
  </si>
  <si>
    <t>Theo lời nghị Quan Nguyên Soái ngày mồng 5 tháng mars: Ông Pollard, Delefosse, Ventrini, de Bastard lên tham biện hạng ba, ăn lộc 10.000 franc/năm. Ông Villard, Benoist mới tập làm tham biện được lên tham biện hạng tư, ăn lộc 8.000 franc/năm. Ông Servant lãnh sở tham biện Long-xuyên thế cho ông Lucas (đổi đi việc khác). Ông Lucas làm phó tham biện Tây-ninh. Ông Chanu (nguyên quan 2 bộ, tham biện hạng 3) xin thôi làm từ mồng 9 tháng mars.</t>
  </si>
  <si>
    <t>Cuộc Thành-phố: đua xe hai bánh thắng một con ngựa đực tên Borithène của ông Bernard ăn hạng nhứt 1500 francs. Cuộc Saigon: đua xe bốn bánh thắng song mã, cặp ngựa ông Francfort và Samuel ăn hạng nhứt 2000 francs, cặp ngựa ông tham biện d'Arfeuille ăn hạng nhì. Cuộc quan Nguyên-Soái: đua ngựa nước nào cũng nên, tiền thưởng 1500 francs; con ngựa dòng Égypto sinh tại Saigon tên Duperré (tàu ngựa chùa Kim-chương) ăn hạng nhứt 1500 francs, con ngựa dòng Arabe tên 'cụt đuôi' của ông Legros ăn hạng nhì. Cuộc Cao-mên: đua xe bò, bò hương Cùa ăn hạng nhứt. Có một con ngựa đua lạc đường tông vào đám người coi khiến một người bể óc chết. Kèm lời khuyên chọn ngựa đực tốt giống (nên lựa ngựa Mani, đợi ngựa cái đủ 4–5 tuổi mới cho chịu đực).</t>
  </si>
  <si>
    <t>Tại Chợ-quán có hai vợ chồng nghèo ở làng Nhơn-giang; chồng làm nghề trồng bông, vợ chuyên nghề hái me. Ngày mồng 4 tháng 2, người vợ leo lên một cây me cao chừng 18 thước tây; leo được một lát thì sẩy tay té xuống, nằm ngay trên đồng cây (cọc) nhọn dưới gốc, mê man không nói được. Người chồng hoảng hốt khóc lóc cầu Chúa, lối xóm chạy đến lo thuốc thang. Sau 3–4 giờ người vợ tỉnh lại, thuật rằng khi sẩy tay chỉ kịp kêu tên Đức Mẹ một tiếng rồi bất tỉnh; nhờ Đức Mẹ đỡ nên không té thẳng xuống đồng cây mà chết. Được 10 ngày thì bình phục.</t>
  </si>
  <si>
    <t>STT</t>
  </si>
  <si>
    <t>Potteaux</t>
  </si>
  <si>
    <t>Paulus Của (Huỳnh Tịnh Của)</t>
  </si>
  <si>
    <t>Phù Ca / Phụng</t>
  </si>
  <si>
    <t>Michel Minh</t>
  </si>
  <si>
    <t>Joannes Liêu</t>
  </si>
  <si>
    <t>Thomas Nhị</t>
  </si>
  <si>
    <t>Paul Thới</t>
  </si>
  <si>
    <t>G.A Robert</t>
  </si>
  <si>
    <t>A. Guisard</t>
  </si>
  <si>
    <t>Petrus Tân</t>
  </si>
  <si>
    <t>Alamel</t>
  </si>
  <si>
    <t>Gueldre</t>
  </si>
  <si>
    <t>Maynadie</t>
  </si>
  <si>
    <t>Ngoạn (kí lục)</t>
  </si>
  <si>
    <t>Giáo tập Kim</t>
  </si>
  <si>
    <t>Thaddeus Mười</t>
  </si>
  <si>
    <t>Antoine Hạnh</t>
  </si>
  <si>
    <t>Trần Như Bá (Rạch Giá)</t>
  </si>
  <si>
    <t>Tòa soạn</t>
  </si>
  <si>
    <t>Tòa soạn / nhà in</t>
  </si>
  <si>
    <t>Thông ngôn</t>
  </si>
  <si>
    <t>Cá nhân ký tên</t>
  </si>
  <si>
    <t>Giáo tập / thầy dạy học</t>
  </si>
  <si>
    <t>Kí lục / CTV tỉnh</t>
  </si>
  <si>
    <t>Khác</t>
  </si>
  <si>
    <t>E. Potteaux</t>
  </si>
  <si>
    <t>Aldricus Lottin</t>
  </si>
  <si>
    <t>Nguyễn Văn Cữu</t>
  </si>
  <si>
    <t>Khác (không rõ)</t>
  </si>
  <si>
    <t>Đỗ Hữu Thân (Chợ Lớn)</t>
  </si>
  <si>
    <t>J.B Tràng</t>
  </si>
  <si>
    <t>P. Viên</t>
  </si>
  <si>
    <t>Nguyễn Nghi Vinh</t>
  </si>
  <si>
    <t>Trần Nhựt Cường (Bình Hòa)</t>
  </si>
  <si>
    <t>Nguyễn Văn Ninh (Thủ Đức)</t>
  </si>
  <si>
    <t>Dương Văn Lầm (Hốc Môn)</t>
  </si>
  <si>
    <t>Bình</t>
  </si>
  <si>
    <t>Thiện (giáo tập hạng nhì)</t>
  </si>
  <si>
    <t>Trần Văn Kim (Biên Hòa)</t>
  </si>
  <si>
    <t>Nguyễn Văn Đê (Trảng Bàng)</t>
  </si>
  <si>
    <t>Nguyễn Văn Giả</t>
  </si>
  <si>
    <t>Nguyễn Văn Vận (Tân Hội Đông)</t>
  </si>
  <si>
    <t>Đỗ Đăng Vị (Cần Giuộc)</t>
  </si>
  <si>
    <t>Lê Văn Tàu</t>
  </si>
  <si>
    <t>Nguyễn Văn Mạnh</t>
  </si>
  <si>
    <t>Đặng Văn Quyển</t>
  </si>
  <si>
    <t>Vincent Vinh (Cái Mơng)</t>
  </si>
  <si>
    <t>Lê Tấn Được (Châu Đốc)</t>
  </si>
  <si>
    <t>Phạm Văn Hữu (Bình Thủy)</t>
  </si>
  <si>
    <t>Giáo tập trường Hội An (giấu tên)</t>
  </si>
  <si>
    <t>Paulus Oai</t>
  </si>
  <si>
    <t>Trần Văn Ngô</t>
  </si>
  <si>
    <t>Giáo tập (không rõ tên)</t>
  </si>
  <si>
    <t>Potteaux</t>
    <phoneticPr fontId="2" type="noConversion"/>
  </si>
  <si>
    <t>GIA ĐỊNH BÁO 1865–1871 — DANH SÁCH SỐ BÁO, TÌNH TRẠNG LƯU TRỮ VÀ CHÁNH TỔNG TÀI</t>
  </si>
  <si>
    <t>Phạm vi: 1865–1871</t>
  </si>
  <si>
    <t>1865–1871</t>
  </si>
  <si>
    <t>61 số hiện còn theo PPT</t>
  </si>
  <si>
    <t>Danh sách số báo</t>
  </si>
  <si>
    <t>Ngày phát hành</t>
  </si>
  <si>
    <t>Năm phát hành</t>
  </si>
  <si>
    <t>Tình trạng lưu trữ</t>
  </si>
  <si>
    <t>Chánh tổng tài / người phụ trách</t>
  </si>
  <si>
    <t>Mức xác nhận ngày</t>
  </si>
  <si>
    <t>nơi bảo tồn</t>
    <phoneticPr fontId="33" type="noConversion"/>
  </si>
  <si>
    <t>GĐB 1865-N01</t>
  </si>
  <si>
    <t>15/04/1865</t>
  </si>
  <si>
    <t>Không còn/Chưa tìm thấy</t>
  </si>
  <si>
    <t>Suy ra theo lịch phát hành</t>
  </si>
  <si>
    <t>Chánh tổng tài ghi theo giai đoạn phụ trách, không phải xác nhận trực tiếp từ bản báo bị thiếu.</t>
  </si>
  <si>
    <t>GĐB 1865-N02</t>
  </si>
  <si>
    <t>15/05/1865</t>
  </si>
  <si>
    <t>GĐB 1865-N03</t>
  </si>
  <si>
    <t>15/06/1865</t>
  </si>
  <si>
    <t>GĐB 1865-N04</t>
  </si>
  <si>
    <t>Còn</t>
  </si>
  <si>
    <t>Đối chiếu — PPT chưa xác nhận ngày</t>
  </si>
  <si>
    <t>N4 được xác nhận còn, nhưng PPT ghi ngày N4 chưa xác nhận; 15/07 lấy từ bảng Excel hiện tại/lịch tháng.</t>
  </si>
  <si>
    <t>GĐB 1865-N05</t>
  </si>
  <si>
    <t>Xác nhận từ tư liệu hiện có</t>
  </si>
  <si>
    <t>GĐB 1865-N06</t>
  </si>
  <si>
    <t>15/10/1865</t>
  </si>
  <si>
    <t>PPT hiệu chỉnh ngày thành 15/10/1865; Excel nội dung cũ ghi 15/09/1865.</t>
  </si>
  <si>
    <t>GĐB 1865-N07</t>
  </si>
  <si>
    <t>15/11/1865</t>
  </si>
  <si>
    <t>GĐB 1865-N08</t>
  </si>
  <si>
    <t>15/12/1865</t>
  </si>
  <si>
    <t>GĐB 1866-N01</t>
  </si>
  <si>
    <t>GĐB 1866-N02</t>
  </si>
  <si>
    <t>GĐB 1866-N03</t>
  </si>
  <si>
    <t>GĐB 1866-N04</t>
  </si>
  <si>
    <t>GĐB 1866-N05</t>
  </si>
  <si>
    <t>GĐB 1866-N06</t>
  </si>
  <si>
    <t>GĐB 1866-N07</t>
  </si>
  <si>
    <t>GĐB 1866-N08</t>
  </si>
  <si>
    <t>GĐB 1866-N09</t>
  </si>
  <si>
    <t>Tên file/tư liệu hiện có ghi 15/10/1866; vì vậy không tự suy ngày N10–N11.</t>
  </si>
  <si>
    <t>GĐB 1866-N10</t>
  </si>
  <si>
    <t>Chưa xác định</t>
  </si>
  <si>
    <t>GĐB 1866-N11</t>
  </si>
  <si>
    <t>GĐB 1866-N12</t>
  </si>
  <si>
    <t>GĐB 1867-N01</t>
  </si>
  <si>
    <t>GĐB 1867-N02</t>
  </si>
  <si>
    <t>GĐB 1867-N03</t>
  </si>
  <si>
    <t>GĐB 1867-N04</t>
  </si>
  <si>
    <t>GĐB 1867-N05</t>
  </si>
  <si>
    <t>GĐB 1867-N06</t>
  </si>
  <si>
    <t>GĐB 1867-N07</t>
  </si>
  <si>
    <t>GĐB 1867-N08</t>
  </si>
  <si>
    <t>GĐB 1867-N09</t>
  </si>
  <si>
    <t>GĐB 1867-N10</t>
  </si>
  <si>
    <t>GĐB 1867-N11</t>
  </si>
  <si>
    <t>GĐB 1867-N12</t>
  </si>
  <si>
    <t>GĐB 1868-N01</t>
  </si>
  <si>
    <t>GĐB 1868-N02</t>
  </si>
  <si>
    <t>15/02/1868</t>
  </si>
  <si>
    <t>GĐB 1868-N03</t>
  </si>
  <si>
    <t>GĐB 1868-N04</t>
  </si>
  <si>
    <t>GĐB 1868-N05</t>
  </si>
  <si>
    <t>GĐB 1868-N06</t>
  </si>
  <si>
    <t>GĐB 1868-N07</t>
  </si>
  <si>
    <t>GĐB 1868-N08</t>
  </si>
  <si>
    <t>GĐB 1868-N09</t>
  </si>
  <si>
    <t>15/09/1868</t>
  </si>
  <si>
    <t>GĐB 1868-N10</t>
  </si>
  <si>
    <t>15/10/1868</t>
  </si>
  <si>
    <t>GĐB 1868-N11</t>
  </si>
  <si>
    <t>15/11/1868</t>
  </si>
  <si>
    <t>GĐB 1868-N12</t>
  </si>
  <si>
    <t>15/12/1868</t>
  </si>
  <si>
    <t>GĐB 1869-N01</t>
  </si>
  <si>
    <t>Năm 1869 có hiện tượng số báo và thời điểm phát hành không khớp; không suy đoán ngày khi nguồn chưa đủ. Chánh tổng tài ghi theo giai đoạn phụ trách, không phải xác nhận trực tiếp từ bản báo bị thiếu.</t>
  </si>
  <si>
    <t>GĐB 1869-N02</t>
  </si>
  <si>
    <t>GĐB 1869-N03</t>
  </si>
  <si>
    <t>GĐB 1869-N04</t>
  </si>
  <si>
    <t>GĐB 1869-N05</t>
  </si>
  <si>
    <t>GĐB 1869-N06</t>
  </si>
  <si>
    <t>GĐB 1869-N07</t>
  </si>
  <si>
    <t>GĐB 1869-N08</t>
  </si>
  <si>
    <t>GĐB 1869-N09</t>
  </si>
  <si>
    <t>GĐB 1869-N10</t>
  </si>
  <si>
    <t>GĐB 1869-N11</t>
  </si>
  <si>
    <t>GĐB 1869-N12</t>
  </si>
  <si>
    <t>GĐB 1869-N13</t>
  </si>
  <si>
    <t>GĐB 1869-N14</t>
  </si>
  <si>
    <t>GĐB 1869-N15</t>
  </si>
  <si>
    <t>GĐB 1869-N16</t>
  </si>
  <si>
    <t>GĐB 1869-N17</t>
  </si>
  <si>
    <t>GĐB 1869-N18</t>
  </si>
  <si>
    <t>GĐB 1869-N19</t>
  </si>
  <si>
    <t>GĐB 1869-N20</t>
  </si>
  <si>
    <t>P. Trương Vĩnh Ký</t>
  </si>
  <si>
    <t>GĐB 1869-N21</t>
  </si>
  <si>
    <t>GĐB 1869-N22</t>
  </si>
  <si>
    <t>GĐB 1869-N23</t>
  </si>
  <si>
    <t>GĐB 1869-N24</t>
  </si>
  <si>
    <t>GĐB 1869-N25</t>
  </si>
  <si>
    <t>GĐB 1869-N26</t>
  </si>
  <si>
    <t>GĐB 1869-N27</t>
  </si>
  <si>
    <t>GĐB 1869-N28</t>
  </si>
  <si>
    <t>01/12/1869</t>
  </si>
  <si>
    <t>Số này được PPT/BnF xác nhận còn nhưng chưa có trong corpus nội dung Excel 60 số; báo ghi G. Janneau 'lãnh thế việc nhựt trình'.</t>
  </si>
  <si>
    <t>GĐB 1869-N29</t>
  </si>
  <si>
    <t>GĐB 1869-N30</t>
  </si>
  <si>
    <t>GĐB 1869-N31</t>
  </si>
  <si>
    <t>GĐB 1870-N01</t>
  </si>
  <si>
    <t>Ngày chưa xác định từ nguồn hiện có; không nội suy do nhịp phát hành thay đổi. Chánh tổng tài ghi theo giai đoạn phụ trách, không phải xác nhận trực tiếp từ bản báo bị thiếu.</t>
  </si>
  <si>
    <t>GĐB 1870-N02</t>
  </si>
  <si>
    <t>GĐB 1870-N03</t>
  </si>
  <si>
    <t>GĐB 1870-N04</t>
  </si>
  <si>
    <t>GĐB 1870-N05</t>
  </si>
  <si>
    <t>GĐB 1870-N06</t>
  </si>
  <si>
    <t>GĐB 1870-N07</t>
  </si>
  <si>
    <t>GĐB 1870-N08</t>
  </si>
  <si>
    <t>GĐB 1870-N09</t>
  </si>
  <si>
    <t>GĐB 1870-N10</t>
  </si>
  <si>
    <t>GĐB 1870-N11</t>
  </si>
  <si>
    <t>08/04/1870</t>
  </si>
  <si>
    <t>GĐB 1870-N12</t>
  </si>
  <si>
    <t>16/04/1870</t>
  </si>
  <si>
    <t>GĐB 1870-N13</t>
  </si>
  <si>
    <t>GĐB 1870-N14</t>
  </si>
  <si>
    <t>GĐB 1870-N15</t>
  </si>
  <si>
    <t>GĐB 1870-N16</t>
  </si>
  <si>
    <t>GĐB 1870-N17</t>
  </si>
  <si>
    <t>GĐB 1870-N18</t>
  </si>
  <si>
    <t>GĐB 1870-N19</t>
  </si>
  <si>
    <t>GĐB 1870-N20</t>
  </si>
  <si>
    <t>GĐB 1870-N21</t>
  </si>
  <si>
    <t>GĐB 1870-N22</t>
  </si>
  <si>
    <t>GĐB 1870-N23</t>
  </si>
  <si>
    <t>GĐB 1870-N24</t>
  </si>
  <si>
    <t>GĐB 1870-N25</t>
  </si>
  <si>
    <t>GĐB 1870-N26</t>
  </si>
  <si>
    <t>GĐB 1870-N27</t>
  </si>
  <si>
    <t>GĐB 1870-N28</t>
  </si>
  <si>
    <t>GĐB 1870-N29</t>
  </si>
  <si>
    <t>GĐB 1870-N30</t>
  </si>
  <si>
    <t>GĐB 1870-N31</t>
  </si>
  <si>
    <t>GĐB 1870-N32</t>
  </si>
  <si>
    <t>GĐB 1870-N33</t>
  </si>
  <si>
    <t>GĐB 1870-N34</t>
  </si>
  <si>
    <t>GĐB 1870-N35</t>
  </si>
  <si>
    <t>30/11/1870</t>
  </si>
  <si>
    <t>GĐB 1870-N36</t>
  </si>
  <si>
    <t>15/12/1870</t>
  </si>
  <si>
    <t>GĐB 1870-N37</t>
  </si>
  <si>
    <t>30/12/1870</t>
  </si>
  <si>
    <t>GĐB 1871-N01</t>
  </si>
  <si>
    <t>15/01/1871</t>
  </si>
  <si>
    <t>Ngày suy ra theo lịch 2 kỳ/tháng (15 và 30); bản báo hiện chưa tìm thấy trong nguồn khảo sát. Chánh tổng tài ghi theo giai đoạn phụ trách, không phải xác nhận trực tiếp từ bản báo bị thiếu.</t>
  </si>
  <si>
    <t>GĐB 1871-N02</t>
  </si>
  <si>
    <t>30/01/1871</t>
  </si>
  <si>
    <t>GĐB 1871-N03</t>
  </si>
  <si>
    <t>15/02/1871</t>
  </si>
  <si>
    <t>GĐB 1871-N04</t>
  </si>
  <si>
    <t>01/03/1871</t>
  </si>
  <si>
    <t>GĐB 1871-N05</t>
  </si>
  <si>
    <t>15/03/1871</t>
  </si>
  <si>
    <t>GĐB 1871-N06</t>
  </si>
  <si>
    <t>30/03/1871</t>
  </si>
  <si>
    <t>GĐB 1871-N07</t>
  </si>
  <si>
    <t>GĐB 1871-N08</t>
  </si>
  <si>
    <t>30/04/1871</t>
  </si>
  <si>
    <t>GĐB 1871-N09</t>
  </si>
  <si>
    <t>15/05/1871</t>
  </si>
  <si>
    <t>GĐB 1871-N10</t>
  </si>
  <si>
    <t>30/05/1871</t>
  </si>
  <si>
    <t>GĐB 1871-N11</t>
  </si>
  <si>
    <t>15/06/1871</t>
  </si>
  <si>
    <t>GĐB 1871-N12</t>
  </si>
  <si>
    <t>30/06/1871</t>
  </si>
  <si>
    <t>GĐB 1871-N13</t>
  </si>
  <si>
    <t>GĐB 1871-N14</t>
  </si>
  <si>
    <t>30/07/1871</t>
  </si>
  <si>
    <t>GĐB 1871-N15</t>
  </si>
  <si>
    <t>15/08/1871</t>
  </si>
  <si>
    <t>GĐB 1871-N16</t>
  </si>
  <si>
    <t>30/08/1871</t>
  </si>
  <si>
    <t>GĐB 1871-N17</t>
  </si>
  <si>
    <t>GĐB 1871-N18</t>
  </si>
  <si>
    <t>30/09/1871</t>
  </si>
  <si>
    <t>GĐB 1871-N19</t>
  </si>
  <si>
    <t>15/10/1871</t>
  </si>
  <si>
    <t>GĐB 1871-N20</t>
  </si>
  <si>
    <t>30/10/1871</t>
  </si>
  <si>
    <t>GĐB 1871-N21</t>
  </si>
  <si>
    <t>15/11/1871</t>
  </si>
  <si>
    <t>GĐB 1871-N22</t>
  </si>
  <si>
    <t>30/11/1871</t>
  </si>
  <si>
    <t>GĐB 1871-N23</t>
  </si>
  <si>
    <t>15/12/1871</t>
  </si>
  <si>
    <t>GĐB 1871-N24</t>
  </si>
  <si>
    <t>30/12/1871</t>
  </si>
  <si>
    <t>1865: 3/8   1866: 10/12   1867: 12/12   1868: 7/12   1869: 16/31   1870: 10/37   1871: 3/24</t>
    <phoneticPr fontId="2" type="noConversion"/>
  </si>
  <si>
    <t>1869-N28</t>
  </si>
  <si>
    <t>Nhóm</t>
    <phoneticPr fontId="2" type="noConversion"/>
  </si>
  <si>
    <t>LỜI RAO CHO MẤY NGƯỜI ĐI GHE</t>
  </si>
  <si>
    <t>CÔNG VỤ – Lời rao khuyên người đi ghe An-nam đi sát bờ, ban đêm thắp đèn treo cao để tránh đụng tàu lớn trên sông Sài Gòn – Cần Giờ (1869)</t>
  </si>
  <si>
    <t>Nhà nước khuyên người An-nam đi ghe (từ Sài Gòn xuống Cần Giờ ra biển hoặc ngược lại) thường đi thành đoàn choán cả khúc sông, gây trở ngại và va chạm với tàu lớn. Khuyên phải đi cho gần bờ, đừng đi giữa dòng; ban đêm phải thắp đèn (một hoặc nhiều cái) treo cao cho bốn phía thấy được, để khỏi lo đụng tàu.</t>
  </si>
  <si>
    <t>CÔNG VỤ – Nghị định của Quan Nguyên Soái bỏ hai tổng Minh Nghi, Minh Khánh thuộc Mò-Cày, sáp nhập các làng về những tổng xung quanh (6/11 Tây, ký G. Ohier)</t>
  </si>
  <si>
    <t>Quan Nguyên-Soái theo lời ông Thượng thơ định: (I) bỏ hai địa phận Minh Nghi tổng và Minh Khánh tổng xưa thuộc tham biện Mò-Cày, đem các làng nội hai tổng ấy về mấy tổng xung quanh; (II) các làng Bình-Khánh, Phú-Khánh, Đại-Điểm, Tân-Lợi thuộc tổng Minh-Quới nay đổi về Minh Phú tổng; (III) giao ông Thượng thơ truyền người ta làm theo. Sài Gòn, mồng 6 tháng 11 Tây. Ký: G. Ohier; L. Lauber.</t>
  </si>
  <si>
    <t>ĐẶT 9 NGƯỜI LÀM THẦY DẠY HỌC VÀ 1 NGƯỜI LÀM THÔNG NGÔN</t>
  </si>
  <si>
    <t>CÔNG VỤ – Quan Nguyên Soái bổ nhiệm 9 thầy dạy học các trường và 1 thông ngôn tại Biên Hòa, Cần Thơ, Tân An, Cây Lậy, Mỹ Tho, Vĩnh Long (tháng 11 Tây 1869)</t>
  </si>
  <si>
    <t>Theo lời Quan Nguyên Soái định: (22/11) Nguyễn-Văn-Huờn (Sài Gòn) coi trường Tân-Uyên, Nguyễn-Văn-Đề (Sài Gòn) coi trường Bến-Cá — đều thuộc Biên-Hòa. (24/11) Nicolas Trần-Bá-Hựu làm thông ngôn tạm theo tham biện Vĩnh-Long; Lê-Văn-Thống (Chợ-Lớn) coi trường Ô-Môn, Nguyễn-Văn-Bền (Cây-Lậy) coi trường Bàu-Hút, Nguyễn-Văn-Đủ (Cây-Lậy) coi trường Mỹ-Thuận, Nguyễn-Văn-Quờn (Cây-Lậy) coi trường Cù-lao-Mây — đều thuộc Cần-Thơ. (25/11) Trần-Văn-Mười (Chợ-Lớn) coi trường Long-Trì thuộc Tân-An. (26/11) Trần-Văn-Nhiêu coi trường Hơi-Sơn (Cây-Lậy), Trần-Văn-Tâm coi trường Trương-Lương (Mỹ-Tho).</t>
  </si>
  <si>
    <t>LỜI BÁO NÓI VỀ VIỆC ĐO ĐẤT VẼ HỌA ĐỒ NỘI CÁC LÀNG</t>
  </si>
  <si>
    <t>CÔNG VỤ – Nghị định 14 điều về việc đo đất vẽ họa đồ các làng: trách nhiệm hương chức, chuẩn bị nhà kho, khí cụ, nhân công (6/11 Tây 1869, ký G. Ohier)</t>
  </si>
  <si>
    <t>Quan-Nguyên-Soái theo lời ông Thượng thơ định 14 điều về đo đất vẽ họa đồ các làng: đo hết các làng một địa phận mới qua địa phận khác; báo trước cho làng xã; làng dọn nhà rộng cho người đo đất ở và nhà kho chứa địa bàn, khí cụ; hương chức lãnh giữ và giữ sạch khí cụ; mỗi làng cử 6 người chức việc thay phiên đi theo; phải cung cấp ghe thuyền xe cộ, nhân công vác khiêng, làm cỏ phá bụi bắc cầu tạm, cắm hoa tiêu; phải đem bộ điền thổ, sổ thuế, văn khế cho xem và khai thiệt; cai tổng phó tổng phải giữ theo; tham biện lo đường và sai lính ma tà đi theo; phí khí cụ và lộc người giúp việc do tham biện địa phận trả; giao ông Thượng thơ truyền làm theo. Sài Gòn 6/11 Tây 1869. Ký G. Ohier.</t>
  </si>
  <si>
    <t>ÂN XÁ THA 130 NGƯỜI BỊ ĐÀY</t>
  </si>
  <si>
    <t>CÔNG VỤ – Quan Nguyên Soái ân xá tha 130 người An-nam bị đày ở Côn-Nôn và Đại-Hải vì tội theo giặc, cho về quê hương (1869)</t>
  </si>
  <si>
    <t>Quan-Nguyên-Soái ân xá tha 130 người An-nam trước bị án đày ở Côn-Nôn và án chung thân ở Đại-Hải vì tội làm loạn theo quan giặc, nay được về quê hương. Bài luận rằng đó là để tỏ lòng thương dân; dân sáu tỉnh ngày càng hiểu ý nhà nước Lang-sa muốn lập việc bền chắc, sửa việc theo phép công bình nên quen phong tục và không còn nghi sợ; nhiều tù nhân ở Đại-Hải làm đầy tớ, học nghề trong nhà Lang-sa, đã quen cách ăn ở và ăn năn tội, nay về chỉ lo làm ăn an cư lạc nghiệp, không còn tính làm nghịch.</t>
  </si>
  <si>
    <t>VIỆC CANH NÔNG</t>
  </si>
  <si>
    <t>TẠP VỤ – Tin canh nông các nơi: Long-Thành, Cần-Giuộc, Châu-Đốc, Thủ-Dầu-Một, Cần-Thơ, Mỹ-Tây được mùa lúa, bắp, mía, đậu; tin trồng trái (chủng đậu) cho con nít ở Biên-Hòa (1869)</t>
  </si>
  <si>
    <t>Tin canh nông các địa phương: Long-Thành được mùa lúa tốt hiếm thấy; Cần-Giuộc gặt lúa sớm được 8 bữa, bông lúa tốt; Châu-Đốc lo canh nông, bắp tốt nơi nước không ngập, mía đã chặt chở bằng ghe lớn; Thủ-Dầu-Một được mùa nhờ không hạn, nhất là đậu phụng nhiều, trâu bò ngựa nhờ đó; Cần-Thơ chắc được mùa, lúa sớm nhiều làng đã gặt xong, khỏi lụt; Mỹ-Tây trồng thuốc, gieo đậu phụng, phơi cau rang trầu bán cho Cao-mên. Có thơ Biên-Hòa: thầy thuốc Lang-sa mỗi ngày một giờ trồng trái (chủng đậu) cho con nít An-nam, mới 3 tuần đã hơn 250 đứa được trồng trái, dân các làng đem con tới đông.</t>
  </si>
  <si>
    <t>TẠP VỤ – Tin vặt: một người Các chú (người Hoa) đi rửa tàu sẩy chân té sông chết, đến 21 tháng 10 An-nam xác trồi về sông Bến Nghé Sài Gòn, được người đồng hương vớt lên chôn (1869)</t>
  </si>
  <si>
    <t>Tin ngắn: có người Các chú (người Hoa) khi đi rửa tàu sẩy chân té xuống sông chết không hay; đến chiều ngày 21 tháng 10 An-nam xác mới trồi về sông Bến Nghé Sài Gòn (trước cổng xây nhà phiên). Người Các chú khác nhìn ra xác đồng hương mới đem lên bờ chôn.</t>
  </si>
  <si>
    <t>THƠ Ở TRÊN THỦ DẦU MỘT GỬI XUỐNG</t>
  </si>
  <si>
    <t>TẠP VỤ – Thơ từ Thủ Dầu Một: chuyện tên trộm bị cọp cắn đứt tay khi chôn bạc, và chuyện người lập chùa 'linh thiêng' phát bùa ở Cái-Còn (Phong-Phú) (1869)</t>
  </si>
  <si>
    <t>Thơ từ Thủ-Dầu-Một kể hai chuyện: (1) một tên trộm ăn được 50 đồng bạc, vào rừng đào lỗ chôn giấu thì bị cọp chụp cắn đứt hai tay tha đi; sáng ra người ta thấy hai tay giập nát còn bạc vẫn còn đó. (2) Đồn ở Bến Thành hơn tháng nay: một người ở Cái-Còn (huyện Phong-Phú) trước có tật, xuống sông tắm rồi hết tật, bèn lập chùa thờ; đồn chùa linh, người bịnh vô xin bùa uống thì hết; nay người ấy xuống ở Sài Gòn có hơn hai mươi bổn đạo đi theo, dân các nơi tới xin bùa nhiều.</t>
  </si>
  <si>
    <t>TIẾP THEO CHUYỆN SÁCH SỬ NƯỚC ANNAM</t>
  </si>
  <si>
    <t>TẠP VỤ – Tiếp truyện sách sử nước Annam: đời nhà Ngô (Tiền-Ngô-Vương Ngô Quyền) và đời Dương Tam Ca soán ngôi (còn tiếp) (1869)</t>
  </si>
  <si>
    <t>Tiếp truyện sách sử nước An-nam. Đời nhà Ngô: Tiền-Ngô-Vương tên Ngô Quyền, người Đường-Lâm, tướng mạo khôi ngô, mạnh và có mưu trí; được Dương-Đình-Nghệ gả con gái, sai quản trị Ái Châu; giết Công-Tiễn rồi xưng vua, ở ngôi 6 năm, thọ 47 tuổi; tôn bà Dương-Thị làm hoàng hậu, lập phép triều đình. Đời Dương Tam Ca: Tam-Ca (anh Dương hoàng hậu) soán ngôi xưng Bình-vương 6 năm; con Ngô-Vương là Xương-Ngập chạy trốn nhà Phạm-Lịnh-Công, con thứ Xương-Văn bị Tam-Ca nuôi; sau Xương-Văn đem binh bắt Tam-Ca, không giết mà giáng làm Trương-Dương-Công. (Còn tiếp)</t>
  </si>
  <si>
    <t>ÔNG HUYỆN NĂN, CÀ MAU</t>
  </si>
  <si>
    <t>TẠP VỤ – Truyện ông huyện Nguyễn-Văn-Năn ở Cà Mau: theo giặc bị mẹ bắt nộp quan, mẹ khóc khuyên con hối cải; tính khắc nghiệt ghét người Hoa (còn tiếp) (1869)</t>
  </si>
  <si>
    <t>Truyện ông huyện Cà-Mau tên Nguyễn-Văn-Năn, quê Sơn-Tây ngoài Bắc: thuở nhỏ mạnh dạn nhưng thi không đậu nên giận theo giặc; mẹ là người hiền hiếu nhiều lần đánh dạy không nghe, bèn thú thật với quan bắt con mình nộp; khi con ở tù, mẹ thương, mỗi bữa đem cơm vào khám vừa khóc vừa khuyên con lo học hành làm quan giúp nước cho khỏi nhơ danh dòng họ; nghe mẹ nói cả tù nhân và lính canh đều chảy nước mắt, ông Năn hổ thẹn đập đầu vào tường tự vẫn nhưng vì mang gông nặng không chết. Truyện còn kể ông tính khắc nghiệt, ghét người Các chú (người Hoa); nhựt trình sau sẽ nói tiếp.</t>
  </si>
  <si>
    <t>GIÁ HÀNG TRONG CHỢ-LỚN</t>
  </si>
  <si>
    <t>Bảng giá hàng trong Chợ-Lớn: gạch tiểu 90.000 tấm giá 5 đồng/ngàn; gạch thức 50.000 tấm 14 đồng/ngàn; vôi hồ 2.000 tạ; vôi ăn trầu 7 tạ 2 đồng rưỡi/4 tạ; sừng trâu 200 tạ; bông chua cán 150 tạ; bông cán rồi 5 tạ 19 đồng/tạ; đậu trắng 25 tạ; đậu xanh 300 tạ; dầu dừa 1.500 tạ 7 đồng/tạ; lúa 9.000 tạ 1 đồng/tạ; da bò 100 tạ 12 đồng/tạ; da trâu 400 tạ; tiêu 50 tạ; gạo lứt 20.000 tạ; gạo trắng 1.000 tạ 2 đồng/tạ. Một đồng lạc đổi 6 góc tư.</t>
  </si>
  <si>
    <t>GHE BẦU GHE CỬA VÔ TẠI SAIGON</t>
  </si>
  <si>
    <t>Thống kê ghe vô/ra tại Sài Gòn từ mồng 1 tới rằm tháng 11 Tây: Ghe vô 314 chiếc, chở 69.000 tạ, 1.227 bạn, 22 quá giang. Ghe ra 334 chiếc, chở 47.000 tạ, 905 bạn, 26 quá giang. Hàng ghe vô: tiền 12.500 quan, đồ gốm 16.740 cái, nước mắm 196.670 ghè, muối 4.455 tạ, cá 6.221 tạ, vôi 1.690 tạ, bông 480 tạ, chỉ thôi 14.217 tạ... Hàng ghe ra: tiền 22.381 quan, đồ gốm 90.200 cái, trà 588 khạp, cau 36 tạ, gạo 1.261 tạ, lá dừa 55.750... Lãnh thế việc nhựt trình: G. Janneau. Saigon – Nhà in Nhà nước.</t>
  </si>
  <si>
    <t>phân hạt tòa án; các huyện; Chợ-lớn – Tân-long; Tham-biện; Trảng-bàng; Ngãi-an</t>
  </si>
  <si>
    <t>lập phiên canh; giữ các ngả rừng; Cái-cống; Long-thành – Biên-hòa; Thủ-dầu-một; Tây-ninh</t>
  </si>
  <si>
    <t>lập ty đồ; thám vẽ họa đồ; đàng thượng; quan năm – quan hai; thông ngôn; đoàn khảo sát</t>
  </si>
  <si>
    <t>yết thị; người Mên; ở trong địa hạt; nhà nước bảo hộ; cấm làm giặc; trị tội nặng</t>
  </si>
  <si>
    <t>tàu chiến I-ta-lie; đến Sài-gòn; bắn súng chào cờ; quan Nguyên-Soái; tàu ghé cảng</t>
  </si>
  <si>
    <t>lễ hạ thủy tàu; thủy thành; quân thủy; đóng tàu hai năm; dân đi coi đông</t>
  </si>
  <si>
    <t>truyện đạo đức; sự thật thắng dối trá; cướp ngựa; kiện quan; xử án khôn</t>
  </si>
  <si>
    <t>nghị luận thuế; dân ba tỉnh nghèo; do giặc giã; hai nước hòa; hồi phục; chính sách Pha-lang-sa</t>
  </si>
  <si>
    <t>mạch nước Tham-miền; đồn nước linh; chữa bệnh; bỏ nha phiến; mê tín; phê phán</t>
  </si>
  <si>
    <t>phép làm thuốc trâu; dịch trâu Gò-công; triệu chứng; phòng trị; cho ăn muối; thầy thuốc</t>
  </si>
  <si>
    <t>truyện đạo đức; thầy dạy học lợi dụng; dạy hư học trò; kiện đòi tiền; luân lý</t>
  </si>
  <si>
    <t>giá chợ Tây-ninh; gạo lúa; trâu bò; muối; giá cả</t>
  </si>
  <si>
    <t>giá chợ Sài-gòn; gạo bông; mắm đường; đổi bạc</t>
  </si>
  <si>
    <t>giá hàng Phước-lộc; gạo muối đường; mắm; thuốc lá; dầu phộng; trâu</t>
  </si>
  <si>
    <t>giá chợ Phú-cường; gạo vịt gà; thịt heo; trứng; đường lụa</t>
  </si>
  <si>
    <t>phép tắc đàng sá; Chợ-lớn; việc tuần canh; đặt quân canh; năm phần canh; trật tự đô thị</t>
  </si>
  <si>
    <t>phép đàng sá; mương rãnh thoát nước; rào đất trống; cấm quăng rác xuống rạch; đổ phân rác; vệ sinh</t>
  </si>
  <si>
    <t>yết thị đấu giá; làm kho thuốc súng; thành cũ; quan bộ hộ; 23 juillet 1866</t>
  </si>
  <si>
    <t>lời rao đấu giá; lãnh chở đồ bổ; nạp tại Sài-gòn; quan thượng thơ; 21 juillet</t>
  </si>
  <si>
    <t>lời rao bán đấu giá; 14 lô nhà đất; Chợ-lớn; tham biện; mồng 1 tháng août 1866</t>
  </si>
  <si>
    <t>tin chiến sự; 25 Juin; Tây-ninh; đưa xác quan Nôm; hết giặc</t>
  </si>
  <si>
    <t>tin chiến sự; 26 Juin; Tây-ninh; đảng ngụy đốt làng; đánh đuổi; Thuận-kiều yên</t>
  </si>
  <si>
    <t>tin chiến sự; 27 Juin; quan tư; 200 binh Pha-lang-sa; súng lớn; Thuận-kiều</t>
  </si>
  <si>
    <t>tin chiến sự; 28 Juin; Thuận-kiều; đảng ngụy rút; ngụy chết; các làng yên</t>
  </si>
  <si>
    <t>tin chiến sự; 29 Juin; dây thép Trảng-bàng; quan ba binh thủy; sông Tra; Mỹ-hạnh; lấy súng</t>
  </si>
  <si>
    <t>tin chiến sự; 30 Juin; Trảng-bàng; giết ngụy; bắt bò trâu; làm cầu Tra</t>
  </si>
  <si>
    <t>tin chiến sự; 1 Juillet; sông Tra; cầu An-hạ; Cà-long bắt giặc; địa hạt yên</t>
  </si>
  <si>
    <t>tin chiến sự; 2 Juillet; Bạch-Tra; Trảng-bàng; Cầu An-hạ; dân canh giữ</t>
  </si>
  <si>
    <t>tin chiến sự; 3 Juillet; Tân-an – Cần-giuộc; Chợ-lớn – Biên-hòa; Mỹ-tho bình an; bắt đầu giặc</t>
  </si>
  <si>
    <t>tin chiến sự; 4 Juillet; Tây-ninh; đốt làng; sửa dây thép; trận Sốc-trăng</t>
  </si>
  <si>
    <t>nghị luận; quân ngụy ăn cướp; hại dân; khuyên làm ăn thiệt thà; bình yên</t>
  </si>
  <si>
    <t>đoàn quan lấy họa đồ; đàng thượng; tàu thiếc 32 – 27; Cao-mên; khảo sát gian nan</t>
  </si>
  <si>
    <t>tin tàu thuyền; tàu Magenta đi Nhựt-bổn; tàu l'Alarme; tàu Creuse; Suez – Sài-gòn</t>
  </si>
  <si>
    <t>giá chợ Sài-gòn; gạo bông; bò xe bò thịt; lúa trâu</t>
  </si>
  <si>
    <t>giá chợ Thủ-dầu-một; gạo bông; đường trắng đen; lúa muối</t>
  </si>
  <si>
    <t>giá chợ Chợ-lớn; gạo lúa; bông cá khô; đổi bạc</t>
  </si>
  <si>
    <t>phép tắc thành phố Mỹ-tho; 8 điều trật tự; cấm ngựa tế; cấm trâu bò; quét dọn phân; vệ sinh đô thị</t>
  </si>
  <si>
    <t>yết thị đấu giá; mua vật hàng nộp nhà nước 1867; quan bộ hội Sài-gòn; mồng 1 Octobre 1866</t>
  </si>
  <si>
    <t>yết thị đấu giá; lãnh mua lúa gạo trắng; kho nhà nước Mỹ-tho; tháng septembre; hạn Février</t>
  </si>
  <si>
    <t>tàu Thế-giới-mới; đi Calcutta; mắc cạn; hư hại; bán đồ trong tàu</t>
  </si>
  <si>
    <t>ghe trôi sông Sài-gòn; đạo thủy bắt giữ; tàu thiếc 29; bốn đồng bạc; tàu Didon</t>
  </si>
  <si>
    <t>quan Tổng-đốc Bình-thuận; về Sài-gòn; thăm các quan; đi An-giang; thế quan Hộ-đốc</t>
  </si>
  <si>
    <t>xin tha tội hương chức; án bắt giặc; quan thượng; xét xử; chính sách</t>
  </si>
  <si>
    <t>truyện người hà tiện; chết trong hầm vàng; chôn giấu vàng bạc; bên Tây; luân lý tham lam</t>
  </si>
  <si>
    <t>truyện a dua và thiệt thà; vua Phương đông; chọn người trung tín; viên ngọc thật giả; luân lý</t>
  </si>
  <si>
    <t>quan Tổng-đốc Vinh-long; giải xã Minh; xã cựu Côn-nôn; nạp quan Nguyên-Soái; sẽ kể sau</t>
  </si>
  <si>
    <t>giá chợ; Sài-gòn – Chợ-lớn – Thủ-dầu-một; gạo lúa; cá khô bông; đổi bạc</t>
  </si>
  <si>
    <t>giá chợ Chợ-lớn; gạo lúa; cá khô bông cán; đổi bạc</t>
  </si>
  <si>
    <t>giá chợ Thủ-dầu-một; gạo lúa; muối bông; đường đen</t>
  </si>
  <si>
    <t>ân xá tha tội; Nguyễn-văn-Sanh; Phan-thanh-Hóa; Lê-thị-Nuối; giảm án tù</t>
  </si>
  <si>
    <t>thông ngôn thăng bậc; Paulus-Cảnh; Michel-Minh; ăn bổng thêm; Cây-lấy; Thủ-đức</t>
  </si>
  <si>
    <t>dùng người An-nam thông thái; xin cho làm quan; công nghiệp học hành; chính sách nhân sự; nhà nước</t>
  </si>
  <si>
    <t>người mù tài khéo; thành Armagh (Irlande); làm đồng hồ; vượt hoàn cảnh; luân lý gương sáng</t>
  </si>
  <si>
    <t>người trí sáng láng; chế nhiều máy móc; bệnh bất toại; nghị lực; gương sáng bên Tây</t>
  </si>
  <si>
    <t>truyện người bệnh tưởng; ám ảnh con ruồi; thầy thuốc dùng mẹo; chữa bệnh tâm; luân lý</t>
  </si>
  <si>
    <t>giá chợ; Sài-gòn – Chợ-lớn – Thủ-dầu-một; gạo lúa; bông muối; kén đậu cá khô</t>
  </si>
  <si>
    <t>giá chợ Chợ-lớn; gạo cá khô; bông cán lúa; cau đổi bạc</t>
  </si>
  <si>
    <t>giá chợ Thủ-dầu-một; gạo lúa; kén đậu; nước mắm cá khô</t>
  </si>
  <si>
    <t>yết thị họp huyện; Phước-chánh Biên-hòa; Bình-an Thủ-dầu-một; Ngải-an Thủ-đức; ngày giờ</t>
  </si>
  <si>
    <t>quan hiệp đồng Huyện Lân; ngừng việc; đày Côn-nôn ba tháng; đem vợ con; xử phạt</t>
  </si>
  <si>
    <t>quan ba tham-biện Biên-hòa; về Sài-gòn coi lính lực; nhân sự; ba tỉnh; điều động</t>
  </si>
  <si>
    <t>đánh thành Kong-hoa (Triều Tiên); Tây-ninh nổi dậy Cao-miên; Pou-com-bô trốn rừng; tai nạn xe lửa Bến-nghé; bộ sứ Nhựt-bổn</t>
  </si>
  <si>
    <t>vụ cướp đêm; tiệm làng Phú-hòa; đột nhập; đánh người bị thương; cướp của</t>
  </si>
  <si>
    <t>Xà nạn truyện; Nguyễn-Trại khai quốc công thần; đời vua Lê; chiêm bao rắn; luân lý báo oán</t>
  </si>
  <si>
    <t>truyện Vua Lùn (nước Pháp); vua nhỏ tuổi; đấu sư tử và bò tót; chứng tỏ can đảm; luân lý</t>
  </si>
  <si>
    <t>truyện con chó trung thành; nước Pháp; chủ bị giết chôn rừng; chó báo tin tìm hung thủ; luân lý</t>
  </si>
  <si>
    <t>truyện hai con chó; một nuôi một dạy săn; bài học giáo dục; huấn luyện; luân lý</t>
  </si>
  <si>
    <t>quan kinh lược Phan-thanh-Giản; tới Sài-gòn; thăm quan Nguyên-Soái; Đốc-phủ Tổng-đốc; ngoại giao</t>
  </si>
  <si>
    <t>giá chợ; gạo lức lúa; vịt gà bông; kén đậu nước mắm; thịt heo trứng</t>
  </si>
  <si>
    <t>giá chợ Gò-công; gạo lúa; gà vịt; đường mắm</t>
  </si>
  <si>
    <t>giá chợ Thủ-dầu-một; gạo lúa; bông muối; đường đen</t>
  </si>
  <si>
    <t>phụ thêm GDB; yết thị đấu xảo; danh mục hàng dự thi; ngựa bổn quốc – lai; lừa; mức thưởng</t>
  </si>
  <si>
    <t>ân xá tha tội; Trần-văn-Nhơn; Trần-văn-Tòng; Hà-văn-Phương; giảm án tù</t>
  </si>
  <si>
    <t>cấp bằng làm việc nhà nước; Phước-lộc; thông ngôn; thầy dạy chữ quốc ngữ; Chợ-lớn</t>
  </si>
  <si>
    <t>ban thưởng thăng cấp 1867; thông ngôn ký lục; tăng lương thưởng; nhân sự hành chính; quan Nguyên-Soái</t>
  </si>
  <si>
    <t>tiền chỗ chợ Sài-gòn; phí sạp bán hàng; bán bánh đồ ăn; bán thịt bò gà vịt; quy định chợ</t>
  </si>
  <si>
    <t>yết thị đấu thầu; cung cấp 80 triệu kilos gạo trắng; quân lính dùng; quan bộ hội; 2 tháng hai 1867</t>
  </si>
  <si>
    <t>chuyện giặc Cao-mên; O-đong; quân giặc chiếm thành; quan ba Lang-sa; giao tranh</t>
  </si>
  <si>
    <t>an ninh Cao-miên – Tây-ninh; Pou-com-bô rút lui; quân Pháp kiểm soát; dẹp nổi dậy</t>
  </si>
  <si>
    <t>hành quân Cao-miên; quan tư về Bung-ro; truy đuổi trong rừng; bắt lãnh tụ; chiến dịch</t>
  </si>
  <si>
    <t>tin vặt Sài-gòn; chìm ghe cầu Thủ-ngữ; 500 quan tiền; lặn vớt tiền bạc; tin trong ngày</t>
  </si>
  <si>
    <t>chuyện Mỹ-tho; thầy thuốc trồng trái; dịch đậu; Nhà-phước; chủng đậu con nít; y tế</t>
  </si>
  <si>
    <t>chìm tàu ngang Bình-thuận; lời kể quan trên tàu; đêm sương mù; mắc cạn; tai nạn tàu</t>
  </si>
  <si>
    <t>bản tin ngắn tổng hợp; khen quan ba dẹp loạn; giáo dục giao thông; đời sống Nam Kỳ</t>
  </si>
  <si>
    <t>người Các chú Khách-Xùn; giàu có không con; bố thí rộng rãi; Sài-gòn; gương nhân đức</t>
  </si>
  <si>
    <t>thư học trò An-nam bên Pháp; La Sarthe; học tiếng Lang-sa; xin ở thêm; lòng trung thành; quan Nguyên-Soái</t>
  </si>
  <si>
    <t>truyện hai anh em; tranh chết thay; cha làm loạn; vua xử; luân lý hiếu đễ</t>
  </si>
  <si>
    <t>giá chợ Sài-gòn; gạo lúa; vịt gà bông; đường kén đậu</t>
  </si>
  <si>
    <t>giá chợ Gò-công; gạo lúa; gà vịt; đường dầu mắm; heo</t>
  </si>
  <si>
    <t>điều lệ đấu xảo 1867; ba tỉnh; kho Thị-nghè; 24 février; 27 điều khoản; hội chợ nông nghiệp</t>
  </si>
  <si>
    <t>canh giữ biên giới Cao-mên; sông Mê-kong; Hiệp-vãn – Châu-đốc; ghe qua lại phải có giấy; kiểm soát</t>
  </si>
  <si>
    <t>ghe thương hồ lên Cao-mên; hàng quốc cấm; thuốc súng khí giới; giấy phép; kiểm soát buôn bán</t>
  </si>
  <si>
    <t>canh nông kỹ nghệ đấu xảo hội; mở trường đấu xảo; phát phần thưởng; bán đồ; lịch trình</t>
  </si>
  <si>
    <t>quan Nguyên-Soái khen; tổng Bổng xã Bổi trùm Sếc; hiệp dân giữ làng; khen thưởng</t>
  </si>
  <si>
    <t>lời rao đấu xảo; các điều khoản; hạn nộp đồ dự thi; tháng giêng – tháng hai An-nam; thể lệ</t>
  </si>
  <si>
    <t>giặc Cao-mên; quan ba tàu Fusée; rạch Preh-thnot; O-đong – Pnom-penh; đánh trận; lính thủy</t>
  </si>
  <si>
    <t>ban phần thưởng học trò An-nam; 45 trường ba tỉnh; 1.200 học trò; các môn thi; tiếng Pha-lang-sa</t>
  </si>
  <si>
    <t>hội học trò nhà trường; kết quả thi; bài Pha-lang-sa; phép toán; cấp bằng; học sinh giỏi</t>
  </si>
  <si>
    <t>hành quân Cao-mên; quan tư tiếp binh; đồng Pou-com-bô; 1.500 Cao-mên; giao tranh</t>
  </si>
  <si>
    <t>tin vặt tổng hợp; lập tri Tân-an; đảo kinh Chợ-lớn; đội binh; sự kiện tháng chạp</t>
  </si>
  <si>
    <t>chìm tàu thiếc 22; đêm rằm Janvier; cứu người xuống ghe; tàu Laplace; tai nạn tàu</t>
  </si>
  <si>
    <t>truyện người nghèo gian nan; cha cày ruộng chết; mẹ góa; sau được sang giàu; luân lý</t>
  </si>
  <si>
    <t>giá chợ; Sài-gòn – Chợ-lớn – Gò-công; gạo lúa; kén đậu; bông cá khô muối</t>
  </si>
  <si>
    <t>giá chợ Gò-công; gạo lúa; gà vịt; đường mắm heo</t>
  </si>
  <si>
    <t>nhân sự tham biện; Palasne de Champeaux Kiên-phong; Vigne Chợ-lớn; Luro; Escanyé Gò-công</t>
  </si>
  <si>
    <t>ban thưởng lính bị dấu; Nguyễn-văn-Ngãi; lính ma Tây-ninh; An-cơr; tiền thưởng</t>
  </si>
  <si>
    <t>giá đi ghe; Bến-nghé – Thủ-dầu-một; giá vé đò; thông báo giá; giao thông đường sông</t>
  </si>
  <si>
    <t>yết thị đổi bạc; thu bạc vàng cũ; bạc mới; hình Hoàng-đế; tiền tệ; góc tư</t>
  </si>
  <si>
    <t>đua người chạy; đua ngựa; phần thưởng; Nguyễn-văn-Góng; Bà-điểm; trường đua</t>
  </si>
  <si>
    <t>giặc O-đong tan; binh Lang-sa rút; Cao-mên bình yên; vua Cao-mên; Tây-ninh; an ninh</t>
  </si>
  <si>
    <t>trường đấu xảo; hát bội; trò chơi giải trí; Thị-nghè; miễn phí coi; hội chợ</t>
  </si>
  <si>
    <t>mồng một tết An-nam; hương chức mừng quan Nguyên-Soái; lễ mừng; phát thưởng cai tổng; Thủ-dầu-một</t>
  </si>
  <si>
    <t>bắt cọp Long-thành; làng Mỹ-hội; nạp cọp; nhà trường La Seyne; hát bội học trò Tây; luân lý</t>
  </si>
  <si>
    <t>truyện quan Tổng-đốc; nghèo mà siêng học; gả con giúp người; luân lý; gương học hành</t>
  </si>
  <si>
    <t>truyện người nghèo (tiếp); cởi lừa chở bột; té ngã; gian nan; luân lý</t>
  </si>
  <si>
    <t>giá chợ Chợ-lớn; gạo lúa; bông cá khô; cau đổi bạc</t>
  </si>
  <si>
    <t>khen quân có công; đội Thạnh; cai Phạm-văn-Đó; cai Nguyễn-văn-Trung; Gò-công; thảo lui giặc</t>
  </si>
  <si>
    <t>ân xá tội nhơn; Phạn-văn-Si; Trương-minh-Đồng; Phan-văn-Huệ; giảm án đày</t>
  </si>
  <si>
    <t>bổ nhiệm thông ngôn; Joseph-Ân; Jean-Baptiste-Tràng; Andréas-Cần; Chợ-gạo – Thủ-đức; kho bạc</t>
  </si>
  <si>
    <t>tin Cao-mên; đánh Pou-com-bô; quân Cao-mên thắng; 52 người chết; giao tranh</t>
  </si>
  <si>
    <t>lúa gạo lên giá; không thông qua Tàu; được mùa có lợi; quân làm loạn; nơi xa</t>
  </si>
  <si>
    <t>học trò An-nam sang Pháp; tàu la Sarthe; trường Marseille; Nguyễn-văn-Sa; du học; quan Nguyên-Soái</t>
  </si>
  <si>
    <t>lật xuồng phủ Tân-an; sáu người Langsa chết; cứu không kịp; tai nạn sông; thương vong</t>
  </si>
  <si>
    <t>nhà nước ban sách mẹo; sách con ông chúa Long; phong tục Annam; Paris; đua ngựa Các chú</t>
  </si>
  <si>
    <t>hỏa hoạn cầu Ông-lãnh; cháy 37 nhà lá; người Các chú vô ý; gió lớn; thiệt hại</t>
  </si>
  <si>
    <t>nghị luận nhà cửa; người giàu ở nhà tranh; noi gương Các chú; tiết kiệm làm giàu; luân lý</t>
  </si>
  <si>
    <t>thơ Bình-an; ăn tết vui; hội hè; công ăn việc làm; làng xóm chưa yên</t>
  </si>
  <si>
    <t>lễ đặt hòn đá đầu; nhà thờ Mỹ-tho; Đức Cha; bổn đạo; Bà-rịa an cư; hột bông</t>
  </si>
  <si>
    <t>truyện người nghèo (tiếp); mùa đông giá rét; bệnh nhức đầu; chuồng chiên; luân lý gian nan</t>
  </si>
  <si>
    <t>giá chợ Sài-gòn; gạo lúa vịt gà; bông đường; kén đậu</t>
  </si>
  <si>
    <t>giá chợ Chợ-lớn; gạo cá khô; bông cán lúa; cau đổi bạc; tơ</t>
  </si>
  <si>
    <t>lập tòa xét án; xét lại án tham biện; cò Tràng Giám-đốc; Ture Thủ-dầu-một; hội đồng</t>
  </si>
  <si>
    <t>chức việc Chợ-lớn; Đỗ-kiên-Phước; Đỗ-hữu-Phương Bá hộ; minh hương; danh sách hương chức</t>
  </si>
  <si>
    <t>trả của cải tịch thâu; Nguyễn-văn-Thu; tham biện Tân-an; trả cho con; ơn quan Nguyên-Soái</t>
  </si>
  <si>
    <t>tha ba tên phạm; huyện Tân-hòa; Nguyễn-văn-Sắc; ăn của dân; ân xá</t>
  </si>
  <si>
    <t>lập trường học Thủ-thừa; Tân-an; Nguyễn-văn-Liêu; thi thầy dạy chữ quốc ngữ; giáo dục</t>
  </si>
  <si>
    <t>khen đội Hiệp; huyện Quảng-hóa; bắt đầu giặc; công nghiệp; quan Nguyên-Soái khen</t>
  </si>
  <si>
    <t>dây thép viết chữ quốc ngữ; điện tín; thông thạo quốc ngữ; hướng dẫn dùng; kỹ thuật</t>
  </si>
  <si>
    <t>quan Nguyên-Soái đi Bà-rịa; tàu l'Ondine; tàu Cosmao về Tây; bắn súng; thăm các nơi</t>
  </si>
  <si>
    <t>lò làm thịt bò heo; cầu Ông-lãnh; rạch Muối; giấy phép bán thịt; quy định vệ sinh</t>
  </si>
  <si>
    <t>người Langsa bị giết; công xi nha phiến; Nam-vang; Pou-com-bô; đổi súng lấy ghe; Cao-mên</t>
  </si>
  <si>
    <t>đám chôn con hoàng Cao-mên; bịnh trái; Sài-gòn; nghi thức Cao-mên; tang lễ</t>
  </si>
  <si>
    <t>chết chìm cầu Ông-lãnh; đứa con gái 12 tuổi; giữ heo dưới ghe; rạch cầu Muối; tai nạn</t>
  </si>
  <si>
    <t>lễ lớn trường La Seyne; rửa tội học trò Annam; Lê-công-Phụng; Gò-công; Đức Cha; du học</t>
  </si>
  <si>
    <t>dân Gò-công đổi lòng; theo Langsa; hết giặc; nhận ra chính sách; an cư</t>
  </si>
  <si>
    <t>truyện đời xưa bên Tây; hai người đốn củi; mụ già xin củi; báo ơn báo oán; luân lý</t>
  </si>
  <si>
    <t>truyện người nghèo (tiếp); mùa đông giá rét; dân chết đói chết rét; đi hướng đông; luân lý</t>
  </si>
  <si>
    <t>giá chợ Thủ-dầu-một; gạo lúa muối; vải Annam; thịt heo; đường bông</t>
  </si>
  <si>
    <t>cải bổ tham biện; Guiraud; Lacaze Tân-an; Santerre; nhân sự</t>
  </si>
  <si>
    <t>lập tòa xét án kêu oan; quan Lại-bộ Thượng-thơ đầu tòa; tham biện; thông ngôn; hội đồng</t>
  </si>
  <si>
    <t>xử án đày; Vồ-văn-Lối Hồa-nhựt 20 năm; ăn cướp; Nguyễn-văn-Đùn; Bình-tịnh</t>
  </si>
  <si>
    <t>nghị định coi việc gia tài; Tân-long – Bình-dương – Bình-long; tam tòa; tham biện; hành chính</t>
  </si>
  <si>
    <t>tha án cho em cai tổng Thạnh; Nguyễn-văn-Da; đày Đại-hải; giặc giết cai tổng; ân xá</t>
  </si>
  <si>
    <t>hội đồng xét án đổi người; Nguyễn-văn-Hơn; Vương-tấn-Thanh; 22 juin; tam tòa</t>
  </si>
  <si>
    <t>nhà nước nuôi ngựa giống; chùa Kim-chưởng; lấy giống ngựa tốt; miễn phí; chăn nuôi</t>
  </si>
  <si>
    <t>giặc Cao-mên đốt phá; Gò-xoài; tàu thiếc giữ; ăn cướp ven sông; an ninh</t>
  </si>
  <si>
    <t>quan ba thanh tra; Đức-hoàng-đế sai qua; xem xét Sài-gòn; tâu binh vực; chính sách</t>
  </si>
  <si>
    <t>quan Nguyên-soái Bonard chết; lễ cầu hồn; thương tiếc; công nghiệp ba tỉnh; tưởng niệm</t>
  </si>
  <si>
    <t>sách dạy phép đo; nhà trường quốc ngữ – Langsa; phép đo Annam và Tây; giáo dục; đo lường</t>
  </si>
  <si>
    <t>phát hột bông giống; Thủ-đức – Bà-rịa; giống Tây; phạt Trùm Khánh-hội; canh nông</t>
  </si>
  <si>
    <t>chìm tàu thiếc Bà-rịa; ngã ba Đồng-tranh; quan ba chết; nhà phước; tai nạn tàu</t>
  </si>
  <si>
    <t>cướp Chệc phố mười một; cầu Ông-Lãnh; nhà thợ bạc; ban đêm mưa; cướp của</t>
  </si>
  <si>
    <t>thơ thầy dạy La Seyne; học trò Annam ngoại đạo; được thương yêu; đời sống du học; luân lý</t>
  </si>
  <si>
    <t>mặt trời đỏ; nắng nóng; mùa chưa tới; giải thích khí trời; hiện tượng thiên nhiên</t>
  </si>
  <si>
    <t>giá chợ Thủ-dầu-một; gạo lúa muối; vải Annam; thịt heo; bông đường</t>
  </si>
  <si>
    <t>yết thị ba tỉnh; hòa ước 1862; Vinh-long thuộc Lang-sa; chủ quyền; quan Nguyên-soái</t>
  </si>
  <si>
    <t>yết thị chiêu an; ra đầu thú; hai tháng ân hạn; tham biện sở tại; an cư lạc nghiệp</t>
  </si>
  <si>
    <t>tha phần phạt; Huỳnh-văn-Phan; Phước-lộc; vợ Trần-văn-Lầm cắt cổ chồng; giảm án</t>
  </si>
  <si>
    <t>gia ân tha phạt; Nguyễn-văn-Huế; giúp giặc; Lê-văn-Thạnh ở tù; ân xá</t>
  </si>
  <si>
    <t>thăng chức Huyện Lộc làm Phủ; 250 quan/tháng; Huyện Kiều; thưởng thông ngôn ký lục; nhân sự</t>
  </si>
  <si>
    <t>chính sách cho về Annam; đem vợ con của cải; thuế khóa giữ cũ; miễn đi lệ; làm xâu</t>
  </si>
  <si>
    <t>thưởng giết cọp; ba chục quan mỗi con; chính sách; diệt cọp</t>
  </si>
  <si>
    <t>hoàng Kèo-Via; đánh Pou-com-bô; giết nhiều; quân thất trận; Cao-mên</t>
  </si>
  <si>
    <t>tàu l'Orne chở tàu khói nhỏ; đóng bằng đồng; chạy Mỹ-tho; dắt ghe tải; giao thông thủy</t>
  </si>
  <si>
    <t>danh sách người Annam giúp tham biện; Vĩnh-long – An-giang; thông ngôn ký lục; lính ma tà; nhân sự</t>
  </si>
  <si>
    <t>kinh Quới-Đước đào xong; kinh Vĩnh-Lợi; thủy lợi; ghe thương hồ; đào kinh</t>
  </si>
  <si>
    <t>cướp làng Khánh-hội; cướp Chệc; súng đinh ba; ban đêm; cướp nhà giàu</t>
  </si>
  <si>
    <t>cướp Chợ-lớn; đảng Chệc 60-70 đứa; súng khí giới; vây nhà; cướp của</t>
  </si>
  <si>
    <t>nhựt trình Macao; kẻ cướp biển; ghe chở lương tiền Nha-trang – Huế; hai mươi vạn đồng bạc; lính hộ tống</t>
  </si>
  <si>
    <t>giá chợ Thủ-dầu-một; gạo lúa muối; heo giống; vải Tây; trà bông kén</t>
  </si>
  <si>
    <t>yết thị ba tỉnh miền Tây; Vinh-long – Châu-đốc – Hà-tiên; thuộc Phalangsa; 15 août 1867; chủ quyền</t>
  </si>
  <si>
    <t>nhân sự tham biện; Gally-Passebosc; Santerre; Audibert Kiên-giang; Vignes Sa-đéc</t>
  </si>
  <si>
    <t>thầy dạy chữ quốc ngữ thôi dạy; Nguyễn-văn-Ninh; lên hạng nhì; Thủ-đức – Thủ-dầu-một; nhân sự</t>
  </si>
  <si>
    <t>lễ lớn Hoàng đế; thăng bực thông ngôn; Trần-văn-Lương; A-sept Các chú; Andreas-Cần</t>
  </si>
  <si>
    <t>cấp bằng; Nguyễn-văn-Đinh ký lục; Jacob-Yên; Paul-Trường; Sa-đéc – Cần-lố</t>
  </si>
  <si>
    <t>phần thưởng vợ lính mã tà; Hạ-thị-Kiên; chồng chết Pa-kri Cao-mên; 150 quan/năm; cấp bằng thông ngôn</t>
  </si>
  <si>
    <t>thưởng lính mã tà Sóc-trăng; đánh đuổi ăn cướp; 25 quan mỗi tên; Trần-Khoa ký lục; khen thưởng</t>
  </si>
  <si>
    <t>cấp bằng cai tổng thiệt thọ; Trần-văn-Quyến; Bình-long – Tân-long; Ngãi-an; hành chính</t>
  </si>
  <si>
    <t>tha tội phó tổng; Nguyễn-văn-Chơn; Lợi-trinh; theo giặc; ân xá</t>
  </si>
  <si>
    <t>cái chết Phan-Thanh-Giản; ý nghĩa lịch sử; hương chức An-ninh-hạ; đặt cai tổng; Tân-an</t>
  </si>
  <si>
    <t>viết đơn thưa; cấm mướn người viết tốn tiền; tới quan mà gởi; nghèo giàu bình đẳng; cải cách tư pháp</t>
  </si>
  <si>
    <t>Tân-an bầu cai tổng; hương chức An-ninh-hạ; Hồ-văn-Tạ; bỏ phiếu; tự chọn</t>
  </si>
  <si>
    <t>Côn-nôn hạn hán; không mưa; sợ mất mùa; lúa mạ chết; thời tiết</t>
  </si>
  <si>
    <t>sách phép toán; nhà trường; in lại; giáo dục; toán học</t>
  </si>
  <si>
    <t>chẩn thí dân nghèo; phát gạo; Cầu-quan – Cầu ông Lãnh; cứu tế; Sài-gòn</t>
  </si>
  <si>
    <t>tàu Forfait bắt tàu ô; hai chiếc; người Các chú bị ăn cắp bạc; cướp biển; an ninh</t>
  </si>
  <si>
    <t>xứ Trà-vinh; nhập Lạc-hóa một địa hạt; tổng đàng thổ Cao-miên; tham biện; hành chính</t>
  </si>
  <si>
    <t>vỡ đê Nam-định; ngoài Bắc; lụt chết nhiều người; đê dài ba mươi dặm; thiên tai</t>
  </si>
  <si>
    <t>giá chợ Thủ-dầu-một; gạo lúa muối; thịt heo; cá khô; vải đường</t>
  </si>
  <si>
    <t>giá chợ Trà-vinh; gạo lúa vịt gà; nước mắm heo; trứng thịt heo; giá cả</t>
  </si>
  <si>
    <t>ân xá; Lê-văn-Mẫn Biên-hòa; Nguyễn-Trương Mỹ-tho; danh sách tha tội; Sài-gòn</t>
  </si>
  <si>
    <t>bổ nhiệm tham biện hạng nhứt; Garrido; Vigne; Piguet; 22 août 1867; nhân sự</t>
  </si>
  <si>
    <t>bổ nhiệm ban thưởng; phó quản Đông; Carolus Tài thông ngôn; Vĩnh-long – Châu-đốc; lễ bổn mạng; nguyệt bổng</t>
  </si>
  <si>
    <t>lính Lê văn Huệ; làng Phước-chí Cần-giuộc; cứu người té sông; khen thưởng; quan Nguyên-Soái</t>
  </si>
  <si>
    <t>đội Đồng mộ người làm giặc; chợ Giồng-keo Tân-minh; ăn cướp; huyện Lê tấn Đức; trấn áp</t>
  </si>
  <si>
    <t>đem học trò về Tây; Sài-gòn – Toulon; Phố mới – Ceylan – Aden – Suez; xe lửa Alexandrie; du học</t>
  </si>
  <si>
    <t>trận giặc Cầu-ngang; Châu-đốc – Ba-xuyên; Nguyễn Xuân Phong; Nguyễn văn Cần; Lê đình Dương; nổi loạn</t>
  </si>
  <si>
    <t>trâu điên Trường-thi; chém bốn người; quan ba bộ; quan hai; tai nạn</t>
  </si>
  <si>
    <t>cọp Thủ-đức; bắt heo chó; bảy tám con cọp; dân giữ mình; thú dữ</t>
  </si>
  <si>
    <t>ghe chở cọp; chợ Mỹ-tho; huyện Quê; dân coi đông; cọp bắt sống</t>
  </si>
  <si>
    <t>giá chợ Chợ-lớn; gạo cá khô; bông cán cau; đổi bạc</t>
  </si>
  <si>
    <t>giá chợ Gò-công; gạo lúa; gà vịt; đường dầu phộng; heo mắm</t>
  </si>
  <si>
    <t>giá chợ Thủ-dầu-một; lúa gạo muối; thịt heo; vải Annam; đường</t>
  </si>
  <si>
    <t>phép giếng nước Sài-gòn; cấm tắm rửa đồ dơ; vệ sinh nước; Giám thành; quy định</t>
  </si>
  <si>
    <t>bổ nhiệm huyện Lưu Thành; đồn điền Long-vang; Trà-vinh; thưởng mã tà; nguyệt bổng 150 quan</t>
  </si>
  <si>
    <t>bổ nhiệm thông ngôn Om Tây-ninh; Trần văn Thế thầy dạy Tân-an; nhân sự; chữ quốc ngữ</t>
  </si>
  <si>
    <t>dời địa phận Sóc-trăng; từ Châu-đốc về Vĩnh-long; hành chính; địa giới</t>
  </si>
  <si>
    <t>bãi bỏ Đồn-điền; lập ấp đặt xã; chia tổng; hành chính; cải tổ làng</t>
  </si>
  <si>
    <t>ân xá đông người; Bà-rịa – Sài-gòn – Mỹ-tho; án tù 1862-1867; tha tội; ăn cướp theo giặc</t>
  </si>
  <si>
    <t>tổng lược lịch sử; tàu Langsa cửa Hàn 1859; hòa ước nhâm-tuất 1862; lấy ba tỉnh miền Tây; Gia-định</t>
  </si>
  <si>
    <t>giá chợ Thủ-dầu-một; lúa gạo muối; thịt heo; đường cát; thuốc hút</t>
  </si>
  <si>
    <t>giá chợ Gò-công; gạo lúa; gà vịt; đường dầu phụng; heo mắm</t>
  </si>
  <si>
    <t>thơ Hoàng đế Langsa; mưu giết Hoàng đế 6 juin; quan Tổng trấn tâu; ngoại giao; Phủ Lộc</t>
  </si>
  <si>
    <t>cấm lợp nhà lá Chợ-lớn; phòng hỏa hoạn; đường Chợ-quán; quy định xây dựng; an toàn cháy</t>
  </si>
  <si>
    <t>yết thị ba tỉnh mới khỏi xâu; Vĩnh-long – Châu-đốc – Hà-tiên; miễn xâu; buôn bán; chính sách</t>
  </si>
  <si>
    <t>cứu trợ giặc phá Cù-ngang; 2.000 quan; người có đạo Trà-vinh; Vương hữu Thành; bồi thường</t>
  </si>
  <si>
    <t>bổ nhiệm thầy dạy; Lê tấn Được Cần-lố; Quí Hà-tiên; học trò đậu; giáo dục</t>
  </si>
  <si>
    <t>bổ nhiệm thông ngôn; Thomas Công Sóc-trăng; Vong Phát Chợ-lớn; thông ngôn Các chú; nhân sự</t>
  </si>
  <si>
    <t>tha tù; Trần văn Mặt; Nguyễn văn An; ăn tiền của dân; ân xá</t>
  </si>
  <si>
    <t>đội mã tà Nguyễn văn Văn; coi đồn Đông-xuyên; tăng lộc; bổ nhiệm; nhân sự</t>
  </si>
  <si>
    <t>lời rao bán thuế đồ; tham biện Chợ-lớn; 1868 trọn năm; tờ niêm phong; đấu thầu</t>
  </si>
  <si>
    <t>cấm mướn viết đơn; quì đơn tới quan; người nghèo già; cải cách tư pháp; quan Nguyên-soái</t>
  </si>
  <si>
    <t>lịch sử Sài Gòn – Chợ Lớn; tên gọi Sài Gòn cây gòn; Nam tiến; người Khmer; địa danh</t>
  </si>
  <si>
    <t>học trò trường Seyne được thưởng; Lê-công-Phụng; Trần bá Hựu; danh sách; du học</t>
  </si>
  <si>
    <t>giết bốn cọp Lái-thiu; cha Azémar; thông Hậu; phó tổng Tập; diệt cọp</t>
  </si>
  <si>
    <t>án nhơn mạng Khánh-hội; thầy dạy quốc ngữ mắc nợ; đờn bà đòi bạc; giết người; hình sự</t>
  </si>
  <si>
    <t>tàu La Creuse Sài-gòn; chở quan Nguyên Soái Ohier đi Ngô; binh bịnh về Tây; quan Annam; tàu chiến</t>
  </si>
  <si>
    <t>Tân-an bình giặc; huyện Tân-thạnh; tổng binh Thu thâu thuế; lập bộ thuế; an ninh</t>
  </si>
  <si>
    <t>giá chợ Chợ-lớn; gạo bông cán; cá khô dầu dừa; đường</t>
  </si>
  <si>
    <t>giá chợ Rạch-giá; lúa gạo; sáp mật; nước mắm cau; đường dầu dừa</t>
  </si>
  <si>
    <t>bội bài thưởng Phủ Lộc; Hoàng đế Phalangsa; quan Tổng trấn; Paris; khen thưởng</t>
  </si>
  <si>
    <t>cấm bạc giả; người Phương đông; tiền tệ; yết thị; quan Nguyên Soái</t>
  </si>
  <si>
    <t>dân theo nghịch; Vĩnh-trị – Bảo-an – Duy-minh – Phong-phú; ba tỉnh mới khỏi xâu; phạt làng; chính sách</t>
  </si>
  <si>
    <t>chia địa phận tham biện; phủ Lạc-hóa; mậu-thìn 1868; hành chính; địa giới</t>
  </si>
  <si>
    <t>làng giúp kẻ nghịch; Tân-hương – Tân-lý; đánh mã tà; không báo quan; phạt làng</t>
  </si>
  <si>
    <t>quy định mặc áo phủ huyện quận; khăn đen áo đen; sụy vàng; phẩm phục; hành chính</t>
  </si>
  <si>
    <t>bổ nhiệm thông ngôn; Binh thôi việc Sa-đéc; Nhàn Joseph Cần-thơ; nhân sự; nguyệt bổng</t>
  </si>
  <si>
    <t>Paul mười đặt chữ nhà in; tăng lộc 35 quan; nhà in Saigon; nhân sự</t>
  </si>
  <si>
    <t>thưởng thân nhân tử trận; Nguyễn thị thà; Ngô thị hờn; 200 quan; đền công</t>
  </si>
  <si>
    <t>bổ nhiệm phó quận; Lý hiệp Hòa Bến-tre; Văn lụa; nguyệt bổng; nhân sự</t>
  </si>
  <si>
    <t>học trò được dạy quốc ngữ; Đoàn văn Nhờ; Võ-văn Sang; Nguyễn-văn Bình; giáo dục</t>
  </si>
  <si>
    <t>tha tù; Nguyễn văn Bao đem thơ giặc; Đỗ văn bảy thế em ăn cướp; ân xá</t>
  </si>
  <si>
    <t>thưởng đồng hồ con huyện Điểu; chống nghịch Duy-minh; Viêng thông ngôn Phong-phú; phó quận Niên; khen thưởng</t>
  </si>
  <si>
    <t>giặc đánh Sa-đéc; năm mươi ghe; mã tà chống trả; lính Langsa; giao tranh</t>
  </si>
  <si>
    <t>cai đội Vụ ra đầu thú; huyện Bảo-an bình; 400 người theo Langsa; phủ Ca; quy thuận</t>
  </si>
  <si>
    <t>các con Phan thanh Giảng; cậu Tòng cậu Thuyên; xưng tước vương; ăn tiền của dân; luân lý</t>
  </si>
  <si>
    <t>quan Nguyên soái Đô về Tây; giao quyền Ohier; cai trị các biển; chuyển giao; nhân sự</t>
  </si>
  <si>
    <t>hỏa hoạn gần sở tham biện; lính mã tà cứu lửa; gió mạnh; cháy nhà; cứu hỏa</t>
  </si>
  <si>
    <t>sấu làm chìm ghe trạm; Bến-tre – đồn Bảo; lãnh thơ; cắn lính; tai nạn</t>
  </si>
  <si>
    <t>giá chợ Rạch-giá; lúa gạo; sáp mật; nước mắm cau; đường</t>
  </si>
  <si>
    <t>giá chợ Gò-công; lúa gạo; gà vịt; nước mắm thịt heo; đường trứng</t>
  </si>
  <si>
    <t>phạt làng theo nghịch; tổng Định-thới; Thới-an – Thới-long; 500 quan mỗi làng; hình phạt</t>
  </si>
  <si>
    <t>tha một phần thuế; làng bắt kẻ nghịch; Trường-long – Tân-thạnh-đông; khen thưởng; giảm thuế</t>
  </si>
  <si>
    <t>lập hội trồng trái; quan tư thầy thuốc; nhà trường Langsa; bà phước; chủng đậu</t>
  </si>
  <si>
    <t>bổ nhiệm thầy dạy quốc ngữ; Nguyễn văn Ngạn Trường-Lộc; Đoàn văn Như Rạch-giá; phó quản Dương Sóc-trăng; nhân sự</t>
  </si>
  <si>
    <t>đổi thông ngôn; Paulus Canh Kiến-đăng đi Mỏ-cày; nhân sự; 1868</t>
  </si>
  <si>
    <t>bổ nhiệm ký lục phó quản; Phạm thanh thọ Gò-công; thông ngôn Philippus Khánh; Joseph An; nhân sự</t>
  </si>
  <si>
    <t>ban thưởng người giúp việc; Nguyễn văn Chi Tây-ninh; đội Thọ Thủ-dầu-một; lính mã tà Sóc-trăng; khen thưởng</t>
  </si>
  <si>
    <t>phần thưởng học trò; Dương tấn Việt; Trương văn Soi; Gò-công – Thủ-đức – Long-thành; giáo dục</t>
  </si>
  <si>
    <t>thi học trò Annam; 56 nhà trường 1.300 học trò; ba tỉnh mới; giáo dục; quan Lại bộ thượng thơ</t>
  </si>
  <si>
    <t>học trò giỏi bên Phalangsa; trường Seine; Paul hanh; Henry phung; Trần bá hựu; du học</t>
  </si>
  <si>
    <t>học trò Tông chết bên Langsa; thư báo cha mẹ; thầy dòng thương tiếc; du học; tang</t>
  </si>
  <si>
    <t>Bố tim bố (Pou-com-bô); Compong xoài; vua Cao-mên vây; 34 người chết; giao tranh</t>
  </si>
  <si>
    <t>làm phép chợ Mỹ-chánh; tham biện Chợ-gạo; ông cò; bông hoa đèn lồng; lễ khánh thành</t>
  </si>
  <si>
    <t>quan Nguyên Soái đi ba tỉnh mới; quan Lai bộ thượng thơ; kinh lý; hành chính</t>
  </si>
  <si>
    <t>cọp Bà-rịa; cai Langsa bị cọp chụp; lính bắn cứu; bắt hai cọp; thú dữ</t>
  </si>
  <si>
    <t>mừng tuổi tết Langsa; phủ huyện tổng xã; quan Nguyên Soái; khuyên làm dân bình yên; lễ</t>
  </si>
  <si>
    <t>ghe bầu Phú-yên bị tàu ô; làm mồi bắt cướp; tàu chiến Phalangsa; đá san hô; an ninh biển</t>
  </si>
  <si>
    <t>giá chợ Thủ-dầu-một; gạo lúa muối; thịt heo; vịt gà; cá khô</t>
  </si>
  <si>
    <t>phép đàng sá Vĩnh-long; cấm chăn trâu bò gần đường; giữ nhà cửa; quy định; trật tự</t>
  </si>
  <si>
    <t>lập trường học Saigon; con nít Annam học tiếng Langsa; thầy dạy; giáo dục</t>
  </si>
  <si>
    <t>lập họ trưởng Chợ-lớn; Nguyễn tấn Danh; Đỗ hữu Phương; minh hương – Các chú; nhân sự</t>
  </si>
  <si>
    <t>bổ nhiệm thông ngôn; Võ văn lang; Hồ Văn quí; Mỏ-cày – Trà-vinh – Cần-lố; nhân sự</t>
  </si>
  <si>
    <t>xét án Đỗ Văn long; con Đỗ Văn cũ khỏi tù; theo giặc; ân xá; tư pháp</t>
  </si>
  <si>
    <t>xét án Đội cựu Nguyễn Văn am; giảm ba năm tù; Bến-tre; ân xá</t>
  </si>
  <si>
    <t>thưởng 150 quan tên Cường; bị đau giúp việc Châu-đốc; đền công; khen thưởng</t>
  </si>
  <si>
    <t>lời rao biên nhận thuế; sổ đỏ sắc trắng; kho bạc; thu thuế; thông báo</t>
  </si>
  <si>
    <t>khâm sai Annam Trần tiến Thành; Nguyễn văn Tường; Phú-yên; mồng một tết; ngoại giao</t>
  </si>
  <si>
    <t>bắt đốc binh Các; huyện Kiến-hưng; Hinh – Rộng – Lợi; cai lục lộ báo; trấn áp giặc</t>
  </si>
  <si>
    <t>giặc cỏ Mỹ-tho; làng Tân-hương bị phạt; đốt nhà cháy; gió mạnh; an ninh</t>
  </si>
  <si>
    <t>tàu Mãn thảo Annam; sửa máy Saigon về Huế; đức cha Hậu; bà cố Langsa; tàu khói</t>
  </si>
  <si>
    <t>luật lệ Lang-sa và Annam; thầy kiện; thói dân quê; cải cách tư pháp; nghị luận</t>
  </si>
  <si>
    <t>thơ Côn-nôn; ghe bầu chìm; Nguyễn văn Bình Phú-yên; dông bão; sống sót</t>
  </si>
  <si>
    <t>giá chợ Trà-vinh; gạo lúa vịt gà; nước mắm heo; trứng thịt heo</t>
  </si>
  <si>
    <t>bổ nhiệm huyện Vinh; cai tổng Hòa-đông-hạ; Gò-công; nguyệt bổng 2.400 quan; nhân sự</t>
  </si>
  <si>
    <t>tha tù; Bùi-hữu Ngãi; Bùi hữu Lộc; làng Bình-thủy Sa-đéc; theo giặc; ân xá</t>
  </si>
  <si>
    <t>thầy dạy hạng nhì thi đậu; Nguyễn văn Của Cái-bè; Cần-lố – Chợ-gạo – Cây-lấy – Mỹ-tho; giáo dục</t>
  </si>
  <si>
    <t>thi đậu thầy dạy hạng nhì; Phạm văn Lai; Phạm văn Kín; Chợ-quán – Thủ-dầu-một – Cần-giộc; giáo dục</t>
  </si>
  <si>
    <t>gia hạn thi thầy dạy; quan Lại bộ thượng thơ; kỳ hẹn hai tháng; giáo dục; nhân sự</t>
  </si>
  <si>
    <t>Lời rao; trạm thơ Phnom-penh; mỗi tháng một lần; Châu-đốc; bưu chính</t>
  </si>
  <si>
    <t>cai tuần Chồi; làng Tân-Lý-Đông; chánh tổng Hưng-Nhơn; bắt kẻ giúp giặc; tham biện</t>
  </si>
  <si>
    <t>tỉnh Kiên-hòa; thuế vụ; giặc cỏ giảm; xin giảm thuế mất mùa; Minh (ký)</t>
  </si>
  <si>
    <t>lấy lại mười cây súng; huyện Thoại; Thốt-nốt; đồn Đông-xuyên; ma-tà; Châu-đốc</t>
  </si>
  <si>
    <t>vua Cao-mên tới Sài-gòn; thăm quan Nguyên-Soái; đem vợ con; xe bò ngựa; ngoại giao</t>
  </si>
  <si>
    <t>đánh kẻ nghịch Trà-vinh; rạch Than-rau; tham biện Trà-vinh; bãi biển; giao tranh</t>
  </si>
  <si>
    <t>sửa cầu Thị-nghè; hội lấy họa đồ nước Lào; tàu Các chú; khảo sát; giao thông</t>
  </si>
  <si>
    <t>cọp chợ Bến-tre; bắt heo; dân núp; thú dữ; săn cọp</t>
  </si>
  <si>
    <t>Rạch-giá; dân làm ăn bình yên; đóng ghe bắt cá; tham biện; đời sống</t>
  </si>
  <si>
    <t>Sa-đéc; bắt cá tra; lấy phổi làm dầu; thầy thuốc; nghề cá</t>
  </si>
  <si>
    <t>Cây-lậy; khai khẩn ruộng mới; tham biện đi thăm; mùa lúa; canh nông</t>
  </si>
  <si>
    <t>tiệc quan Nguyên-Soái cựu và mới; các chức Annam trung thành; mồng ba avril; giao tiếp</t>
  </si>
  <si>
    <t>tàu Lang-sa mắc cạn; Madagascar; Thiên-trước; nhựt trình Đại-hải; tai nạn tàu</t>
  </si>
  <si>
    <t>sáu tỉnh bình yên; Tây-ninh Cao-mên ăn cướp; mất mùa nghèo đói; dẹp giặc; an ninh</t>
  </si>
  <si>
    <t>chuyện bốn thằng ăn trộm; chia của; mưu hại nhau; luân lý; trộm cắp</t>
  </si>
  <si>
    <t>YẾT THỊ trộm trâu; gần mùa cày; khai trâu làm dấu; phòng trộm; quan Nguyên-Soái</t>
  </si>
  <si>
    <t>bổ nhiệm đội Cần-đước; Nguyễn-văn-Nhu; ký lục Nguyễn-văn-Hiệp Thủ-dầu-một; tăng lộc; nhân sự</t>
  </si>
  <si>
    <t>thưởng giết cọp; một trăm quan mỗi con; người làm chứng; tham biện phát; diệt cọp</t>
  </si>
  <si>
    <t>giảm thuế trồng mía dâu chàm; khuyến nông; miễn thuế đất; quan Nguyên-Soái; canh nông</t>
  </si>
  <si>
    <t>trả lời đơn xin xét án; Phạm-văn-chân; Nguyễn-văn-đống; theo giặc; tư pháp</t>
  </si>
  <si>
    <t>vụ thầy kiện kiện Potteaux; Gia định báo cải chính; danh dự; tư pháp; báo chí</t>
  </si>
  <si>
    <t>tòa nhì Gia-định; d'Espinassous quan án; thầy kiện Jullien Blancsubé; sửa phong tục; xử án</t>
  </si>
  <si>
    <t>đảng ăn cướp Mỹ-tho; vô thành giết người coi kho; lính bắn; canh tư; cướp của</t>
  </si>
  <si>
    <t>phó tham biện Rạch-giá; Arnold chết; Châu-đốc; thương tiếc; tang</t>
  </si>
  <si>
    <t>Sa-đéc hỏa hoạn; làng Đinh-phước; lính Lang-sa chận lửa; 250 nhà lá cháy; cứu hỏa</t>
  </si>
  <si>
    <t>Tây-ninh; đảng cướp tan; ăn trộm trâu; Poucombô Cao-mên; an ninh</t>
  </si>
  <si>
    <t>Rạch-giá; nạp thuế kỳ nhứt; thuế vụ thuế nhơn; dân lo đóng thuế; hành chính</t>
  </si>
  <si>
    <t>chuyện cây mắc cỡ; cây trở mặt trời; bông quì; thực vật; khoa học tự nhiên</t>
  </si>
  <si>
    <t>chuyện Pon-té-cu-lan; Gia-long 1818; Per-nam-bu-co; đánh giặc lập hội đồng; truyện Tây</t>
  </si>
  <si>
    <t>biên bản hội đồng xét án; Trương Vĩnh Ký (Ông-cô-Tràng); quan Lại bộ thượng thơ; 4 mai 1868; tư pháp</t>
  </si>
  <si>
    <t>quyết định tư pháp tối cao; phân loại hình phạt; tham biện Vĩnh-long; quan Nguyên-Soái; sắc lệnh</t>
  </si>
  <si>
    <t>điều động bổ nhiệm nhân sự; phó quản Nguyễn Văn Châu; Hà-tiên – Thủ-đức; tri huyện; hành chính</t>
  </si>
  <si>
    <t>thưởng lực lượng an ninh Mỹ-tho; cai đội Nguyễn Văn Chím; lính ma-tà; đánh giặc; khen thưởng</t>
  </si>
  <si>
    <t>danh sách 14 học trò thi đậu; Các chú và Annam; Chợ-lớn – Cái-bè – Thủ-đức; 7 mai 1868; bổ nhiệm</t>
  </si>
  <si>
    <t>chuyện cây mắc cỡ (tiếp); người tù Bon-tê-cu-lan; con gái gác ngục tiếp tế; đồng hồ sinh học; luân lý</t>
  </si>
  <si>
    <t>giá chợ Sài-gòn; gạo lúa vịt gà; bông cán đường; đậu</t>
  </si>
  <si>
    <t>giá chợ Trà-vinh; gạo lúa vịt gà; nước mắm heo; trứng gà</t>
  </si>
  <si>
    <t>yết thị Rạch-giá; làng không cáo kẻ nghịch; phạt làng; quan tham biện; an ninh</t>
  </si>
  <si>
    <t>YẾT THỊ đảng ngụy; mưu làm giặc rằm tháng juillet; ngoài Bắc vào; khuyên báo quan; an ninh</t>
  </si>
  <si>
    <t>thưởng hội đi lấy họa đồ nước Lào; hai năm cực khổ; quan Nguyên-Soái; khảo sát; khen thưởng</t>
  </si>
  <si>
    <t>bổ nhiệm phó quản ký lục thông ngôn; Huình-văn-lợi; Phạm-đình-vi; Nguyễn-văn-quơn; Luro; nhân sự</t>
  </si>
  <si>
    <t>trả lời 13 đơn xin xét án; Nguyễn Văn Thiên ăn thịt người; giữ nguyên án đày; tư pháp</t>
  </si>
  <si>
    <t>Lời rao; ghe Annam khỏi đóng thuế Cao-mên; quan ba Pnum-Pình; bỏ thuế gian; thương mại</t>
  </si>
  <si>
    <t>quan Puech tàu Couleuvre đi Huế; phần thưởng vàng cho Vua Annam; Hoàng-đế Lang-sa; đức cha Sohier; ngoại giao</t>
  </si>
  <si>
    <t>đảng ngụy đánh đồn Rạch-giá; giết 20 lính Pháp; quan ba Disnematin; lấy lại đồn; giao tranh</t>
  </si>
  <si>
    <t>quân ngụy lấy đồn Thị-tính; mồng chín tháng Juillet; lính ma-tà trốn; lính Langsa; giao tranh</t>
  </si>
  <si>
    <t>quan ba Morvan lạc đường Trà-vinh; nắng bệnh; người Cao-mên không giúp; tử nạn; thương vong</t>
  </si>
  <si>
    <t>thầy dạy quốc ngữ Lái-thiu; chìm ghe tại Búng; chín học trò; cứu được; tai nạn sông</t>
  </si>
  <si>
    <t>trâu dữ Bình-long; kéo củi; băng chết người chủ; leo cây thoát; tai nạn</t>
  </si>
  <si>
    <t>giá chợ Sài-gòn; gạo lúa vịt gà; bông cán đường; dầu đèn</t>
  </si>
  <si>
    <t>Lời rao; đảng thông-binh Lưu con cháu Phan-thanh-Giảng; Bảo-an; dân bốn làng bắt giặc; khen thưởng</t>
  </si>
  <si>
    <t>giảm thuế Tân-hòa Phước-lộc; dân làm ăn yên; hoãn ba tháng; quan Nguyên-Soái; thuế</t>
  </si>
  <si>
    <t>kho bạc Sài-gòn dư tiền; người Annam lãnh lương tại kho; quan Nguyên-Soái; tài chính; hành chính</t>
  </si>
  <si>
    <t>phần thưởng Hoàng-đế Lang-sa; quan Niên Trà-vinh máy dạy vàng; Phủ Lê-lân-đức Bến-tre; khen thưởng</t>
  </si>
  <si>
    <t>tha Hương về xứ; nghi ngờ ở tù; quan Nguyên-Soái; ân xá; danh sách</t>
  </si>
  <si>
    <t>tha giảm án lễ vạn thọ; Hoàng-đế Lang-sa; danh sách phạm nhân; ân xá; mức án</t>
  </si>
  <si>
    <t>khen thưởng vợ con tử trận; làng bắt kẻ nghịch; Bình-thạnh; đền công; quan Nguyên-Soái</t>
  </si>
  <si>
    <t>bổ nhiệm huyện tri phủ; tổng Dư; Lê Tấn Đức; phó quản chánh quản; nhân sự; hành chính</t>
  </si>
  <si>
    <t>thầy dạy Hội-sơn thiệt thọ; Phạm-văn-Thiện; Kiến-đăng; 360 quan/năm; giáo dục</t>
  </si>
  <si>
    <t>Tây-ninh; giới hạn Cao-mên yên; giặc trốn Brelam; quan Cao-mên; an ninh</t>
  </si>
  <si>
    <t>Mỏ-cày; dân không lòng làm giặc; đề phòng bị dụ; khuyên dân; an ninh</t>
  </si>
  <si>
    <t>Châu-đốc; dân ở yên; đồn Rạch-giá bị lấy; báo tin Long-xuyên; an ninh</t>
  </si>
  <si>
    <t>đảng cướp Chệc; làng Đông-an An-thới Ngãi-an; súng đinh ba; nhà thủ An; cướp của</t>
  </si>
  <si>
    <t>chó dại mùa hè; làng Xuân-trường; cắn người; cách phòng; y tế</t>
  </si>
  <si>
    <t>chuyện hai người sui gia; Bến-cát – Vĩnh-lộc; đãi cơm; luân lý; đời thường</t>
  </si>
  <si>
    <t>giá chợ Sài-gòn; gạo lúa vịt gà; bông cân đường; dầu đen</t>
  </si>
  <si>
    <t>YẾT THỊ; huyện Chánh huyện Sâm ăn tiền dân; tham biện Trảng-bàng; xử tham nhũng; janvier 1869</t>
  </si>
  <si>
    <t>tha tù kỷ tị 1869; Trần-ngãi-lợi Gò-công; Nguyễn-hữu-huân Mỹ-tho; làm giặc; ân xá</t>
  </si>
  <si>
    <t>bớt án Võ-văn-trung; tham biện Vĩnh-long; hai năm tù; quan Lại bộ thượng thơ; ân xá</t>
  </si>
  <si>
    <t>đơn làng Tân-hương kêu vô đạo; tự do theo đạo; tham biện Mỏ-cày; quan Lại bộ thượng thơ; tôn giáo</t>
  </si>
  <si>
    <t>phần thưởng học trò; Nguyễn-văn-thuận; trường Vĩnh-long; học siêng; giáo dục</t>
  </si>
  <si>
    <t>thưởng 45 lính mã tà Vĩnh-long; sạch sẽ khi điểm; thông ngôn Ô-đồng 200 quan; khen thưởng</t>
  </si>
  <si>
    <t>quyết định nhân sự; thông ngôn Casimir Của; tăng lương phó quản; Dương Thanh kí lục; hành chính</t>
  </si>
  <si>
    <t>khen thưởng có công; đội Phạm Văn Vị; bắt quân nghịch; lính mã tà Vĩnh-long; học trò giỏi</t>
  </si>
  <si>
    <t>đấu giá 500 cây cột; dinh Lại bộ thượng thơ; nộp 200 quan trước; niêm phong; thầu</t>
  </si>
  <si>
    <t>đấu giá bán đồ chợ Sài-gòn; quan Giám thành nhứt; chín tháng; niêm phong; thầu</t>
  </si>
  <si>
    <t>kể tên tội nhơn chết Côn-nôn; Trần-văn-phú; Lê-văn-si; bệnh kiết; tù làm giặc</t>
  </si>
  <si>
    <t>cải chính án Trần-văn-ngọc; làng Quan-phủ Tân-an; theo giặc; rằm octobre; đính chính</t>
  </si>
  <si>
    <t>án chết chìm Cù-kho; người Các chú tên Dị; Ba đạo; cầu tạm đỡ sóng; tư pháp</t>
  </si>
  <si>
    <t>phong tục Tết Annam; ăn tết dâng tuổi; cúng giao thừa; vô kheo ra kheo; văn hóa</t>
  </si>
  <si>
    <t>hỏa hoạn cầu Ông-lãnh; 73 hộ cháy; Phúc-Lam xay giã gạo; đốt trấu; cứu hỏa</t>
  </si>
  <si>
    <t>phụ thêm GDB; 9 cuộc đua ngựa xe bò; 24-25 tháng giêng Kỷ-tị; 16 điều lệ; quan Nguyên-Soái</t>
  </si>
  <si>
    <t>quan thông sát Philastre; trả lời 29 đơn xét án; tha 7 người phủ Tân-an; giảm án; tư pháp</t>
  </si>
  <si>
    <t>khuyên trồng dâu nuôi tằm; cất nhà ngói giữ vệ sinh; ăn uống điều độ; giáo huấn; đời sống</t>
  </si>
  <si>
    <t>quan Nguyên-Soái đi thăm ba tỉnh mới; mồng bốn mars 1869; xuống tàu; kinh lý</t>
  </si>
  <si>
    <t>bắt hai thằng Ma-ní theo giặc; Cầu-ông-lãnh Chợ-quán; quan giám thành; sáu năm trốn; an ninh</t>
  </si>
  <si>
    <t>văn vần ca tụng Nam Kỳ; Sài-gòn – Gia-định phồn thịnh; đường sá dây thép; nhà thương; tuyên truyền</t>
  </si>
  <si>
    <t>lễ sinh nhật Hoàng thái tử Pháp; tiệc lớn Sài-gòn 200 khách; phủ huyện thông ngôn; mồng 4 tháng 2; lễ</t>
  </si>
  <si>
    <t>rửa tội học trò trường La Seyne; Nguyễn Văn Da; Trần Văn Hữu; Chợ-lớn; du học; Công giáo</t>
  </si>
  <si>
    <t>thầy thuốc Khâm mất tích; đàn bà mời chữa bệnh; xác trôi; Chợ-lớn; án mạng</t>
  </si>
  <si>
    <t>cậu giữ ngựa ăn trộm; bịa chuyện vỡ bình; bà chủ che giấu; luân lý; trộm cắp</t>
  </si>
  <si>
    <t>vua Kiệt nhà Hạ sụp đổ; vua Thang lập nhà Thương; Muội Hỉ ao rượu rừng thịt; Long Bàng; sử Trung Hoa</t>
  </si>
  <si>
    <t>khuyến học; Kinh Dịch Thư Lễ Thi Xuân Thu; Tứ Thư sử ký; đạo lý trị dân; giáo huấn</t>
  </si>
  <si>
    <t>mẹ Mạnh Tử ba lần dời nhà; cắt cửi dạy con; gần trường học; Mạnh Tử đại hiền; sử Trung Hoa</t>
  </si>
  <si>
    <t>ăn bổng bài quân công; người Annam được thưởng; đẳng bậc phân biệt; quan thượng hình; nhân sự</t>
  </si>
  <si>
    <t>nghị định thi thầy dạy; hạng nhất hạng nhì; đọc Pháp-Annam toán địa đồ; 1/7/1869; giáo dục</t>
  </si>
  <si>
    <t>Lời bảo; luật buôn bán Pháp; sổ nhật ký kê khai nợ; công ti hùn vốn; người phương Đông</t>
  </si>
  <si>
    <t>danh sách 5 lính tàu thiếu lương; Hiệp Võ Văn Thái Tài; thủ tục lãnh tiền; 8 mai; tài chính</t>
  </si>
  <si>
    <t>đấu giá gia tài bà họ Chơn; tham biện Vĩnh-long; trả nợ chủ nợ; 4.000 quan; minh hương</t>
  </si>
  <si>
    <t>quyết định nhân sự; Trần Trung Chánh đi Phú-quốc; đổi thông ngôn thông lại; Lê Lân Đức Trảng-bàng; hành chính</t>
  </si>
  <si>
    <t>khen thưởng; 3.000 quan nạn nhân hỏa hoạn Trà-vinh; 18 học trò Thủ-dầu-một; phó tham biện Biên-hòa Tây-ninh; khen thưởng</t>
  </si>
  <si>
    <t>hội đồng xét lại 10 án Nº91-100; theo giặc làm ngụy giết người; ăn cướp tranh gia tài; xử trảm đày; tư pháp</t>
  </si>
  <si>
    <t>án phúc thẩm Nº1-10; giảm trảm xuống đày; xử trảm y án; tha người vô tội; tư pháp</t>
  </si>
  <si>
    <t>hội đấu xảo Nam Kỳ; 500 người dự; khoáng sản kim khí; đá Vũng-tàu cẩm thạch Cao-mên; nghề thủ công</t>
  </si>
  <si>
    <t>danh sách lính tàu thiếu lương; quan Hộ bộ; thủ tục lãnh tiền; cha mẹ lãnh thế; tài chính</t>
  </si>
  <si>
    <t>đấu giá gia tài bà hộ Chơn; tham biện Vĩnh-long; trả nợ chủ nợ; niêm phong; thầu</t>
  </si>
  <si>
    <t>chuyện các nơi; tàu Aveyron 29 học trò Marseille; tàu Lucifer Hồng-công Nhựt-bổn; tàu chiến Autria; du học</t>
  </si>
  <si>
    <t>chuyện Rạch-giá; lãnh binh Mạnh hãm thành Định-tường; phát bằng cấp ngụy; cai tuần bắt; ra đầu thú</t>
  </si>
  <si>
    <t>chuyện Long-xuyên; được mùa lúa; trồng chàm trồng đậu; nghề mới tấn phát; canh nông</t>
  </si>
  <si>
    <t>chuyện Thủ-dầu-một; lính trạm gặp cọp; Thị-tỉnh; cọp chụp chó; thú dữ</t>
  </si>
  <si>
    <t>Lời rao; đấu giá nha phiến sáu tỉnh; quan Lại bộ thượng thơ; niêm phong; 1870-1871</t>
  </si>
  <si>
    <t>đấu giá hoa chi cờ bạc; tham biện Chợ-lớn; huyện Tân-long; ba tháng; thầu</t>
  </si>
  <si>
    <t>truyện ba anh em họ Hứa; đời nhà Hớn; nhường vợ giữ tình; thanh liêm; luân lý</t>
  </si>
  <si>
    <t>Truyện Robinson; cửa Sale (Maroc); bị bắt làm tôi; trốn chủ tàu; thằng Xuri; phiêu lưu</t>
  </si>
  <si>
    <t>nghị định lệ thi thầy dạy; tiếng Langsa cần kíp; lập trường bổn quốc; 7 mai 1867; giáo dục</t>
  </si>
  <si>
    <t>lệ thi thầy dạy quốc ngữ mới; 1/7/1869; hạn 1/7/1870; giáo dục; nhân sự</t>
  </si>
  <si>
    <t>danh sách lính tàu thiếu lương; quan Hộ bộ; tàu Provence; lãnh tiền; tài chính</t>
  </si>
  <si>
    <t>chuyện đấu xảo III; cảnh sông rạch Nam Kỳ; ghe thuyền giao thương; muối Bà-rịa lụa gạo tiêu; ngà voi bông Cao-mên</t>
  </si>
  <si>
    <t>CHUYỆN GÓP; chìm xuồng cầu Ông-lãnh; hai bạn ghe bầu; nhà canh vớt xác; tai nạn</t>
  </si>
  <si>
    <t>án giết thằng Chà-và; Bến-nghé kinh Chợ-vải; giữ nhà đồ vàng bạc; mười lăm tuổi; hình sự</t>
  </si>
  <si>
    <t>ghe bầu chở tơ đường; cướp biển đánh; gạo lên giá; các cửa ngoài; thương mại</t>
  </si>
  <si>
    <t>lễ vớt hồn Các chú; vàm Bến-nghé; chết trôi chết chìm; mê tín; Quảng-đông</t>
  </si>
  <si>
    <t>chuyện cọp Thủ-thiêm; bảy người lấy củi rừng Sác; phê phán mê tín cọp thần; luân lý; thú dữ</t>
  </si>
  <si>
    <t>truyện ba anh em họ Hứa (tiếp); kế thanh liêm; vào triều làm quan; khuyên em về; luân lý</t>
  </si>
  <si>
    <t>Truyện Robinson; thằng Xuri; tàu Bồ-đào-nha cứu; bờ biển Tây Phi; sông Gambie; phiêu lưu</t>
  </si>
  <si>
    <t>chuyện đấu xảo III (cuối); nghề ruộng Nam Kỳ và Tây; cải cách sổ bộ; phê phán nha phiến; nghị luận</t>
  </si>
  <si>
    <t>danh sách 5 lính tàu thiếu lương; quan Hộ bộ; thủ tục lãnh; 8 mai 1869; tài chính</t>
  </si>
  <si>
    <t>Lời rao; đấu giá đất Vĩnh-long; họa đồ lô đất; gần chợ Thủ-ngữ; thầu</t>
  </si>
  <si>
    <t>giải thích khoa học sấm sét; bác mê tín Thiên Lôi; lưỡi tầm sét; phòng sét; khoa học</t>
  </si>
  <si>
    <t>chuyện có ích phong hóa; thành Athena; ngựa già rung chuông; quan xét công bình; luân lý</t>
  </si>
  <si>
    <t>một người con trẻ gan dạ; hai cậu bé; cứu bạn khỏi chó sói; thọc tay giữ lưỡi sói; can đảm</t>
  </si>
  <si>
    <t>sách sử các đời vua Annam; đời Hồng Bàng; Kinh Dương Vương; Lạc Long Quân Âu Cơ trăm trứng; lịch sử</t>
  </si>
  <si>
    <t>Truyện Robinson; vùng Các Thánh; trồng mía Bresil; mua đất lập nghiệp; Guinée; phiêu lưu</t>
  </si>
  <si>
    <t>danh sách lính tàu thiếu lương; quan Hộ bộ; Provence l'Orne; lãnh tiền; tài chính</t>
  </si>
  <si>
    <t>truyện Hai đứa con trai; mẹ thiên vị; con hư ăn cắp; đổ oan đầy tớ; hối cải; luân lý</t>
  </si>
  <si>
    <t>sách sử Annam; Phù Đổng Thiên Vương; Sơn Tinh Thủy Tinh; thần Tản Viên; Hùng Vương diệt vong; lịch sử</t>
  </si>
  <si>
    <t>chuyện thầy chùa giả tu; nhịn cơm; ăn vụng bị mụ vãi bắt; mê tín; trào phúng</t>
  </si>
  <si>
    <t>vợ lính mã tà; chồng cũ người Hoa; làng bắt đóng trăng; Đức Cha phân xử; tình duyên</t>
  </si>
  <si>
    <t>Truyện Robinson; buôn nô lệ Guinée; bão dữ; tàu mắc cạn; tam bản; phiêu lưu</t>
  </si>
  <si>
    <t>hội đồng tham vấn dân; thuế xâu sổ bộ; in 3.000 bổn sách hỏi; lý trưởng đọc; hành chính</t>
  </si>
  <si>
    <t>kể tên người chết Côn-nôn; Vỏ-văn-hun; Bổn; bệnh kiết; tù làm giặc</t>
  </si>
  <si>
    <t>Lê-văn-nhoi chết Guadeloupe; Pointe-à-pitre; án Bình-dần 1866; tù phát lưu; báo tử</t>
  </si>
  <si>
    <t>chuyện việc tơ lụa; gởi mẫu tơ Lyon; nghề tơ Nam-kỳ; xuất khẩu kén; kỹ thuật ươm tơ</t>
  </si>
  <si>
    <t>sách sử Annam; thần Kim Quỉ; xây thành trừ ma; núi Thất Diệu; nỏ thần móng rùa</t>
  </si>
  <si>
    <t>Truyện Robinson; trôi dạt đảo hoang; sống sót một mình; nón giày còn lại; leo cây ngủ; sinh tồn</t>
  </si>
  <si>
    <t>các điều hỏi thuế điền thổ; 21 câu hỏi; giảm thuế; đinh bộ sổ đời; hành chính</t>
  </si>
  <si>
    <t>BẢN; kế hoạch đăng loạt bài về nước Langsa; giới thiệu phương Tây; lịch sử Pháp; Paris; biên tập</t>
  </si>
  <si>
    <t>chuyện tơ chỉ; máy lò ươm; làm kén ngột; sấy khô nhộng; hai phép; kỹ thuật</t>
  </si>
  <si>
    <t>BÁO TỬ; tham biện Mỹ-tho Levasseur chết; quan hai thủy; thương tiếc; cáo phó</t>
  </si>
  <si>
    <t>chuyện Trảng-bàng; gieo giống lên tốt; rẫy mía xanh; đổi cách làm đường Tây; canh nông</t>
  </si>
  <si>
    <t>sách sử Annam; đời Chiến quốc bên Tàu; nhà Tần xưng Hoàng đế; Lý-ông-Trọng; lịch sử</t>
  </si>
  <si>
    <t>Truyện Robinson; bơi ra tàu đắm; lấy lương thực; đóng bè chở đồ; sinh tồn; phiêu lưu</t>
  </si>
  <si>
    <t>bổ nhiệm Lại bộ thượng thơ tạm; Laugier; Piquet; 19 juillet 1869; nhân sự</t>
  </si>
  <si>
    <t>lễ mừng rằm tháng août; thánh thọ Napoléon; vạn thọ Hoàng đế Langsa; tờ tư tham biện; lễ</t>
  </si>
  <si>
    <t>hội đồng tham vấn dân; thuế xâu sổ bộ; bản đăng lại; khác biệt câu chữ; hành chính</t>
  </si>
  <si>
    <t>sách hỏi thuế ruộng đất; 10 điều; thảo điền sơn điền; mất mùa giảm thuế; hành chính</t>
  </si>
  <si>
    <t>sách hỏi phần hai; điều 11-17; sổ sinh tử giá thú; đinh bộ thuế thân; sưu dịch</t>
  </si>
  <si>
    <t>sách hỏi phần ba; điều 18-22; lãi suất cho vay; khế ước; xử nợ quá hạn</t>
  </si>
  <si>
    <t>sách hỏi phần bốn; điều 23; giúp điền chủ nghèo; mượn tiền lãi thấp; cày ruộng</t>
  </si>
  <si>
    <t>tổng hợp án hình sự; tham biện xử tháng 2-4/1869; hội đồng xét lại; làm ngụy ăn cướp; đày</t>
  </si>
  <si>
    <t>gia thêm GDB số 5; quì đơn; quan thống sát trả lời; Thị-nguyên A-chong; Lo-si; tư pháp</t>
  </si>
  <si>
    <t>gia thêm GDB; đơn Vĩnh-long; Cò-ngôn-giáo; Nguyễn-thị-ban huyện Trinh; Dương-văn-tu; tư pháp</t>
  </si>
  <si>
    <t>gia thêm GDB; cướp Măng-thít; 40-50 tên năm ghe; giả danh tham biện; chém phó tổng Bình-chánh; an ninh</t>
  </si>
  <si>
    <t>sách hỏi thuế ruộng đất; 10 điều; thảo điền sơn điền thổ; mất mùa; hành chính</t>
  </si>
  <si>
    <t>bày việc nước Langsa (tiếp); lịch sử Pháp; giáo dục dân Nam-kỳ; sách vở phương Tây; nghị luận</t>
  </si>
  <si>
    <t>Truyện Robinson; dựng chòi trú ẩn; kết bè nhẹ; thâu gom nhu yếu phẩm; súng thuốc; sinh tồn</t>
  </si>
  <si>
    <t>sách sử Annam; nhà Thục An Dương Vương; Tần sai Đồ Thư; Nhâm Ngao Triệu Đà; Âu Lạc; lịch sử</t>
  </si>
  <si>
    <t>nước Xiêm trả lời; đánh lưới Biển-hồ; ranh giới Xiêm – Cao-mên; ngoại giao; đánh cá</t>
  </si>
  <si>
    <t>bà Thị-lại mẹ huyện Lễ; 200 quan; phát đồ ăn tội nhơn; khám Saigon; từ thiện</t>
  </si>
  <si>
    <t>nghị định lễ vạn thọ; xá giảm tù bốn điều; danh sách phạm nhân nhiều tỉnh; G. Ohier; ân xá</t>
  </si>
  <si>
    <t>thảm án Tân-thới-trung Hóc-môn; Trần-văn-Sơn giết chủ; Văn-bức-Kê; uất ức; hình sự</t>
  </si>
  <si>
    <t>Đức thương yêu thiệt; Đức cha giúp người đạo lạc; phong bạc 25 đồng; bác ái; luân lý</t>
  </si>
  <si>
    <t>sách sử Annam; nhà Triệu Vũ Đế; Phiên Ngư; sứ Lục Giả nhà Hán; Nam Việt; lịch sử</t>
  </si>
  <si>
    <t>làm phước mà nợ đời; thợ vẽ nghèo; thợ mộc tốt bụng; nhường nhà nuôi bệnh; luân lý</t>
  </si>
  <si>
    <t>Truyện Robinson; ra tàu đắm lần 11; hộc vàng bạc vô ích; dông bão sập tàu; thiết lập nơi ở; sinh tồn</t>
  </si>
  <si>
    <t>kê tên tội nhơn chết Côn-nôn; các tỉnh Nam Kỳ; tù đày biệt xứ; tháng 7-8/1869; báo tử</t>
  </si>
  <si>
    <t>phán quyết quan Philastre; sáu vụ quì đơn; tranh đất Lâm-thị-Lành Paulus Của; 3/9/1869; tư pháp</t>
  </si>
  <si>
    <t>Lời rao; đấu giá nộp gạo nhà nước; quan Lại bộ thượng thơ; 20 octobre 1869; thầu</t>
  </si>
  <si>
    <t>Lời rao; đấu giá hoa chi cờ bạc; tham biện Chợ-lớn; huyện Tân-long; ba tháng; thầu</t>
  </si>
  <si>
    <t>Lời rao; bán tự vị Ông cố Tràng; phố Limousin; gần cầu nhà thờ; hai đồng bạc; sách</t>
  </si>
  <si>
    <t>Lời rao; đấu giá công xi cờ bạc; tham biện Bà-rịa; ba tháng; cuối năm 1869; thầu</t>
  </si>
  <si>
    <t>danh sách 4 lính tàu; Remy Joachim; Trần-văn-Du; Trần-văn-Phụng; Sửu; lãnh tiền</t>
  </si>
  <si>
    <t>bạo loạn phá ngục Saigon; 450 tội nhân; 29 trốn thoát; đánh người giữ chìa khóa; quân Giám thành</t>
  </si>
  <si>
    <t>sách sử Annam; nhà Triệu (Văn-Minh-Ai-Thuật vương); Lữ Gia phản kháng; nhà Hán chia chín quận; lịch sử</t>
  </si>
  <si>
    <t>tin tốt các nơi; mưa lớn chấm dứt hạn; ruộng lúa tốt; mùa gặt khá; canh nông</t>
  </si>
  <si>
    <t>Truyện Robinson; giấu 150 cân thuốc súng; dê hoang; kinh nghiệm săn bắn; đảo hoang; sinh tồn</t>
  </si>
  <si>
    <t>nạn cọp nhiều vùng; Bà-rịa Long-thành bắt 3 cọp; Rạch-giá cọp cái; nhà máy dây thép; thú dữ</t>
  </si>
  <si>
    <t>gió lớn chìm ghe buôn; Bà-rịa ngã tư; 14 người chết chìm; 29 tháng 8; tai nạn</t>
  </si>
  <si>
    <t>chuyện phép công bình; Hoàng đế cải trang vi hành; con gái quan cựu; đền công; luân lý</t>
  </si>
  <si>
    <t>đặt Trương Vĩnh Ký làm tổng tài; Gia Định Báo; lộc 3.000/năm; quan Nguyên-Soái; nhân sự báo chí</t>
  </si>
  <si>
    <t>mục đích Gia Định Báo; dạy dân hiểu ý nhà nước; khuyên mua báo đọc; quan Nguyên-Soái; báo chí</t>
  </si>
  <si>
    <t>kêu gọi cộng tác viết báo; gởi thơ tin tức; điều hay có ích; quan Nguyên-Soái biết ơn; báo chí</t>
  </si>
  <si>
    <t>kênh đào Suez (Egyp); 17 novembre 1869; tàu buôn phương Tây; rút ngắn đường biển; giao thông</t>
  </si>
  <si>
    <t>gốc tích tết trung thu; người Chệc; rằm tháng tám; phong tục; phó Tân-bình</t>
  </si>
  <si>
    <t>bổn phận con cái; hiếu thảo cha mẹ; phê phán cậy tiền; giáo huấn; luân lý</t>
  </si>
  <si>
    <t>sách sử Annam; nhà Tây-hán đô hộ; Trưng-trắc lên làm vua; Bắc thuộc; lịch sử</t>
  </si>
  <si>
    <t>đời vua Sí-vương (Sĩ Nhiếp); Mã-viện đánh Trưng-trắc; Lý-cầm; Lý-nam-đế; lịch sử</t>
  </si>
  <si>
    <t>ghe tàu buôn bán Saigon; mồng 1-15 septembre; nước mắm dầu dừa bắp; 237 ghe; thương mại</t>
  </si>
  <si>
    <t>giá hàng Chợ-lớn; gạch vôi; sừng trâu bông; đậu dầu dừa; cá khô</t>
  </si>
  <si>
    <t>thưởng làng Mi-lạc; Biên-hòa; bắt hai quan ứng nghĩa; 300 franc; khen thưởng</t>
  </si>
  <si>
    <t>thưởng bắt Mai-ngọc-toan; Chợ-lớn; 45 franc; nộp tham biện; G. Ohier Laugier</t>
  </si>
  <si>
    <t>bồi thường đất lập dinh; Nguyễn-văn-kiệm; 200 francs; trưng thu đất; đền bù</t>
  </si>
  <si>
    <t>xem xét lại phép trị dân; lập hội đồng; làng cử đại diện; nguyện vọng dân; cải cách luật</t>
  </si>
  <si>
    <t>tù Hộ-văn-ho chết; nhà thương Chợ-quán; tùng giặc; Sa-đéc; báo tử</t>
  </si>
  <si>
    <t>đính chính bản dịch; tiếng Langsa indigènes; người bổn quốc; số 21; cải chính</t>
  </si>
  <si>
    <t>nguyên tắc dịch thuật; đặt tiếng mới chức tước; viết rõ xuôi; ngôn ngữ báo chí; meta</t>
  </si>
  <si>
    <t>tai nạn đốn củi; người Luống Chợ-quán; vàm Củi-bắp; cây đổ; anh em bỏ nghề</t>
  </si>
  <si>
    <t>về chàm; Brassard de Corbigny; phép trồng làm chàm; 140 thứ; đấu xảo canh nông</t>
  </si>
  <si>
    <t>sách sử Annam; nhà Tê; Lưu-khải đánh Thúc-hiển; Lý-thiên-bửu; Lý-phật-tử chạy Lào; lịch sử</t>
  </si>
  <si>
    <t>vua Triệu-việt-vương; Quang-phục 23 năm; nhà Lương Thái-thanh; 548 Giáng sanh; lịch sử</t>
  </si>
  <si>
    <t>vua Lý-nam-đế sau; Lý-phật-tử; đánh Triệu-việt-vương; nhà Tùy xâm lược; Bắc thuộc</t>
  </si>
  <si>
    <t>địa lý nước Anh; Royaume-uni; Bretagne Ecosse Irlande; người Breton; lịch sử châu Âu</t>
  </si>
  <si>
    <t>giá hàng Chợ-lớn; bông cán đậu; dầu dừa lúa; cá khô tiêu; gạo bao đựng</t>
  </si>
  <si>
    <t>lời rao người đi ghe; đi sát bờ; ban đêm thắp đèn; tránh đụng tàu lớn; Sài Gòn – Cần Giờ; an toàn đường sông</t>
  </si>
  <si>
    <t>đổi địa phận hai tổng Mò-Cày; Minh Nghi Minh Khánh; sáp nhập làng; Minh Phú tổng; G. Ohier; hành chính</t>
  </si>
  <si>
    <t>đặt 9 thầy dạy học 1 thông ngôn; Biên-Hòa Cần-Thơ; Tân-An Mỹ-Tho; trường học; bổ nhiệm; giáo dục</t>
  </si>
  <si>
    <t>đo đất vẽ họa đồ các làng; 14 điều; hương chức khí cụ; nhân công ghe thuyền; G. Ohier; hành chính</t>
  </si>
  <si>
    <t>ân xá 130 người bị đày; Côn-Nôn Đại-Hải; tội theo giặc; về quê hương; chính sách khoan hồng</t>
  </si>
  <si>
    <t>việc canh nông; Long-Thành Cần-Giuộc Châu-Đốc; Thủ-Dầu-Một Cần-Thơ; được mùa lúa mía đậu; trồng trái Biên-Hòa</t>
  </si>
  <si>
    <t>tin người Hoa chết đuối; rửa tàu sẩy chân; sông Bến Nghé; 21 tháng 10; đồng hương chôn cất</t>
  </si>
  <si>
    <t>thơ Thủ Dầu Một; trộm bị cọp cắn đứt tay; chùa linh Cái-Còn; phát bùa; Phong-Phú; mê tín</t>
  </si>
  <si>
    <t>tiếp truyện sử Annam; đời nhà Ngô Ngô Quyền; Dương Tam Ca soán ngôi; Xương-Văn; lịch sử</t>
  </si>
  <si>
    <t>ông huyện Năn Cà Mau; theo giặc bị mẹ nộp; mẹ khóc khuyên hối cải; ghét người Hoa; luân lý</t>
  </si>
  <si>
    <t>giá hàng Chợ-Lớn; gạch vôi sừng trâu; bông đậu dầu dừa; lúa gạo da bò; tiêu</t>
  </si>
  <si>
    <t>ghe bầu ghe cửa Sài Gòn; thống kê vô ra; tải trọng hàng hóa; mồng 1-rằm tháng 11; G. Janneau; thương mại</t>
  </si>
  <si>
    <t>bổ nhiệm phó tham biện; Boutroye Vĩnh-long; Prioux Gò-công; 16 février 1870; nhân sự</t>
  </si>
  <si>
    <t>lập trường Ích-thạch; Nguyễn-văn-thống thầy giáo; 360 franc/năm; giáo dục; bổ nhiệm</t>
  </si>
  <si>
    <t>Lời rao; chở đồ nhà nước ra Côn-nôn; 5-8 chuyến/năm; quan Lại bộ thượng thơ; thầu</t>
  </si>
  <si>
    <t>thẩm xét án tham biện; Trà-vinh xử làm ngụy; Đố-văn-ôn phạt lưu 10 năm; tư pháp; danh sách án</t>
  </si>
  <si>
    <t>kể tên kẻ chết; Lê-văn-cu Sa-đéc; án đày 20 năm giết người; nhà thương ngục Saigon; báo tử</t>
  </si>
  <si>
    <t>buôn bán ba tháng cuối 1869; giá hàng 2 triệu quan; tàu ghe; địa hạt Saigon; thương mại</t>
  </si>
  <si>
    <t>bắt tướng nghịch tên Đông; Trảng-bàng; quân ngụy; làm khó dân; an ninh</t>
  </si>
  <si>
    <t>Bình-hòa-xã; hỏa hoạn chợ Bà-rèn; cháy nhà; cứu lửa; tai nạn</t>
  </si>
  <si>
    <t>Hóc-môn; bà góa bán hàng; án mạng đầu độc; chợ; hình sự</t>
  </si>
  <si>
    <t>làng Tân-thới-tây Bình-long; cả nhà năm người; ngộ độc; nhà Tân; tai nạn</t>
  </si>
  <si>
    <t>Thủ-Đức; bắt cóc cháu gái 12 tuổi; làng Phong-phú; Trảng-ông-khế; hình sự</t>
  </si>
  <si>
    <t>Ngãi-an-huyện; công ty cờ bạc; bắt đánh bạc lậu; làng Bình-phú; lính bắt</t>
  </si>
  <si>
    <t>Tân-đồng; con gái leo xoài té; tai nạn; chết; đời thường</t>
  </si>
  <si>
    <t>Bình-xuân; hai anh em xuống ghe; bệnh kinh phong; chết đuối; tai nạn</t>
  </si>
  <si>
    <t>Biên-hòa; đàn bà sanh đôi lạ; làng Bình-xuân; chuyện lạ; sinh nở</t>
  </si>
  <si>
    <t>Bến-than; làng Thạnh-đồng; nấu bánh cháy nhà; hỏa hoạn; đời thường</t>
  </si>
  <si>
    <t>Hóc-môn; tên Thiện ngủ ghe; cháy nhà; cứu vợ con; hỏa hoạn</t>
  </si>
  <si>
    <t>bài học bản đồ; nước Portugal (Bồ-tư-ghê); Yphanho; lịch sử; địa lý châu Âu</t>
  </si>
  <si>
    <t>cấp bằng lễ Hoàng Thái-Tử; Dương-văn-Cai tri huyện Long-thành; 1800 francs; Nguyễn-văn-Gong; nhân sự</t>
  </si>
  <si>
    <t>ngục Saigon; Lê-văn-Tai Long-khánh; án ăn cướp; chết trong ngục; báo tử</t>
  </si>
  <si>
    <t>Chợ-lớn; ghe Ba-tri bán gạo; rạch Xóm-củi; bạn chèo chết đuối; tai nạn</t>
  </si>
  <si>
    <t>Long-thành; làng Bình-dương cúng đình; pháo cháy; tên Chánh; hỏa hoạn</t>
  </si>
  <si>
    <t>Trảng-bàng; làng Gia-lộc cháy nhà; nửa đêm; nhà thị Tiến; hỏa hoạn</t>
  </si>
  <si>
    <t>Phước-lộc; cúng đình đốt pháo; cháy vàng mã; hương chức; hỏa hoạn</t>
  </si>
  <si>
    <t>Gò-công; cọp tấn công dân Tân-phước; đào kinh 4000 thước; giao thương; thú dữ</t>
  </si>
  <si>
    <t>Phước-lộc; chợ Bà-đắc; nhà giàu nuông con hư; thằng Đặng; luân lý</t>
  </si>
  <si>
    <t>Biên-hòa; làng Bình-trước; bà Đạt khấn thần; ba con vào rừng đốn cây; mê tín</t>
  </si>
  <si>
    <t>Thủ-dầu-một; cháy dãy phố tranh 7 căn; gió mạnh thiếu nước; canh năm; hỏa hoạn</t>
  </si>
  <si>
    <t>Mỹ-tho; tổng Hưng-nhơn; làm rẫy được mùa; lúa dưa bí; canh nông</t>
  </si>
  <si>
    <t>Mỹ-tho; giá lúa gạo; ghe bầu ăn gạo; bán buôn; thương mại</t>
  </si>
  <si>
    <t>sách sử Annam; vua Ngọa Triều Long-đình; bạo ngược; nhà Tiền Lê; lịch sử</t>
  </si>
  <si>
    <t>sách sử Annam; đời nhà Lý; vua Thái Tổ Hoàng Đế; Lý Công Uẩn; lịch sử</t>
  </si>
  <si>
    <t>bài học bản đồ; nước Espagne (Yphanho); Christophe Colomb; Madrid; địa lý châu Âu</t>
  </si>
  <si>
    <t>giá tiền nhà thương Chợ-quán; 0fr75/ngày; người Saigon; y tế; quy định</t>
  </si>
  <si>
    <t>lập thêm nhà bệnh Chợ-quán; 32 giường; 13.500 franc; nhà thương; y tế</t>
  </si>
  <si>
    <t>đặt đổi sở tham biện; Pollard Delefosse; hạng ba 10.000 franc; Villard Benoist; nhân sự</t>
  </si>
  <si>
    <t>danh sách ân xá; Phạm-văn-kinh; Nguyễn-văn-chan; giảm án; tha tù</t>
  </si>
  <si>
    <t>cuộc đua ngựa; ngựa vàng phủ Cà; Chợ-lớn; giải nhứt nhì ba; trường đua</t>
  </si>
  <si>
    <t>cuộc Thành-phố đua xe; Borithène ông Bernard; cuộc Saigon song mã; 2000 francs; đua ngựa</t>
  </si>
  <si>
    <t>Chợ-quán; vợ chồng nghèo Nhơn-giang; hái me té cây; tai nạn; nghề trồng bông</t>
  </si>
  <si>
    <t>Cần-giuộc; đám hát Thanh-ba; Võ-văn-nủi say rượu; gây lộn; hình sự</t>
  </si>
  <si>
    <t>Biên-hòa; chợ Tân-huyện cháy 29 nhà; Khách chiên xảo; hỏa hoạn; tai nạn</t>
  </si>
  <si>
    <t>Biên-hòa; làng Tân-tịch cháy chợ; đèn ngủ quên; Trương-văn-Thuận; hỏa hoạn</t>
  </si>
  <si>
    <t>Rạch-giá; răn đời rượu cờ bạc; làng Vĩnh-lạc; say chết; luân lý</t>
  </si>
  <si>
    <t>sách sử Annam; cung điện Thăng-long; điện Tập-hiên Càn-nguyên; sông Cô-pháp; lịch sử</t>
  </si>
  <si>
    <t>bài học bản đồ; nước Ytalie (Ý); biển Adriatique; Chúa Cứu thế; địa lý châu Âu</t>
  </si>
  <si>
    <t>người Phalangsa vào địa hạt; tờ thông hành họa đồ hình; 30 novembre 1869; quy định; hành chính</t>
  </si>
  <si>
    <t>bán bản đồ Nam-kỳ; 4 tấm 5 francs; quan Lại bộ thượng thơ; công lệnh; hành chính</t>
  </si>
  <si>
    <t>đặt đổi sở tham biện; Gibert quan thuế Biên-hòa; 3.000 francs; sở phí; nhân sự</t>
  </si>
  <si>
    <t>Biên-hòa; công ti lập máy làm đường mía; đường trắng; kỹ nghệ; canh nông</t>
  </si>
  <si>
    <t>Long-hồ; Đình-văn-điều bị rắn hổ cắn; lấy gan rắn; tai nạn; đời thường</t>
  </si>
  <si>
    <t>Cần-giuộc; tin địa phương; đời thường; an ninh; làng xóm</t>
  </si>
  <si>
    <t>Tây-ninh; cháy 12 nhà tranh; gần sở tham biện; gió mạnh; hỏa hoạn</t>
  </si>
  <si>
    <t>Biên-hòa; làng Đắc-phước; xã Ờ đi coi đánh me; cháy nhà cháy lúa; hỏa hoạn</t>
  </si>
  <si>
    <t>Trảng-bàng; làng Tân-phú cháy; thị-Cam thị-Vủ; nghi phóng hỏa; hỏa hoạn</t>
  </si>
  <si>
    <t>Chợ-lớn; bạn hát Chà-và; dinh tham biện; chuyện Vi gặp cụ Nguyệt; đời thường</t>
  </si>
  <si>
    <t>Cái-mơng; răn cờ bạc; giàu giờ ngủ khó giờ mới; trúng bạc rồi thua; luân lý</t>
  </si>
  <si>
    <t>Phú-nhuận Tân-bình; người đàn ông tự trầm; sông Cầu-kiệu; uống rượu; tự tử</t>
  </si>
  <si>
    <t>Châu-đốc; làng Thường-lạc; hai anh em bị rắn cắn; ra đồng xem lúa; tai nạn</t>
  </si>
  <si>
    <t>Cần-thơ; quân mộ muốn dậy; tham biện tra xét; rút vô rừng; an ninh</t>
  </si>
  <si>
    <t>Sa-đéc; làng Hội-an; tát đìa bắt cá; té cây ổi; tai nạn</t>
  </si>
  <si>
    <t>Sa-đéc; đám cưới rước dâu; ghe chìm gió to; Mỹ-an; tai nạn</t>
  </si>
  <si>
    <t>Châu-đốc; làng Châu-phú; bà góa con đui; cháy nhà chụm lửa; hỏa hoạn</t>
  </si>
  <si>
    <t>Vĩnh-long; 5 ghe mua lúa Cầu-ngang; 4 chiếc chìm Bãi-xang; sóng lớn; tai nạn</t>
  </si>
  <si>
    <t>sách sử Annam; vua Thái-tổ nhà Lý; tướng chém núi Bằng-sơn; công thần; lịch sử</t>
  </si>
  <si>
    <t>cấp học bổng nhà trường d'Adran; con nít Annam; nghị định 1861-1866; Saigon; giáo dục</t>
  </si>
  <si>
    <t>lập nhà sửa phạt Thuận-kiều; 4 nhà sửa phạt Saigon; con nít phạm tội; lề luật; cải tạo</t>
  </si>
  <si>
    <t>thăng bậc người làm việc; Nguyễn-văn-cao kí lục Long-thành; Đào-văn-hiền Mỏ-cày; nguyệt bổng; nhân sự</t>
  </si>
  <si>
    <t>tin giặc bên Tây; chiến tranh Pháp-Phổ 1870; nước Prusse; E-pha-nho; thời sự quốc tế</t>
  </si>
  <si>
    <t>thẩm xét án tham biện; Sóc-trang Trần-văn-sự; ăn trộm 2 năm tù; danh sách án; tư pháp</t>
  </si>
  <si>
    <t>gió lạ làng Tứ-xuân; tốc nhà; chuyện cọp Cà-mau; tập tính cọp; thiên nhiên</t>
  </si>
  <si>
    <t>Biên-hòa; con tây (tê giác) Núi-chùa; phá ruộng mía; ban đêm; thú dữ</t>
  </si>
  <si>
    <t>Lời rao; phát mãi đất ruộng nhà nước; dinh tham biện Tân-an; 15 septembre; đấu giá</t>
  </si>
  <si>
    <t>kể tên tù Côn-nôn chết; Ngô-văn-đạc; Đoàn-văn-thạch; án làm ngụy; báo tử</t>
  </si>
  <si>
    <t>nhà phước nuôi con mồ côi; lương tiền ti trưởng; quy định; từ thiện; hành chính</t>
  </si>
  <si>
    <t>đèn hiệu tàu sông Saigon; đèn đỏ kéo lên; tàu buồm tàu lửa; 16 tháng août; giao thông</t>
  </si>
  <si>
    <t>đèn hiệu tàu sông Saigon; De Cornulier-Lucinière; 15 octobre 1870; quy định; giao thông</t>
  </si>
  <si>
    <t>yết thị đổi triều Pháp; Napoléon; nền cộng hòa; P. Vial; thời sự quốc tế</t>
  </si>
  <si>
    <t>kể tên tội nhơn chết Côn-nôn; Trần-văn-Du; án ăn cướp; nhà thương Côn-nôn; báo tử</t>
  </si>
  <si>
    <t>thẩm xét án tham biện; Trảng-bàng Huỳnh-văn-keo; ăn trộm; Bắc-trang tù chung thân; tư pháp</t>
  </si>
  <si>
    <t>luận háo danh; tham công danh; bỏ gia đình; hại nước hại dân; giáo huấn</t>
  </si>
  <si>
    <t>Ban bằng cấp thật thọ cho các cai tổng có công; khen thưởng các làng giữ dân; thử nghiệm nghề tằm tơ</t>
    <phoneticPr fontId="2" type="noConversion"/>
  </si>
  <si>
    <t>tìm con lạc; Nguyễn-văn-phú; làng Phước-trạch; con gái Nguyễn-thị-đầy 10 tuổi; nhắn tin</t>
  </si>
  <si>
    <t>thống kê tàu buôn ra vào cửa; Phalangsa Hồng-mao Ngô; 114 chiếc; trọng tải bạn quá giang; thương mại</t>
  </si>
  <si>
    <t>tàu các nơi đến; danh sách tàu; cảng Saigon; giao thông; thương mại</t>
  </si>
  <si>
    <t>tàu đây sang các nơi; danh sách tàu; cảng Saigon; giao thông; thương mại</t>
  </si>
  <si>
    <t>giá hàng hóa thu 1870; nhập 19,7 triệu francs; xuất 46,9 triệu; ghe bầu 15 triệu quan; thương mại</t>
  </si>
  <si>
    <t>nhà thương Chợ-quán; cho con gái ở đậu; điều lệ; y tế; quan Nguyên Soái</t>
  </si>
  <si>
    <t>giao quyền Nguyên Soái; de Cornulier-Lucinière; mồng 1 avril; tổng thống thủy lục; nhân sự</t>
  </si>
  <si>
    <t>yết thị Nguyên Soái Dupré; tuyên cáo dân Nam Kỳ; quan dân thuận nhau; giặc giã; nhậm chức</t>
  </si>
  <si>
    <t>văn bản Dupré ký; mồng 1 avril 1871; phép công bình; kêu gọi người Annam; chính sách</t>
  </si>
  <si>
    <t>đặt đổi sở các quan; de Jessé Biên-hòa; Lucas Cần-thơ Bến-tre; Moty; nhân sự</t>
  </si>
  <si>
    <t>lễ giao quyền Nguyên Soái; Cornulier giao Dupré; bắn súng chào 17 tiếng; Cần-quan; nghi lễ</t>
  </si>
  <si>
    <t>luận danh và lợi; Alexandrô Magnô; tham danh vọng lợi; phá tán thiên hạ; giáo huấn</t>
  </si>
  <si>
    <t>giải nghĩa tiếng Annam; Tam bành lục tặc; phép tu tiên; ba họ Bành; ngôn ngữ</t>
  </si>
  <si>
    <t>nhắc thầy các nơi gởi tin; nhựt trình thiếu tin; lịnh quan; báo chí; kêu gọi</t>
  </si>
  <si>
    <t>danh sách cúng nạn hỏa tai Chợ-lớn; huyện Dư 1.300 quan; Hà-minh-châu; từ thiện; quyên góp</t>
  </si>
  <si>
    <t>yết thị phát mãi đất; đồng Tập-trận Saigon; 15 avril 1871; đấu giá; hành chính</t>
  </si>
  <si>
    <t>yết thị phát mãi ruộng; tham biện Vĩnh-long; làng Bình-thình; 18 avril 1871; đấu giá</t>
  </si>
  <si>
    <t>yết thị phát mãi đất; tham biện Sa-đéc; làng Vĩnh-phước; 25 avril 1871; đấu giá</t>
  </si>
  <si>
    <t>tin các nơi; đảng ăn cướp có súng; ghe lính bắt 5 tên; dân bị đạn; an ninh</t>
  </si>
  <si>
    <t>Tây-ninh; nắng gắt bàu ao cạn; giá cây lên; bảng giá gạo muối đường; thương mại</t>
  </si>
  <si>
    <t>Bà-rịa; được mùa; con nít lên trái chết; bắn cọp Phước-hải; bảng giá gạo lúa</t>
  </si>
  <si>
    <t>Cần-giuộc; ghe cửa chở nước mắm muối; đổi lúa Phước-lộc; gió lớn thổi rơm; thương mại</t>
  </si>
  <si>
    <t>Trảng-bàng; lửa cháy ba kì; dân lối xóm chữa; lính chữa lửa; hỏa hoạn</t>
  </si>
  <si>
    <t>Long-xuyên; gió chết trâu; làng Bình-phú 22 con; mua dầu Sa-đéc; canh nông</t>
  </si>
  <si>
    <t>sách sử Annam; Phạm-du làm phản; cướp Nghệ-an; Bình-di dẹp giặc; nhà Lý; lịch sử</t>
  </si>
  <si>
    <t>gạo chở đi các xứ 1871; Hương-cảng 597.721 tạ; Mã-cao Nhựt-bổn; 629.808 tạ; thương mại</t>
  </si>
  <si>
    <t>quyên giúp lính Phalangsa tử thương; dân Prusse; Trảng-bàng 5.550 francs; chiến tranh Pháp-Phổ; từ thiện</t>
  </si>
  <si>
    <t>rút bớt sổ tham biện; 7 juillet 1871; sở mới Saigon; d'Arfeuille; hành chính</t>
  </si>
  <si>
    <t>quy định nhiệm vụ tham biện; chánh phó thứ ba; 23 điều; kho sổ thuế trường học; hành chính</t>
  </si>
  <si>
    <t>sáp nhập tổng; Thanh-tuy-thượng Thanh-tuy-hạ; sở Biên-hòa; sông Đồng-nai; Dupré</t>
  </si>
  <si>
    <t>xã chánh thành phố Sài Gòn; luật nghề khiêng gánh; 6 khoản; khai tên phát bảng; quy định</t>
  </si>
  <si>
    <t>đặt lên đổi sở các quan; Huyn de Vernéville; Janneau; Boutroye Prioux; nhân sự</t>
  </si>
  <si>
    <t>lời thẩm xét án tham biện; số 88-108; ăn trộm hòa gian ăn cướp; tù lưu chung thân; tư pháp</t>
  </si>
  <si>
    <t>tại Thủ-ngữ; tàu Tây Ngô 36 chiếc; hàng hóa da bò da cọp; trọng tải 18.953; thương mại</t>
  </si>
  <si>
    <t>ghe vô ghe ra vàm Saigon; 15 juin-1 juillet 1871; ghe vô 129 ghe ra 157; trọng tải; thương mại</t>
  </si>
  <si>
    <t>Giá chợ: Gò-công</t>
  </si>
  <si>
    <t>Giá chợ: Baria</t>
  </si>
  <si>
    <t>Giá chợ: Long-thạnh</t>
  </si>
  <si>
    <t>Giá chợ: Cần-giộc</t>
  </si>
  <si>
    <t>Giá chợ: Phú-cương</t>
  </si>
  <si>
    <t>Giá chợ: Phước-chánh</t>
  </si>
  <si>
    <t>Giá chợ: Mỹ-tho</t>
  </si>
  <si>
    <t>Giá chợ: Thủ-dầu-một</t>
  </si>
  <si>
    <t>Giá chợ: Sài-gòn</t>
  </si>
  <si>
    <t>Thống kê ghe bầu ghe cửa vô/ra cảng Sài Gòn (mồng 1–rằm tháng 11 Tây): số ghe, tải trọng, bạn ghe, quá giang và hàng hóa chở (1869)</t>
    <phoneticPr fontId="2" type="noConversion"/>
  </si>
  <si>
    <t>GIÁ CHỢ – Bảng giá hàng hóa tại Chợ-Lớn: gạch, vôi, sừng trâu, bông, đậu, dầu dừa, lúa, gạo, da bò/trâu, tiêu... (1869)</t>
    <phoneticPr fontId="2" type="noConversion"/>
  </si>
  <si>
    <t>Truyện ba người được vàng – lòng tham hại nhau (răn đời)</t>
  </si>
  <si>
    <t>Giá chợ Sài-gòn: bông, gạo, cá khô, đổi bạc</t>
  </si>
  <si>
    <t>Giá chợ Chợ-lớn: gạo, bạc, bông, cá khô</t>
  </si>
  <si>
    <t>Giá chợ Tây-ninh: lúa, gạo, muối, trâu bò</t>
  </si>
  <si>
    <t>Giá chợ Mỹ-tho: gạo, lúa, trâu, bò</t>
  </si>
  <si>
    <t>Chuyện vây bắt cọp tại Hóc-môn (làng Xuân-thới)</t>
  </si>
  <si>
    <t>Giá chợ Sài-gòn: gạo, bông, mắm, dầu, đường</t>
  </si>
  <si>
    <t>Giá chợ Phú-cường: gạo, vịt gà, thịt heo, trứng, đường</t>
  </si>
  <si>
    <t>Giá chợ Tây-ninh: gạo, lúa, trâu bò, muối</t>
  </si>
  <si>
    <t>Giá chợ Sài-gòn: gạo, bông, mắm, đường, bạc</t>
  </si>
  <si>
    <t>Giá hàng Phước-lộc: gạo, muối, đường, mắm, thuốc lá</t>
  </si>
  <si>
    <t>Giá chợ Chợ-lớn: gạo, lúa, bông, cá khô, bạc</t>
  </si>
  <si>
    <t>Phép tắc trật tự thành phố Mỹ-tho (8 điều)</t>
  </si>
  <si>
    <t>Yết thị đấu giá mua vật hàng nộp nhà nước 1867 (tòa Bộ-hội Sài-gòn)</t>
  </si>
  <si>
    <t>Yết thị đấu thầu mua lúa gạo trắng nộp kho Mỹ-tho</t>
  </si>
  <si>
    <t>Tàu Thế-giới-mới mắc cạn đi Calcutta, bán đồ trong tàu</t>
  </si>
  <si>
    <t>Đạo thủy bắt ghe trôi trên sông Sài-gòn (tàu thiếc 29)</t>
  </si>
  <si>
    <t>Quan Tổng-đốc Bình-thuận về Sài-gòn, đi An-giang thế quan Hộ-đốc</t>
  </si>
  <si>
    <t>Trả lời đơn xin tha tội hương chức bị án bắt giặc</t>
  </si>
  <si>
    <t>Truyện người hà tiện chết trong hầm vàng (răn đời tham lam)</t>
  </si>
  <si>
    <t>Truyện vua Phương đông chọn người trung tín thiệt thà</t>
  </si>
  <si>
    <t>Quan Tổng-đốc Vinh-long giải xã Minh (xã cựu Côn-nôn) nạp quan Nguyên-Soái</t>
  </si>
  <si>
    <t>Giá chợ Sài-gòn: gạo, lúa, bò thịt, bò xe</t>
  </si>
  <si>
    <t>Giá chợ Chợ-lớn: gạo, cá khô, bông cán, lúa, cau</t>
  </si>
  <si>
    <t>Giá chợ Thủ-dầu-một: gạo, lúa, muối, bông, đường</t>
  </si>
  <si>
    <t>Danh sách tội nhơn được ân xá giảm phạt (Nguyễn-văn-Sanh…)</t>
  </si>
  <si>
    <t>Danh sách thông ngôn thăng bậc ăn bổng thêm (Paulus-Cảnh, Michel-Minh)</t>
  </si>
  <si>
    <t>Trả lời việc dùng người An-nam thông thái làm quan</t>
  </si>
  <si>
    <t>Người mù tài khéo làm đồng hồ ở thành Armagh (Irlande)</t>
  </si>
  <si>
    <t>Người trí sáng chế nhiều máy móc dù mắc bệnh bất toại</t>
  </si>
  <si>
    <t>Truyện người bệnh tưởng ám ảnh con ruồi – thầy thuốc dùng mẹo</t>
  </si>
  <si>
    <t>Giá chợ Sài-gòn: gạo, lúa, bò, bông, muối, đường</t>
  </si>
  <si>
    <t>Giá chợ Thủ-dầu-một: gạo, lúa, vịt gà, bông, đường, kén</t>
  </si>
  <si>
    <t>Yết thị họp huyện Phước-chánh, Bình-an, Ngải-an (ngày giờ)</t>
  </si>
  <si>
    <t>Quan hiệp đồng Huyện Lân bị đày Côn-nôn ba tháng</t>
  </si>
  <si>
    <t>Bổ nhiệm quan ba tham-biện Biên-hòa coi lính lực ba tỉnh</t>
  </si>
  <si>
    <t>Tin tổng hợp: đánh thành Kong-hoa Triều Tiên; Cao-miên nổi dậy; tai nạn xe lửa Bến-nghé</t>
  </si>
  <si>
    <t>Vụ cướp đêm tại tiệm làng Phú-hòa</t>
  </si>
  <si>
    <t>Xà nạn truyện – Nguyễn-Trại khai quốc công thần đời Lê (báo oán)</t>
  </si>
  <si>
    <t>Truyện Vua Lùn nước Pháp đấu sư tử bò tót tỏ can đảm</t>
  </si>
  <si>
    <t>Truyện con chó trung thành báo tin tìm hung thủ giết chủ (nước Pháp)</t>
  </si>
  <si>
    <t>Truyện hai con chó – một nuôi một dạy săn (bài học giáo dục)</t>
  </si>
  <si>
    <t>Quan kinh lược Phan-thanh-Giản tới Sài-gòn thăm quan Nguyên-Soái</t>
  </si>
  <si>
    <t>Giá chợ Sài-gòn: gạo lức, lúa, vịt gà, kén đậu, nước mắm, thịt heo</t>
  </si>
  <si>
    <t>Giá chợ Gò-công: gạo, lúa, gà vịt, đường mắm, heo</t>
  </si>
  <si>
    <t>Yết thị đấu xảo tháng hai: danh mục hàng dự thi và mức thưởng</t>
  </si>
  <si>
    <t>Danh sách tội nhơn được ân xá (Trần-văn-Nhơn, Trần-văn-Tòng…)</t>
  </si>
  <si>
    <t>Danh sách người lãnh bằng cấp làm việc nhà nước (Phước-lộc)</t>
  </si>
  <si>
    <t>Ban thưởng thăng cấp người làm việc nhà nước đầu năm 1867</t>
  </si>
  <si>
    <t>Quy định tiền chỗ ngồi bán hàng chợ Sài-gòn</t>
  </si>
  <si>
    <t>Yết thị đấu thầu cung cấp 80 triệu kilos gạo trắng cho quân lính</t>
  </si>
  <si>
    <t>Chuyện giặc Cao-mên chiếm thành O-đong</t>
  </si>
  <si>
    <t>An ninh Cao-miên – Tây-ninh sau khi Pou-com-bô rút lui</t>
  </si>
  <si>
    <t>Cuộc hành quân truy đuổi nổi dậy tại Cao-miên (Bung-ro)</t>
  </si>
  <si>
    <t>Tin vặt Sài-gòn: chìm ghe cầu Thủ-ngữ, lặn vớt tiền bạc</t>
  </si>
  <si>
    <t>Chuyện Mỹ-tho: thầy thuốc trồng trái (chủng đậu) trị dịch đậu</t>
  </si>
  <si>
    <t>Chuyện chiếc tàu chìm ngang Bình-thuận (lời quan trên tàu)</t>
  </si>
  <si>
    <t>Loạt bản tin ngắn: quân sự, giáo dục, giao thông Nam Kỳ</t>
  </si>
  <si>
    <t>Người Các chú Khách-Xùn giàu có hay bố thí (gương nhân đức)</t>
  </si>
  <si>
    <t>Thư học trò An-nam bên Pháp (La Sarthe) gởi quan Nguyên-Soái</t>
  </si>
  <si>
    <t>Truyện hai anh em tranh chết thay cha làm loạn (hiếu đễ)</t>
  </si>
  <si>
    <t>Giá chợ Sài-gòn: gạo, lúa, vịt gà, bông, đường, kén</t>
  </si>
  <si>
    <t>Giá chợ Gò-công: gạo, lúa, gà vịt, đường, dầu phụng, mắm</t>
  </si>
  <si>
    <t>Điều lệ đấu xảo ba tỉnh năm 1867 (kho Thị-nghè, 27 điều)</t>
  </si>
  <si>
    <t>Yết thị canh giữ biên giới Cao-mên (sông Mê-kong – Hiệp-vãn)</t>
  </si>
  <si>
    <t>Yết thị ghe thương hồ lên Cao-mên: hàng quốc cấm, giấy phép</t>
  </si>
  <si>
    <t>Canh nông kỹ nghệ đấu xảo hội – lịch trình phát thưởng</t>
  </si>
  <si>
    <t>Quan Nguyên-Soái khen tổng Bổng, xã Bổi, trùm Sếc giữ làng</t>
  </si>
  <si>
    <t>Lời rao đấu xảo – các điều khoản, hạn nộp đồ dự thi</t>
  </si>
  <si>
    <t>Chuyện giặc Cao-mên: quan ba tàu Fusée đánh rạch Preh-thnot</t>
  </si>
  <si>
    <t>Ban phần thưởng học trò An-nam (45 trường, 1.200 học trò)</t>
  </si>
  <si>
    <t>Kết quả thi học trò nhà trường (bài Pha-lang-sa, phép toán)</t>
  </si>
  <si>
    <t>Hành quân Cao-mên: quan tư tiếp binh đồng Pou-com-bô</t>
  </si>
  <si>
    <t>Tin vặt tổng hợp: lập tri Tân-an, đào kinh Chợ-lớn</t>
  </si>
  <si>
    <t>Chìm tàu thiếc số 22 đêm rằm Janvier – cứu người xuống ghe</t>
  </si>
  <si>
    <t>Truyện người nghèo chịu gian nan sau được sang giàu</t>
  </si>
  <si>
    <t>Giá chợ Sài-gòn: gạo, lúa, vịt gà, kén đậu, nước mắm, thịt heo</t>
  </si>
  <si>
    <t>Giá chợ Chợ-lớn: gạo, cá khô, bông cán, lúa</t>
  </si>
  <si>
    <t>Giá chợ Gò-công: gạo, lúa, gà vịt, đường mắm</t>
  </si>
  <si>
    <t>Bổ nhiệm tham biện: Palasne de Champeaux, Vigne, Luro, Escanyé</t>
  </si>
  <si>
    <t>Ban phần thưởng cho lính bị đau (Nguyễn-văn-Ngãi, Nguyễn-văn-Nghĩa…)</t>
  </si>
  <si>
    <t>Thông báo giá đi đò Bến-nghé – Thủ-dầu-một</t>
  </si>
  <si>
    <t>Yết thị đổi bạc vàng cũ lấy bạc mới có hình Hoàng-đế</t>
  </si>
  <si>
    <t>Danh sách phần thưởng đua người chạy và đua ngựa</t>
  </si>
  <si>
    <t>Giặc O-đong tan, binh Lang-sa rút, Cao-mên bình yên</t>
  </si>
  <si>
    <t>Các trò chơi tại trường đấu xảo (hát bội, giải trí)</t>
  </si>
  <si>
    <t>Mồng một tết An-nam: hương chức mừng quan Nguyên-Soái</t>
  </si>
  <si>
    <t>Chuyện Long-thành: bắt hai cọp nạp quan; nhà trường La Seyne</t>
  </si>
  <si>
    <t>Truyện quan Tổng-đốc nghèo mà siêng học (gương học hành)</t>
  </si>
  <si>
    <t>Truyện người nghèo gian nan (tiếp): cởi lừa chở bột</t>
  </si>
  <si>
    <t>Giá chợ Sài-gòn: gạo, lúa, vịt gà, bông, kén, nước mắm</t>
  </si>
  <si>
    <t>Giá chợ Gò-công: gạo, lúa, gà vịt, đường, mắm</t>
  </si>
  <si>
    <t>Danh sách tội nhơn được ân xá (Phạn-văn-Si, Trương-minh-Đồng…)</t>
  </si>
  <si>
    <t>Tên các thông ngôn bổ đi làm việc (Joseph-Ân, Jean-Baptiste-Tràng…)</t>
  </si>
  <si>
    <t>Tin Cao-mên: quân vua Cao-mên đánh thắng Pou-com-bô</t>
  </si>
  <si>
    <t>Thơ Bình-an: dân ăn tết, làng xóm chưa yên</t>
  </si>
  <si>
    <t>Lễ đặt hòn đá đầu nhà thờ Mỹ-tho (Đức Cha chủ lễ)</t>
  </si>
  <si>
    <t>Truyện người nghèo gian nan (tiếp): mùa giá rét, bệnh nhức đầu</t>
  </si>
  <si>
    <t>Giá chợ Sài-gòn: gạo, lúa, vịt gà, bông, đường</t>
  </si>
  <si>
    <t>Cải bổ các tham biện (Guiraud, Lacaze)</t>
  </si>
  <si>
    <t>Lập tòa xét lại án tham biện cho người kêu oan</t>
  </si>
  <si>
    <t>Xử án đày ăn cướp (Vồ-văn-Lối, Nguyễn-văn-Đùn)</t>
  </si>
  <si>
    <t>Nghị định cử người coi việc gia tài (Tân-long, Bình-dương, Bình-long)</t>
  </si>
  <si>
    <t>Tha án cho em cai tổng Thạnh (Nguyễn-văn-Da)</t>
  </si>
  <si>
    <t>Hội đồng xét án đổi người (Nguyễn-văn-Hơn, Vương-tấn-Thanh)</t>
  </si>
  <si>
    <t>Nhà nước nuôi ngựa giống tại chùa Kim-chưởng</t>
  </si>
  <si>
    <t>Giặc Cao-mên đốt phá Gò-xoài; tàu thiếc giữ</t>
  </si>
  <si>
    <t>Quan ba thanh tra Đức-hoàng-đế sai qua xem xét Sài-gòn</t>
  </si>
  <si>
    <t>Quan Nguyên-soái Bonard chết; lễ cầu hồn tưởng niệm</t>
  </si>
  <si>
    <t>Nhà nước phát sách dạy phép đo cho các nhà trường</t>
  </si>
  <si>
    <t>Phát hột bông giống Thủ-đức, Bà-rịa; phạt Trùm Khánh-hội</t>
  </si>
  <si>
    <t>Chìm tàu thiếc gần ngã ba Đồng-tranh (quan ba chết)</t>
  </si>
  <si>
    <t>Cướp Chệc phố mười một gần cầu Ông-Lãnh (nhà thợ bạc)</t>
  </si>
  <si>
    <t>Thơ thầy dạy La Seyne: học trò Annam ngoại đạo được thương</t>
  </si>
  <si>
    <t>Mặt trời đỏ, nắng nóng bất thường (giải thích khí trời)</t>
  </si>
  <si>
    <t>Giá chợ Sài-gòn: gạo, lúa, vịt gà, bông, kén, đậu</t>
  </si>
  <si>
    <t>Giá chợ Gò-công: gạo, lúa, gà, vịt, đường, dầu phộng</t>
  </si>
  <si>
    <t>Giá chợ Thủ-dầu-một: gạo, lúa, muối, vải, thịt heo</t>
  </si>
  <si>
    <t>Yết thị ba tỉnh miền Tây thuộc Phalangsa (hòa ước 1862)</t>
  </si>
  <si>
    <t>Yết thị chiêu an: cho quân ngụy ra đầu thú trong hai tháng</t>
  </si>
  <si>
    <t>Danh sách tha phần phạt (Huỳnh văn Phan; vợ Trần văn Lầm…)</t>
  </si>
  <si>
    <t>Gia ân tha phần phạt (Nguyễn văn Huế, Nguyễn văn Thiện…)</t>
  </si>
  <si>
    <t>Thăng Huyện Lộc làm Phủ; thưởng thông ngôn ký lục</t>
  </si>
  <si>
    <t>Chính sách cho về địa phận Annam (đem vợ con, giữ thuế cũ)</t>
  </si>
  <si>
    <t>Thưởng giết cọp: ba chục quan mỗi con</t>
  </si>
  <si>
    <t>Hoàng Kèo-Via đánh phá đạo binh Poucombô</t>
  </si>
  <si>
    <t>Tàu l'Orne chở tàu khói nhỏ đóng bằng đồng</t>
  </si>
  <si>
    <t>Tên người Annam giúp các quan tham biện ba tỉnh</t>
  </si>
  <si>
    <t>Kinh Quới-Đước và kinh Vĩnh-Lợi đào xong</t>
  </si>
  <si>
    <t>Cướp Chệc đánh nhà giàu làng Khánh-hội</t>
  </si>
  <si>
    <t>Đảng cướp Chệc 60-70 đứa vây cướp tại Chợ-lớn</t>
  </si>
  <si>
    <t>Chuyện nhựt trình Macao: cướp biển đoạt ghe lương tiền Nha-trang – Huế</t>
  </si>
  <si>
    <t>Giá chợ Thủ-dầu-một: gạo, lúa, muối, heo giống, vải</t>
  </si>
  <si>
    <t>Yết thị ba tỉnh miền Tây thuộc Phalangsa (rằm août 1867)</t>
  </si>
  <si>
    <t>Bổ nhiệm tham biện (Audibert Kiên-giang, Gally-Passebosc thôi)</t>
  </si>
  <si>
    <t>Các thầy dạy chữ quốc ngữ thôi dạy (Nguyễn văn Ninh…)</t>
  </si>
  <si>
    <t>Thăng bực thông ngôn nhân lễ Hoàng đế (Trần văn Lương, A sept)</t>
  </si>
  <si>
    <t>Cấp bằng ký lục thông ngôn (Nguyễn văn Đinh, Jacob Yên, Paul Trường)</t>
  </si>
  <si>
    <t>Phần thưởng vợ lính mã tà tử trận (Hạ thị Kiên)</t>
  </si>
  <si>
    <t>Thưởng lính mã tà Sóc-trăng đánh đuổi ăn cướp</t>
  </si>
  <si>
    <t>Cấp bằng cai tổng thiệt thọ (Trần văn Quyến…)</t>
  </si>
  <si>
    <t>Tha tội phó tổng và người theo giặc (Nguyễn văn Chơn…)</t>
  </si>
  <si>
    <t>Nói về sự ông lớn Phan Thanh Giảng chết</t>
  </si>
  <si>
    <t>Cấm mướn viết đơn tốn tiền; tới quan mà gởi đơn</t>
  </si>
  <si>
    <t>Tân-an bầu cai tổng An-ninh-hạ (bỏ phiếu chọn)</t>
  </si>
  <si>
    <t>Côn-nôn hạn hán, lo mất mùa</t>
  </si>
  <si>
    <t>Sách phép toán in lại phát cho các nhà trường</t>
  </si>
  <si>
    <t>Chẩn thí phát gạo cho dân nghèo (Cầu-quan, Cầu ông Lãnh)</t>
  </si>
  <si>
    <t>Tàu Forfait bắt hai tàu ô (cướp biển)</t>
  </si>
  <si>
    <t>Chuyện xứ Trà-vinh nhập Lạc-hóa một địa hạt</t>
  </si>
  <si>
    <t>Vỡ đê Nam-định ngoài Bắc, lụt chết nhiều người</t>
  </si>
  <si>
    <t>Giá chợ Thủ-dầu-một: lúa, gạo, muối, thịt heo, vải, cá khô</t>
  </si>
  <si>
    <t>Giá chợ Trà-vinh: gạo, lúa, vịt gà, nước mắm, trứng</t>
  </si>
  <si>
    <t>Danh sách người được ân xá (Lê văn Mẫn, Nguyễn Trương…)</t>
  </si>
  <si>
    <t>Thăng tham biện hạng nhứt (Garrido, Vigne, Piguet)</t>
  </si>
  <si>
    <t>Loạt bổ nhiệm và ban thưởng (đội Đông phó quản; Carolus Tài)</t>
  </si>
  <si>
    <t>Khen lính Lê văn Huệ cứu người (làng Phước-chí, Cần-giuộc)</t>
  </si>
  <si>
    <t>Đội Đông và tri bộ Đường mộ người làm giặc (chợ Giồng-keo)</t>
  </si>
  <si>
    <t>Quan Tham biện đưa học trò về Tây (Sài-gòn – Toulon)</t>
  </si>
  <si>
    <t>Nói về trận giặc Cầu-ngang (Nguyễn Xuân Phong)</t>
  </si>
  <si>
    <t>Trâu dữ chém bốn người tại Trường-thi</t>
  </si>
  <si>
    <t>Cọp nhiều tại Thủ-đức bắt heo chó ban đêm</t>
  </si>
  <si>
    <t>Ghe Annam chở cọp qua chợ Mỹ-tho, dân coi đông</t>
  </si>
  <si>
    <t>Giá chợ Sài-gòn: gạo, lúa, vịt gà, bông, kén</t>
  </si>
  <si>
    <t>Giá chợ Thủ-dầu-một: lúa, gạo lức, muối, thịt heo, vịt gà</t>
  </si>
  <si>
    <t>Phép giữ vệ sinh giếng nước Sài-gòn (cấm tắm rửa đồ dơ)</t>
  </si>
  <si>
    <t>Bổ nhiệm Lưu Thành làm huyện tùng tham biện Trà-vinh</t>
  </si>
  <si>
    <t>Bổ nhiệm thông ngôn Om (Tây-ninh), thầy dạy Trần văn Thế (Tân-an)</t>
  </si>
  <si>
    <t>Giá chợ Thủ-dầu-một: lúa, gạo lức, muối, thịt heo, cá</t>
  </si>
  <si>
    <t>Giá chợ Gò-công: gạo, lúa, gà, vịt, đường, dầu phụng</t>
  </si>
  <si>
    <t>Giá chợ Thủ-dầu-một: lúa, gạo lức, muối, thịt heo, đường</t>
  </si>
  <si>
    <t>Giá chợ Chợ-lớn: gạo, bông cán, cá khô, bạc</t>
  </si>
  <si>
    <t>Giá chợ Rạch-giá: lúa, gạo, sáp, mật, nước mắm</t>
  </si>
  <si>
    <t>Giá chợ Sài-gòn: gạo lức, lúa, vịt gà, bông, kén, đường</t>
  </si>
  <si>
    <t>Giá chợ Thủ-dầu-một: gạo, lúa, muối, thịt heo, vịt</t>
  </si>
  <si>
    <t>Phép tắc đường sá tại thành Vinh-long (cấm chăn trâu bò gần đường)</t>
  </si>
  <si>
    <t>Giá chợ Chợ-lớn: gạo, bông cán, cá khô, đổi bạc</t>
  </si>
  <si>
    <t>Chuyện Rạch-giá: dân làm ăn bình yên (đóng ghe, bắt cá)</t>
  </si>
  <si>
    <t>Chuyện Sa-đéc: bắt cá tra, lấy phổi làm dầu</t>
  </si>
  <si>
    <t>Chuyện Cây-lậy: khai khẩn ruộng mới, được mùa</t>
  </si>
  <si>
    <t>Giá chợ Chợ-lớn: gạo, bông cán, cá khô</t>
  </si>
  <si>
    <t>Chuyện về cây mắc cỡ (cây trở mặt trời, xếp lá)</t>
  </si>
  <si>
    <t>Giá chợ Sài-gòn: gạo lức, lúa, vịt gà, bông cán, đường</t>
  </si>
  <si>
    <t>Giá chợ Trà-vinh: gạo lức, lúa, vịt gà, nước mắm, heo</t>
  </si>
  <si>
    <t>Giá chợ Sài-gòn: gạo lức, lúa, vịt gà, bông, dầu dừa, đường</t>
  </si>
  <si>
    <t>Tiếp theo chuyện bày việc nước Langsa (lịch sử Pháp, giáo dục dân)</t>
  </si>
  <si>
    <t>Truyện Rô Bên Sơn – Phần I, Đoạn III (XIII): ra tàu đắm lần thứ 11</t>
  </si>
  <si>
    <t>Kê tên tội nhơn chết tại Côn-nôn (các tỉnh Nam Kỳ)</t>
  </si>
  <si>
    <t>Nghị đặt ông P. Trương-vĩnh-ký làm Gia Định Báo tổng tài</t>
  </si>
  <si>
    <t>Ý nghĩa và ích lợi của Gia Định Báo, khuyên người ta mua đọc</t>
  </si>
  <si>
    <t>Nguồn gốc tục ăn tết trung thu của người Chệc</t>
  </si>
  <si>
    <t>Ít lời về bổn phận con trẻ đời nay với cha mẹ (giáo huấn)</t>
  </si>
  <si>
    <t>Tiếp sử Annam: nước Nam thuộc Tây-hán, bà Trưng-trắc lên làm vua</t>
  </si>
  <si>
    <t>Sử Annam: đời vua Sí-vương (Sĩ Nhiếp); Mã-viện đánh Trưng-trắc</t>
  </si>
  <si>
    <t>Ghe tàu buôn bán tại Saigon (mồng 1–15 septembre)</t>
  </si>
  <si>
    <t>Giá hàng Chợ-lớn: gạch, vôi, sừng trâu, bông, đậu, dầu dừa</t>
  </si>
  <si>
    <t>Về chàm: phép trồng và làm chàm (Brassard de Corbigny)</t>
  </si>
  <si>
    <t>Sử Annam: vua Triệu-việt-vương (Quang-phục)</t>
  </si>
  <si>
    <t>Sử Annam: đời vua Lý-nam-đế sau (Lý-phật-tử)</t>
  </si>
  <si>
    <t>Bài địa lý về nước Anh (Royaume-uni)</t>
  </si>
  <si>
    <t>Giá hàng Chợ-lớn: bông cán, đậu, dầu dừa, lúa, cá khô, gạo</t>
  </si>
  <si>
    <t>Bổ nhiệm phó tham biện Vinh-long (Boutroye, Prioux)</t>
  </si>
  <si>
    <t>Lập trường Ích-thạch, đặt Nguyễn-văn-thống làm thầy giáo</t>
  </si>
  <si>
    <t>Lời rao đấu thầu chở đồ nhà nước ra Côn-nôn</t>
  </si>
  <si>
    <t>Lời thẩm xét án các sở tham biện (Đố-văn-ôn phạt lưu 10 năm)</t>
  </si>
  <si>
    <t>Kể tên kẻ chết: Lê-văn-cu (án đày 20 năm, Sa-đéc)</t>
  </si>
  <si>
    <t>Buôn bán ba tháng cuối 1869 (hơn hai triệu chín vạn quan)</t>
  </si>
  <si>
    <t>Bắt tướng đảng nghịch tên Đông tại Trảng-bàng</t>
  </si>
  <si>
    <t>Bình-hòa-xã: hỏa hoạn chợ Bà-rèn</t>
  </si>
  <si>
    <t>Hóc-môn: án mạng bà góa bán hàng</t>
  </si>
  <si>
    <t>Làng Tân-thới-tây (Bình-long): cả nhà năm người ngộ độc</t>
  </si>
  <si>
    <t>Thủ-Đức: bắt cóc cháu gái 12 tuổi (làng Phong-phú)</t>
  </si>
  <si>
    <t>Ngãi-an-huyện: bắt đánh bạc lậu (làng Bình-phú)</t>
  </si>
  <si>
    <t>Tân-đồng: con gái leo xoài té chết</t>
  </si>
  <si>
    <t>Bình-xuân: hai anh em chết đuối (một người kinh phong)</t>
  </si>
  <si>
    <t>Biên-hòa: đàn bà sanh đôi lạ (làng Bình-xuân)</t>
  </si>
  <si>
    <t>Bến-than: nấu bánh cháy nhà (làng Thạnh-đồng)</t>
  </si>
  <si>
    <t>Hóc-môn: tên Thiện ngủ ghe, cháy nhà</t>
  </si>
  <si>
    <t>Bài địa lý về nước Portugal (Bồ-tư-ghê)</t>
  </si>
  <si>
    <t>Cấp bằng lễ Hoàng Thái-Tử: Dương-văn-Cai tri huyện Long-thành</t>
  </si>
  <si>
    <t>Ngục Sài-gòn: Lê-văn-Tai (án ăn cướp) chết trong ngục</t>
  </si>
  <si>
    <t>Chợ-lớn: bạn chèo ghe Ba-tri chết đuối (rạch Xóm-củi)</t>
  </si>
  <si>
    <t>Long-thành: đốt pháo cúng đình cháy nhà (làng Bình-dương)</t>
  </si>
  <si>
    <t>Trảng-bàng: cháy nhà thị Tiến (làng Gia-lộc)</t>
  </si>
  <si>
    <t>Phước-lộc: đốt pháo cúng đình cháy vàng mã</t>
  </si>
  <si>
    <t>Gò-công: cọp tấn công dân Tân-phước; đào kinh 4000 thước</t>
  </si>
  <si>
    <t>Phước-lộc: nhà giàu nuông con hư (chợ Bà-đắc)</t>
  </si>
  <si>
    <t>Biên-hòa: bà Đạt khấn thần sai con vào rừng đốn cây</t>
  </si>
  <si>
    <t>Thủ-dầu-một: cháy dãy phố tranh 7 căn</t>
  </si>
  <si>
    <t>Mỹ-tho: tổng Hưng-nhơn làm rẫy được mùa</t>
  </si>
  <si>
    <t>Sử Annam: vua Ngọa Triều (Long-đình) bạo ngược</t>
  </si>
  <si>
    <t>Sử Annam: đời nhà Lý, vua Thái Tổ Hoàng Đế (Lý Công Uẩn)</t>
  </si>
  <si>
    <t>Bài địa lý về nước Espagne (Yphanho); Christophe Colomb</t>
  </si>
  <si>
    <t>Quy định giá tiền nhà thương Chợ-quán (0fr75/ngày)</t>
  </si>
  <si>
    <t>Lập thêm nhà bệnh Chợ-quán (32 giường)</t>
  </si>
  <si>
    <t>Đặt đổi các tham biện (Pollard, Delefosse, Villard, Benoist)</t>
  </si>
  <si>
    <t>Danh sách tội nhơn được ân xá (Phạm-văn-kinh…)</t>
  </si>
  <si>
    <t>Về cuộc đua ngựa (ngựa vàng phủ Cà ăn hạng nhứt)</t>
  </si>
  <si>
    <t>Cuộc Thành-phố và Saigon: đua xe ngựa (giải thưởng)</t>
  </si>
  <si>
    <t>Chợ-quán: vợ chồng nghèo hái me té cây (làng Nhơn-giang)</t>
  </si>
  <si>
    <t>Cần-giuộc: gây lộn tại đám hát Thanh-ba (Võ-văn-nủi say rượu)</t>
  </si>
  <si>
    <t>Biên-hòa: chợ Tân-huyện cháy 29 nhà</t>
  </si>
  <si>
    <t>Biên-hòa: chợ làng Tán-tịch cháy (đèn ngủ quên)</t>
  </si>
  <si>
    <t>Rạch-giá: hai chuyện răn đời về rượu và cờ bạc</t>
  </si>
  <si>
    <t>Sử Annam: cung điện Thăng-long (điện Tập-hiên, Càn-nguyên)</t>
  </si>
  <si>
    <t>Bài địa lý về nước Italie (Ý)</t>
  </si>
  <si>
    <t>Người Phalangsa vào địa hạt phải có tờ thông hành</t>
  </si>
  <si>
    <t>Bán bản đồ Nam-kỳ (4 tấm 5 francs)</t>
  </si>
  <si>
    <t>Đặt đổi tham biện (Gibert làm quan thuế Biên-hòa)</t>
  </si>
  <si>
    <t>Biên-hòa: công ti lập máy làm đường mía</t>
  </si>
  <si>
    <t>Long-hồ: Đình-văn-điều bị rắn hổ cắn</t>
  </si>
  <si>
    <t>Cần-giuộc: tin địa phương</t>
  </si>
  <si>
    <t>Tây-ninh: cháy 12 nhà tranh gần sở tham biện</t>
  </si>
  <si>
    <t>Biên-hòa: xã Ờ đi coi đánh me, nhà cháy lan cháy lúa</t>
  </si>
  <si>
    <t>Trảng-bàng: cháy nhà thị-Cam (làng Tân-phú)</t>
  </si>
  <si>
    <t>Chợ-lớn: bạn hát Chà-và hát tại dinh tham biện</t>
  </si>
  <si>
    <t>Cái-mơng: luận việc cờ bạc (giàu giờ ngủ khó giờ mới)</t>
  </si>
  <si>
    <t>Phú-nhuận (Tân-bình): người đàn ông tự trầm sông Cầu-kiệu</t>
  </si>
  <si>
    <t>Châu-đốc: hai anh em bị rắn cắn (làng Thường-lạc)</t>
  </si>
  <si>
    <t>Cần-thơ: quân mộ muốn dậy, tham biện tra xét</t>
  </si>
  <si>
    <t>Sa-đéc: té cây ổi (làng Hội-an)</t>
  </si>
  <si>
    <t>Sa-đéc: chìm ghe rước dâu (làng Mỹ-an)</t>
  </si>
  <si>
    <t>Châu-đốc: bà góa con đui, cháy nhà (làng Châu-phú)</t>
  </si>
  <si>
    <t>Vĩnh-long: 4 ghe mua lúa chìm tại Bãi-xang</t>
  </si>
  <si>
    <t>Sử Annam: vua Thái-tổ nhà Lý phong tướng chém núi Bằng-sơn</t>
  </si>
  <si>
    <t>Cấp lương tiền cho nhà trường d'Adran (Sài-gòn)</t>
  </si>
  <si>
    <t>Lập nhà sửa dạy trẻ phạm tội tại Thuận-kiều</t>
  </si>
  <si>
    <t>Thăng bậc người làm việc nhà nước (Nguyễn-văn-cao…)</t>
  </si>
  <si>
    <t>Nói về tin giặc bên Tây: chiến tranh Pháp-Phổ (1870)</t>
  </si>
  <si>
    <t>Lời thẩm xét án các sở tham biện (Trần-văn-sự Sóc-trang…)</t>
  </si>
  <si>
    <t>Làng Tứ-xuân: gió lạ tốc nhà; chuyện cọp Cà-mau</t>
  </si>
  <si>
    <t>Biên-hòa: con tây (tê giác) phá ruộng mía Núi-chùa</t>
  </si>
  <si>
    <t>Lời rao phát mãi đất ruộng nhà nước (Tân-an)</t>
  </si>
  <si>
    <t>Kể tên tù Côn-nôn chết (Ngô-văn-đạc, Đoàn-văn-thạch)</t>
  </si>
  <si>
    <t>Quy định lương tiền nhà phước nuôi con mồ côi</t>
  </si>
  <si>
    <t>Định đèn hiệu tàu chạy trong sông Saigon (ban ngày)</t>
  </si>
  <si>
    <t>Định đèn hiệu tàu chạy trong sông Saigon (De Cornulier-Lucinière)</t>
  </si>
  <si>
    <t>Yết thị đổi triều bên Pháp: lập nền cộng hòa</t>
  </si>
  <si>
    <t>Kể tên tội nhơn chết tại Côn-nôn (Trần-văn-Du)</t>
  </si>
  <si>
    <t>Lời thẩm xét án các sở tham biện (Huỳnh-văn-keo Trảng-bàng…)</t>
  </si>
  <si>
    <t>Bài khuyên răn thói háo danh tham công danh (giáo huấn)</t>
  </si>
  <si>
    <t>Chuyện cọp vô nhà bắt heo tại làng Tân-khánh (Cà-mau)</t>
  </si>
  <si>
    <t>Tìm con lạc: con gái Nguyễn-thị-đầy 10 tuổi (làng Phước-trạch)</t>
  </si>
  <si>
    <t>Thống kê tàu buôn, ghe vô ra cửa biển</t>
  </si>
  <si>
    <t>Danh sách tàu các nơi đến Saigon</t>
  </si>
  <si>
    <t>Danh sách tàu đây sang các nơi</t>
  </si>
  <si>
    <t>Trị giá hàng hóa xuất nhập mùa thu 1870</t>
  </si>
  <si>
    <t>Nhà thương Chợ-quán: cho con gái ở đậu nhờ tắm thân</t>
  </si>
  <si>
    <t>Quan Nguyên Soái de Cornulier-Lucinière bàn giao quyền</t>
  </si>
  <si>
    <t>Yết thị quan Nguyên Soái Dupré: tuyên cáo dân Nam Kỳ</t>
  </si>
  <si>
    <t>Lời kêu gọi của quan Nguyên-Soái Dupré (mồng 1 avril 1871)</t>
  </si>
  <si>
    <t>Đặt lên và đổi sở các quan (de Jessé, Lucas, Moty)</t>
  </si>
  <si>
    <t>Lễ giao quyền quan Nguyên-Soái (Cornulier giao Dupré)</t>
  </si>
  <si>
    <t>Danh cương lợi tòa: luận về danh và lợi (giáo huấn)</t>
  </si>
  <si>
    <t>Giải nghĩa tiếng nói Annam: "Tam bành lục tặc"</t>
  </si>
  <si>
    <t>Nhắc các thầy các nơi gởi tin về nhựt trình</t>
  </si>
  <si>
    <t>Danh sách cúng giúp nạn hỏa tai Chợ-lớn</t>
  </si>
  <si>
    <t>Yết thị phát mãi hai sở đất nhà nước đồng Tập-trận (Saigon)</t>
  </si>
  <si>
    <t>Yết thị phát mãi ruộng nhà nước (Vinh-long, làng Bình-thình)</t>
  </si>
  <si>
    <t>Yết thị phát mãi hai sở đất (Sa-đéc, làng Vinh-phước)</t>
  </si>
  <si>
    <t>Tin các nơi: bắt đảng ăn cướp có súng</t>
  </si>
  <si>
    <t>Tây-ninh: nắng gắt, giá cây lên; bảng giá đồ</t>
  </si>
  <si>
    <t>Bà-rịa: được mùa; bắn cọp lớn; bảng giá đồ</t>
  </si>
  <si>
    <t>Cần-giuộc: ghe cửa chở nước mắm muối đổi lúa; gió lớn</t>
  </si>
  <si>
    <t>Trảng-bàng: lửa cháy ba kì, dân lối xóm chữa</t>
  </si>
  <si>
    <t>Long-xuyên: gió chết trâu (làng Bình-phú 22 con)</t>
  </si>
  <si>
    <t>Tiếp sử Annam: Phạm-du làm phản, cướp Nghệ-an (nhà Lý)</t>
  </si>
  <si>
    <t>Gạo chở đi các xứ (Hương-cảng, Mã-cao, Nhựt-bổn)</t>
  </si>
  <si>
    <t>Quyên giúp lính Phalangsa tử thương (chiến tranh Pháp-Phổ)</t>
  </si>
  <si>
    <t>Rút bớt sổ tham biện, đặt các sở mới (7 juillet 1871)</t>
  </si>
  <si>
    <t>Quy định nhiệm vụ tham biện chánh, phó, thứ ba (23 điều)</t>
  </si>
  <si>
    <t>Sáp nhập tổng Thanh-tuy-thượng và hạ vào sở Biên-hòa</t>
  </si>
  <si>
    <t>Xã chánh thành phố Sài-gòn: luật nghề khiêng gánh</t>
  </si>
  <si>
    <t>Đặt lên và đổi sở các quan (Huyn de Vernéville, Janneau…)</t>
  </si>
  <si>
    <t>Lời thẩm xét án các sở tham biện (số 88–108)</t>
  </si>
  <si>
    <t>Tại Thủ-ngữ: tàu Tây Ngô 36 chiếc chở hàng hóa</t>
  </si>
  <si>
    <t>Ghe vô ghe ra vàm Saigon (15 juin–1 juillet 1871)</t>
  </si>
  <si>
    <t>Bổ nhiệm thăng chức tham biện (Rheinart, Eymard-Rapin)</t>
  </si>
  <si>
    <t>Lời thẩm xét án các sở tham biện (Phạm-thị-chát Mỹ-tho…)</t>
  </si>
  <si>
    <t>Dân tích tiếng ông Tơ bà Nguyệt (tiếp)</t>
  </si>
  <si>
    <t>Giải thích hệ thống cấp bậc tham biện (đính chính)</t>
  </si>
  <si>
    <t>Lời khuyên người ta đừng đánh bạc (bài thơ)</t>
  </si>
  <si>
    <t>Tiếp sử Annam: Thái-thượng-hoàng và con Bà-liệt</t>
  </si>
  <si>
    <t>Ghe vô ghe ra Annam (rằm août – mồng 1 septembre 1871)</t>
  </si>
  <si>
    <t>Tàu buôn vô ra chở hàng (rằm août): tơ lụa, cá khô, bông, gạo</t>
  </si>
  <si>
    <t>THỐNG KÊ 61 SỐ GIA ĐỊNH BÁO HIỆN CÒN (1865–1871)</t>
  </si>
  <si>
    <t>Số báo hiện còn</t>
  </si>
  <si>
    <t>Có 3 đơn vị Phụ thêm GDB (không tính vào tổng CV–TV–GC).</t>
  </si>
  <si>
    <t>Có 1 đơn vị Phụ thêm GDB (không tính vào tổng CV–TV–GC).</t>
  </si>
  <si>
    <t>Có 1 dòng nguồn ghi “Tập vụ”; đã quy về Tạp vụ.</t>
  </si>
  <si>
    <t>Có 2 đơn vị Phụ thêm GDB (không tính vào tổng CV–TV–GC).</t>
  </si>
  <si>
    <t>TỔNG 61 SỐ</t>
  </si>
  <si>
    <t>Không bao gồm 11 đơn vị “Phụ thêm GDB” trong dữ liệu nguồn.</t>
  </si>
  <si>
    <r>
      <t>N4 đư</t>
    </r>
    <r>
      <rPr>
        <sz val="11"/>
        <color theme="1"/>
        <rFont val="Calibri"/>
        <family val="2"/>
      </rPr>
      <t>ợ</t>
    </r>
    <r>
      <rPr>
        <sz val="11"/>
        <color theme="1"/>
        <rFont val="맑은 고딕"/>
        <family val="3"/>
        <charset val="129"/>
        <scheme val="minor"/>
      </rPr>
      <t>c xác nh</t>
    </r>
    <r>
      <rPr>
        <sz val="11"/>
        <color theme="1"/>
        <rFont val="Calibri"/>
        <family val="2"/>
      </rPr>
      <t>ậ</t>
    </r>
    <r>
      <rPr>
        <sz val="11"/>
        <color theme="1"/>
        <rFont val="맑은 고딕"/>
        <family val="3"/>
        <charset val="129"/>
        <scheme val="minor"/>
      </rPr>
      <t>n còn, nh</t>
    </r>
    <r>
      <rPr>
        <sz val="11"/>
        <color theme="1"/>
        <rFont val="Calibri"/>
        <family val="2"/>
      </rPr>
      <t>ư</t>
    </r>
    <r>
      <rPr>
        <sz val="11"/>
        <color theme="1"/>
        <rFont val="맑은 고딕"/>
        <family val="3"/>
        <charset val="129"/>
        <scheme val="minor"/>
      </rPr>
      <t>ng PPT ghi ngày N4 ch</t>
    </r>
    <r>
      <rPr>
        <sz val="11"/>
        <color theme="1"/>
        <rFont val="Calibri"/>
        <family val="2"/>
      </rPr>
      <t>ư</t>
    </r>
    <r>
      <rPr>
        <sz val="11"/>
        <color theme="1"/>
        <rFont val="맑은 고딕"/>
        <family val="3"/>
        <charset val="129"/>
        <scheme val="minor"/>
      </rPr>
      <t>a xác nh</t>
    </r>
    <r>
      <rPr>
        <sz val="11"/>
        <color theme="1"/>
        <rFont val="Calibri"/>
        <family val="2"/>
      </rPr>
      <t>ậ</t>
    </r>
    <r>
      <rPr>
        <sz val="11"/>
        <color theme="1"/>
        <rFont val="맑은 고딕"/>
        <family val="3"/>
        <charset val="129"/>
        <scheme val="minor"/>
      </rPr>
      <t>n; 15/07 l</t>
    </r>
    <r>
      <rPr>
        <sz val="11"/>
        <color theme="1"/>
        <rFont val="Calibri"/>
        <family val="2"/>
      </rPr>
      <t>ấ</t>
    </r>
    <r>
      <rPr>
        <sz val="11"/>
        <color theme="1"/>
        <rFont val="맑은 고딕"/>
        <family val="3"/>
        <charset val="129"/>
        <scheme val="minor"/>
      </rPr>
      <t>y t</t>
    </r>
    <r>
      <rPr>
        <sz val="11"/>
        <color theme="1"/>
        <rFont val="Calibri"/>
        <family val="2"/>
      </rPr>
      <t>ừ</t>
    </r>
    <r>
      <rPr>
        <sz val="11"/>
        <color theme="1"/>
        <rFont val="맑은 고딕"/>
        <family val="3"/>
        <charset val="129"/>
        <scheme val="minor"/>
      </rPr>
      <t xml:space="preserve"> b</t>
    </r>
    <r>
      <rPr>
        <sz val="11"/>
        <color theme="1"/>
        <rFont val="Calibri"/>
        <family val="2"/>
      </rPr>
      <t>ả</t>
    </r>
    <r>
      <rPr>
        <sz val="11"/>
        <color theme="1"/>
        <rFont val="맑은 고딕"/>
        <family val="3"/>
        <charset val="129"/>
        <scheme val="minor"/>
      </rPr>
      <t>ng Excel hi</t>
    </r>
    <r>
      <rPr>
        <sz val="11"/>
        <color theme="1"/>
        <rFont val="Calibri"/>
        <family val="2"/>
      </rPr>
      <t>ệ</t>
    </r>
    <r>
      <rPr>
        <sz val="11"/>
        <color theme="1"/>
        <rFont val="맑은 고딕"/>
        <family val="3"/>
        <charset val="129"/>
        <scheme val="minor"/>
      </rPr>
      <t>n t</t>
    </r>
    <r>
      <rPr>
        <sz val="11"/>
        <color theme="1"/>
        <rFont val="Calibri"/>
        <family val="2"/>
      </rPr>
      <t>ạ</t>
    </r>
    <r>
      <rPr>
        <sz val="11"/>
        <color theme="1"/>
        <rFont val="맑은 고딕"/>
        <family val="3"/>
        <charset val="129"/>
        <scheme val="minor"/>
      </rPr>
      <t>i/l</t>
    </r>
    <r>
      <rPr>
        <sz val="11"/>
        <color theme="1"/>
        <rFont val="Calibri"/>
        <family val="2"/>
      </rPr>
      <t>ị</t>
    </r>
    <r>
      <rPr>
        <sz val="11"/>
        <color theme="1"/>
        <rFont val="맑은 고딕"/>
        <family val="3"/>
        <charset val="129"/>
        <scheme val="minor"/>
      </rPr>
      <t>ch tháng.</t>
    </r>
    <phoneticPr fontId="2" type="noConversion"/>
  </si>
  <si>
    <r>
      <t>S</t>
    </r>
    <r>
      <rPr>
        <sz val="11"/>
        <color theme="1"/>
        <rFont val="Calibri"/>
        <family val="2"/>
      </rPr>
      <t>ố</t>
    </r>
    <r>
      <rPr>
        <sz val="11"/>
        <color theme="1"/>
        <rFont val="맑은 고딕"/>
        <family val="3"/>
        <charset val="129"/>
        <scheme val="minor"/>
      </rPr>
      <t xml:space="preserve"> này đ</t>
    </r>
    <r>
      <rPr>
        <sz val="11"/>
        <color theme="1"/>
        <rFont val="맑은 고딕"/>
        <family val="2"/>
        <scheme val="minor"/>
      </rPr>
      <t>ư</t>
    </r>
    <r>
      <rPr>
        <sz val="11"/>
        <color theme="1"/>
        <rFont val="Calibri"/>
        <family val="2"/>
      </rPr>
      <t>ợ</t>
    </r>
    <r>
      <rPr>
        <sz val="11"/>
        <color theme="1"/>
        <rFont val="맑은 고딕"/>
        <family val="3"/>
        <charset val="129"/>
        <scheme val="minor"/>
      </rPr>
      <t>c PPT/BnF xác nh</t>
    </r>
    <r>
      <rPr>
        <sz val="11"/>
        <color theme="1"/>
        <rFont val="Calibri"/>
        <family val="2"/>
      </rPr>
      <t>ậ</t>
    </r>
    <r>
      <rPr>
        <sz val="11"/>
        <color theme="1"/>
        <rFont val="맑은 고딕"/>
        <family val="3"/>
        <charset val="129"/>
        <scheme val="minor"/>
      </rPr>
      <t>n còn nh</t>
    </r>
    <r>
      <rPr>
        <sz val="11"/>
        <color theme="1"/>
        <rFont val="Calibri"/>
        <family val="2"/>
      </rPr>
      <t>ư</t>
    </r>
    <r>
      <rPr>
        <sz val="11"/>
        <color theme="1"/>
        <rFont val="맑은 고딕"/>
        <family val="3"/>
        <charset val="129"/>
        <scheme val="minor"/>
      </rPr>
      <t>ng ch</t>
    </r>
    <r>
      <rPr>
        <sz val="11"/>
        <color theme="1"/>
        <rFont val="Calibri"/>
        <family val="2"/>
      </rPr>
      <t>ư</t>
    </r>
    <r>
      <rPr>
        <sz val="11"/>
        <color theme="1"/>
        <rFont val="맑은 고딕"/>
        <family val="3"/>
        <charset val="129"/>
        <scheme val="minor"/>
      </rPr>
      <t>a có trong corpus n</t>
    </r>
    <r>
      <rPr>
        <sz val="11"/>
        <color theme="1"/>
        <rFont val="Calibri"/>
        <family val="2"/>
      </rPr>
      <t>ộ</t>
    </r>
    <r>
      <rPr>
        <sz val="11"/>
        <color theme="1"/>
        <rFont val="맑은 고딕"/>
        <family val="3"/>
        <charset val="129"/>
        <scheme val="minor"/>
      </rPr>
      <t>i dung Excel 60 s</t>
    </r>
    <r>
      <rPr>
        <sz val="11"/>
        <color theme="1"/>
        <rFont val="Calibri"/>
        <family val="2"/>
      </rPr>
      <t>ố</t>
    </r>
    <r>
      <rPr>
        <sz val="11"/>
        <color theme="1"/>
        <rFont val="맑은 고딕"/>
        <family val="3"/>
        <charset val="129"/>
        <scheme val="minor"/>
      </rPr>
      <t>; báo ghi G. Janneau 'lãnh th</t>
    </r>
    <r>
      <rPr>
        <sz val="11"/>
        <color theme="1"/>
        <rFont val="Calibri"/>
        <family val="2"/>
      </rPr>
      <t>ế</t>
    </r>
    <r>
      <rPr>
        <sz val="11"/>
        <color theme="1"/>
        <rFont val="맑은 고딕"/>
        <family val="3"/>
        <charset val="129"/>
        <scheme val="minor"/>
      </rPr>
      <t xml:space="preserve"> vi</t>
    </r>
    <r>
      <rPr>
        <sz val="11"/>
        <color theme="1"/>
        <rFont val="Calibri"/>
        <family val="2"/>
      </rPr>
      <t>ệ</t>
    </r>
    <r>
      <rPr>
        <sz val="11"/>
        <color theme="1"/>
        <rFont val="맑은 고딕"/>
        <family val="3"/>
        <charset val="129"/>
        <scheme val="minor"/>
      </rPr>
      <t>c nh</t>
    </r>
    <r>
      <rPr>
        <sz val="11"/>
        <color theme="1"/>
        <rFont val="Calibri"/>
        <family val="2"/>
      </rPr>
      <t>ự</t>
    </r>
    <r>
      <rPr>
        <sz val="11"/>
        <color theme="1"/>
        <rFont val="맑은 고딕"/>
        <family val="3"/>
        <charset val="129"/>
        <scheme val="minor"/>
      </rPr>
      <t>t trình'.</t>
    </r>
    <phoneticPr fontId="2" type="noConversion"/>
  </si>
  <si>
    <r>
      <t>M</t>
    </r>
    <r>
      <rPr>
        <i/>
        <sz val="10"/>
        <color rgb="FF1F1F1F"/>
        <rFont val="Calibri"/>
        <family val="2"/>
      </rPr>
      <t>ỗ</t>
    </r>
    <r>
      <rPr>
        <i/>
        <sz val="10"/>
        <color rgb="FF1F1F1F"/>
        <rFont val="맑은 고딕"/>
        <family val="3"/>
        <charset val="129"/>
      </rPr>
      <t>i s</t>
    </r>
    <r>
      <rPr>
        <i/>
        <sz val="10"/>
        <color rgb="FF1F1F1F"/>
        <rFont val="Calibri"/>
        <family val="2"/>
      </rPr>
      <t>ố</t>
    </r>
    <r>
      <rPr>
        <i/>
        <sz val="10"/>
        <color rgb="FF1F1F1F"/>
        <rFont val="맑은 고딕"/>
        <family val="3"/>
        <charset val="129"/>
      </rPr>
      <t xml:space="preserve"> báo = 1 dòng. Công v</t>
    </r>
    <r>
      <rPr>
        <i/>
        <sz val="10"/>
        <color rgb="FF1F1F1F"/>
        <rFont val="Calibri"/>
        <family val="2"/>
      </rPr>
      <t>ụ</t>
    </r>
    <r>
      <rPr>
        <i/>
        <sz val="10"/>
        <color rgb="FF1F1F1F"/>
        <rFont val="맑은 고딕"/>
        <family val="3"/>
        <charset val="129"/>
      </rPr>
      <t>/T</t>
    </r>
    <r>
      <rPr>
        <i/>
        <sz val="10"/>
        <color rgb="FF1F1F1F"/>
        <rFont val="Calibri"/>
        <family val="2"/>
      </rPr>
      <t>ạ</t>
    </r>
    <r>
      <rPr>
        <i/>
        <sz val="10"/>
        <color rgb="FF1F1F1F"/>
        <rFont val="맑은 고딕"/>
        <family val="3"/>
        <charset val="129"/>
      </rPr>
      <t>p v</t>
    </r>
    <r>
      <rPr>
        <i/>
        <sz val="10"/>
        <color rgb="FF1F1F1F"/>
        <rFont val="Calibri"/>
        <family val="2"/>
      </rPr>
      <t>ụ</t>
    </r>
    <r>
      <rPr>
        <i/>
        <sz val="10"/>
        <color rgb="FF1F1F1F"/>
        <rFont val="맑은 고딕"/>
        <family val="3"/>
        <charset val="129"/>
      </rPr>
      <t>/Giá ch</t>
    </r>
    <r>
      <rPr>
        <i/>
        <sz val="10"/>
        <color rgb="FF1F1F1F"/>
        <rFont val="Calibri"/>
        <family val="2"/>
      </rPr>
      <t>ợ</t>
    </r>
    <r>
      <rPr>
        <i/>
        <sz val="10"/>
        <color rgb="FF1F1F1F"/>
        <rFont val="맑은 고딕"/>
        <family val="3"/>
        <charset val="129"/>
      </rPr>
      <t xml:space="preserve"> là s</t>
    </r>
    <r>
      <rPr>
        <i/>
        <sz val="10"/>
        <color rgb="FF1F1F1F"/>
        <rFont val="Calibri"/>
        <family val="2"/>
      </rPr>
      <t>ố</t>
    </r>
    <r>
      <rPr>
        <i/>
        <sz val="10"/>
        <color rgb="FF1F1F1F"/>
        <rFont val="맑은 고딕"/>
        <family val="3"/>
        <charset val="129"/>
      </rPr>
      <t xml:space="preserve"> đ</t>
    </r>
    <r>
      <rPr>
        <i/>
        <sz val="10"/>
        <color rgb="FF1F1F1F"/>
        <rFont val="맑은 고딕"/>
        <family val="2"/>
        <charset val="129"/>
      </rPr>
      <t>ơ</t>
    </r>
    <r>
      <rPr>
        <i/>
        <sz val="10"/>
        <color rgb="FF1F1F1F"/>
        <rFont val="맑은 고딕"/>
        <family val="3"/>
        <charset val="129"/>
      </rPr>
      <t>n v</t>
    </r>
    <r>
      <rPr>
        <i/>
        <sz val="10"/>
        <color rgb="FF1F1F1F"/>
        <rFont val="Calibri"/>
        <family val="2"/>
      </rPr>
      <t>ị</t>
    </r>
    <r>
      <rPr>
        <i/>
        <sz val="10"/>
        <color rgb="FF1F1F1F"/>
        <rFont val="맑은 고딕"/>
        <family val="3"/>
        <charset val="129"/>
      </rPr>
      <t xml:space="preserve"> n</t>
    </r>
    <r>
      <rPr>
        <i/>
        <sz val="10"/>
        <color rgb="FF1F1F1F"/>
        <rFont val="Calibri"/>
        <family val="2"/>
      </rPr>
      <t>ộ</t>
    </r>
    <r>
      <rPr>
        <i/>
        <sz val="10"/>
        <color rgb="FF1F1F1F"/>
        <rFont val="맑은 고딕"/>
        <family val="3"/>
        <charset val="129"/>
      </rPr>
      <t>i dung trong s</t>
    </r>
    <r>
      <rPr>
        <i/>
        <sz val="10"/>
        <color rgb="FF1F1F1F"/>
        <rFont val="Calibri"/>
        <family val="2"/>
      </rPr>
      <t>ố</t>
    </r>
    <r>
      <rPr>
        <i/>
        <sz val="10"/>
        <color rgb="FF1F1F1F"/>
        <rFont val="맑은 고딕"/>
        <family val="3"/>
        <charset val="129"/>
      </rPr>
      <t xml:space="preserve"> báo; “Ph</t>
    </r>
    <r>
      <rPr>
        <i/>
        <sz val="10"/>
        <color rgb="FF1F1F1F"/>
        <rFont val="Calibri"/>
        <family val="2"/>
      </rPr>
      <t>ụ</t>
    </r>
    <r>
      <rPr>
        <i/>
        <sz val="10"/>
        <color rgb="FF1F1F1F"/>
        <rFont val="맑은 고딕"/>
        <family val="3"/>
        <charset val="129"/>
      </rPr>
      <t xml:space="preserve"> thêm GDB” không c</t>
    </r>
    <r>
      <rPr>
        <i/>
        <sz val="10"/>
        <color rgb="FF1F1F1F"/>
        <rFont val="Calibri"/>
        <family val="2"/>
      </rPr>
      <t>ộ</t>
    </r>
    <r>
      <rPr>
        <i/>
        <sz val="10"/>
        <color rgb="FF1F1F1F"/>
        <rFont val="맑은 고딕"/>
        <family val="3"/>
        <charset val="129"/>
      </rPr>
      <t>ng vào ba c</t>
    </r>
    <r>
      <rPr>
        <i/>
        <sz val="10"/>
        <color rgb="FF1F1F1F"/>
        <rFont val="Calibri"/>
        <family val="2"/>
      </rPr>
      <t>ộ</t>
    </r>
    <r>
      <rPr>
        <i/>
        <sz val="10"/>
        <color rgb="FF1F1F1F"/>
        <rFont val="맑은 고딕"/>
        <family val="3"/>
        <charset val="129"/>
      </rPr>
      <t>t này. Các bi</t>
    </r>
    <r>
      <rPr>
        <i/>
        <sz val="10"/>
        <color rgb="FF1F1F1F"/>
        <rFont val="Calibri"/>
        <family val="2"/>
      </rPr>
      <t>ế</t>
    </r>
    <r>
      <rPr>
        <i/>
        <sz val="10"/>
        <color rgb="FF1F1F1F"/>
        <rFont val="맑은 고딕"/>
        <family val="3"/>
        <charset val="129"/>
      </rPr>
      <t>n th</t>
    </r>
    <r>
      <rPr>
        <i/>
        <sz val="10"/>
        <color rgb="FF1F1F1F"/>
        <rFont val="Calibri"/>
        <family val="2"/>
      </rPr>
      <t>ể</t>
    </r>
    <r>
      <rPr>
        <i/>
        <sz val="10"/>
        <color rgb="FF1F1F1F"/>
        <rFont val="맑은 고딕"/>
        <family val="3"/>
        <charset val="129"/>
      </rPr>
      <t xml:space="preserve"> nh</t>
    </r>
    <r>
      <rPr>
        <i/>
        <sz val="10"/>
        <color rgb="FF1F1F1F"/>
        <rFont val="Calibri"/>
        <family val="2"/>
      </rPr>
      <t>ậ</t>
    </r>
    <r>
      <rPr>
        <i/>
        <sz val="10"/>
        <color rgb="FF1F1F1F"/>
        <rFont val="맑은 고딕"/>
        <family val="3"/>
        <charset val="129"/>
      </rPr>
      <t>p li</t>
    </r>
    <r>
      <rPr>
        <i/>
        <sz val="10"/>
        <color rgb="FF1F1F1F"/>
        <rFont val="Calibri"/>
        <family val="2"/>
      </rPr>
      <t>ệ</t>
    </r>
    <r>
      <rPr>
        <i/>
        <sz val="10"/>
        <color rgb="FF1F1F1F"/>
        <rFont val="맑은 고딕"/>
        <family val="3"/>
        <charset val="129"/>
      </rPr>
      <t>u “T</t>
    </r>
    <r>
      <rPr>
        <i/>
        <sz val="10"/>
        <color rgb="FF1F1F1F"/>
        <rFont val="Calibri"/>
        <family val="2"/>
      </rPr>
      <t>ậ</t>
    </r>
    <r>
      <rPr>
        <i/>
        <sz val="10"/>
        <color rgb="FF1F1F1F"/>
        <rFont val="맑은 고딕"/>
        <family val="3"/>
        <charset val="129"/>
      </rPr>
      <t>p v</t>
    </r>
    <r>
      <rPr>
        <i/>
        <sz val="10"/>
        <color rgb="FF1F1F1F"/>
        <rFont val="Calibri"/>
        <family val="2"/>
      </rPr>
      <t>ụ</t>
    </r>
    <r>
      <rPr>
        <i/>
        <sz val="10"/>
        <color rgb="FF1F1F1F"/>
        <rFont val="Calibri"/>
        <family val="3"/>
        <charset val="163"/>
      </rPr>
      <t>”</t>
    </r>
    <r>
      <rPr>
        <i/>
        <sz val="10"/>
        <color rgb="FF1F1F1F"/>
        <rFont val="맑은 고딕"/>
        <family val="3"/>
        <charset val="129"/>
      </rPr>
      <t xml:space="preserve"> và “T</t>
    </r>
    <r>
      <rPr>
        <i/>
        <sz val="10"/>
        <color rgb="FF1F1F1F"/>
        <rFont val="Calibri"/>
        <family val="2"/>
      </rPr>
      <t>ạ</t>
    </r>
    <r>
      <rPr>
        <i/>
        <sz val="10"/>
        <color rgb="FF1F1F1F"/>
        <rFont val="맑은 고딕"/>
        <family val="3"/>
        <charset val="129"/>
      </rPr>
      <t>p v</t>
    </r>
    <r>
      <rPr>
        <i/>
        <sz val="10"/>
        <color rgb="FF1F1F1F"/>
        <rFont val="Calibri"/>
        <family val="2"/>
      </rPr>
      <t>ụ</t>
    </r>
    <r>
      <rPr>
        <i/>
        <sz val="10"/>
        <color rgb="FF1F1F1F"/>
        <rFont val="맑은 고딕"/>
        <family val="3"/>
        <charset val="129"/>
      </rPr>
      <t xml:space="preserve"> ” đ</t>
    </r>
    <r>
      <rPr>
        <i/>
        <sz val="10"/>
        <color rgb="FF1F1F1F"/>
        <rFont val="맑은 고딕"/>
        <family val="2"/>
        <charset val="129"/>
      </rPr>
      <t>ư</t>
    </r>
    <r>
      <rPr>
        <i/>
        <sz val="10"/>
        <color rgb="FF1F1F1F"/>
        <rFont val="Calibri"/>
        <family val="2"/>
      </rPr>
      <t>ợ</t>
    </r>
    <r>
      <rPr>
        <i/>
        <sz val="10"/>
        <color rgb="FF1F1F1F"/>
        <rFont val="맑은 고딕"/>
        <family val="3"/>
        <charset val="129"/>
      </rPr>
      <t>c chu</t>
    </r>
    <r>
      <rPr>
        <i/>
        <sz val="10"/>
        <color rgb="FF1F1F1F"/>
        <rFont val="Calibri"/>
        <family val="2"/>
      </rPr>
      <t>ẩ</t>
    </r>
    <r>
      <rPr>
        <i/>
        <sz val="10"/>
        <color rgb="FF1F1F1F"/>
        <rFont val="맑은 고딕"/>
        <family val="3"/>
        <charset val="129"/>
      </rPr>
      <t>n hóa thành T</t>
    </r>
    <r>
      <rPr>
        <i/>
        <sz val="10"/>
        <color rgb="FF1F1F1F"/>
        <rFont val="Calibri"/>
        <family val="2"/>
      </rPr>
      <t>ạ</t>
    </r>
    <r>
      <rPr>
        <i/>
        <sz val="10"/>
        <color rgb="FF1F1F1F"/>
        <rFont val="맑은 고딕"/>
        <family val="3"/>
        <charset val="129"/>
      </rPr>
      <t>p v</t>
    </r>
    <r>
      <rPr>
        <i/>
        <sz val="10"/>
        <color rgb="FF1F1F1F"/>
        <rFont val="Calibri"/>
        <family val="2"/>
      </rPr>
      <t>ụ</t>
    </r>
    <r>
      <rPr>
        <i/>
        <sz val="10"/>
        <color rgb="FF1F1F1F"/>
        <rFont val="맑은 고딕"/>
        <family val="3"/>
        <charset val="129"/>
      </rPr>
      <t xml:space="preserve"> đ</t>
    </r>
    <r>
      <rPr>
        <i/>
        <sz val="10"/>
        <color rgb="FF1F1F1F"/>
        <rFont val="Calibri"/>
        <family val="2"/>
      </rPr>
      <t>ể</t>
    </r>
    <r>
      <rPr>
        <i/>
        <sz val="10"/>
        <color rgb="FF1F1F1F"/>
        <rFont val="맑은 고딕"/>
        <family val="3"/>
        <charset val="129"/>
      </rPr>
      <t xml:space="preserve"> đ</t>
    </r>
    <r>
      <rPr>
        <i/>
        <sz val="10"/>
        <color rgb="FF1F1F1F"/>
        <rFont val="Calibri"/>
        <family val="2"/>
      </rPr>
      <t>ế</t>
    </r>
    <r>
      <rPr>
        <i/>
        <sz val="10"/>
        <color rgb="FF1F1F1F"/>
        <rFont val="맑은 고딕"/>
        <family val="3"/>
        <charset val="129"/>
      </rPr>
      <t>m.</t>
    </r>
    <phoneticPr fontId="2" type="noConversion"/>
  </si>
  <si>
    <t>CV</t>
    <phoneticPr fontId="2" type="noConversion"/>
  </si>
  <si>
    <t>TV</t>
    <phoneticPr fontId="2" type="noConversion"/>
  </si>
  <si>
    <t>GC</t>
    <phoneticPr fontId="2" type="noConversion"/>
  </si>
  <si>
    <r>
      <t>T</t>
    </r>
    <r>
      <rPr>
        <b/>
        <sz val="11"/>
        <color rgb="FF1F1F1F"/>
        <rFont val="Calibri"/>
        <family val="2"/>
      </rPr>
      <t>ổ</t>
    </r>
    <r>
      <rPr>
        <b/>
        <sz val="11"/>
        <color rgb="FF1F1F1F"/>
        <rFont val="맑은 고딕"/>
        <family val="3"/>
        <charset val="129"/>
      </rPr>
      <t>ng CV</t>
    </r>
    <phoneticPr fontId="2" type="noConversion"/>
  </si>
  <si>
    <r>
      <t>T</t>
    </r>
    <r>
      <rPr>
        <b/>
        <sz val="11"/>
        <color rgb="FF1F1F1F"/>
        <rFont val="Calibri"/>
        <family val="2"/>
      </rPr>
      <t>ổ</t>
    </r>
    <r>
      <rPr>
        <b/>
        <sz val="11"/>
        <color rgb="FF1F1F1F"/>
        <rFont val="맑은 고딕"/>
        <family val="3"/>
        <charset val="129"/>
      </rPr>
      <t>ng TV</t>
    </r>
    <phoneticPr fontId="2" type="noConversion"/>
  </si>
  <si>
    <r>
      <t>T</t>
    </r>
    <r>
      <rPr>
        <b/>
        <sz val="11"/>
        <color rgb="FF1F1F1F"/>
        <rFont val="Calibri"/>
        <family val="2"/>
      </rPr>
      <t>ổ</t>
    </r>
    <r>
      <rPr>
        <b/>
        <sz val="11"/>
        <color rgb="FF1F1F1F"/>
        <rFont val="맑은 고딕"/>
        <family val="3"/>
        <charset val="129"/>
      </rPr>
      <t>ng GC</t>
    </r>
    <phoneticPr fontId="2" type="noConversion"/>
  </si>
  <si>
    <r>
      <t>T</t>
    </r>
    <r>
      <rPr>
        <b/>
        <sz val="11"/>
        <color rgb="FFFFFFFF"/>
        <rFont val="Calibri"/>
        <family val="2"/>
      </rPr>
      <t>ổ</t>
    </r>
    <r>
      <rPr>
        <b/>
        <sz val="11"/>
        <color rgb="FFFFFFFF"/>
        <rFont val="맑은 고딕"/>
        <family val="3"/>
        <charset val="129"/>
      </rPr>
      <t xml:space="preserve">ng </t>
    </r>
    <phoneticPr fontId="2" type="noConversion"/>
  </si>
  <si>
    <t>Năm (phụ)</t>
  </si>
  <si>
    <t>Mục (chuẩn hóa)</t>
  </si>
  <si>
    <t>LỜI ĐỊNH ĐỔI ĐỊA PHẬN HAI TỔNG THUỘC VỀ MỎ-CÀY</t>
    <phoneticPr fontId="2" type="noConversion"/>
  </si>
  <si>
    <r>
      <t>Không còn/Ch</t>
    </r>
    <r>
      <rPr>
        <sz val="10"/>
        <rFont val="Segoe UI"/>
        <family val="2"/>
      </rPr>
      <t>ư</t>
    </r>
    <r>
      <rPr>
        <sz val="10"/>
        <rFont val="Carlito"/>
      </rPr>
      <t>a tìm th</t>
    </r>
    <r>
      <rPr>
        <sz val="10"/>
        <rFont val="Calibri"/>
        <family val="2"/>
      </rPr>
      <t>ấ</t>
    </r>
    <r>
      <rPr>
        <sz val="10"/>
        <rFont val="Carlito"/>
      </rPr>
      <t>y</t>
    </r>
    <phoneticPr fontId="2" type="noConversion"/>
  </si>
  <si>
    <r>
      <t>G. Janneau (lãnh th</t>
    </r>
    <r>
      <rPr>
        <sz val="10"/>
        <rFont val="Calibri"/>
        <family val="2"/>
      </rPr>
      <t>ế</t>
    </r>
    <r>
      <rPr>
        <sz val="10"/>
        <rFont val="Carlito"/>
      </rPr>
      <t xml:space="preserve"> vi</t>
    </r>
    <r>
      <rPr>
        <sz val="10"/>
        <rFont val="Calibri"/>
        <family val="2"/>
      </rPr>
      <t>ệ</t>
    </r>
    <r>
      <rPr>
        <sz val="10"/>
        <rFont val="Carlito"/>
      </rPr>
      <t>c nh</t>
    </r>
    <r>
      <rPr>
        <sz val="10"/>
        <rFont val="Calibri"/>
        <family val="2"/>
      </rPr>
      <t>ự</t>
    </r>
    <r>
      <rPr>
        <sz val="10"/>
        <rFont val="Carlito"/>
      </rPr>
      <t>t trình)</t>
    </r>
    <phoneticPr fontId="2" type="noConversion"/>
  </si>
  <si>
    <t>G. Janneau</t>
  </si>
  <si>
    <t>TẠP VỤ – Thơ Biên-Hòa: thầy thuốc Lang-sa mỗi ngày dành một giờ trồng trái (chủng đậu) cho con nít An-nam, mới 3 tuần đã hơn 250 đứa; dân các làng đem con tới đông (1869)</t>
  </si>
  <si>
    <t>TẠP VỤ – Tin đồn ở Bến-Thành: người ở Cái-Còn (huyện Phong-Phú) hết tật sau khi tắm sông, lập chùa thờ Phật, phát bùa 'linh thiêng'; nay về Sài Gòn có hơn 20 bổn đạo đi theo, dân các nơi tới xin bùa (1869)</t>
  </si>
  <si>
    <t>Mấy chiếc ghe An-nam, hoặc là ở Sài-Gòn xuống Cần-Giờ ra biển, hoặc là ở dưới mà lên Sài-Gòn, thường thường hay đi đoàn, nên nhiều khi choán cả và sông từ bờ bên này tới bờ bên kia. Đi làm vậy thì ngăn trở những tàu lớn đi, mà lại có lẽ đụng chạm, ra nhiều điều hư hại khó lòng.
Nhà nước khuyên mấy người an-nam hễ đi ghe thì phải đi cho gần bờ hết sức đừng có đi giữa dòng mới khỏi đụng tàu lớn. Còn ban đêm thì phải thắp đèn hoặc là một cái hoặc là nhiều cho sáng treo lên làm sao cho người ta bốn phía ngó thấy được hết thảy.
Giữ theo mấy điều này cho kĩ và cho đủ mới chắc khỏi lo khỏi sợ gì hết.</t>
  </si>
  <si>
    <t>Quan Nguyên-Soái theo lời ông Thượng thơ xin mà định như sau này:
I. — Hai địa phận Minh Nghi tổng, Minh Khánh tổng, xưa rày thuộc về tham biện Mò-Cày, bây giờ bỏ hai địa phận ấy đi; còn các làng nội hai tổng ấy thì sẽ đem về mấy tổng xung quanh kể đó.
II. — Những làng Bình-Khánh, Phú-Khánh, Đại-Điểm, Tân-Lợi thuộc về tổng Minh-Quới, nay đổi về địa phận Minh Phú tổng.
III. — Giao cho ông Thượng thơ cứ lời định này truyền người ta làm theo.
Sài Gòn, ngày mồng 6 tháng 11 Tây.
Quan Nguyên-Soái kí, G. OHIER.
Ông thượng thơ kí, L. LAUBER.</t>
  </si>
  <si>
    <t>THEO LỜI QUAN NGUYÊN SOÁI ĐỊNH:
Ngày 22 tháng 11 Tây,
Nguyễn-Văn-Huờn, ở Sài Gòn, làm thầy nhi hạng coi nhà trường Tân-Uyên (thuộc về Biên-Hòa).
Nguyễn-Văn-Đề, ở Sài Gòn, làm thầy nhi hạng coi nhà trường Bến-Cá (thuộc về Biên-Hòa).
Ngày 24 tháng 11 Tây,
Nicolas Trần-Bá-Hựu, làm thông ngôn tạm theo ông tham biện Vĩnh-Long.
Lê-Văn-Thống, ở Chợ-Lớn, làm thầy nhi hạng coi nhà trường Ô-Môn (thuộc về Cần-Thơ).
Nguyễn-Văn-Bền, ở Cây-Lậy, làm thầy nhi hạng coi nhà trường Bàu-Hút (thuộc về Cần-Thơ).
Nguyễn-Văn-Đủ, ở Cây-Lậy, làm thầy nhi hạng coi nhà trường Mỹ-Thuận (thuộc về Cần-Thơ).
Nguyễn-Văn-Quờn, ở Cây-Lậy, làm thầy nhi hạng coi nhà trường Cù-lao-Mây (thuộc về Cần-Thơ).
Ngày 25 tháng 11 Tây,
Trần-Văn-Mười, ở Chợ-Lớn, làm thầy nhi hạng coi nhà trường Long-Trì (thuộc về Tân-An).
Ngày 26 tháng 11 Tây,
Trần-Văn-Nhiêu, ở Chợ-Lớn, làm thầy nhi hạng coi nhà trường Hơi-Sơn (thuộc về Cây-Lậy).
Trần-Văn-Tâm, ở Chợ-Lớn, làm thầy nhi hạng coi nhà trường Trương-Lương (thuộc về Mỹ-Tho).</t>
  </si>
  <si>
    <t>Quan-Nguyên-Soái mới ân xá tha phần phạt về tội nhơn Annam: kẻ phải án đày bên Côn-Nôn, người thì phải án đày chung thân bên Đại-Hải; kẻ nhau hết thảy 130 đứa xưa mắc tội làm loạn theo quan giặc, bây giờ thì nhờ quan Nguyễn-Soái có lòng rộng rãi, mà dong cho, mới đặng về quê hương. — Ấy là quan Nguyễn-Soái muốn tỏ ra lòng thương dân; xét xưa có nhiều người không dám ở theo Langsa kéo Langsa bỏ đất này về bên Tây thì mình phải bị hiểm nghèo. Tới bây giờ, An-nam trong 6 tỉnh càng ngày càng biết ý nhà nước lang-sa lấy đất này thì muốn lập những việc bền chắc chắn mà sanh phần ích lợi lâu dài cho dân bốn quốc, bày những cuộc đổi dời, sửa các việc cứ làm theo phép công bình; — nên ai ai đều từng quen phong tục Langsa mà lấy làm bằng lòng, không còn ai nghi sợ như trước nữa. — Mấy người tội nhơn bên Đại-Hải có nhiều đứa làm đầy tớ hoặc là mấn nghề gì trong nhà Langsa ở bên, mới quen ăn ở ăn bận theo cách lang-sa, lại sanh lòng ăn năn tội. Nay thì nó về bên này, không có khi nào nó tính làm nghịch vuổi lang-sa nữa; lo có một điều về làng ở làm ăn an cư lạc nghiệp mà thôi.</t>
  </si>
  <si>
    <t>Quan-Nguyên-Soái cứ lời ông thượng thơ mà định những điều sau này:
Điều thứ nhứt. Đo đất thì phải đo cho đủ các làng nội một địa phận cho xong, mới qua địa phận khác.
Điều thứ 2. Hễ định vô làng nào mà đo thì có trật ông tham biện sở tại cho làng xã hay trước; lại sẽ dịch lời báo này vô một tờ theo tiếng an-nam mà gởi một bên cho làng.
Điều thứ 3. Đến chừng xã được trật ông tham biện, phải dọn trong nhà vuông lập tức lại phải rao cho dân biết hết thảy.
Điều thứ 4. Xã phải lo sửa soạn trước dọn cái đình hoặc là nhà nào cho rộng và cho vừa để cho các ông làm việc đo đất ở được; lại phải dọn nhà khác nữa cho gần một bên nhà ở đề, làm kho mà để những địa bàn đồ khí cụ các thứ.
Điều thứ 5. Hương chức trong làng phải chịu lãnh đồ khí cụ để trong kho.
Điều thứ 6. Còn việc chùi những đồ ấy cho sạch coi cho mỗi món đừng hư cũng là sự coi đồ ở trong kho mà lấy ra thì về phận một người Langsa kẻ giúp việc đo đất phải chịu lãnh.
Điều thứ 7. Bữa nào có việc đo đất về họa đồ phải có một người chức việc trong làng đi theo ông tham biện coi các việc ấy; hễ ông hỏi sự gì bất kỳ cũng phải nói cho rõ và cho thiết. — Việc này thì mỗi làng mỗi cử mấy người có chức lớn hơn hết thảy cho đủ 6 người để mỗi bữa mỗi có 1 người đi cho có phiên thứ. Hễ ông làm đều trong việc họa đồ đây đi kiếm ghe thuyền xe cộ, cũng là bắt dân mấy đứa vác, khiêng, xách đồ, hoặc là để mà chở đồ hoặc là đồ dùng việc gì bất kỳ, mấy người hương chức cũng phải chạy lo làm sao cho có cho đủ và cho kịp.
Điều thứ 8. Sau nữa hễ ông dặn làm công việc gì đặng đo đất cho đồ, hoặc là đường hư làm mà phải sửa lại, hoặc là làm cỏ phá bụi phát rừng đặng nhắm cho xa cùng là bắc ván bắc cầu tạm, mà đi qua rạch nào hoặc là cắm hoa tiêu mộc giải, cột cờ trên ngọn cây cho cao để làm phân biệt, vân vân... đều việc gì bất kỳ mấy người chức việc cũng phải bắt dân làm. — Cặp dân xấu mà làm những công việc làm vậy thì sau cũng sẽ tính công mấy ngày mà trừ cho làng trong sổ xâu.
Điều thứ 9. Hễ ông hỏi bộ điền thổ sổ thuế, văn khế bằng khoán thì phải đem ra cho ông coi; — hỏi việc gì đặng biết miếng đất nào mấy mẫu kê đầu làm sao làm sao cũng phải khai thiệt đủ đều.
Điều thứ 10. Các cai tổng phó tổng cũng phải lo giữ theo những điều trong lời bảo này lại hễ ông hỏi họ việc gì bất kỳ cũng phải chạy tới mà khai cho rõ.
Điều thứ 11. Hễ ông coi các việc đo đất tới đó chỗ nào, ông tham biện địa phận phải lo mà coi đường cho dân và hương chức các làng làm sự gì ngăn trở việc đo đất ấy.
Điều thứ 12. Đo nội địa phận nào, ông tham biện địa phận ấy phải chịu sai lính ma tà của mình đi theo ông tham biện lãnh việc đo đất, đặng cấm từ trật đem về các làng và coi cho làng làm theo cho kì.
Điều thứ 13. Tổn bao nhiêu về đồ khí cụ hoặc là về lộc mấy người giúp việc đo đất thì mấy ông tham biện sẽ tại mỗi phải chịu lấy bậc của địa phận mình mà trả.
Điều thứ 14. Giao cho ông thượng thơ cứ mấy điều trong tờ này biểu người ta làm theo.
Sài Gòn, ngày mồng 6 tháng 11 Tây năm 1869.
Quan-Nguyên-Soái kí, G. OHIER.
Ông thượng thơ kí, L. Lauchin.</t>
  </si>
  <si>
    <t>Long-Thành. — Năm nay sẽ đặng mùa tốt quá chừng, có nhiều chỗ lúa đã vàng mơ mà lại bông nên sai lắm. Họ nói thuở nay đã lâu không thấy năm nào đặng mùa lúa cho bông năm nay. — Dầu cũng đặng lên tốt.
Cần-Giuộc. — Người ta đang gặt lúa sớm, nay cũng đã đặng 8 bữa. Thấy bông lúa đặng làm; đã tốt mà lại đặng nữa.
Châu-Đốc. — Mấy người Annam lúc này đang lo việc canh nông. Mùa cấy trái lúa chăm dầu năm nay cũng sẽ đặng hết thảy. — Những chỗ nào nước không ngập tới, thì thảy bắp nên tốt hết sức. — Mía thì đã chặt rồi; họ chở xuống những là ghe lớn không.
Thủ-Dầu-Một. — Ít đặng mùa cây trái các thứ cho bằng năm nay, bởi vì năm nay không có hạn, nên ruộng mới ra tốt làm vậy. — Trên hết có một thứ đậu phụng sẽ đặng mùa nhiều lắm. Trâu bò ham ăn lá đậu phụng, nên nó cũng đặng nhờ một buổi; tới bục con ngựa bây giờ mới thấy đây có nhiều con hơn buổi trước, thì nó cũng sẽ nhờ mùa tốt mà ăn có cây ngon hơn có lúc này.
Cần-Thơ. — Thầy ruộng đây cũng ngày càng biết chắc sẽ đặng mùa. Thấy chừng một tháng nay, lúa lên mau lắm. Thứ lúa sớm, thì có nhiều làng họ gặt đã xong rồi. Năm nay khỏi sự nước lụt, không thấy ngập vô ruộng nào mà hư, còn chừng nữa tháng nữa nước đợt xuống.
Mỹ-Tây. — Mấy người ở đất giồng cây cũng đã rồi, mà lo trồng thuốc gieo đậu phụng lại thiên hạ phơi cau rang trầu hết nhiều lắm để sau đặng bán cho Cao-mên.</t>
  </si>
  <si>
    <t>Ngày hôm trước có một ngày: Các chủ đi rửa tàu, chúng mày sa chưn té xuống, dưới sông chết bao giờ không hay, tới ngày 21 tháng 10 Annam buổi chiều mới trồi về sông Bên Nghệ Sài Gòn tại trước cổng xây nhà phiên. Mày người Các chú khác thấy nhìn được xác người Các chú ấy mới lên bờ mà chôn.</t>
  </si>
  <si>
    <t>Bây giờ con cọp mới đặng chức đội giám sát. Trên Thị Tỉnh mới có thằng ăn trộm kia đêm ấy nhờ khi tối trời rình nhà người ta lên vô lý đặng 50 đồng bạc, mừng ra đi mà trong mình xét không biết giấu chỗ nào cho kín, mới tính vô rừng đào lổ; rủi khi đó đương chôn bạc ấy, bỗng đâu cọp tới chụp vào cắn đứt hai tay còn mắc đồ mà cũng xác nó đi. Sáng ngày có người đi ngang qua đó thấy hai tay giập nát, bạc thì cũng còn đó. Xét ông cọp vô ý quên đem bạc về cho chủ.</t>
  </si>
  <si>
    <t>ĐỜI NHÀ NGÔ.
Vua Tiền-Ngô-Vương họ Ngô tên là Quyền, người xứ Đường-Lâm vốn dòng con sang trọng khi mới đẻ có hào quang sáng rực cùng nhà, trên lưng có ba cái nút ruồi lạ, kẻ coi tướng khen nói ngày sau có lẽ làm chúa trong một phương được, cho nên đặt tên là Quyền; tới khi lớn trạng mạo khôi ngôi con mắt sáng như chớp, bước đi chậm hùng hình như cọp có mưu trí, và mạnh làm sức, hay cắt vạc nói; khi làm bố tướng người Dương-Đình-Nghệ thì Đình-Nghệ thương mà gả con gái cho, mới sai đi quản trị xứ Ái Châu đến khi đó giết được người Công-Tiền rồi thì xưng mình là vua ở ngôi được 6 năm sống được 47 tuổi.
Năm Kỉ Hợi là năm đầu bên Tàu hiệu Thiên-Phước thứ 4, bên Tây Giảng sanh 939 năm vua đã tức vị rồi thì tôn vợ là bà Dương-Thị, lên làm hoàng hậu lại phong chức cho bà quan mà lập phép triều đình và định phép sắc phục.
Năm Giáp Thìn, thứ 6 vua mất.
ĐỜI DƯƠNG TAM CA.
Tam-Ca là anh bà Dương hoàng hậu, làm tôi gia thần vua Tiền-Ngô-Vương, tiêm xưng là Bình-vương soán ngôi được 6 năm.
Năm Ất Tị, là năm đầu bên Tàu hiệu Khai-Vận thứ 2, bên Tây Giảng sanh 945 năm; trước ấy vua Tiền-Ngô-Vương đau đã ngặt mình thì có di mạng mà trối lại dạy người Tam-Ca giúp con mình; đến khi vua mất rồi thì Tam-Ca liền soán ngôi vua đi, con dâu lòng vua Ngô-Vương tên là Xương-Ngập sợ bèn chạy vào sông Nam-sách ở làng Trà hương mà giậm nhà ông Phạm-Linh-Công, còn con thứ hai tên là Xương-Văn, thì Tam-Ca nuôi lấy làm con mình được it lâu rồi, Tam-Ca sai Dương-Các-Lợi cùng Đổ-Cảnh-Thạc đem binh tới nhà ông Lịnh-Công mà đòi người Xương-Ngập đi về đã ba lần, ông Lịnh-Công sợ, bèn đem Xương-Ngập mà giấu trong hang núi; Tam-Ca hay lại sai người đi đòi nữa, song cũng chẳng gì hết.
Năm Đình Vị, thứ 3 bên Tàu, nhà Thạch-Tấn mất nước nhà hậu Hán người Lưu-Tri-Viễn lên làm vua.
Năm Canh Tuất, Tam-Ca sai Xương-Văn cùng Dương-Các-Lợi, Đổ-Cảnh-Thạc đem binh đi đánh hai thôn Đường-nguyên, tại xứ Thái-bình, đi tới huyện Từ-biên, người Xương-Văn thong thì lần hỏi mà nói với hai tướng kia rằng: «Thuở trước cha ta làm vua nhơn đức... [đi đánh một dân không tội]...» Hai tướng đều thưa rằng: «Xin vâng lịnh ngài hết thảy.» Xương-Văn liền nói rằng: «Ta muốn đem binh về chụp bắt Bình-Vương, mà khôi phục cơ nghiệp của đức Tiên-vương, ta lại nước có nên chăng?» thì hai tướng cũng đều bằng lòng bèm đem quân trở về đánh bắt Tam-Ca. Chúng muốn giết đi; Xương-Văn nói rằng: «Ông Bình-Vương có ơn với ta khi trước chẳng nở gia hình», bèn giáng xuống làm Trương-Dương-Công mà lại cho ăn lấy thuê xứ Trương-Dương ấy.
Nhựt trình sau sẽ nói tiếp theo về chuyện này.</t>
  </si>
  <si>
    <t>Năm Quí Tị, giặc ngụy Khôi đã lấy thành Gia Định rồi, thì có người Các chú là Bổn-Ban đi chiêu dụ quân chúc; Bổn-Ban lại sai người vô mà dụ chếc Cà-Mau. Người ấy mới đi tới xứ Bạc-Liêu, thì quân chếc Cà-Mau nổi dậy bắt ông huyện mà giết đi.
Ông huyện xứ ấy tên là Nguyễn-Văn-Năn, quê quán ở tại Sơn-kây ngoài Bắc: Khi ông ấy còn nhỏ thì mạnh dạn lắm, còn sự học hành thì nghề văn nghiệp nào cũng không đậu hay giỏi hết thảy, nhưng đi thi trường nào cũng không đậu hết; ông mới giận mới theo chúng làm giặc; mà ông ấy còn một bà mẹ thì là người nhờn tử hiếu hạnh lắm. Bà ấy thầy con đi làm giặc, thì giận mà đánh đập dạy dỗ ông ấy nhiều phen, nhưng mà ông ấy cũng không thèm nghe lời mẹ. Đương khi mẹ bắt về đánh dạy, thì ông ấy thề đối với mẹ rằng: «Từ nầy về sau tôi còn đi theo giặc nữa, thì tôi sẽ phải người ta đâm chém mà giết tôi đi!» song khi mẹ đã tha cho rồi, lại cứ trơn đi mà theo quân nghịch. Bà mẹ giận quá và sợ con mình sẽ làm ra tiếng xấu cho tổ tiên, bèn ra thù thật với quan sơ tại đó mà xin cho quan lính đi cùng bà ấy. Bà đi, bắt được con mình và phé đặng nó mà nộp cho quan, nhưng mà dòng dõi bên chồng bà ấy thì còn có một mình con bà mà thôi, nên khi con bà đã bị ở tù, thì bà lại ngậm lại mà thương; mỗi bữa mỗi đem cơm vô khám con ăn mà khóc với con rằng: «Cỉ họ cha mầy còn có một mình mầy là trai, lẽ thì con lo mà học hành thêm đề thì cử cho đặng ra làm quan phò vua giúp nước vinh hiển, tổ tiên ngày sau sẽ được dài dòng cả họ mà nối nghiệp ông cha, mới phải!... Chớ sao con cứ theo quân hoang đàng nghịch tặc muôn làm điều xấu tiếng nhơ danh!... Mẹ đã rán dạy không lần, mà con cũng không chừa. Nên đó vậy không thù ra cũng bắt con mà nạp, thì đến sau quan binh bắt được, thì thân mẹ già cả đầu có bị tội lăng trì xử tử mà chết theo con cũng chẳng quản gì; nhưng còn nhơ danh thì thiếu cho dòng họ cha muốn đời ngàn thuở, thì biết lầy gi mà chuộc cho được! Vậy cực chứng đá, mẹ phải bắt con mà nạp, để chuộc lấy danh tiếng cho ông cha con; ít ngày nữa thì con sẽ bị tội chết chém!...»
Nói tới đó bà ấy nước mắt như mưa sa ruột gan như dao cắt, bèn lăn lại một bên con mà chết giấc đi. Người ta trong hàm nghe bà ấy nói làm vậy, thì bắt luận là người bị tội hay là kẻ canh tù cũng đến chảy nước mắt theo hết thảy, lại những kẻ bị tội đó còn nói riêng rằng: «Phải chi chúng tôi có được một bà mẹ như vậy, thì không hề nào mà chúng tôi bị ở tù.» Khi ấy ông Năn thầy mẹ làm vậy cảm lòi người ta nói, thì trong bụng lấy làm hổ thẹn quá chừng, gẫm mình đã không còn ra loài người ta nữa, chẳng bằng chết đi cho rồi; liền đập đầu vô tường vách tường lóa máu ra, nhưng mà vì có mang gông nặng, nên đầu đập cho mạnh thể nào cũng không được bổ đầu mà chết. Bà mẹ tình lại, thầy con mình đã lòa máu đầu ra mà còn nằm thíp thíp, thì nghĩ lại biết con mình đã có bụng ăn năn, bèn quì đơn kể những sự ấy ra mà quyết rằng con mình đã biết ăn năn, không còn dám đi làm giặc nữa, xin các quan cứu sở cho bà ấy chịu chết thế cho con để con sống noi dòng cho chồng kéo tuyệt tự hết đi. — Hoàng đế coi sự thì khen bà ấy mà tha hết; sau ông ấy được đi làm tri huyện Long-Xuyên là huyện tại xứ Cà-Man. Khi ông ấy đi làm quan, thì đem có một người hầu cùng hai đứa cháu theo làm tay chơn. Hai đứa cháu ấy thì cũng là quân đã từng làm giặc, nên nó giỏi về sự nghề võ đã đành; còn người hầu tay thì là con gái tốt xem ra hình dạng yêu điệu, song cũng hay múa gươm cầm giáo mà đánh nghề võ việc mạnh dạn chẳng kém gì trai.
Bởi ông ấy là người có tài mà hầu hạ tay chơn cũng đều giỏi hết, nên chẳng khỏi có ý kiêu ngạo mà ra sự cai trị dân sự thì riết rao khổ khắc quá chừng; chẳng hề ở rộng rãi hay là làm ơn với ai cho ai nhờ bao giờ; mà nhứt là ghét người các chú hơn hết. Chệc nội hạt có sự gì tới huyện, thì ông ấy làm sao cũng kiếm lẽ mà đánh cho được, mà hễ đánh Chệc thì ông ấy dày linh phải đánh ba ngọc, một ngọc tay một ngọc chơn đã cần ra thì, lại đồng một ngọc trước đầu để kéo cái chớp ra cho thẳng mà rần vô ngọc ấy không cho nó ngóc đầu lên, nên Chệc nội hạt ấy đều sợ ông ấy như cọp mà ghét giận ông ấy làm, còn dân Annam thì cũng chẳng thương mến ông ấy chút nào. Lúc ông làm quan huyện đó, thì có ông Phan-Khắc Thận làm huấn đạo. Ông Thận thì là người hiền lành phước đức, thầy ông ấy hay đánh đập quân chệc lại chẳng hề nói cho ai phần nào.
Bao giờ ông huấn Thận thấy làm vậy, thì thường can gián ông huyện hoài, nhưng mà ông huyện ỷ tài mà nói ông huấn là người đốt nát không biết gì nên không để lời nói ông huấn vào trong lỗ tai khi nào.
Tới lúc Bổn Bao sai người vô Cà-Mau mà lấy binh chệc, người ấy mới tới Bạc-Liêu, thì ông huyện Nản đã hay được trước hết, bèn sai hai đứa cháu đem đàn đi bắt Chệc. Khi ấy Chệc đã nhóm nhau tại trong một chỗ chùa Hội-Quán. Hai đứa cháu tới chỗ đó thì quân chệc làm kế với nhau mà mời hai cậu vô thưa rằng: «Chúng tôi nhóm nhau mà cùng ông Bổn, chẳng hay ông cho đi bắt chúng tôi việc gì.»... Thì hai đứa nói không biết; mày người chệc thưa rằng:
sau sẽ nói tiếp theo chuyện này.</t>
  </si>
  <si>
    <t>Giá hàng trong Chợ-Lớn:
Gạch tiểu — 90000 tấm. Giá 5 đồng 1 ngàn.
Gạch thức — 50000 tấm. — 14 đồng 1 ngàn.
Vôi hồ — 2000 tạ. — 3 quan 31 đ.t 4 tạ.
Vôi ăn trầu — 7 tạ. — 2 đồng rưỡi 4 tạ.
Sừng trâu — 200 tạ. — 7 đồng 4q, 4t, 24 đt 1 tạ.
Bông chua cán — 150 tạ. — 6 đồng 4q, 4t, 24 đt 1 tạ.
Bông cán rồi — 5 tạ. — 19 đồng 1 tạ.
Rưguannam — 10 tạ. — 5 đồng 1 tạ.
Đậu trắng — 25 tạ. — 2 đồng 5 tiền 33 đt 1 tạ.
Đậu xanh — 300 tạ. — 2 đồng 1q, 6t, 39 đt 1 tạ.
Dầu dừa — 1500 tạ. — 7 đồng 1 tạ.
Lúa — 9000 tạ. — 1 đồng 1 tạ.
Da bò — 100 tạ. — 12 đồng 1 tạ.
Da trâu — 400 tạ. — 8 đồng 1q, 6t, 39 đt 1 tạ.
Tiêu — 50 tạ. — 8 đồng 4q, 1t, 37 đt 1 tạ.
Gạo lứt — 20000 tạ. — 1 đồng 4q, 7t, 10 đt 1 tạ.
Gạo trắng — 1000 tạ. — 2 đồng 1 tạ.
Một đồng lạc đổi 6 góc tư.</t>
  </si>
  <si>
    <t>(Từ ngày mồng 1 tới ngày rằm tháng 11 Tây.)
Ghe vô: 314 chiếc. — Chở 69000 tạ. — Bạn: 1227 đứa. — Quá giang: 22 người.
Ghe ra: 334 chiếc. — Chở 47000 tạ. — Bạn: 905 đứa. — Quá giang: 26 người.
Chở:
GHE VÔ: Tiền 12500 quan; Đồ gốm, ghè, vò, lu 16740 cái; Cau 1 tạ; Lá dừa 9100; Nước mắm 196670 ghè; Da bò 544 tạ; Bột 18 tạ; Dầu dừa 192 mái; Bắp 100 tạ; Đệm buồm 45 tấm; Vôi 1690 tạ; Sừng trâu 71 tạ; Đường 217 tạ; Lụa 50 cây; Trà tàu 16 khạp; Muối 4455 tạ; Bông 480 tạ; Cá 6221 tạ; Giày 3 ôp; Cây nhan 2 thùng; Vò già nhuộm 192 tạ; Chỉ thôi 14217 tạ.
GHE RA: Tiền 22381 quan; Vải 428 cây; Cau 36 tạ; Lá dừa 55750; Nước mắm 1952 ghè; Gạo 1261 tạ; Tim bức 16 xâu; Dầu dừa 45 mái; Đồ gốm 90200 cái; Đệm buồm 109 tấm; Rượu annam 25 lu; Tiêu 7 tạ; Thuốc bắc 2 tạ; Bột 2 tạ; Đường 5 tạ; Hàng lụa 18 cây; Trà 588 khạp; Muối 480 tạ; Cá 80 tạ; Lúa 75 tạ; Giày 37 ôp; Cây nhan 15 thùng; Củi 18 tạ.
Lãnh thế việc nhựt trình: G. JANNEAU.
SAIGON. — NHÀ IN NHÀ NƯỚC.</t>
  </si>
  <si>
    <t>Hình thức chính</t>
  </si>
  <si>
    <t>Hình thức chính</t>
    <phoneticPr fontId="2" type="noConversion"/>
  </si>
  <si>
    <t>Hình thức phụ</t>
  </si>
  <si>
    <t>Hình thức phụ</t>
    <phoneticPr fontId="2" type="noConversion"/>
  </si>
  <si>
    <t>Nội dung chính</t>
  </si>
  <si>
    <t>Nội dung chính</t>
    <phoneticPr fontId="2" type="noConversion"/>
  </si>
  <si>
    <t>Nội dung phụ</t>
  </si>
  <si>
    <t>Nội dung phụ</t>
    <phoneticPr fontId="2" type="noConversion"/>
  </si>
  <si>
    <t>Từ khoá</t>
  </si>
  <si>
    <t>Từ khoá</t>
    <phoneticPr fontId="2" type="noConversion"/>
  </si>
  <si>
    <t>Tóm tắt nội dung</t>
    <phoneticPr fontId="2" type="noConversion"/>
  </si>
  <si>
    <t>Ghi chú phân loại</t>
  </si>
  <si>
    <t>Ghi chú phân loại</t>
    <phoneticPr fontId="2" type="noConversion"/>
  </si>
  <si>
    <t>OCR</t>
    <phoneticPr fontId="2" type="noConversion"/>
  </si>
  <si>
    <t>Người đăng bài</t>
    <phoneticPr fontId="2" type="noConversion"/>
  </si>
  <si>
    <t>Người gửi bài (chuẩn hóa)</t>
    <phoneticPr fontId="2" type="noConversion"/>
  </si>
  <si>
    <t>Thời kỳ</t>
    <phoneticPr fontId="2" type="noConversion"/>
  </si>
  <si>
    <t>đua xe bò; đua lừa; đua ngựa Annam; thể lệ cuộc đua; giải thưởng; ngày 25 tháng 6</t>
    <phoneticPr fontId="2" type="noConversion"/>
  </si>
  <si>
    <t>Thông báo thể lệ cuộc đua ngày 25 tháng 6 Annam (giờ thứ 6 rưỡi sáng): cuộc 1 đua xe bò (~1.000 m, giải 150/50/25 quan); cuộc 2 đua lừa (~1.500 m, 200/80/25); cuộc 3 đua ngựa Annam do người Annam cỡi mặc đồ Annam (300/100/50); cuộc 4 đua ngựa Mán/Chàm/Quảng-đông (400/100); cuộc 5 đua chung ngựa các nước (2.500 m, 1.000/100). Kèm các quy định ghi danh, ba người phán xử, cách trao giải.</t>
    <phoneticPr fontId="2" type="noConversion"/>
  </si>
  <si>
    <t>hội đồng canh nông; khuyến nông; đấu xảo; nghề nghiệp; noi gương Pha-lang-sa; phát thưởng</t>
    <phoneticPr fontId="2" type="noConversion"/>
  </si>
  <si>
    <t>Bài giới thiệu Hội-đồng lập sổ các giống cây trồng, vật nuôi, so sánh cách làm với các nước để khuyến khích dân cải tiến canh nông và nghề nghiệp; noi gương Pha-lang-sa lập hội thưởng để dân đua nhau chăm chỉ; sẽ tổ chức trưng bày (đấu xảo) và phát thưởng công bằng cho người làm ruộng, làm nghề giỏi.</t>
    <phoneticPr fontId="2" type="noConversion"/>
  </si>
  <si>
    <t>ông Boresse về Tây; tàu La-Guerrière; tha tù phát lưu; Vua Tự-Đức chuộc tù; Bắc-kinh – Nhựt-bổn</t>
    <phoneticPr fontId="2" type="noConversion"/>
  </si>
  <si>
    <t>Ông Boresse (quan Bộ Gia-định) về Pháp mồng 7 tháng này; tàu chiến La-Guerrière tới Sài-gòn rồi đi Bắc-kinh/Nhựt-bổn; tin một số tù phát lưu được tha nhờ công nghiệp, gởi thơ về nhà; đồn rằng Vua Tự-Đức chuộc tù.</t>
    <phoneticPr fontId="2" type="noConversion"/>
  </si>
  <si>
    <t>tàu La-place; Hoàng-đế Pha-lang-sa; xã trưởng ăn hối lộ; ruộng muối Chợ-bến; mùa lúa; Tham-biện Tân-an</t>
    <phoneticPr fontId="2" type="noConversion"/>
  </si>
  <si>
    <t>Tàu La-place về Sài-gòn đem tin Hoàng-đế Pha-lang-sa còn ở Alger; tàu máy kéo ghe vào Chợ-lớn; mưa nhiều hơn năm ngoái hứa hẹn mùa lúa tốt; xã trưởng Kiên-sảng (xã Danh) ăn tiền hối lộ của dân bị xử; nhà buôn Pháp mua gai; ruộng muối Chợ-bến phát cho dân; Tham-biện Tân-an dời sở qua làng Bình-lập; yết thị treo giải cuộc đua ngày 25/6.</t>
    <phoneticPr fontId="2" type="noConversion"/>
  </si>
  <si>
    <t>tàu Mitraille; bắt tàu ô; cướp biển Bình-thuận; ghe buôn tự vệ; E. Potteaux</t>
    <phoneticPr fontId="2" type="noConversion"/>
  </si>
  <si>
    <t>Ngày 29 tháng 4 tàu Mitraille đưa quan Tuần-phủ Bình-thuận ra tỉnh, nhân tiện đi tuần bắt tàu ô (cướp biển); hỏi dân biết nơi có cướp thì chạy tới cửa phá; nhiều ghe buôn có súng để tự vệ. Ký: E. Potteaux, thông ngôn.</t>
    <phoneticPr fontId="2" type="noConversion"/>
  </si>
  <si>
    <t>E. Potteaux</t>
    <phoneticPr fontId="2" type="noConversion"/>
  </si>
  <si>
    <t>Tòa soạn</t>
    <phoneticPr fontId="2" type="noConversion"/>
  </si>
  <si>
    <t>lễ kiệu ảnh; nhà thờ Sài-gòn; rước Mình Thánh Chúa; người Khách múa rồng; quan Nguyên-Soái; Paulus Của</t>
    <phoneticPr fontId="2" type="noConversion"/>
  </si>
  <si>
    <t>Ngày 22 tháng 5 tại nhà thờ nhà nước Sài-gòn có lễ kiệu ảnh (rước Mình Thánh Chúa) trọng thể: các bổn đạo, thầy cả, học trò trường Pha-lang-sa, cầm cờ lọng; người Khách (Hoa) múa rồng; đông người đi coi; quan Nguyên-Soái và các quan chực hầu tại Cầu-quan. Ký: Paulus Của.</t>
    <phoneticPr fontId="2" type="noConversion"/>
  </si>
  <si>
    <t xml:space="preserve">pauluscua </t>
    <phoneticPr fontId="2" type="noConversion"/>
  </si>
  <si>
    <t>Paulus Của (Huỳnh Tịnh Của)</t>
    <phoneticPr fontId="2" type="noConversion"/>
  </si>
  <si>
    <t>bắt tàu ô; mùa màng tốt; bang giao Annam – Pha-lang-sa; tịch súng đạn; Paulus Của</t>
    <phoneticPr fontId="2" type="noConversion"/>
  </si>
  <si>
    <t>Tháng trước bắt 5 chiếc tàu ô giao quan án Sài-gòn (tha 1, tịch súng đạn 2 chiếc rồi tha...); năm nay mưa thuận mùa màng tốt, dân đã yên hơn trước; bàn về việc hai nước Annam–Pha-lang-sa hòa hảo, Vua Annam đã hiểu tài sức Pha-lang-sa. Ký: Paulus Của.</t>
    <phoneticPr fontId="2" type="noConversion"/>
  </si>
  <si>
    <t>pauluscua</t>
    <phoneticPr fontId="2" type="noConversion"/>
  </si>
  <si>
    <t>làm sổ bộ dân; điều tra nghề nghiệp; ruộng đất; làng Bình-hòa Gò-vấp; tiền thưởng làm ruộng; Paulus Của</t>
    <phoneticPr fontId="2" type="noConversion"/>
  </si>
  <si>
    <t>Chính quyền Pha-lang-sa muốn nắm rõ dân tình: nghề nghiệp, ruộng vườn; tháng trước quan Thượng-thơ sai Phủ Sài-gòn vào làng Bình-hòa Gò-vấp làm sổ (biên nam phụ lão ấu, tứ nghệ); quan đang lo đúc tiền thưởng hạng nhất/nhì/ba cho người làm ruộng, làm nghề giỏi. Ký: Paulus Của.</t>
    <phoneticPr fontId="2" type="noConversion"/>
  </si>
  <si>
    <t>án giết lính Ma-tà; làng Đức-lập; Chợ-lớn; điều tra; Paulus Của</t>
    <phoneticPr fontId="2" type="noConversion"/>
  </si>
  <si>
    <t>Mồng 9 tháng 5 nhuần gặp một tên Ma-tà (lính) bị đâm lòi ruột bỏ tại làng Đức-lập gần mé sông Chợ-lớn; đang điều tra. Ký: Paulus Của.</t>
    <phoneticPr fontId="2" type="noConversion"/>
  </si>
  <si>
    <t>thông báo nhà in; hạn gởi bài mồng 7 tháng Tây; sắp chữ; Paulus Tôi</t>
    <phoneticPr fontId="2" type="noConversion"/>
  </si>
  <si>
    <t>Từ nay ai muốn đăng chuyện vào nhựt trình phải gởi trước ngày mồng 7 tháng Tây vì một mình người sắp chữ không làm kịp. Ký: Paulus Tôi (thợ sắp chữ nhà in).</t>
    <phoneticPr fontId="2" type="noConversion"/>
  </si>
  <si>
    <t>Paulus Tỏi</t>
    <phoneticPr fontId="2" type="noConversion"/>
  </si>
  <si>
    <t>Tòa soạn / nhà in</t>
    <phoneticPr fontId="2" type="noConversion"/>
  </si>
  <si>
    <t>vụ đò giết người; người khách Triều-châu; Ong-bé; quan Án Sài-gòn; Paulus Của</t>
    <phoneticPr fontId="2" type="noConversion"/>
  </si>
  <si>
    <t>Quan Án Sài-gòn đang tra vụ đò giết người các chú (Hoa) tại Ong-bé; mồng 8 tháng này có tên khách Triều-châu ở Chợ-lớn đi ra ngoài tàu. Ký: Paulus Của.</t>
    <phoneticPr fontId="2" type="noConversion"/>
  </si>
  <si>
    <t>giá chợ; Phú-cương; gạo lúa; trâu bò; giá cả</t>
    <phoneticPr fontId="2" type="noConversion"/>
  </si>
  <si>
    <t>Giá tại chợ Phú-cương: gạo 7 quan/vuông, lúa 5 quan 5, trâu 150 quan, bò 90 quan.</t>
    <phoneticPr fontId="2" type="noConversion"/>
  </si>
  <si>
    <t>giá chợ; Phước-chánh; gạo lúa; muối; đường trắng</t>
    <phoneticPr fontId="2" type="noConversion"/>
  </si>
  <si>
    <t>Giá tại chợ Phước-chánh: gạo 7 quan, lúa 3 quan 5, muối, đường trắng.</t>
    <phoneticPr fontId="2" type="noConversion"/>
  </si>
  <si>
    <t>giá chợ; Mỹ-tho; Kiên-hòa Kiên-hưng; gạo; giá cả</t>
    <phoneticPr fontId="2" type="noConversion"/>
  </si>
  <si>
    <t>Giá tại Mỹ-tho và các huyện Kiên-hòa/Kiên-hưng/Kiên-đặng/Kiên-phong: gạo 6–6,7 quan/vuông.</t>
    <phoneticPr fontId="2" type="noConversion"/>
  </si>
  <si>
    <t>giá chợ; Long-thành; gạo lúa; đường trắng đen; giá cả</t>
    <phoneticPr fontId="2" type="noConversion"/>
  </si>
  <si>
    <t>Giá hàng hóa tại Long-thành: gạo 16 quan/tạ, lúa 3 quan 7, đường trắng/đen.</t>
    <phoneticPr fontId="2" type="noConversion"/>
  </si>
  <si>
    <t>bằng cấp thật thọ; cai tổng có công; khen thưởng làng giữ dân; nghề tằm tơ; Định-tường; nguyệt bổng 45 quan</t>
    <phoneticPr fontId="2" type="noConversion"/>
  </si>
  <si>
    <t>Nhân lễ khánh hạ Đức Hoàng-đế Pha-lang-sa, quan Nguyên-Soái ban bằng cấp "thật thọ" cho các cai tổng lâu năm có công, được lãnh bổng 45 quan/tháng (theo lệ lương cựu trào cấp cho biện binh khi trước). Báo sẽ biên riêng danh sách các cai tổng, lý trưởng, hương chức người Annam có công giúp dân. Khen thôn trưởng, hương chức các làng Mi-tra, Vinh-quới, Lộc-thuận, Phú-vạn (tỉnh Định-tường) đã giữ dân khỏi trộm cướp và bè đảng loạn (ngày 30 tháng nhuận ngũ nguyệt); quan Nguyên-Soái gởi lời thăm và ban thưởng riêng cho người có công. Từ tháng sau sẽ kê danh sách tù được tha nhân dịp lễ. Lãnh sự Pha-lang-sa tại Nhựt-bổn gởi tằm và giống cây nuôi tằm về thử nghiệm nghề làm tơ.</t>
    <phoneticPr fontId="2" type="noConversion"/>
  </si>
  <si>
    <t>đấu giá 12 ngựa; trại ngựa Sài-gòn; tri huyện Kiên-phong; Trần-bá-Lộc; cuộc đua Mó-súng</t>
    <phoneticPr fontId="2" type="noConversion"/>
  </si>
  <si>
    <t>Ngày 26 tháng 5 nhuận yết thị bán đấu giá 12 con ngựa dư dụng tại trại ngựa Sài-gòn (mồng 2 tháng 6, giờ thứ 8 ban mai); người mua phải giao bạc trong 24 giờ rồi lãnh biên. Ngày 27 tháng 5 nhuận quan Nguyên-Soái thưởng công Trần-bá-Lộc, cho làm tri huyện Kiên-phong (Định-tường) thế Lê-Nhựt-Tuyên (xin phép về nghỉ), đồng thời cấp bằng cho Lê-Nhựt-Tuyên hồi hưu. Cuộc đua ngựa/xe bò ngày 25 tháng 6 định tổ chức tại Mó-súng, ngoài đồng tập trận.</t>
    <phoneticPr fontId="2" type="noConversion"/>
  </si>
  <si>
    <t>Tổng-binh Trương-văn-Luận; huyện Tân-hòa; tội ác giặc; Quản-định; nạn nhân bị giết; Gò-công</t>
    <phoneticPr fontId="2" type="noConversion"/>
  </si>
  <si>
    <t>Trương-văn-Luận (huyện Tân-hòa) làm đầu giặc không ra thú, vốn là bạn với Quản-định; từ Gò-công năm 1863 được Quản-định cho làm Tổng-binh, sau nhóm lấy chức Đề-đốc. Khi Quản-định chết, Luận tự làm chủ, sanh sát dữ dội, giục người làm điều tội ác trong huyện Tân-hòa; đã giết mấy mươi người. Báo kể một số nạn nhân: Đội Chi (Bình-tân), Xã Hữu và Xoai (hương chức Bình-luông-tây), Điền (Thuận-tắc), Nhiêu Vinh-lợi, Khề, và Lộc (Bình-ân) cả vợ cùng hai con bị đốt sống vì đi báo quan chỗ giấu súng. Luận đã xưng hết mọi tội ác, thiên hạ đều hay biết.</t>
    <phoneticPr fontId="2" type="noConversion"/>
  </si>
  <si>
    <t>định thuế điền; tổng Thanh-phong; huyện Kiên-hòa; Mỹ-tho; 9.209 quan</t>
    <phoneticPr fontId="2" type="noConversion"/>
  </si>
  <si>
    <t>Quan Nguyên-Soái chuẩn cho tổng Thanh-phong (huyện Kiên-hòa, tỉnh Mỹ-tho) nạp thuế điền theo mức mỗi vuông gạo 5 quan 5 tiền, tổng cộng 9.209 quan 7 tiền rưỡi, phải lo nạp cho cấp kỳ.</t>
    <phoneticPr fontId="2" type="noConversion"/>
  </si>
  <si>
    <t>thưởng ban biện Khánh; làng Mi-tra; chống đảng ngụy; đồng hồ; khí giới tự vệ; 1.000 quan</t>
    <phoneticPr fontId="2" type="noConversion"/>
  </si>
  <si>
    <t>Quan Nguyên-Soái thưởng ban biện Khánh (làng Mi-tra) một cái đồng hồ vì ngày 29 tháng 5 nhuần đã đốc sức dân đánh lui một đảng ngụy tới phá làng. Xét làng Mi-tra gan dạ, có lòng bền chặt với nhà nước, quan chuẩn cho làng sắm khí giới tự vệ; súng, thuốc, đạn lãnh tại quan Tỉnh-đốc Mỹ-tho. Do làng chịu tổn thất khi cự với đảng ngụy, quan ban cho làng 1.000 quan tiền để trợ giúp.</t>
    <phoneticPr fontId="2" type="noConversion"/>
  </si>
  <si>
    <t>lễ bổn mạng Hoàng-đế; chương trình lễ; bắn súng mừng; đua ghe Annam; đốt pháo; 24 tháng 6</t>
    <phoneticPr fontId="2" type="noConversion"/>
  </si>
  <si>
    <t>Chương trình lễ ngày 24 tháng 6: sáng mặt trời mọc bắn súng, tàu kéo cờ; giờ thứ 6 quân lính tựu tại lầu chuông để quan Nguyên-Soái điểm; giờ thứ 7 xuống Nhà thờ nhà nước xem lễ do Đức Cha làm; trưa bắn 21 tiếng súng mừng; xế tổ chức các cuộc chơi, đua ghe Annam giờ thứ 4 rưỡi chiều, đua tam bằng tàu chiến và tàu buôn; mặt trời lặn bắn súng lớn; tối thắp đèn; giờ thứ 8 rưỡi đốt pháo tại lầu chuông.</t>
    <phoneticPr fontId="2" type="noConversion"/>
  </si>
  <si>
    <t>làng Vinh-quới; Lộc-thuận; Phú-vạn; đánh thắng đảng cướp; tàu ô Hải-nam; Định-tường</t>
    <phoneticPr fontId="2" type="noConversion"/>
  </si>
  <si>
    <t>Ngày 31 tháng Juillet hơn 100 đứa ăn cướp (có 1 súng lớn, 3 súng ngựa, 50 mác) đốt làng Vinh-quới (huyện Kiên-hòa, Định-tường); làng hiệp đánh thắng. Sau đó chúng đánh hai làng Lộc-thuận và Phú-vạn; các làng cùng cự, tuy khí giới ít nhưng đông người nên thắng, thu nhiều mác, một khiêng, bắt 14 quân và 9 lính; dân làng có người bị thương, một người bị thương nặng ở đầu. Báo khen tinh thần các làng và bàn rằng người Annam nay đã mạnh mẽ chống quân nghịch. Tin thêm: tàu ô còn quấy ngoài biển, mới đánh một tàu Tây gần Hải-nam, lấy và đốt tàu; một bạn thuyền bị trói dưới biển được vớt đem về Sài-gòn.</t>
    <phoneticPr fontId="2" type="noConversion"/>
  </si>
  <si>
    <t>chìm ghe hoa chi; chở bạc; Cần-giọc; người chết đuối; lặn vớt bạc; Goutte Fanjas</t>
    <phoneticPr fontId="2" type="noConversion"/>
  </si>
  <si>
    <t>Ngày 12 tháng này một chiếc ghe hoa chi chở bạc chìm gần Cần-giọc; trên ghe 5 người (2 người Chệc, 3 người Annam) chở 1.050 quan tiền và đồ vật. Chỉ 1 người Annam sống sót; 4 người chết. Người hoa chi lặn được 550 quan, thuê người lặn thêm 430 quan (trả công người lặn 220 quan). Vớt được xác; nghi nguyên nhân chìm do gió vụt mạnh, chở tiền nặng quá, hoặc do đánh nhau dưới ghe — chưa rõ. Ký: Goutte Fanjas, thông ngôn.</t>
    <phoneticPr fontId="2" type="noConversion"/>
  </si>
  <si>
    <t>Goutte Fanjas</t>
    <phoneticPr fontId="2" type="noConversion"/>
  </si>
  <si>
    <t>Thông ngôn</t>
    <phoneticPr fontId="2" type="noConversion"/>
  </si>
  <si>
    <t>trận làng Mi-tra; Ban-biện-Khanh; đảng ngụy; cướp súng đồng; tổng Phong-thanh; A. Burnel</t>
    <phoneticPr fontId="2" type="noConversion"/>
  </si>
  <si>
    <t>Đêm 29 rạng 30 tháng 5 nhuần, giờ thứ 3, một đảng ngụy đánh làng Mi-tra (tổng Phong-thanh, huyện Kiên-phong), chia 3 đạo (2 bộ, 1 thủy). Ban-biện-Khanh cầm dân làng đánh lui đạo thứ nhứt (~30 người); trận thứ nhì ~50 người có 2 tướng (Thương-biện-Dương, Thống-quân-Long) đem 2 súng đồng lớn; dân làng cùng Ban-biện-Khanh xông cướp được một súng lớn, đánh bắt người gánh thùng thuốc, lấy 2 thùng thuốc và 2 củi đạn, rồi dùng chính súng ấy bắn trả đến sáng. Làng bị chết 1, thương 2 (1 bị chém ngang cổ không chết); ngụy bị thương 7–8 người, bắt sống 1. Ngụy đốt 4 nhà, 1 ghe và bắt 1 con gái 14 tuổi. Ký: A. Burnel, thông ngôn.</t>
    <phoneticPr fontId="2" type="noConversion"/>
  </si>
  <si>
    <t>A BURNEL, THÔNG NGÔN</t>
    <phoneticPr fontId="2" type="noConversion"/>
  </si>
  <si>
    <t>A. Burnel</t>
    <phoneticPr fontId="2" type="noConversion"/>
  </si>
  <si>
    <t>săn bắt cọp; phủ Bình-long; nạp cọp lãnh thưởng; Thuận-kiều; Tổng Bà-điểm; Paulus Tôi</t>
    <phoneticPr fontId="2" type="noConversion"/>
  </si>
  <si>
    <t>Ngày mồng 1 tháng 6 Annam (26 Tây) phủ Bình-long bắt được một con cọp lớn khi đi săn, có các quan Pha-lang-sa ở Thuận-kiều, ông Tổng Bà-điểm và một ông Tổng khác cùng đi. Một ông Tổng trèo lên cây, nghe cọp gầm thì té xuống đất chết ngay; ông Tổng Bà-điểm bắn cọp, các quan bắn tiếp trúng tim, cọp ngã chết. Cọp được khiêng xuống Sài-gòn nạp cho quan Bố lãnh thưởng; trong tháng phủ Bình-long đã nạp 2 con cọp, lãnh được 60 quan. Ký: Paulus Tôi.</t>
    <phoneticPr fontId="2" type="noConversion"/>
  </si>
  <si>
    <t>quan Hộ-đốc An-giang; thăm Sài-gòn; tàu khói; tàu Mitraille; Đức Cha ra Bình-định; nạo vét rạch</t>
    <phoneticPr fontId="2" type="noConversion"/>
  </si>
  <si>
    <t>Ngày 22 tháng 5 nhầm, quan Hộ-đốc An-giang xuống Sài-gòn thăm quan Nguyên-Soái, đem theo 10 chiếc ghe và thổ sản (dưa, chuối, gà, vịt); quan Nguyên-Soái tặng lại đồng hồ tốt và thổ sản Pha-lang-sa. Người đi coi tàu chiến, nhà thờ (nhà Phước) có tháp cao, lấy làm lạ trước sự đổi thay của xứ. Hai tàu khói đậu Sài-gòn rồi qua ngả Tàu; một chiếc kéo tam bằng khói chạy vào Chợ-lớn khiến dân hai bên sông hiếu kỳ; nhiều chủ ghe muốn gởi thơ mua tàu khói nhỏ để vận gạo thóc trong rạch và tính nạo vét rạch cho sâu. Một chiếc tàu Mitraille đưa Đức Cha ra địa hạt Bình-định.</t>
    <phoneticPr fontId="2" type="noConversion"/>
  </si>
  <si>
    <t>PAULUS CUA</t>
    <phoneticPr fontId="2" type="noConversion"/>
  </si>
  <si>
    <t>bệnh dịch; làng Phước-hải (Lưới-rê); Baria; thầy thuốc Pha-lang-sa; quan Đốc-đồn; Paulus Của</t>
    <phoneticPr fontId="2" type="noConversion"/>
  </si>
  <si>
    <t>Đầu tháng này tại làng Phước-hải (tục danh Lưới-rê) có nhiều người mắc bệnh dịch chết; dịch khí hay trở lại vào tháng 5–6. Quan Đốc-đồn Baria hay tin liền cử một thầy thuốc Pha-lang-sa đi cứu; nhờ chữa hay, từ 10 tháng Juillet không còn ai chết vì bệnh ấy, người mắc bệnh cũng dần khỏi. Dân Phước-hải biết nghe lời thầy thuốc và mang ơn quan Đốc-đồn. Ký: Paulus Của.</t>
    <phoneticPr fontId="2" type="noConversion"/>
  </si>
  <si>
    <t>quan Annam Lang-trung; từ Kinh vào Sài-gòn; lâm bệnh qua đời; lễ tang trọng thể; quan Lại-bộ Thượng-thơ; Paulus Của</t>
    <phoneticPr fontId="2" type="noConversion"/>
  </si>
  <si>
    <t>Một ông quan Annam ngoài Kinh vào Sài-gòn thăm quan Nguyên-Soái và mua đồ cho Vua Annam; vừa tới nơi thì hai thầy trò phát bệnh nặng. Người thơ lại trở bệnh, chết rạng ngày mồng 4 tháng 6; các quan Pha-lang-sa ban tiền tuất và lo chôn cất. Ông quan Lang-trung bệnh ngày càng nặng, chạy đủ danh y không khỏi, tắt hơi ngày mồng 8. Quan Lại-bộ Thượng-thơ lo chôn cất trọng thể; ngày mồng 10 đưa đám rất long trọng, có cờ trống, võng lọng, 4 quan Pha-lang-sa và lính đi đưa. Ký: Paulus Của.</t>
    <phoneticPr fontId="2" type="noConversion"/>
  </si>
  <si>
    <t>quan Cao-mên; Xiêm (Ba-tem-lon); thăm em Vua Cao-mên; mua đồ; Seguin; ngoại giao</t>
    <phoneticPr fontId="2" type="noConversion"/>
  </si>
  <si>
    <t>Ngày 21 tháng 6 một ông quan lớn Cao-mên ở Xiêm, xứ Ba-tem-lon, đến Sài-gòn cùng 6 quan và mười tên dân để thăm em Vua Cao-mên và những người ở với em Vua. Mồng 8–9 em Vua đi các phố mua đồ gởi cho các vợ và trong cung các quan xứ Ba-tem-lon: 300 ve dầu thơm, 40 đôi giày, 40 nón, vải, áo quần Pha-lang-sa và rượu, tốn hơn 500 đồng bạc; giao thơ và đồ cho quan Pra-nai-túi mang về. Ký: Seguin, thông ngôn.</t>
    <phoneticPr fontId="2" type="noConversion"/>
  </si>
  <si>
    <t>bắt huyện Đức; Cần-giộc; quân giặc thâu thuế; huyện Phước-lộc; Quản-đình</t>
    <phoneticPr fontId="2" type="noConversion"/>
  </si>
  <si>
    <t>Tại Cần-giộc bắt được huyện Đức, người của Quản-đình cử ra coi việc thuế trong huyện Phước-lộc để cấp cho quân giặc. Vì việc này, lương tiền huyện Phước-lộc hao kém, nhất là các làng ở xa quan bị quân giặc ẩn núp trong làng hiếp thâu, dân bị thiệt hại nhiều; nay bắt được huyện Đức thì dân mới được thảnh thơi.</t>
    <phoneticPr fontId="2" type="noConversion"/>
  </si>
  <si>
    <t>mùa màng thất bát; nguy cơ đói kém; giá lúa lên; khuyên siêng năng; Tây-ninh đói; Paulus Của</t>
    <phoneticPr fontId="2" type="noConversion"/>
  </si>
  <si>
    <t>Tháng trước mưa khá, dân lo gieo mạ, nhưng sau gió nắng làm nhiều nơi ruộng khô héo, trâu mắc toi chết nhiều, e mất mùa và đói khát như năm trước; nghe phía Tây-ninh dân đói phải ăn hột trái cây. Giá lúa lên 3 quan 5 tiền đến 4 quan một gia (trước 1 quan). Báo khuyên dân siêng năng làm mướn (mỗi ngày được 1 quan), chăn nuôi, trồng trọt, buôn bán, đừng bỏ nghề nghiệp và đừng nghi nan sợ hãi thì khỏi đói. Ký: Paulus Của.</t>
    <phoneticPr fontId="2" type="noConversion"/>
  </si>
  <si>
    <t>bệnh ban cua lưỡi trắng; triệu chứng; cách chữa; trẻ con hay mắc; y học</t>
    <phoneticPr fontId="2" type="noConversion"/>
  </si>
  <si>
    <t>Bài bàn về bệnh "ban cua lưỡi trắng" thịnh hành trong năm, chết nhiều; mô tả triệu chứng nóng lạnh, nổi cữ dai dẳng, biến chứng thũng, kiết, hạ lợi; trẻ con hay mắc, khi nóng mê, chói đèn, tay chân co giật thì khó chữa. Khuyên coi bệnh sớm, dùng thuốc uống vài thang thì đỡ.</t>
    <phoneticPr fontId="2" type="noConversion"/>
  </si>
  <si>
    <t>phong tục người Mọi; dân miền thượng; phạt vạ bằng trâu; chuỗi cườm; muối hiếm; Trương Vĩnh Ký</t>
    <phoneticPr fontId="2" type="noConversion"/>
  </si>
  <si>
    <t>Một người bà con ở trên miền Mọi lâu năm về kể phong tục: người Mọi còn mọi rợ, không vua chúa, ở theo khóm/sóc; có việc tranh chấp thì đem đến người Trưởng-thọ hòa phú xử, phạt vạ bằng trâu, bán làm nô cho nhau. Buôn bán, phạt vạ đều tính bằng trâu (một con ~5 quan); vàng bạc không chuộng, quý chuỗi cườm, thép sợi hơn tiền bạc; muối rất hiếm (một tô muối đổi 5–7 con trâu). Rượu ủ bằng lá với nếp, uống bằng ống tre; đất là của chung, ai muốn khai khẩn thì tùy ý. Ký: Pétrus Trương Vĩnh Ký.</t>
    <phoneticPr fontId="2" type="noConversion"/>
  </si>
  <si>
    <t>Petrus Trương Vĩnh Ký</t>
    <phoneticPr fontId="2" type="noConversion"/>
  </si>
  <si>
    <t>chìm ghe mía; Miếu Cô-đô; người chồng mất tích; cẩn thận đi ghe; Paulus Tôi</t>
    <phoneticPr fontId="2" type="noConversion"/>
  </si>
  <si>
    <t>Ngày mồng 9 tháng 6, một ghe mía đi ngang Miếu Cô-đô (chỗ hay chìm ghe) thì bị sóng đánh úp. Người chồng chèo không nghe lời vợ khuyên đợi lặng gió; ghe lật, người chồng rớt xuống sông mất tích; vợ và con nhỏ bám lườn ghe, sau gió tấp ghe vào bờ, vợ nhảy lên bờ thoát, nhờ một ghe khác cho quá giang về Thủ. Báo nhắc nhở người đi ghe qua sông lớn phải cẩn thận, chờ lặng gió, đừng vội mà chết uổng. Ký: Paulus Tôi (thợ sắp chữ nhà in).</t>
    <phoneticPr fontId="2" type="noConversion"/>
  </si>
  <si>
    <t>giá chợ; Gò-công; trâu; gạo; đường muối</t>
    <phoneticPr fontId="2" type="noConversion"/>
  </si>
  <si>
    <t>Giá vật hàng tại chợ Gò-công: trâu 1 cặp 400 quan, gạo 1 tạ 12 quan, đường 1 tạ 75 quan, muối 1 tạ 1 quan 5.</t>
    <phoneticPr fontId="2" type="noConversion"/>
  </si>
  <si>
    <t>giá chợ; Baria; gạo; muối; trâu</t>
    <phoneticPr fontId="2" type="noConversion"/>
  </si>
  <si>
    <t>Giá vật hàng tại chợ Baria: gạo 1 tạ 12 quan 2 tiền, muối 100 gia bán đến 30 quan, trâu 1 cặp 220–250 quan.</t>
    <phoneticPr fontId="2" type="noConversion"/>
  </si>
  <si>
    <t>giá chợ; Long-thạnh; gạo lúa; trâu; giá cả</t>
    <phoneticPr fontId="2" type="noConversion"/>
  </si>
  <si>
    <t>Giá vật hàng tại chợ Long-thạnh: gạo 1 tạ 12 quan 2 tiền, lúa 1 tạ 9 quan, trâu 1 con 140–180 quan.</t>
    <phoneticPr fontId="2" type="noConversion"/>
  </si>
  <si>
    <t>giá chợ; Cần-giộc; gạo lúa; trâu; đường trắng</t>
    <phoneticPr fontId="2" type="noConversion"/>
  </si>
  <si>
    <t>Giá vật hàng tại chợ Cần-giộc: gạo 1 vuông 6 quan 2 tiền, lúa 1 vuông 5 quan 1 tiền, trâu 1 cặp 640 quan, đường trắng 1 cân 8 tiền.</t>
    <phoneticPr fontId="2" type="noConversion"/>
  </si>
  <si>
    <t>thưởng chống cướp; Phong-triều; tri huyện Tân-ninh; Ngô-thế-tê; yết thị mua vật hàng 1866; tiền thế chứng</t>
    <phoneticPr fontId="2" type="noConversion"/>
  </si>
  <si>
    <t>Quan Nguyên-Soái nghị thưởng một người Annam là Phong-triều một đồng hồ vì lúc ăn cướp đánh làng Vinh-quới đã cầm dòng đánh lui chúng. Chuẩn cho Ngô-thế-tê quyền nhiếp huyện Tân-ninh (thăng tri huyện), coi việc từ ngày 24 tháng 6. Có yết thị: bữa mồng 9 tháng 9 giờ thứ 7 ban mai tại tòa quan Hộ-bộ Sài-gòn sẽ giáo giá cho người lãnh mua các vật hàng nộp nhà nước năm 1866 (phải nạp tiền thế chứng, làm tờ niêm phong); cùng ngày cũng giáo giá mua da, sừng, đầu, ruột đồ làm thịt bò trâu. Mức thế chứng: bò 3.000 quan; cà-phê 2.000; đường 2.000; trà-tàu 500; muối 200.</t>
    <phoneticPr fontId="2" type="noConversion"/>
  </si>
  <si>
    <t>xử ba người Pha-lang-sa; cướp của; làng Mỹ-an-đông; Mỹ-tho; tòa án Sài-gòn; khổ sai</t>
    <phoneticPr fontId="2" type="noConversion"/>
  </si>
  <si>
    <t>Ngày 30 tháng 5 nhuận, tòa án Sài-gòn xử ba người Pha-lang-sa (2 dân buôn, 1 lính) đã hiệp nhau vào làng Mỹ-an-đông (Mỹ-tho) mồng 2 tháng 5, có súng, đánh người lấy của nhiều lần. Quan tỉnh bắt, giao tòa án xử theo luật: người thứ nhứt (trộm cướp 4 lần) khổ sai 5 năm; người thứ hai (3 lần) tù 15 năm; người lính (2 lần) giam 3 năm. Báo nhấn mạnh: bất luận người nước nào, hễ phạm phép và phá dân thì quan tòa chiếu luật trị, chẳng dung.</t>
    <phoneticPr fontId="2" type="noConversion"/>
  </si>
  <si>
    <t>xứ Gò-công; đội Nhiên (đội ngụy); nhũng nhiễu; dân làng đánh giết; tầm vông; tự vệ</t>
    <phoneticPr fontId="2" type="noConversion"/>
  </si>
  <si>
    <t>Tại Gò-công, tên đội Nhiên (đội ngụy) nhiều lần cưỡng quyên tiền, quyên gạo; lần này vác gươm xông vào làng cướp phá; dân làng phẫn nộ, cầm tre tầm vông xúm lại đánh và giết được hắn. Báo nhận xét: sau ba năm bị quân giặc quấy phá cực khổ, nay dân đã mạnh mẽ tự giữ gìn, không còn sợ hãi hay phải quyên tiền nuôi giặc như trước.</t>
    <phoneticPr fontId="2" type="noConversion"/>
  </si>
  <si>
    <t>Tham-biện Cần-giộc; mưu bắt cướp; Ngã Bảy – Đồng-tranh; ghe giả dạng; hạ ghe cướp</t>
    <phoneticPr fontId="2" type="noConversion"/>
  </si>
  <si>
    <t>Vùng Ngã Bảy, Đồng-tranh có nhiều ăn cướp chận đoạt ghe buôn. Quan Tham-biện Cần-giộc cho một chiếc ghe cụ lị (do quan hai chỉ huy) giả dạng ghe buôn, lính nằm sát trong lòng vét, ít người Annam chèo, đi qua các chỗ nghi có cướp. Hai chiếc ghe cướp tưởng ghe buôn, xáp lại gần thì lính xông ra; hạ cả 2 ghe cướp (10 đứa): bắn chết 5, bắt sống 3, 2 đứa nhảy sông chưa rõ sống chết. Báo nêu phép quan gặp cướp thì giết ngay, để dân thương hồ được bình yên.</t>
    <phoneticPr fontId="2" type="noConversion"/>
  </si>
  <si>
    <t>Đức Cha đi Cao-mên; bắt ngụy Quản-Mai; Chợ-quán; mất mùa Nhựt-bổn; lụt bên Tàu; Paulus Của</t>
    <phoneticPr fontId="2" type="noConversion"/>
  </si>
  <si>
    <t>Ngày 11 tháng 7 Đức Cha địa phận ngồi tàu thiếc đi thăm địa phận Cao-mên; trước khi đi, người vào Chợ-quán làm phép nhà thờ, nhà thương, có quan Nguyên-Soái đến xem. Tháng trước tại địa phận Chợ-lớn bắt được một tên ngụy có danh là Quản-Mai (tài trí, có ít lính Ma-ní theo, hiệp ở phía Vàm-cỏ); bắt được thì dân được bình an. Nhựt-trình bên Thượng-hải cho hay Nhựt-bổn năm nay mất mùa, e đói; bên Tàu mưa lụt hư hại cây trái, e gạo sẽ lên giá. Ký: Paulus Của.</t>
    <phoneticPr fontId="2" type="noConversion"/>
  </si>
  <si>
    <t>người Pha-lang-sa; Đồng-nai; gặp ghe cướp; thoát nạn; Chà-và; Paulus Của</t>
    <phoneticPr fontId="2" type="noConversion"/>
  </si>
  <si>
    <t>Một người Pha-lang-sa qua giang Đồng-nai cùng một tên Chà-và thì phát bệnh nóng rét, nằm mê trong ghe trâu về Sài-gòn. Dọc sông gặp hai ghe ăn cướp níu bánh lái toan nhảy qua; tên Chà-và chết điếng, người chèo hoảng sợ. Người Pha-lang-sa tỉnh dậy, giơ tay chỉ và hô lớn ("bắp về"); bọn cướp nghe tiếng lớn tưởng có phòng bị nên xổ ghe chèo chạy mất. Ký: Paulus Của.</t>
    <phoneticPr fontId="2" type="noConversion"/>
  </si>
  <si>
    <t>xá tù lễ bổn mạng; bằng cấp thật thọ cai tổng; hội thi nghề nghiệp; đua ngựa Annam; khuyến nông; nguyệt bổng 15 quan</t>
    <phoneticPr fontId="2" type="noConversion"/>
  </si>
  <si>
    <t>Nhân lễ bổn mạng Hoàng-đế Pha-lang-sa có xá tù tại Sài-gòn, Biên-hòa, Mỹ-tho, Cần-nôn và nhiều nơi, tha nhiều tù nhân về. Quan Nguyên-Soái ban bằng cấp "thật thọ" cho các cai tổng làm việc trên ba năm, đắc lực, không tư tình, cho ăn nguyệt bổng 15 quan/tháng (theo lệ cựu triều). Qua Tết sang năm sẽ cho thi các nghề nghiệp (làm ruộng, làm đất, nuôi bò trâu heo ngựa…) và đua ngựa Annam, nhằm khuyến khích và dạy dân cải tiến canh nông, chăn nuôi; nêu gương nuôi ngựa, nuôi heo khéo bên Pha-lang-sa.</t>
    <phoneticPr fontId="2" type="noConversion"/>
  </si>
  <si>
    <t>bắt ngụy Quản-Mai; đày tù Đại-hải; cải tạo; dạy trồng mía làm đường; Tân-long</t>
    <phoneticPr fontId="2" type="noConversion"/>
  </si>
  <si>
    <t>Quản-Mai — tay làm ngụy có danh, phá phách dân lâu nay — bị bắt tại hạt Tân-long, giải về Sài-gòn rồi đày qua Đại-hải một lượt với 10 tên phạm khác. Ở Đại-hải, tù được nuôi dưỡng tử tế, dạy trồng mía, làm đường và các nghề Pha-lang-sa; sau một thời gian sẽ thành người tốt và được cho về xứ, biết thêm tiếng Pha-lang-sa. Trong nhóm đi đày có người tốt được quan Nguyên-Soái làm ơn; có người làm mướn được một hai đồng bạc để dành gởi về cho cha mẹ nghèo, cho thấy người Annam cũng có lòng tốt đáng khen.</t>
    <phoneticPr fontId="2" type="noConversion"/>
  </si>
  <si>
    <t>danh sách cai tổng; bằng cấp thật thọ; Phước-lộc; Tân-long; Tân-hòa; Định-tường</t>
    <phoneticPr fontId="2" type="noConversion"/>
  </si>
  <si>
    <t>Báo đăng danh sách các cai tổng được ban bằng cấp "thật thọ" theo huyện/tổng: Lê-văn-Đỏ (Phước-lộc, Phước-điền-thượng), Nguyễn-văn-Nhâm (Phước-điền-trung), Trương-ngọc-Chân (Phước-điền-hạ), Đỗ-quang-Phước (Tân-long, Long-hưng-thượng), Lê-văn-Đức (Long-hưng-hạ), Nguyễn-văn-Bên (Cửu-an, An-minh-hạ), Phan-chánh-Tâm (Tân-thành, Thành-lợi-hạ), Nguyễn-văn-Danh (Thành-mục-thượng), Trần-văn-Nhiên (Phước-chánh, Chánh-mỹ-hạ), Nguyễn-ngọc-Thới (Chánh-mỹ-thượng), Nguyễn-văn-Hạp (Phước-vĩnh-trung), Lê-văn-Đồng (Tân-hòa, Hòa-lạc-hạ), Dương-văn-Trinh (Hòa-lạc-thượng), Lê-văn-Thiên (Hòa-đồng-hạ), Nguyễn-văn-Thành (Kiến-hưng, Hưng-nhơn), Trần-văn-Nam (Thuận-trị), Bình-sơn-Thọ (Bình-dương, Bình-trị-thượng), Nguyễn-quang-Hóa (Bình-long, Long-tuy-thượng).</t>
    <phoneticPr fontId="2" type="noConversion"/>
  </si>
  <si>
    <t>nhân sự Tham-biện; tàu l'Orne về Tây; Ponchara; xã Ngoan nộp cọp; quân Số ra thú; Baria</t>
    <phoneticPr fontId="2" type="noConversion"/>
  </si>
  <si>
    <t>Bữa tàu l'Orne về Tây có quan Tham-biện Baria tên Ponchara đi theo; người được thế bằng quan Tham-biện coi ruộng muối (trước làm ông Bộ tại Biên-hòa và Tham-biện Vĩnh-long). Quan Số ra thú cùng quan Tham-biện Gò-công cũng đã được phép về an nghiệp. Tên xã Ngoan (làng Tân-thiệt) làm việc cho Pha-lang-sa mà còn ngầm giúp giặc, đã nạp cho quân Số một cặp cọp nuôi dạn; khi quân Số ra đầu thì dâng cọp cho quan Nguyên-Soái; nay nhà nước xét tội xã Ngoan.</t>
    <phoneticPr fontId="2" type="noConversion"/>
  </si>
  <si>
    <t>Phù Ca / Phụng</t>
    <phoneticPr fontId="2" type="noConversion"/>
  </si>
  <si>
    <t>Cá nhân ký tên</t>
    <phoneticPr fontId="2" type="noConversion"/>
  </si>
  <si>
    <t>nghị luận lợi hại; người Pha-lang-sa và người Ngô; nha phiến; cờ bạc; xổ đề; Gia-định buôn bán</t>
    <phoneticPr fontId="2" type="noConversion"/>
  </si>
  <si>
    <t>Bài nghị luận dài (nhân buổi thái bình) so sánh việc các nước đến Annam làm lợi hay hại cho người Annam, để in vào nhựt trình dạy trẻ. Lập luận: từ khi Pha-lang-sa đến cai trị ba tỉnh, đem bạc tiền, khí cụ, nghề nghiệp khôn khéo làm lợi cho dân; còn người Ngô (Đại-thanh) tuy buôn bán lớn nhưng đem đến nhiều điều hại: nha phiến (hút tốn của, hại người, sinh nghiện) và các lối cờ bạc (đánh me, kim tắc, bài phụng, tứ sắc, cổ nhơn, xổ đề…). Bài kể trường hợp một người tên Tới ở làng Bình-lý-đồng (Thủ-dầu-một) mê xổ đề đến điên loạn, toan giết con. Bài phê phán người Ngô lợi dụng tính người Annam ưa thay đổi kiểu cách để bán hàng lấy hết tiền bạc, và nêu Gia-định nhờ chính sách rộng rãi buôn bán mà sang trọng hơn các nơi.</t>
    <phoneticPr fontId="2" type="noConversion"/>
  </si>
  <si>
    <t>quân Số ra thú; cầm đầu ăn cướp; quy thuận tân triều; Quản-định; Thiên-hộ-Dương; Ngô-thế-tê; Paulus Của</t>
    <phoneticPr fontId="2" type="noConversion"/>
  </si>
  <si>
    <t>Bài kể về quân Số — kẻ có danh, cầm đầu quân hoang ăn cướp qua hai triều — nay ra đầu thú chịu tội, quy thuận tân triều. Người này quê làng Phước-khánh (huyện Phước-lộc), từng làm xã trưởng rồi bỏ đi ăn cướp, đi lính 10 năm về lại theo nghề cũ; oai danh khiến các phường ghe buôn khiếp sợ. Thời Quản-định chiếm Gò-công thì ra đầu Quản-định (lấy tiếng ứng nghĩa nhưng cốt ăn cướp); sau theo Thiên-hộ-Dương một thời gian rồi bỏ về nghề cũ. Nay ra thú, quan Pha-lang-sa cho về làm ăn lương thiện, không bắt tội. Báo bình: nhờ vậy các quân khác sẽ lục tục ra đầu, lấy gương Ngô-thế-tê (trước làm lãnh ngụy, ra thú được cho làm ký lục rồi lên tri huyện Tân-ninh); khuyên quân ngụy nên hồi đầu, chớ tiếp tục phá dân kẻo bị chết treo. Ký: Paulus Của.</t>
    <phoneticPr fontId="2" type="noConversion"/>
  </si>
  <si>
    <t>bắt cọp; tổng Bình-trị-thượng; làng Hạnh-thông-xã; Tổng Thọ; lột da nộp nhà nước; Paulus Lương</t>
    <phoneticPr fontId="2" type="noConversion"/>
  </si>
  <si>
    <t>Ngày 20 tháng 7 Annam một con cọp chạy lạc vào tổng Bình-trị-thượng, trốn trong hàng tre nhà ông Tổng Thọ. Sáng ra người ở đốn tre bị cọp nhảy ra gầm, hoảng té xỉu; dân la làng, quan An và quan Bố đem súng tới, có người đem khiêng (mộc) vây. Cọp chạy sang làng Hạnh-thông-xã, vào nhà bà góa (bà Cai-huyện), rúc chuồng heo bắt một con heo. Các quan và lính Bình-long trèo lên nóc nhà bắn xuống bốn năm phát, cọp ngã chết. Cọp giao quan phủ Bình-long lột da nộp nhà nước; quan Bố thưởng bà góa 30 quan sửa nhà và thưởng lính, dân Bình-long 30 quan. Ký: Paulus Lương, thông ngôn.</t>
    <phoneticPr fontId="2" type="noConversion"/>
  </si>
  <si>
    <t>PAULUS LUONG, THÔNG NGÔN</t>
    <phoneticPr fontId="2" type="noConversion"/>
  </si>
  <si>
    <t>Paulus Lương</t>
    <phoneticPr fontId="2" type="noConversion"/>
  </si>
  <si>
    <t>nước Xiêm; tha thuế tàu chở lúa; Vọng-các (Bang-kok); cơ hạn; giá lúa gạo</t>
    <phoneticPr fontId="2" type="noConversion"/>
  </si>
  <si>
    <t>Quan Lại-bộ Thượng-thơ báo tin: nước Xiêm nay tha thuế (theo lệ nhất bách thủ nhất) cho các tàu chở lúa thóc vào thành kinh Bang-kok (Vọng-các); hàng nội quốc đem ra ngoài thì vẫn theo thuế cựu; trước có cấm chở lúa thóc ra bán, nay cho tự do. Mùa năm nay trong Xiêm lo cơ hạn, lúa gạo có thể biến động giá.</t>
    <phoneticPr fontId="2" type="noConversion"/>
  </si>
  <si>
    <t>tàu Mitraille; lãnh sự Aubaret; Bang-kok; tàu l'Orne; chở lính về Pha-lang-sa</t>
    <phoneticPr fontId="2" type="noConversion"/>
  </si>
  <si>
    <t>Ngày 20 Août tàu Mitraille chạy vào Bang-kok rước quan Aubaret (làm lãnh sự tại đó), trở về Sài-gòn ngày 10 Septembre; ngày 12 tháng ấy quan lãnh sự xuống tàu l'Orne về nước Pha-lang-sa. Tàu l'Orne chở lính bộ và lính thủy, có chở quân bịnh và lính mãn hạn.</t>
    <phoneticPr fontId="2" type="noConversion"/>
  </si>
  <si>
    <t>giá chợ; Cần-giộc; trâu; gạo lúa; đường</t>
    <phoneticPr fontId="2" type="noConversion"/>
  </si>
  <si>
    <t>Giá vật hàng tại chợ Cần-giộc: trâu 1 cặp 260 quan, gạo 1 vuông 6 quan 2 tiền, đường 1 cân 1 quan 4 tiền, lúa 1 vuông 3 quan 4 tiền.</t>
    <phoneticPr fontId="2" type="noConversion"/>
  </si>
  <si>
    <t>Giá vật hàng tại chợ Baria: gạo 1 tạ 27 quan, muối 100 gia 11–12 quan, trâu 1 cặp 220–250 quan.</t>
    <phoneticPr fontId="2" type="noConversion"/>
  </si>
  <si>
    <t>giá chợ; Thủ-dầu-một; gạo lúa; trâu bò; muối</t>
    <phoneticPr fontId="2" type="noConversion"/>
  </si>
  <si>
    <t>Giá vật hàng tại chợ Thủ-dầu-một: gạo 1 tạ 10 quan, lúa 1 tạ 5 quan, trâu 1 con 100–120 quan, muối 1 tạ 8 tiền, bò 1 con 35–40 quan.</t>
    <phoneticPr fontId="2" type="noConversion"/>
  </si>
  <si>
    <t>giá chợ; Sài-gòn; gạo; lúa; giá cả</t>
    <phoneticPr fontId="2" type="noConversion"/>
  </si>
  <si>
    <t>Giá vật hàng tại chợ Sài-gòn: gạo 1 vuông 8 quan, lúa 1 vuông 4 quan.</t>
    <phoneticPr fontId="2" type="noConversion"/>
  </si>
  <si>
    <t>đua ngựa; yết thị; giải thưởng; thể lệ; ngựa Annam – Cao-mên; trường đua; quan Thượng-thơ</t>
    <phoneticPr fontId="2" type="noConversion"/>
  </si>
  <si>
    <t>Có yết thị định ngày 15 tháng giêng giờ thứ 3 rưỡi buổi chiều hay các cuộc đua ngựa: Thứ nhứt – đua ngựa Annam, Cao-mên, Ma-ní, người Annam mặc đồ Annam ngồi cỡi; trường đua ước 1500 thước tây; nhứt hạng thưởng 300 quan, nhị hạng 50 quan, tam hạng 25 quan. Thứ hai – đua ngựa Annam, Ma-ní, Chà-và (thứ ngựa nhỏ); trường đua 1800 thước tây; nhứt hạng 300 quan, nhị hạng 50 quan. Thứ ba – đua ngựa các nước bất luận lớn nhỏ; đồ ngựa cân nối 75 cân tây (ngựa Nhựt-bổn 65 cân tây); người đã ăn được 1000 quan tiền năm nay thì đồ ngựa phải nặng hơn 3 cân tây; trường đua 1800 thước tây; nhứt hạng 700 quan, nhị hạng 100 quan. Thứ tư – đua ngựa Annam, Cao-mên; mỗi người phải góp tiền 25 quan hiệp thành số lớn; đồ ngựa phải nặng 57 cân tây; trường đua 1500 thước tây; tiền đua 400. Thứ năm – đua ngựa Ma-ní, Annam, Chà-và bất luận thứ ngựa gì; phải người tây cỡi; mỗi người chung tiền 25; đồ ngựa phải nặng 65 cân tây (ngựa Annam Cao-mên 55 cân tây); trường đua 1800 thước tây; tiền đua 400 quan. Thứ sáu – đua các thứ ngựa các nước bất luận lớn nhỏ; phải người tây cỡi; mỗi người chung 100 quan; đồ ngựa phải nặng 75 cân tây (ngựa Nhựt-bổn 65 cân tây); trường đua 2400 thước tây; tiền trường 1500 quan. Trừ cuộc thứ nhứt thứ hai, còn các cuộc khác ai muốn đua thì hạn cho mồng mười tháng giêng tới giờ thứ 4 buổi chiều phải tựu tại tòa quan Thượng-thơ mà khai tên cùng khai danh sách ngựa mình cỡi.</t>
    <phoneticPr fontId="2" type="noConversion"/>
  </si>
  <si>
    <t>Có yết thị định ngày 15 tháng giêng giờ thứ 3 rưỡi buổi chỉ ở sau này các cuộc đua ngựa như sau nầy:
Thứ nhất đua ngựa Annam, Cao-mên bất luận ngựa cái được hay là ngựa thiến đều cho vào đua, nhưng người Annam mà để Annam ngồi cởi.
Trường đua ước 1500 thuớc tây, nhứt hạng thưởng 300 quan, nhì hạng thưởng 50 quan, tam hạng thưởng 25 quan.
Thứ hai đua ngựa Annam, Ma-nứ, Chà-và bất luận cái được mà phải thứ ngựa nhỏ nhỏ, trường đua 1800 thước tây, nhứt hạng thưởng 300 quan, nhì hạng thưởng 50 quan.
Thứ ba đua ngựa các nước các thứ ngựa bất luận ngựa lớn nhỏ, đồ ngựa phải căn cho nổi 55 căn tây, đồ ngựa Nhựt-bổn phải được 65 căn tây, còn người đua ngựa ngày lễ bổn mừng Hoàng-đế năm người đã được 1000 quan tiền, năm nay người ấy cũng đua nữa, thì đồ ngựa người ấy phải nặng hơn đồ ngựa người khác 3 căn tây.
Trường đua 1800 thước tây.
Nhứt hạng thưởng 700 quan tiền.
Nhì hạng thưởng 100 quan tiền.
Thứ 4 đua ngựa Annam ngựa Cao-mên bất luận cái được thiến đều được vào trường, mỗi người phải góp tiền 25 quan hiệp cho đặng một số liền, như ai được thứ nhứt thì số tiền tiền ấy hết.
Đồ ngựa phải nặng cho được 57 căn tây, trường đua 1500 thước tây, tiền đua 400.
Thứ 5 đua ngựa Mani, Annam, Chà-và, bất luận thứ ngựa gì đều cho vào trường, phải người tây cởi, mỗi người sẽ chung tiền 25, đồ ngựa phải nặng cho được 65 căn tây, ngựa Annam Cao-mên thì phải 55 căn tây.
Trường đua 1800 thước tây, tiền đua 400 quan.
Thứ 6 đua các thứ ngựa, ngựa các nước bất luận lớn nhỏ, phải người tây cởi, mỗi người chung 100 quan tiền, đồ ngựa phải nặng 75 căn tây. Như có ngựa Nhựt-bổn phải được 65 căn tây.
Trường đua 2400 thước tây, tiền trường 1500 quan.
Trừ ra cuộc đua thứ nhứt thứ hai, còn các cuộc khác ai muốn đua thì hạn cho mồng mười tháng giêng năm tới giờ thứ 4 buổi chiều phải tụ tại tòa quan Thượng-thơ mà khai tên họ cùng khai danh sắc ngựa mình etc.
Lại ai muốn đua cuộc thứ nhứt thứ hai, hạn cho nội ngày ấy giờ thứ 3 rưỡi phải tụ tại trường mà đua, còn các điều lệ khác thì ý như năm ngoái.</t>
    <phoneticPr fontId="2" type="noConversion"/>
  </si>
  <si>
    <t>yết thị; đấu thầu vật hạng; nộp cho nhà nước; quan Bố Sài-gòn; vật liệu xây dựng; tre cây</t>
    <phoneticPr fontId="2" type="noConversion"/>
  </si>
  <si>
    <t>Yết thị tại dinh Quan Bố Sài Gòn ngày 20 tháng chạp: quy định các mặt hàng phải nộp hàng tháng cho nhà nước (cát trứng, cắt thường, cán cuốc, mòn hay lá cây, dây cột rào, tre cây); số lượng và hạn nộp.</t>
    <phoneticPr fontId="2" type="noConversion"/>
  </si>
  <si>
    <t>Có yết thị định ngày 20 tháng chạp tại dinh Quan Bố Sài-gòn sẽ cho người ta chiếu giá mua những vật hạng sau nầy để mỗi một tháng thâu nộp cho nhà nước.
1 Cắt trứng để mà tô đứa nên vách, một tháng phải 500 thước tây vuông vức.
2 Cắt thường đồ binh địa, mỗi tháng phải 5,000 thước tây vuông vức.
3 Cắt cuốc bằng cây các hạng lớn nhỏ 200 cây.
4 Mướn hay là cây để mà rào 3,000.
5 Mày cột rào 1,500 bộ.
6 Tre cây để làm gian 200.
Ai muốn biết điều ước biểu làm sao, thì phải tựu tại nơi quan Bố mà coi.</t>
    <phoneticPr fontId="2" type="noConversion"/>
  </si>
  <si>
    <t>phong tục Pha-lang-sa; tâm lý nghi ngại của dân; canh tân; hội đồng canh nông; khuyến khích siêng năng; Paulus Của</t>
    <phoneticPr fontId="2" type="noConversion"/>
  </si>
  <si>
    <t>Có nhiều người Annam chưa thông hiểu đúng phong tục Pha-lang-sa, hễ nghe quan Pha-lang-sa sửa định cùng ra thể lệ gì mới lạ thì hay nghi nan sợ hãi, tưởng quan Pha-lang-sa không có ý binh vực cũng không có ý làm ích cho dân, lại hay lý sự đổi đời không bằng lòng; mà phải biết sự đổi đời làm ích lợi cho kẻ khác. Từ Pha-lang-sa qua đây cho đến bây giờ có nhiều việc đổi đời, mà những việc đổi đời ấy đều làm ích cho dân; một hai điều thiệt hại nhỏ theo sau, song trong lúc làm cho được ích lợi lớn thì chẳng khá vì sự thiệt hại nhỏ mà bỏ việc lớn. Lập hội đồng về việc canh nông cùng các nghề nghiệp là có ý làm cho dân được siêng năng cùng được tinh thông, có lòng làm ích lợi lớn hơn.</t>
    <phoneticPr fontId="2" type="noConversion"/>
  </si>
  <si>
    <t>Có nhiều người Annam chưa có thông hiểu đàng phong tục phép tắc Pha-lang-sa cũng chưa có thấm tìn đặng lòng quan Pha-lan-sa, hễ có nghe thấy quan Pha-lan-sa sửa định cùng ra thể lệ gì mới lạ, thì họ nghĩ nan sợ hầi trướng quan Pha-lan-sa không có ý hình vực cũng không có ý làm ích cho dân, lí bay lý sự đổi đời không bằng lòng, mà phải biết sự đổi đời mà làm ích thì khác còn sự đổi đời mà làm hại thì khác, chớ khá chấp nhặt lấy sự đổi đời làm sự thiệt hại mãi đầu.
Từ Pha-lang-sa qua đây cho đến bây giờ, chúng ta thấy có nhiều việc đổi đời, mà những việc đổi đời ấy thì đều làm ích cho dân cũng làm cho đất nầy ra lịch sự, tuy có một hồi đầu thiệt hại nhỏ mọn theo sau, song trong lúc làm cho đúng ích lợi lớn, thì chẳng khá vì sự thiệt hại nhỏ mà bỏ việc lợi lớn đầu.
Nghe có như u người lý sự lập hội đồng thị việc canh nông cùng các nghề nghiệp làm nghi nan, sự quan có ý cho biết các việc người dân mà đóng thuế đến them, song thường thường đây biết việc ấy làm ích cho dân là thế nào, quan trên lập phép lý ra, là có ý mà làm cho dân đứng siêng năng cùng đúng tình thông trong các nghề nghiệp, cho biết thể làm ăn tử tế cùng biết kiêm lợi trong đất nầy, vốn dân ta thì hay làm biếng, chờ lo cho đã ăn đủ mẻ, qua ngày qua tháng, khỏi đói khát thì lấy làm đó, đủ có so với người nước khách, thì việc giữ có, lịch sự, hầy cần kiếm người nước ấy nhờ u, mà người Annam cũng là hay đổi thì trò số là tại đất tốt làm cho người Annam làm biếng, chúng phải là làm biếng tự nhiên, nhờ phép hội đồng ấy thì dân ta sẽ tranh dua làm cho đúng giàu có thêm thật cũng biết lịch sự hơn trước, cách ăn ở lịch sự, cũng đứng khéo léo như người bên Tây.
PAULUS CỦA</t>
    <phoneticPr fontId="2" type="noConversion"/>
  </si>
  <si>
    <t>tàu Lorcha; đường buôn Sài-gòn – Mỹ-tho; ăn cướp; cầu Thị-nghè hư; tàu l'Orne; 800 lính; P. Của</t>
    <phoneticPr fontId="2" type="noConversion"/>
  </si>
  <si>
    <t>Đường buôn bán tàu từ Sai-gon xuống Mỹ-tho bây giờ đã yên vì từ khi có chiếc tàu Lorcha ngừa tới nơi, dân làng ở xung quanh trước nhân nghèo đói hay ăn cướp người ta, song lúc này cũng đã vắng, cho nên không còn sự ăn cướp nữa. Cầu Thị-nghè làm được 18 tháng, bây giờ đã hư rồi, bộ hành phải đi đò; cột cầu ấy bị hà ăn đứt chân, chữa nhiều lần mà hà ăn cũng vậy. Nhà nước đang tính làm cầu cột sắt cho được bền chắc. Chiếc tàu l'Orne bỏ Suez ngày 21 tháng novembre, chừng một tháng thì sẽ tới Saigon, tàu ấy chở người quá giang cùng chở 800 lính lại thay đổi cho lính mãn hạn.</t>
    <phoneticPr fontId="2" type="noConversion"/>
  </si>
  <si>
    <t>Đường buôn bán từ Sai-gon xuống Mỹ-tho bây giờ vắng vì có chiếc tàu Lorche ngủ tại nội Rạch-chanh, dân làng ở xung quanh trước nhờ nghèo đói hay ăn cướp người ta, song lúc nầy cũng đã vắng, cho nên đang sắp không còn sự ăn cướp nữa.
Cầu Thị-nghề làm đặng 18 tháng, bây giờ đổ hư rồi, bộ hành phải đi đò, cột cầu ấy bị hà ăn đất chân, cất sao như u làm mà hà ăn cũng đừng.
Thể cầu làm bằng gây thì không tiền, nhà nước đang tính làm cầu không cột họ làm vách hai phía rồi bắt vẫn mà thôi, họ làm cốt sắt, người ta đang nghi làm thứ cầu cho đứng bền chắc.
Chiếc tàu l'Orne bồ Suez ngày 21 tháng novembre cũng chạy tới Aden ngày 1er decembre: chiếc tàu nầy một ít thì sẽ tới Saigon, tàu ấy chở người quai giàng cũng đổ đến qua như u, ngày 8 janvier tàu l'Orne tới Saigon, chở 800 lính lại thú cũng đổi cho lính mãng hạn.
P. Của.</t>
    <phoneticPr fontId="2" type="noConversion"/>
  </si>
  <si>
    <t>P. Của</t>
  </si>
  <si>
    <t>quan Tuần-phủ Hà-tiên; Tổng-đốc An-giang; quan Nguyên-Soái; A-Soa; voi Cao-mên; bắt người mạo danh lính Lang-sa; Paulus Của</t>
    <phoneticPr fontId="2" type="noConversion"/>
  </si>
  <si>
    <t>Ngày 20 tháng 11 có quan Tư-phủ Hà-tiên xuống Saigon thăm quan lớn Nguyên-Soái; khi ghe người tới nơi thì quan Nguyên-Soái cho xe ngựa xuống bến rước người lên dinh cách trọng thể, quan Nguyên-Soái cũng tiếp đãi lại trọng hậu. Qua ngày mồng chín có quan Tổng-đốc An-giang xuống mừng quan Nguyên-Soái, bàn việc ba tỉnh.</t>
    <phoneticPr fontId="2" type="noConversion"/>
  </si>
  <si>
    <t>Ngày 20 tháng 11 có quan Tuần-phủ Hà-tiên xuống Saigon thăm quan lớn Nguyên-Soái, khi ghe người tới nơi thì quan Nguyên-Soái cho xe ngựa xuống bến rước người lên cách trọng thể, quan Tuần-phủ đem đồ thổ sản dâng cho quan Nguyên-Soái, quan Nguyên-Soái cũng tiếp đãi lại trọng hậu.
Qua ngày mồng chín như ngày chúa nhựt có quan Tổng-đốc An-giang xuống mừng quan Nguyên-Soái, về Tây mới 1 ít việc ba tỉnh.
Quan Nguyên-Soái cho xe cùng Mỹ-kỵ xuống rước người lên đình, đãi đứng lịch sự cùng bàn bạc nhiều chuyện về A-Soa là người Cao-mên làm ngày ở gần Thất sơn, quan Hộ-đốc đã sao huyết, rưới nó thoát khỏi, người hết đứng năm thốt tượng cùng súng ông của nó, bây giờ quan Nguyên-Soái xin quan Hộ-đốc giải giao 5 con voi ấy cho ông quan Pha-lang-sa bảo hộ Cao-mên, cho người ta do ngã Tây-ninh cần đang bộ điều nó xuống Sai-gon để làm việc trạm.
Quan Hộ-đốc đậu ghe tại Sai-gon một bữa qua ngày sau người đi lý chân đường rồi đó tới chiều ngày ấy thì người lui về bổn tỉnh.
Nội ngày chúa nhựt ấy trên An-giang có giải 2 người ngày Cao-mên xuống Sai-gon cho quan lớn Nguyên-Soái làm tội.
Qua ngày 24 lại có một ông đội ở trên An-giang gởi hai tối nhơn Annam ở về tỉnh hết đưới nầy lên trên ấy gởi mình là quân đội Lang-sa hống hiếp bần lượt bình dân quan tỉnh trên ấy cho giải nó xuống cho quan đưới nầy trị tội.
Paulus Của.</t>
    <phoneticPr fontId="2" type="noConversion"/>
  </si>
  <si>
    <t>Paulus của</t>
  </si>
  <si>
    <t>ăn cướp đường sông; Ngã bảy; quân Maní; cướp ghe buôn Biên-hòa; vua Annam mua tàu khói; Hương-cảng; bão; Paulus Của</t>
    <phoneticPr fontId="2" type="noConversion"/>
  </si>
  <si>
    <t>Phía dưới sông bây giờ có nhiều ăn cướp, nhứt là phía Huế; Huế có sai 10 người thợ vào Sai-gon cùng nhơn tiền mua một chiếc tàu khói. Lúc ấy có một người lái buôn tây chịu đem người ấy qua Hương-cảng, mua đặng một chiếc tàu khói hết 130,000 đồng bạc. Nói chiếc tàu này mua riêng cho vua Annam. Khi mua được chiếc tàu này rồi thì có một chiếc khác tới cửa Thuận-an xin bán cho nhà nước. Chiếc tàu ấy trở về Hương-cảng ngày mồng 4 tháng 11, có chở theo một ít người Annam, trong đó có cả bà cựu Vinh-long. Song khi chiếc tàu ấy chở người đi ngang qua thì gặp bão lớn phá chiếc tàu gần chìm, tàu phải chạy xuôi vào đậu tới Cần-giờ; quan Tổng-đốc Vinh-long có giúp tiền gạo cho mấy người Annam ở dưới tàu ấy. Paulus Của ký.</t>
    <phoneticPr fontId="2" type="noConversion"/>
  </si>
  <si>
    <t>Phía dưới sáng bây giờ có nhiều ăn cướp, nhứt là phía Ngả bầy, Rạch là tiếng có nhiều ăn cướp quân tụ nghe nói có quân Maní hoang cũng là linh úp theo nó đong, ghe thuyền súng nó nhiều, ghe giàng hộ thầy nó cũng thết kinh, mầy ghe hạt đoàn lên hạn đủ về tay nó, các quan đem bình tâm vần, kiếm mầy vòng nó ở cùng phá sào huyết nó, mà nó trốn hay làm, tim kiếm cũng chưa được.
Bên Biên-hòa có một đặng ăn cướp chắc, nó hay chẳng ghe buôn lại hòn Sông rừn cùng lại Tắt Đồng-nai, rạch Chiếc ngày tháng 10 nó đánh một chiếc ghe bà họ chàn là người ở Lê-gẫm, thương hại bà họ nầy có và nó không lại, bị nó đâm chết, hàng hóa đồ đã trong ghe nó đơn sách, bạn chiếu bơi vào chèo ghe không chớ thấy bà họ trơ vơ, vừng gốc gây đặng rất nên thầm thiết.
Năm người ngoài Huế có sai 10 người thợ vào Sai-gòn học đóng tàu khói, họ cần tiền mua một chiếc tàu khói đã đóng thành, lúc ấy có một người lái buôn tây chịu đem các người ấy đi qua Hương-cảng, cũng đã mua đứng một chiếc tàu khói hết 130,000 đồng bạc còn có cùng đem về Huế ngày tháng 10 tầy.
Nói chiếc tàu nầy mua riêng cho vua Annam.
Khi mua đặng chiếc tàu nầy rồi thì có một chiếc khác tới của Thuận-an bắn cho nhà nước.
Nhà nước chịu mua xong, chiếc tàu ấy chạy trở về Hương-cảng là ngày mồng 4 tháng 41 tầy, có chở theo một ít người giữ việc Annam, họ được định giá cả cũng bộ cựu Vinh-long bây giờ làm chức phó đó qua ở tại Hương-cảng, song lúc chiếc tàu ấy chạy ngang qua Mỹ-cao một trận gió giữa nhân chiếc tàu, thì đà phải gió vào đất Hội-nam cùng chú Ngã-hành về phần đất Quảng-nam.
Khi ấy dưới tàu cho một người Annam lên đất mua go cũng tính trở về Huế song không được.
Giống bão lớn phá chiếc tàu gần chun, tức phải chạy xuôi vào của Cửa-giữ vào đầu tại đến Cà tré.
Quan Tổng đốc Vinh-long có gởi tiền gởi áo quần cho mấy người Annam ở dưới tàu ấy, ông chúa tàu ấy đang tu bổ máy bầy bộ sống bổ đánh hư, cũng sẽ chạy sang Hương-cảng cho được gặp chiếc tàu khói kia đã chầy qua đó trước 3 ngày, chờ chuyền nầy sẽ chạy theo tới xứ ấy.
Paulus Của</t>
    <phoneticPr fontId="2" type="noConversion"/>
  </si>
  <si>
    <t>PAULUS CỦA</t>
    <phoneticPr fontId="2" type="noConversion"/>
  </si>
  <si>
    <t>cai tổng – hương chức chào mừng; quan Nguyên-Soái; quan Tham-biện; quan hiệp biện Phan; tàu Fusée; Paul Tôi</t>
    <phoneticPr fontId="2" type="noConversion"/>
  </si>
  <si>
    <t>Ngày 15 tháng janvier có các cai tổng cùng các hương chức ở huyện Kiên-hưng, Phước-lộc, Tân-thành, Cầu-an, Bình-an hiệp cùng các quan Tham-biện tới mừng quan Nguyên-Soái; quan Nguyên-Soái tiếp các ông ấy giờ thứ 3 buổi chiều. Quan Tổng-đốc Vinh-long mới sai ghe binh đi đón quan Nguyên-Soái; các quan viên chức ở Kiên-đường, Kiên-phong, Kiên-hòa cùng các quan viên ở Biên-hòa, Bà-rịa cũng đến mừng quan lớn Nguyên-Soái trong giờ ấy. Quan Nguyên-Soái cũng sai tàu Fusée đi xuống Bà-rịa rước người về Sai-gon; người vào thăm quan Nguyên-Soái rồi đi Vinh-long.</t>
    <phoneticPr fontId="2" type="noConversion"/>
  </si>
  <si>
    <t>Ngày 15 tháng janvier có các cai tổng các hương chức cùng các trị huyện Kiến-hưng, Phước-lộc, Tân-thành, Cầu-an, Bình-an, hiệp cùng các quan Tham-biện sớ lại tổi lý mừng quan lớn Nguyên-Soái, quan Nguyên-Soái tiếp các ông ấy giờ thứ 3 buổi chiều.
Ngày 18 có quan Tham-biện sớ lại đem các viên chức ở Kiến-đứng, Kiến-phong, Kiến-hòa, cùng các quan viên ở Biên-hòa, Bà-ria, đồng tối mừng quan lớn Nguyên-Soái cũng trong một giờ ấy.
Quan Tổng-đốc Vinh-long mới sai ghe bình đi hướng đến quan hiệp biện Phan — quan Nguyên-Soái cũng mới sai tàu Fusée đi xuống Bà-ria rước người về Sài-gòn.
Người vào thăm quan Nguyên-Soái rồi đi Vinh-long.
Paul Tôi.
Kẻ đặt chữ tại nhà In,</t>
    <phoneticPr fontId="2" type="noConversion"/>
  </si>
  <si>
    <t>PAUL TỎI, KẺ đặt chữ tại nhà in</t>
    <phoneticPr fontId="2" type="noConversion"/>
  </si>
  <si>
    <t>lúa gạo rẻ; mùa gặt; ăn cướp thu thuế; binh phòng thủ; an ninh làng xóm</t>
    <phoneticPr fontId="2" type="noConversion"/>
  </si>
  <si>
    <t>Lúa gạo năm nay rẻ hơn các năm trước, dân đang gặt. Cướp bóc lợi dụng lấy thóc lúa; kéo nhau chém giết dọa dân. Nhờ Quan trên đặt binh phòng thủ nên cũng không xâm hại là bao nhiêu.</t>
    <phoneticPr fontId="2" type="noConversion"/>
  </si>
  <si>
    <t>Lúa gạo năm nay rẻ hơn các năm trước, lúc này người ta đang gặt thời, các cha ăn cướp chết đói làng xóm cũng càng lo kiếm chắc khu vỡ rồi tới lấp mưu kế, gặt người ta mà thâu thuế, ai thu n theo nó thì chở, bằng chúng thứ n thì nó thừa cơ làm mấy chỗ xa quan, kéo nhau tới làm dữ chém giết làm oai dọa người ta mà lấy tiền xúc lúa.
Như Quan trên cõi lòng lo cho dân, đầu đó đặt binh phòng thủ, nghe ra nó cũng không xâm hại là bao nhiêu.</t>
    <phoneticPr fontId="2" type="noConversion"/>
  </si>
  <si>
    <t>tai nạn lao động; người Ma-ni; máy tàu; Cần-giờ; nhà thương Sài-gòn; cưa cánh tay; tòa phạt; P. Chartroule</t>
    <phoneticPr fontId="2" type="noConversion"/>
  </si>
  <si>
    <t>Hôm trước gần Cần-giờ, một chiếc tàu khói giở lên cùng các tàu buồm. Khi tàu khói ấy xuống nơi đó liền quay lại cột chiếc tàu buồm; máy tàu vướng lấy dây đang chạy. Ban đầu ông quan cai tàu dạy quân xuống mở dây, không ai dám xuống nên ông quan phải nhờ một người Ma-ní làm việc đó. Khi Ma-ní vừa xuống thì máy liền chạy qua nửa vòng, tay máy xây qua rồi lấy tay Ma-ní, vì tên coi máy chẳng cẩn thận nên không coi trước. Sau đó ông quan cai tàu và tên coi máy đưa Ma-ní chở về nhà thương Sài-gòn để chữa; có ông nghĩ phải cắt cánh tay ấy đi mới sống. Khi về tới và cho thuốc, người Ma-ní sống được một ngày mà thôi. Kết quả: quan Khâm-mạng tam tòa xử ông cai tàu và người coi máy phải chịu phạt, mỗi người một trăm góc tư. P. Chartroule, thông ngôn tam tòa, ký.</t>
    <phoneticPr fontId="2" type="noConversion"/>
  </si>
  <si>
    <t>Nói về người Ma-ni bị máy tàu cắt đứt một cánh tay
Hôm trước gần của Cần-giờ, có một chiếc tàu khởi đi giữa mướn các tàu buồm, khi tàu khởi lúc xuống tới nơi, liền quay lại cột chứa tàu buồm; song chiếc máy vẫn lấy đang dùng tàu buồm vào trong máy, nên chạy chẳng dừng;
Bàn đó, ông quan cai tàu đẩy quân xuống mở dây ấy ra, mà chúng ai dám xuống, nên ông quan tàu phải hóa năm đồng bạc cho đứa nào theo đây ra đặng, đó có một tên Ma-ni chịu lấy việc mà làm, nó liền lội xuống, song khi nó mới cắt cái dây xong, thì máy liền xảy qua nữa vòng rồi tay Ma-ni nó vô trong máy nghiền gẫy; ấy tại ông cai tàu và tên coi máy chẳng ở n thân chẳng coi trước coi sau. mới ra sự rủi này, thì ông cai tàu buồm truyền chở lấy tên Ma-ni bịnh, đem về nhà thương Sài-gòn cho dùng thuốc thang, các quan thầy thuốc tựu lại tính cầu ngời lấy:
có ông nghị rằng: phải cắt cánh tay ấy đi, may thì sống không may thì chết.
Khi cắt rồi và cho thuốc, người Ma-ni sống đang một ngày mà thôi.
Bởi đó cho nên quan Khâm-mương làm tòa xử ông cai tàu và người coi máy phải chịu phạt, một người là một trăm góc tư.
P. Chartroule
thông ngôn tam tòa.</t>
    <phoneticPr fontId="2" type="noConversion"/>
  </si>
  <si>
    <t>P. Chartroule – thông ngôn tam tòa</t>
    <phoneticPr fontId="2" type="noConversion"/>
  </si>
  <si>
    <t>P. Chartroule</t>
    <phoneticPr fontId="2" type="noConversion"/>
  </si>
  <si>
    <t>Sài-gòn; đô thị hóa; Chợ-lớn; Bến-nghé; đường sá – cầu cống; trại cưa – cơ xưởng; vườn bách thảo; thầy Vê-rô (Bá Đa Lộc); đồng Chí Hòa; miếu Công thần; Paulus Của</t>
    <phoneticPr fontId="2" type="noConversion"/>
  </si>
  <si>
    <t>Bài dài mô tả tình hình Sài Gòn: buôn bán, các làng xóm ngoài thành, sinh hoạt dân cư, Chợ Lớn, cây trái Đồng Nai, vườn hoa; bàn về cơ hội buôn bán, nghề nghiệp, người Cao-mên buôn bán; cảnh quan thành phố đang thay đổi.</t>
    <phoneticPr fontId="2" type="noConversion"/>
  </si>
  <si>
    <t>Nói về Saigon
Đất Sài-gòn ra làm sao? thiên hạ cũng đủ biết, cho nên còn phải nói chỉ cho làm về việc buôn bán cũng việc sửa trị trong đất ấy, muốn việc sửa sang trong đất ấy càng ngày càng đổi dời, mà thành việc cũng nên mau.
Ta có ý xét riêng về những làng xóm ở ngoài thành phố, hồi qua hoang nhàn, hôm nay tỉ năm, một ít năm số thêm lợi cho đất Chợ-lớn, là hội các chợ buôn bán lên lại lợi đất Sài-gòn? của bên Nam-kì cũng Cao-miên song ta nhớ lại những việc làm từ từ trong đất Sài-gòn năm 1865, thì cũng là một đủ có ích, trước hết ta nói về những đang sẽ làm lại cũng đẹp đã ông, những đó để mà làm đặng, lấy tại Sài-gòn cũng nhiều, đất sỏi lầy tắc kênh Nhiêu-lộc, những đặng làm thử ấy thì chắc chừn, đủ trong các nơi thành phố làm nhiều việc, phải dụng xe cộ chuyên chở qua lại, nó cũng không hư, đầu cổ mưa lớn, mưa rồi một tại giờ nó cũng ráo rẽ, chính mưa mưa bộ hành cũng để đi, không phải nhớt nhác, trơn trợt.
Có nhiều đường trong thành cũng phải mé đó trồng xoài, me nhỏ nhỏ, trong một ít năm nữa nó lên coi thành phố ta lịch lãng.
Mỗi đây mà người ta đã làm đang nhiều việc lớn cũng lập nhiều đô cục cỡ thể, như đó lấp đang lộ nền trại cưa, trị thợ mộc, trị làm xe cũng trại tu tô đó dưới tàu ấy những cuộc cơ xảo lấp ra đang mau thở ấy, thì đất Sài-gòn ta sẽ đủ đồ dùng chúng phải cậy mướn dân gần nữa.
Trong những việc làm trong thành phố cũng nên nhắc lại riêng từ, như mấy nhà của ông quan bên Xóm-chiếu cũng những việc công, như Cửu-kiệu Khám-đường mới nhà quan Thượng-thơ cũng nơi Thủ-ngữ.
Bây giờ ta nói qua việc người thành phố, nghĩa là những làng xóm ở người vòng thành, mà trước hết ta nói về một việc lạ, là đang sợ trong Chợ-lớn đó đặng lịch sử cũng là chỗ những người Bến nghề sao chơi, mà cũng ngày nó cũng ra lịch sự, đến đổi những đất cất ở xung quanh người ta mua gần hết cũng tranh đưa cất nhà xây phố, những đất xưa kia đầy những bui bờ cỏ rác, bây giờ hóa nên đất thực làm rẫy lập vườn trồng đầu trồng nhà.
Việc người ta làm cũng ngày càng thêm số, đất Chợ-lớn sẽ ra lịch sự hơn, cũng số cũng ngày cũng xui về, bây giờ đó đang sà thông lộn, như đang Chợ-quán, cũng các nơi đặng thông với các nội ruộng rẫy còn đặng dưới mé sông người ta cũng làm cầu bắt cho xe người qua lại lúc làm rồi sẽ dùng để chơi sung sướng, mà chúng không là việc đó chơi mà thôi, nói qua việc lợi thì đặng ý cũng đã có ích, sống Bến-nghề đặng vào Chợ-lớn bây giờ cũng là thông thả, trước có làm một cái cầu qua sông nhỏ mà chỗ không tiện, ghe giang hồ đó bị thiệt hại bây giờ phá cầu này đi, thì những ghe biển ghe sông ghe ngợ ghe giàu cũng các thứ ghe khác vào ra neo đậu đã được thông dụng đồng đều.
Hai bên mé sông ấy cất nhà là dần dần, dân ở cũng ngày cũng thêm số, lại được như nhiều thứ người là nhà mê phía mé sông bì thêm, người dân lành vào ở ngoài thành phố tới về trú điền, hồ đặng chợ chi ít một trời chèn lọn, thì nó về đấy là mà cũng đã có một hai cái nhà người đang cắt cũng có người vỡ gỗ. Làm nhà chỉ ở bên cầm phía bên hữu sông Bến-nghề thì cũng về, phía ngoài thì thêm không ít, làm mướn cho số nhà thờ ở, phía trong thì ca làng Annam dân nghèo khổ ở, cắt xúm xúm những chỗ nhỏ lụp xụp nhỏ bé nhỏ bên làm đọc địa, mỗi một ngày qua lại hại lụy. Phải chừa chừng một tiền đồ qua phía thành phố mà làm thuê làm mướn học đi chèo ghe cho người ta.
Ngang thành phố bên kia sông cũng có lúng, trước hết thì là làng An lợi hay là làng thủ thiêm, rồi theo mé sông phía dưới, khỏi nhỏ đó cho các chủ mới tới ở nữa lo tiền bơ lành cho được nhớp vào địa hạt, thì là nơi người ta đang cắt trại cũng là nhà của cha các chủ một lâu nữa người ta sẽ lập trại lớn để mà sữa tàu học sẽ lập kho làng, chúng có lẽ mà nghĩ.
Bây giờ ta nói về Phía trên cũng dời từ phía rạch Bà nghề, từ thành phố mà lên thì cổ sở kho sống: sở y tàu cũng trời của máy, coi qua các việc ở đó thì để biết người An nam gì cũng lành trong những ngành nghiệp máy móc lành, lành đã bốn năm năm trong xứ này chưa ai hể biết. Đó n thì cổ một nơi nuôi các thứ loài vật cũng cổ một cái vườn trồng các thứ cây cỏi hoa quả năm nay đã được nhiều thứ cây cỏ nhỏ đó mà trồng theo hai bên đặng trong thành phố, còn nơi nuôi loài vật, thì đã được như nhiều thứ vật là đó gởi về Pha-lăng-sa.
Người ta đang khai phá mấy miếng đất gần xung quanh đó vươn làm một cái vườn cho tốt mà chơi.
Sau hết ta nói về các làng ở phía bắc, thì là những làng ở ngoài thành phố cũng là dân bổn quốc tùng phục ở theo ta, đó ghe phần chịu đổi dời từ khi bỏ của Đà ở nặng, thì những dân ấy mới được chở yên thân theo phía Cầu-Bông Cầu-Kiệu, còn theo người rạch Bể-chiếu thì cổ người lăng giàu có làm vườn rẫy có chợ Gò-vấp cũng là chợ sung nổi buôn bán nhiều đồ ăn, hằng ngày cổ hàng cũng trái trồng đem bán sang ngoài chợ Sài-gòn.
Khỏi chợ Gò-vấp mà lên thì cổ những làng giàu có trồng bông trồng điều làm ruộng, gần đặng lên Hóc-môn, thì thấy những xoài quéo cao lớn ở giữa thì có một lũng đúc cao hoằng đã lấp vì công nghiệp đúc thầy Vê-rô, là người đã giúp đức Cao hoàng mà khôi phục nước nam, đức cao hoàng cũng gọi người là sư phụ cũng bằng hữu. đức thầy này. chết năm 1799 mà tiếng người cũng còn sống giữa người có trong xứ này, lại nơi làng người có một cái vườn hoa nhỏ, mà kẻ có đó xem ra giữ gìn vườn ấy cũng ăn cơm; năm 1861 quan nguyên soái Char-ner đã truyền thị đặt một lũng ấy cho làm đất từ.
Khỏi đó thì thấy một cái đồng lớn đầy những mồ mả, gò đống, bởi lâu đời cùng bởi giặc giã thì những vội đá cũng đổ chạm vô các nơi mồ mả ấy phá hư mất hết nhiều.
Nơi đồng ấy có cây chối làm khóm, đứng Sài-gòn lên Thủ-n kiên ngang qua đồng ấy, lại có một cái kinh mới thông rạch Cửu kiệu qua Chợ lớn, cũng thấu qua giữa đồng ấy, đồng ấy gọi là đồng Chí hòa, có đến luỹ của quan An-nam làm chắc chắn đàn dân tử làng đức thầy thần tới Chợ lớn.
Theo đàng Thủ-n kiên lớn xuống Sài-gòn, phía tây thì có chùa khởi tường bây giờ lý làm kho thuốc súng, có miếu cũng thấu, miếu hội đồng chứa kim chương, đàng sau cũng còn cây cỏ hoang vu. Miếu hội đồng, Công thần trước giặc thì là coi vua. miếu công thần thì lý đó mà trọng kính cùng nhớ công nghiệp các quan lớn đã liều mình vì nhà nước.
Paulus Của</t>
    <phoneticPr fontId="2" type="noConversion"/>
  </si>
  <si>
    <t>Paulus Của</t>
  </si>
  <si>
    <t>quan hiệp biện Phan; quan Nguyên-Soái tiếp đón; nhà phước; đi kinh lược Vĩnh-long</t>
    <phoneticPr fontId="2" type="noConversion"/>
  </si>
  <si>
    <t>Ngày 21 tháng janvier giờ thứ 7 chiều có quan hiệp biện Phan tới Sai-gon; qua ngày 22 giờ thứ 7 ban mai quan Nguyên-Soái cho xe xuống rước người lên dinh. Người đã ở Sai-gon 2 ngày cùng quân gia hầu hạ. Qua ngày 23 giờ thứ 5 chiều người xuống ghe, các quan tùy tùng theo đi vào Vinh-long, ở trong ấy chừng một tháng mà đi kinh lược các tỉnh.</t>
    <phoneticPr fontId="2" type="noConversion"/>
  </si>
  <si>
    <t>Ngày 21 tháng janvier giờ thứ 7 chiều có quan hiệp biện Phan tới Sài-gòn có quan hầu hạ đồng. qua ngày 22 giờ thứ 7 ban mai quan Nguyễn-Soái cho xe xuống rước người lên đình. người đã có ý tới cầu quan Nguyễn-Soái, người đó ở lại Sài-gòn 2 ngày cùng quan gia hầu hạ người; lúc ấy người chỉ thêm hỏi sáng. thấy những đó mấy mức thì người lý làm l, đoàn đi vô ngủ nhà-phước có cây thấp cao là nơi ấy để con nơi. coi những đó cuộc cùng những trẻ nít học trong ấy, rồi đó người đi chơi nhiều nơi, qua ngày 23 giờ thứ 5 chiều người xuống ghé cùng các quan tây từng cho được đi vào Vĩnh-long cũng ở trong ấy có khi tới một đôi tháng, mà đi kinh lược các tỉnh. qua đến ngày thì cần hề nghiệp người sẽ lên coi chơi với các quan.</t>
    <phoneticPr fontId="2" type="noConversion"/>
  </si>
  <si>
    <t>chuyện cổ; truyện luân lý; làm phước; cứu người trong hỏa hoạn; nhơn đức; Paulus Của</t>
    <phoneticPr fontId="2" type="noConversion"/>
  </si>
  <si>
    <t>Thuở xưa có một người ở nhà quê, thấy lửa cháy nhà trong làng mình tức thì chạy đi cứu, song bởi lửa cháy mạnh lắm cứu ra vô ích. Khi ấy có người nói nhà ông cũng gần cháy nữa; người ấy liền hỏi nhà người bệnh ở gần đó có cháy không, rồi chạy đi cứu nhà người bệnh ấy mà chẳng lo gì đến nhà mình cùng của cải mình, đem nhiều đồ của nhà ấy ra ngoài. Người bệnh ấy thoát khỏi nơi nguy hiểm, thấy người ấy làm ơn cứu mình thì cho người ấy một cái chén bằng bạc, lại cho một cái mũ thêu khéo lắm. Người ấy phải bỏ hết của cải nhà mình mà đi làm thuê làm mướn cùng đi chèo ghe cho người ta. Ấy cũng đáng khen, hễ thưởng sự nhơn đức, ấy là giục người ta làm sự nhơn đức. Paulus Của.</t>
    <phoneticPr fontId="2" type="noConversion"/>
  </si>
  <si>
    <t>Một người nhà quê làm phước – Chuyện cổ
Thủa xưa có một người ở nhà quê. thấy lửa cháy nhà trong làng mình, tức thì chạy đi cứu, song bởi lửa cháy mạnh lắm cứu cũng ra vô ích. khi ấy người ta nói với người ấy rằng: nhà ông cũng gần cháy nữa. người ấy thì phải hỏi nhà người gần lại đó có cháy không? người ta nói cũng cháy, nếu ông muốn cứu của ông, ông phải cứu cho mau. người ấy nói tôi có một người ở gần tôi nghèo khó đơn thân, không có ai cứu, mà nếu không có ai cứu nó, thì nó phải chết; tôi chờ nó trông tôi cứu nó và nói và chạy đi cứu nhà người bịnh ấy, mà chẳng lo gì đến nhà mình cũng của cải mình. chạy xuống vào nơi nhà cháy, thì khi ấy lửa đã cháy thấu tới giường người bịnh ấy nằm. Người ấy thấy mái nhà cháy gần sập, liền liều mình chạy vào cõng người bịnh ấy ra.
Người bịnh ấy thoát khỏi nơi nguy hiểm, thấy người ấy đã làm ơn cứu ta cho mình, thì gọi cho người ấy một cái chén bằng bạc, lại cho một cái mũ thêu thùa Khéo làm cũng có để chữ trên cái mũ ấy để mà nhớ cái lý chuyện này, người ta thấy người ấy bởi thương cứu kẻ khác đã phải bỏ hết của cải của nhà, cũng đem nhiều đó mà cho người ấy, những người làm phước làm vậy cũng đáng khen. hễ là thường sự nhơn đức, ấy là giục người ta làm sự nhơn đức.
Paulus Của</t>
    <phoneticPr fontId="2" type="noConversion"/>
  </si>
  <si>
    <t>giá chợ; Trảng-bàng; trâu bò; lúa gạo; đường đen; muối</t>
    <phoneticPr fontId="2" type="noConversion"/>
  </si>
  <si>
    <t>Trâu lớn 1 con 100 quan tiền. Trâu nhỏ 1 con 75 quan. Bò lớn 1 con 50 quan tiền. Bò nhỏ 1 con 35 quan. Lúa 1 vuông 1 quan 5 tiền. Gạo 1 vuông 3 quan. Đường đen 1 ghè 9 tiền. Muối 1 vuông 1 quan.</t>
    <phoneticPr fontId="2" type="noConversion"/>
  </si>
  <si>
    <t>GIA CHỢ – Tại Trang bàng
Trâu lớn 1 con — 400 quan tiền.
Trâu nhỏ 1 con — 75 quan.
Bò lớn 1 con — 50 quan tiền.
Bò nhỏ 1 con — 35 quan.
Lúa 1 vuông — 1 quan 5 tiền.
Gạo 1 vuông — 3 quan.
Đường đen 4 ghè — 9 tiền.
Muối 1 vuông — 4 quan.</t>
    <phoneticPr fontId="2" type="noConversion"/>
  </si>
  <si>
    <t>giá chợ; Tây-ninh; lúa gạo; muối; trâu bò</t>
    <phoneticPr fontId="2" type="noConversion"/>
  </si>
  <si>
    <t>Lúa 1 vuông 1 quan 8 tiền. Gạo 1 vuông 3 quan 6 tiền. Muối 1 vuông 1 quan. Trâu lớn 1 con 100 quan. Trâu nhỏ 1 con 80 quan. Bò lớn 1 con 60 hay 70 quan. Bò nhỏ 1 con 30 hay là 35 quan.</t>
    <phoneticPr fontId="2" type="noConversion"/>
  </si>
  <si>
    <t>Tại tây ninh
Lúa 1 vuông — 1 quan 8 tiền.
Gạo 1 vuông — 3 quan 6 tiền.
Muối 4 vuông — 4 quan.
Trâu lớn 1 con — 100 quan.
Trâu nhỏ 1 con — 60 quan.
Bò lớn 1 con — 60 hay là 70 quan.
Bò nhỏ 1 con — 30 hay là 35 quan.</t>
    <phoneticPr fontId="2" type="noConversion"/>
  </si>
  <si>
    <t>giá chợ; Sài-gòn; gạo lúa; bông; đường; dầu phụng; bò thịt – bò xe</t>
    <phoneticPr fontId="2" type="noConversion"/>
  </si>
  <si>
    <t>Gạo 1 vuông 5 quan. Lúa 1 vuông 2 quan. Muối 1 tạ 1 quan 5 tiền. Bông 1 tạ 33 quan. Bò thịt 1 con 8 đồng bạc. Bò xe 1 con 12 đồng 6 cắc. Đường 1 tạ 70 quan. Dầu phộng 1 xên 6 quan.</t>
    <phoneticPr fontId="2" type="noConversion"/>
  </si>
  <si>
    <t>Tại Saigòn
Gạo 1 vuông — 5 quan
Lúa 1 vuông — 2 quan.
Muối 1 tạ — 1 quan 5 tiền.
Bông 4 tạ — 33 quan.
Bò thịt 1 con — 8 đồng bạc.
Bò xe 1 con — 12 đồng bạc.
Đường 1 tạ — 70 quan.
Dầu phụng 1 xén — 6 quan.</t>
    <phoneticPr fontId="2" type="noConversion"/>
  </si>
  <si>
    <t>giá chợ; Gò-công; gạo lúa; trâu</t>
    <phoneticPr fontId="2" type="noConversion"/>
  </si>
  <si>
    <t>Gạo 1 vuông 5 quan. Lúa 1 vuông 2 quan 5 tiền. Trâu tốt 200 lượng cấp.</t>
    <phoneticPr fontId="2" type="noConversion"/>
  </si>
  <si>
    <t>Tại Gò công
Gạo 1 vuông — 5 quan.
Lúa 1 vuông — 2 quan 5 tiền.
Trâu tốt 200 — 1 cặp.</t>
    <phoneticPr fontId="2" type="noConversion"/>
  </si>
  <si>
    <t>giá chợ; Tân-an; gạo lúa</t>
    <phoneticPr fontId="2" type="noConversion"/>
  </si>
  <si>
    <t>Gạo 1 vuông 5 quan 3 tiền. Lúa 1 vuông 2 quan 3 tiền.</t>
    <phoneticPr fontId="2" type="noConversion"/>
  </si>
  <si>
    <t>Tại Tân an
Gạo 1 vuông — 5 quan 3 tiền.
Lúa 1 vuông — 2 quan 3 tiền.</t>
    <phoneticPr fontId="2" type="noConversion"/>
  </si>
  <si>
    <t>giá chợ; Mỹ-tho; gạo lúa</t>
    <phoneticPr fontId="2" type="noConversion"/>
  </si>
  <si>
    <t>Gạo 1 vuông 5 quan. Lúa 1 vuông 2 quan 5 tiền.</t>
    <phoneticPr fontId="2" type="noConversion"/>
  </si>
  <si>
    <t>Tại Mỹ-tho.
Gạo 1 vuông — 5 quan.
Lúa 1 vuông — 2 quan 5 tiền.</t>
    <phoneticPr fontId="2" type="noConversion"/>
  </si>
  <si>
    <t>giá chợ; Biên-hòa; gạo lúa</t>
    <phoneticPr fontId="2" type="noConversion"/>
  </si>
  <si>
    <t>Gạo 1 vuông 3 quan. Lúa 1 vuông 3 quan 3 tiền.</t>
    <phoneticPr fontId="2" type="noConversion"/>
  </si>
  <si>
    <t>Biên-hòa.
Gạo 1 vuông — 5 quan.
Lúa 1 vuông — 3 quan 3 tiền.</t>
    <phoneticPr fontId="2" type="noConversion"/>
  </si>
  <si>
    <t>giá chợ; Bà-rịa; gạo lúa; muối; E. Potteaux</t>
    <phoneticPr fontId="2" type="noConversion"/>
  </si>
  <si>
    <t>Gạo 1 vuông 5 quan 2 hay là 5 quan. Lúa 1 vuông 2 quan 3 tiền. Muối 17 hay là 18 một chục giạ.</t>
    <phoneticPr fontId="2" type="noConversion"/>
  </si>
  <si>
    <t>Ba – ria
Gạo 1 vuông — 5 quan 2. hay là 3 quan.
Lúa 1 vuông — 2 quan 3 tiền.
Muối 17 hay là 18 một chục gia.
E. POTTEAUX, Kẻ làm Nhựt-trình</t>
    <phoneticPr fontId="2" type="noConversion"/>
  </si>
  <si>
    <t>yết thị; điều cấm; trật tự đô thị; vệ sinh đường phố; đi đêm phải có đèn; hình phạt; quan Nguyên-Soái</t>
    <phoneticPr fontId="2" type="noConversion"/>
  </si>
  <si>
    <t>Quan Nguyên-Soái ra yết thị mới, đổi mới hai điều nghị về ngày mồng tám tháng tư năm tới gồm 8 điều cấm liên quan đến: bày nghề giữa đàng không có kê khai; không dùng xe đi ngựa rồi dọc đàng; truyện cáo người ở ngoài không phải e tờ thị phải làm; cấm bỏ loài vật đã chết ra dọc đàng; cấm bán rau cỏ trái trên các ngả ba đàng; cấm rác và đồ dơ dáy ra dọc đàng; điều lệ về ngày mồng tám tháng tư năm tới; cấm các điều lợi trước.</t>
    <phoneticPr fontId="2" type="noConversion"/>
  </si>
  <si>
    <t>CÔNG VỤ
Quan Nguyên-Soái ra yết thị mới mà đổi một hai điều nghị ngày mồng tám tháng tư năm ít sáu:
Điều thứ nhứt các lời yết chỉ giữa đàng mà không có kẻ chứa, thì phải bắt đem đến quan Giám-thành tòa thứ 2 như đã nói trong điều lục thứ tư.
Điều thứ hai cấm nít không được coi hay là xe đi mà ngựa rồi dọc đàng.
Điều thứ ba truyền cho các người cò ở thoảng, hễ khi quan Giám-thành truy nã phải e tránh phạm bờ lợi trong yết thị phải làm, vì là cho được thanh khí và khỏi kẻ trộm ăn.
Điều thứ tư cấm nít không được bỏ các lời yết đã chết ra dọc đàng, phải chôn hay là bỏ nơi nào cho xa thành.
Điều thứ năm cấm không cho người ta bán rau cỏ trái trang dọc ngã ba đàng, phải đem tới nơi chợ mà buôn bán.
Điều thứ sáu cấm không được bỏ rác hay là đồ dơ dây ra dọc đàng và các rạch.
Điều thứ bảy cũng như điều lệ ngày mồng tám tháng tư năm ít sáu cấm các người phương đông không được đi ban đêm từ giờ thứ 10, thì bây giờ quan Nguyên-Soái cho phép cũng, nhưng mà phải có đèn.
Điều thứ tám các điều lệ trước nầy hễ ai không giữ thì phải phạt từ 1 quan cho đến 15 quan và ở tù một ngày cho đến 5 ngày tùy theo sự lỗi nặng nhẹ.
Sài-gòn ngày mồng một tháng giêng tây năm 1866.</t>
    <phoneticPr fontId="2" type="noConversion"/>
  </si>
  <si>
    <t>giá thuê xe ngựa; bảng giá nhà nước; đàng trong thành – ngoài thành; đi Chợ-lớn; Thuận-kiều; Biên-hòa; J. B. Liêu dịch</t>
    <phoneticPr fontId="2" type="noConversion"/>
  </si>
  <si>
    <t>Quy định giờ giấc, giá thuê xe ngựa trong thành và ngoài thành, bao gồm: giá thuê theo giờ, quy định về giờ ban đêm, phụ thu nếu chưa hết giờ, giá thuê ngày trọn, các tuyến cụ thể như Chợ-lớn, Thủ-thiêm, Biên-hòa.</t>
    <phoneticPr fontId="2" type="noConversion"/>
  </si>
  <si>
    <t>Gia quan ra cho các xe người ta hay muốn mà đi.
Theo các đàng trong thành.
1° Từ giờ thứ sáu sáng ngày cho đến giờ thứ mười tối, xe một ngựa ban ngày 1 giờ là một quan năm ban đêm 1 giờ là 2 quan năm.
2° Ban ngày thuê đi một giờ là 2 quan, ban đêm một giờ là 3 quan.
3° Như người nào thuê xe đi một giờ mà chưa hết giờ ấy thì cũng phải trả một giờ hay là nếu có đi hơn một giờ mấy phút mà lòng thì cũng phải trả 2 giờ, etc.
4° Thuê xe trọn ngày: là từ giờ thứ 6 buổi mai cho đến giờ thứ 8 buổi chiều một đồng rưỡi bạc hay là chín quan.
Theo các đàng ngoài thành.
1° Ban ngày một ngàn thước tây một quan, ban đêm một quan năm.
2° Ban ngày khi trở về một ngàn thước tây 5 tiền, ban đêm 7 tiền rưỡi.
3° Các người thuê xe đi mà không về thì cũng phải trả tiền đi lại, các người thuê xe chạy ra các đàng ngoài thành, nếu nghỉ thì phải trả mỗi một giờ 5 tiền ngoài, không kể với tiền thuê đi về theo một ngàn thước như đã nói trên.
Dùng đi Chợ-lớn
1° Ban ngày thuê xe đi Chợ-lớn 4 quan, ban đêm 6 quan hay là một đồng bạc.
2° Ban ngày đi và về hơn một giờ thì phải trả 8 quan ban đêm hay là 2 đồng bạc.
3° Nếu người đi xe muốn cầm xe lại thì cũng phải trả tiền như một ngày trọn là 12 quan hay là 2 đồng bạc.
4° Đi Thuận-kiều và đi và về 18 quan hay là 5 đồng bộc.
5° Di Biên-hòa và đi và về 30 quan hay là 5 đồng bộc
Quan Giám-thành ký.
J. B. Liêu dịch y như bổn chánh.</t>
    <phoneticPr fontId="2" type="noConversion"/>
  </si>
  <si>
    <t>nghề cá; điều lệ 4 điều; xin phép quan tham-biện; giăng lưới trên sông; đèn báo ban đêm; phạt tiền</t>
    <phoneticPr fontId="2" type="noConversion"/>
  </si>
  <si>
    <t>Quan Nguyên-Soái quy định 4 điều về nghề cá: không bày nghề giữa đàng; không để giữa dòng nước; phải rửa bằng hai thùng nước lớn 3 lần; ai vi phạm phạt từ 10 đến 100 quan tiền. Ban hành tại Sài-gòn ngày 23 tháng giêng 1866.</t>
    <phoneticPr fontId="2" type="noConversion"/>
  </si>
  <si>
    <t>Quan Nguyễn-Soái muốn cho việc đi ghe thuyền cùng nghề làm cá đều được lợi ích, vậy người nghị định các điều sau nầy:
1° Trong các nơi sông 3 tỉnh chẳng ai được bày những đồ nghề bắt cá, mà chẳng có xin phép trước với quan tham-biện sở tại, khi quan tham-biện sự tại cho ai bày đồ nghề làm cá ra cho nào, thì phải cho quan tham tán biết trước 8 ngày lại phải chỉ cho bày đồ bắt cá cho rõ ràng.
2° Những đồ làm nghề cá không nên giăng quá nửa phần sông, khi phải bày những cớ ấy ra rằng làm vậy, thì không nên để giữa dòng nước, song phải để cho ghe nở.
3° Khi bày nghề đó ấy, thì phải cắm cây lên với hai bên cao khỏi nước lên 3 thước, ban tối các vậy ấy phải có đèn lửa.
4° Ai không tuân theo các điều nghị định ấy, sẽ phải phạt từ 10 quan cho đến 100 quan tùn.
Tại Sai-gon ngày 23 tháng giêng 1866</t>
    <phoneticPr fontId="2" type="noConversion"/>
  </si>
  <si>
    <t>đua xe bò; giải thưởng; mồng 1 tháng ba; sau cuộc đua ngựa</t>
    <phoneticPr fontId="2" type="noConversion"/>
  </si>
  <si>
    <t>Ngày mồng 1 tháng ba Tây khi đua ngựa rồi sẽ cho đua xe bò; thứ nhất thưởng 100 quan, thứ hai thưởng 40 quan.</t>
    <phoneticPr fontId="2" type="noConversion"/>
  </si>
  <si>
    <t>Ngày mồng 1 tháng ba tây khi đua ngựa rồi, sẽ cho đưa xe bò.
Thứ nhứt ăn thưởng 100 quan.
Thứ hai ăn thưởng 40 quan.</t>
    <phoneticPr fontId="2" type="noConversion"/>
  </si>
  <si>
    <t>phân chia địa hạt; Phủ Tây-ninh; Trảng-bàng; huyện Quang-hóa; Bình-dương; Bình-long; bổ nhiệm quan</t>
    <phoneticPr fontId="2" type="noConversion"/>
  </si>
  <si>
    <t>Quan án của Sài-gòn sẽ ở tại Trảng-bàng hay huyện Quảng-hóa. Ông quan gởi là ông bố Sài-gòn, làm tham-biện hạng nhứt hay huyện Bình-dương, Bình-long.</t>
    <phoneticPr fontId="2" type="noConversion"/>
  </si>
  <si>
    <t>Theo lời nghị định ngày mồng 5 tháng hai tây, Phủ Tây-ninh chia ra làm hai địa phận.
Quan án cả Sai-gon sẽ ở tại Trảng-bàng cũng hay huyện Quang-hóa.
Chức bổ ấn ở đây sẽ tính gởi.
Ông quan gọi là ông bố Sai-gon, làm tham-biện hạng nhứt hay huyện Bình-dương cùng Bình-long.</t>
    <phoneticPr fontId="2" type="noConversion"/>
  </si>
  <si>
    <t>đấu xảo; kỳ thi nghề nghiệp; kho Thị-nghè; giờ nhận vật thi; thể lệ nộp đồ; quan giám trường</t>
    <phoneticPr fontId="2" type="noConversion"/>
  </si>
  <si>
    <t>Quy định về việc tổ chức kỳ thi: địa điểm Biên-hòa; giờ vào thi từ 7 giờ sáng; buổi chiều từ 3 giờ đến 5 giờ; ngoài giờ thi không nhận vật; người được đem đồ thi vào kho từ ngày 25; các loại vật thi đem từ ngày mồng sáu tháng giêng; người đem đồ đến thi phải có tờ quan; các đồ thi có quan khác coi sóc; trong kho chia làm hai phần.</t>
    <phoneticPr fontId="2" type="noConversion"/>
  </si>
  <si>
    <t>Quan Tham-tán làm đủ việc trường thì vâng theo lời nghị quan Nguyễn-Soái mà ra yết thị nầy
Thứ nhứt, Quan Giám-đốc cũng lị quan giám trường ở tại kho Thị-nghề gởi đang qua Biên-hòa cho được coi các vật người ta đem tới mà thì, người ta được đem các đồ vào kho, buổi sáng từ giờ thứ 7 cho đến giờ thứ 9, buổi chiều từ giờ thứ 3 cho đến giờ thứ 5.
Ngoại giờ thì quan không nhận vật gì nữa.
Người ta được đem các đồ thì vào kho từ ngày 25 tháng chạp cho tới ngày mồng tám tháng giêng.
Còn các loại vật thì, đem tới từ ngày mồng sáu tháng giêng cho tới ngày mồng chín.
Người nào đem đồ gì hay là vật gì đến thì, thì phải có từ quan sở tại, thì quan mới nhận.
Thứ hai. — Quan giám trường coi sẽ tiếp đồ người ta đem tới, còn các loại vật thì có quan khác coi sẽc.
Khi người nào đã đem vật gì vào trường, thì phải để đó cho đến khi hết ngày thì, rồi mới đem ra, hay là phải có phép riêng quan lớn thì mới đụng.</t>
    <phoneticPr fontId="2" type="noConversion"/>
  </si>
  <si>
    <t>nội quy nhà trưng bày; kho hai tầng; cấm hút thuốc; cấm động vào vật thi; Quan làm đầu Hội-đồng</t>
    <phoneticPr fontId="2" type="noConversion"/>
  </si>
  <si>
    <t>Những người đi coi các đồ vật thi thì quan làm đầu hội đồng không cho đá đến vật gì hết, không cho hút thuốc trong kho, không nên nói lớn tiếng, cũng không được đem con chó hay vật gì khác vô.</t>
    <phoneticPr fontId="2" type="noConversion"/>
  </si>
  <si>
    <t>Thứ ba. — Trong kho chia làm hai tầng, tầng dưới để các đồ các vật bổn cuộc, còn tầng trên thì đồ đồ tây.
Những người đi coi các đồ vật thì, thì quan làm đủ hội đồng không cho đã đến vật gì hết, không cho hút thuốc trong kho, không nên nói lớn tiếng, cũng không được để con chó hay là vật gì khác vô nữa.
Quan làm đầu Hội-đồng ký.</t>
    <phoneticPr fontId="2" type="noConversion"/>
  </si>
  <si>
    <t>phép lập vườn; kỹ thuật trồng cây ăn trái; tỉa nhánh – thiến nhánh; bứt rễ; bón phân; cây xoài; đất Ceylan; Paulus Của dịch</t>
    <phoneticPr fontId="2" type="noConversion"/>
  </si>
  <si>
    <t>Hướng dẫn kỹ thuật: cây sinh trái phải trồng nơi rào để chờ đất sâu; phép trồng, đặt theo hàng; khuyến khích vườn ra lợi; bàn về chăm sóc cây trái, tưới nước; cách thử đất; phân tích nhánh non; cách dùng phân; kinh nghiệm người trồng đất Ceylan và trồng cây xoài.</t>
    <phoneticPr fontId="2" type="noConversion"/>
  </si>
  <si>
    <t>Phép lập vườn
Những cây sinh trái, thì phải trồng nơi nào rộng chỗ đất sâu; phải coi thể, họ e trồng từ chỗ m, họ đặt theo hàng, cây nọ để lấy bóng, vậy khó đủ cho vườn ra lắm sự. như những cây trồng ra mà ăn trái, không phải đồ mà lấy cây, thì phải biết những cách thể trồng nó được nhiều trái, thì trồng những cây sanh phát mình lớn, thì chẳng phải là cây như bóng nhiều trái; mà sanh phát yếu lại có nhiều, nhứt là những cây sanh trái thì đủ làm vậy. Hễ cây nào vượt lên lên cây thì phải cất lá mà lại không đụng trái ngon: khi nó đủ gá thì cũng có nhiều trái, song trái nó cũng cắt cũng không đụng đến. cho được khỏi đủ bắt lợi nầy, thì phải em sẽc cây minh trồng lại, như bổn Tây thì lấy bắt rễ nó đi cho nó ra trái cho mình, mà trong đó nầy thì người ta hay về vậy là làm nó một thì cho nó sai trái, (như cây xoài.)
Làm hai thể ấy cũng như nhau, khắt hay bẩm, thì nước trong mình cây làm cho cây lên bải hà đi để làm cho chỗ bẩm khắt đụng lên, cản bắt rễ cả, thì chỗ lấy phân trồng phải bất. Cách thứ hai thì hơn cách thứ nhứt, nếu cây đang mọc lên thì mình nữa, mà muốn em nó lại dùng cho nó làm như; nơi đó tốt đất thấp, người ta hay làm theo thể nầy. nơi đó tốt ấy cong, những cây có trái không đụng lên cây phải có phân thì nó mới đụng tốt khi có đóa là mà trồng cây, thì nếu lấy một tầm đã bống mà chọn xuống dưới lấy cho vừa sâu làm cho rễ em nơi cái không đụng làm đối với, mà những rễ ở trên mặt đất thì phải có ý mà giữ lấy.
Khi cây mình trồng đụng lâu cũng đã lên vừa chừng ra trái, mà không trái thì phải bắt rễ nó đi như cách gần nầy; khi nó dầm nhiều đầm tưới non chừng trước khi nó sanh phát thêm, thì cho rễ nó bày ra cả bề gốc cây chứng hai thước. cứ xung quanh gốc đủ làm như vậy;
Người ta thường dùng một cái chả ba rồng mà làm việc nầy, vậy người ta nhớ rễ thứ hai họ là rễ thứ ba, người ta chặn bứt gần người ta chặt một đầu lại, khi nó nhiều rễ đài dầm ria ra xung quanh, thì làm thể ấy, mà nơi có một hai rễ dài giống như là nhanh thì sẽc nó ở lấy rễ nầy, không nên chặn bứt.
Hễ chăn rễ cây, Phải chăn cho vừa phải thì là hơn, cây nào mình cả theo phép thường thì ngủ sẽa, thì cho cũng nơi sẽ sinh nhiều trái hơn lại những cây ở sinh trí mà mình em tức nó lại, vậy phải làm theo thể ấy, chứ khá cắt nhiều rễ quá, mà bợ tại mình mẹ nó phải chứt.
Những cây sinh trái thường không phải bổ nhiều phân; nếu bổ nhiều như phân quá, thì tốt mà ngọt, nếu mình nơi lấy cây đang lên ta bổ phân cho vừa, thì nó sẽ được tốt hơn.
Những cây có tùn lên nhiều nhánh nhỏ rờm rợ, giá sẽ như cây xoài thì phải ta bứt nó đi, cho sống thêm cây.
Bên đất Cey-lan người ta không hay sáng sang cho cây trái, cho nên thường trị trong bổn ấy không đụng tốt. Những cây cứ trồng xung quanh nhà thì để cho nó ra trái tự nhiên. Người bên xứ ấy thấy nhiều nơi đổ là mà cứ trái thì không chịu cắt, những người ấy nói họ coi nhiều nhánh thì phải có nhiều trái.
Song người ta cũng ứng thấy bên xứ Cey-lan có người cây sinh trái như thế là cây chanh, một cây bứt nhánh nó đi, thì nó lại có ít trái, lại những cây xoài người ta cũng cắt không cẩn thận sẽa, mà nó cũng sinh nhiều trái lớn, không cây nào sinh trái mà được lớn tốt hơn cây xoài.
Có một người chức việc ở xứ Colombo trước đó có một cây xoài có trái lớn, mà thường có một hai nhánh có trái mà còn thấy, thì nó ra, một cây tùn lớn, mà ngọn thấp thỏi, vậy qua mùa thun, người ta thiến bớt nhánh nó, khi ấy nó mới trổ bông đều cả cây, cũng sinh ra nhiều trái.
Bên đất Ceylan có nhiều xoài cũng như các thứ cây có trái, mà đồng phép rừa hay là thiến nhánh, thì nó cũng được nhiều trái mà lại được trái tốt. Người ta làm phép ấy như vầy: trước hết cứ dưới gốc cây, lấy nhánh nhỏ ở xa mình mé về không được sáng, thì thiến nhánh nó đi, làm theo phép ấy rừa cho tới trên ngọn, mấy nhánh làm cũng làm như vậy, làm vậy là cố ý rừa trên ngọn cây cho khỏi khoát, cho khí trên thông thì u không sáng cả cây, lại làm cho bớt sức cây khỏ để cây làm ít thì nó hút nước trong mình mà trái không dùng tốt, còn những nhánh nhỏ rìa thì cũng phải thiến đi, nếu ông chủ muốn mé nhiều thì nữa phần, thì những nhánh còn lại chắc được nhiều trái hơn là để nguyên cây nguyên nhánh.
Dịch y như bổn chánh
Paulus Của.</t>
    <phoneticPr fontId="2" type="noConversion"/>
  </si>
  <si>
    <t>bắt cướp; đội Tấn; lính matà; huyện Phước-lộc; tịch thu súng đạn; thưởng công 40 quan; P. Của</t>
    <phoneticPr fontId="2" type="noConversion"/>
  </si>
  <si>
    <t>Ngày 17 tháng décembre có từ Sài-gòn đội tuần đi bắt cướp; mô tả lực lượng trang bị; tường thuật cuộc chạm trán; số lượng súng, cây, thuyền thu giữ; 3 quân đội ở huyện Phước-lệ mới ra; liên quan đến việc truy bắt cướp và thưởng tiền cho người bắt/khai báo.</t>
    <phoneticPr fontId="2" type="noConversion"/>
  </si>
  <si>
    <t>Ngày 17 tháng décembre có tờ sai đội Tấn đem matà đi bắt cướp trong mình Phước-lộc; đội Tấn đi tìm vẫn đã bắt ngay, sau mới gặp nó, khải ý cội Tấn đem matà áp vào bắt nó; có một thằng cướp bị matà đâm ngang qua cổ, còn một địa bị bắt, tên cướp chịu với quân đội Tấn cũng đúng một chỗ, rồi đó nó kiếm đường nó theo chạy hay bộ vào trong rừng bỏ lại cho quân đội Tấn 11 chiếc ghế, 2 cây súng hai lưng, 1 ví súng lẩm, 4 cây súng tờ lưng, 22 cây mác, 10 cây súng điếu thường một lừng, 4 khẩu súng sét, 4 cây súng ngựa hai lừng, cũng nhiều đồ khác.
Đội Tấn hay còn xin đi tìm các nơi gần coi cho được bắt mấy thằng Man theo cơn cướp ấy, đội Tấn ta đang chúng khỏi bổ lâu, sẽ bắt đúng nó.
Có 3 quân đội ở huyện Phước-lộc mới ra đủ thứ cũng tới xin quan Nguyễn-Soái mà cứ bắt quân cướp hãy còn sót lại, thì quan Nguyễn-Soái đã y theo đỡ các người ấy xin, cho mỗi người trong bọn một tháng 40 quan tiền lại đủ đồng giá mướn công quân, có cấp matà đề đi tập nài quân lấn cướp.
P. Của</t>
    <phoneticPr fontId="2" type="noConversion"/>
  </si>
  <si>
    <t>khám đường mới; cải huấn tù nhân; dạy nghề trong tù; phép khoan nhân bên Tây; Toulon; Paulus Của</t>
    <phoneticPr fontId="2" type="noConversion"/>
  </si>
  <si>
    <t>Khám đường mới đã có tù ở; các tù nhân vào đó sống sung hơn; người dân địa phương biết hơn về nơi đó nhờ khám; các tù nhân lý trẻ; đề cập đến bên Toulon, những đàn bà con nít theo đó.</t>
    <phoneticPr fontId="2" type="noConversion"/>
  </si>
  <si>
    <t>Khám đường mới đã có tờ ở, những tờ đợi về đó cũng được thơ thì như trong các khám đường bên Langsa. Chẳng như người vào đó được sung sướng hơn là lẽ vì mà trên trình không chịu ở theo lưng xem, nên giữa đầu mùa này bắt lấy đủ thơ không thả làm hơn cũng như đã ở nơi dân lịch sự, ở đó chúng để thiên thứ vật gì, mà chúng những cho được giai buộc người lý thứ; mà lại làm cho những kẻ ấy chẳng đúng ủ lại trở, cũng ngày sau khi ra khỏi tả hớt thể làm ít thật thì. Lại được lại còn tín chúng còn phải lạc ớp nữa, trong khám mới lớp của sẽ làm công việc; những người mình giới thì nay nó, làm đủ đứng, đừng ghế công rộng, làm xe tay để phát các sở khó. Cố khi trong như tới nhiều này công góp được người khéo leo làm được việc hay cũng làm được một nhà để đó cũng như bà tử ở bên Toulon đã làm được nhiều việc những kẻ tội mà coi đủ ý làm lại còn những đờn bà con nít thì theo dây cả xé ra đề xém tau, lại mọi người ở đó khi được mình hơn ra khỏi tù, thì được giỏi hơn, biết thứ kiếm lại lại sinh lợi cũng đứng ít nhiều.
Những người ấy sẽ thấy hồi ai này lề ra thì cũng đủ mình cả: lại học được nghề nghiệp của ích, những kẻ vào tới đất không biết nghề làm in, thì sẽ học được một nghề đủ làm ăn, những địa vào tới cũng đường hoàng đứng, lúc ra khỏi tù thì hỉ thấy thơ. Vậy ta lấy theo phép Khoan nhơn bổn tây: lấy cũng việc làm mà dạy dỗ người ta.
Paulus Của.</t>
    <phoneticPr fontId="2" type="noConversion"/>
  </si>
  <si>
    <t>tàu L'orne; tai nạn thủy thủ; tuần tra ban đêm; trộm cắp; quan Giám-thành; tháng janvier</t>
    <phoneticPr fontId="2" type="noConversion"/>
  </si>
  <si>
    <t>Ngày 20 janvier giờ thứ 3 buổi chiều tàu L'orne có ba tên đang sẵn sàng; 3 tên cắt dây; rồi 3 tên bắn trúng 2 tên; còn một tên qua ngày thứ 3 mới rạng sáng.</t>
    <phoneticPr fontId="2" type="noConversion"/>
  </si>
  <si>
    <t>Ngày 20 janvier giờ thứ 3 buổi chiều tàu L'orne có ba tên bổn tàu đang son bè tàu phang ngoài, người thủ có bổ tắn cột dây mà đứng, rồi đặt dây 3 tên bổn ấy rất xứng đáng, người tới vất đúng 2 tên, còn một tên qua ngày thứ 3 mới góp đứng xác.
Ngày 28 janvier có 2 tên bổn ở tàu ấy trên một người ta đang tập nội nghiêm lấm.
Nhờ có quân tuần đi tuần từ giờ thứ 4 khuya, nơi thị nhỏ phố đã y ngăn trộm. từ ngày 22 cho đến 29 janvier không có phất ăn nào về lấn trộm.
Ngày 30 janvier có 2 ban trưa có một thứng ăn cắp lấy đồ của ông đủ tựa buôn bổn.
Quan giám thành đã tịch nó, đã bắt đúng 1 thứng chặc.</t>
    <phoneticPr fontId="2" type="noConversion"/>
  </si>
  <si>
    <t>quan Thanh-giản(g); chân dung nhân vật; bổ nhiệm quan bổn tỉnh; hiền tài; quan hệ Annam – Lang-sa; kỳ vọng yên dân</t>
    <phoneticPr fontId="2" type="noConversion"/>
  </si>
  <si>
    <t>Người biết ông Quan Thanh-giảng buổi trước; lần này nghe nói người đã tận tâm làm quan; diện mạo, cốt cách được mô tả; người làm hết lòng vì dân, được xem là có ích cho dân.</t>
    <phoneticPr fontId="2" type="noConversion"/>
  </si>
  <si>
    <t>Những người biết ông quan Thanh-giừng buổi trước, lần này nghe nói người tới đã tin tới làm quan bổn nhất tỉnh nhứt, có góp người lại nữa thì ấy làm hoàn lấm. Ông quan lần này là người khí trong họ không có đủ phần biết thứng minh lấm, từ có việc với người tùy, trước làm sau sau cũng vậy, chúng chút đổi dời, đã được bổn mình ngay, ông giữa này hơn 70 tuổi, mà tính thứ này còn mạnh mạnh mẽ hoài, đang quang son khó nhọc công gánh cũng việc nước nhà cũng chúng làm cho suy bại thứ lực người.
Ông quan giỏi này nhơn dức, thứng minh hay nhơn như thấy sự chí lý cũng không đứng, đã muối tức chúng ấy mà hay còn lo học hoài, ý ở việc làm xét khác kẻ đứng thời cũng người giỏi quân, ra một đứng hiền tài người bổ thượng trong nước mình.
Những kẻ quân người cũng những người biết tên trong người tới đủ cũng đứng vào người, lúc người bởi rẽ vì việc nước nhà, mà xem ra cũng tự nhiên, điển mở hơn hở.
Người ta tìm kiệt lực mà sẵn ý người đồng quê làm cho biết đủ thứ nghịch, cũng vẫn hồi dân sa hở, học giữa ngồi sẽ làm ích cho dân, kịp là thứng thứ dạy dân chời biết đủ lợi ích cũng hóa ra lịch sự; họ của giữa trong lúc làm việc trong ngày mà phải gây gánh cũng chưa khá biết.
Song những việc người làm sẽ ra làm sao, mức lừng người ta cũng xem ngồi chúng khác như một người thơ hay sữa sang điền mình nước nam cho lắm nhiệp với nước lan-sa, mà lại cũng như một người muốn làm việc nặng cũng làm việc cổ thì chúng ho, đang san mà chắm cũng dân. ấy là việc cổ thể làm cho thiên hạ đủ biết cũng con người.
Chúng ta trông cây có người ở ba tỉnh này, người sẽ lo liệu cho dân đúng tốt, đủ tự giữ bổ coi, an phần làm ăn, chúng còn làm lo, trộm cướp tàn hại nhau.</t>
    <phoneticPr fontId="2" type="noConversion"/>
  </si>
  <si>
    <t>lời kêu gọi cộng tác; thông ngôn Lang-sa và Annam; gởi bài cho Nhựt-trình; thiếu người viết; E. Potteaux</t>
    <phoneticPr fontId="2" type="noConversion"/>
  </si>
  <si>
    <t>Tác giả xin mấy thầy thông ngôn tiếng Lang-sa và tiếng Annam mỗi tháng gởi một hai chuyện để đem vào Nhựt-trình Annam; tòa soạn lo phát Nhựt-trình mỗi tháng cứ ngày rằm, nhưng không đủ chuyện nên mới trễ ra như vậy.</t>
    <phoneticPr fontId="2" type="noConversion"/>
  </si>
  <si>
    <t>Tôi xin mấy thấy thứng ngôn Lang-sa và thứng ngôn Annam mới tháng phải gởi một hai chuyện gì đó mà đem vào Nhựt-trình Annam. Chúng tôi lòng lo cho được mỗi tháng cả ngày rầm thì phát Nhựt-trình, nhưng mà chúng tôi không đủ nhơn mà cam vào Nhựt-trình, bởi đó hơn nên mới trở ra như vầy.
E Potteaux.</t>
    <phoneticPr fontId="2" type="noConversion"/>
  </si>
  <si>
    <t xml:space="preserve"> E. Potteaux</t>
    <phoneticPr fontId="2" type="noConversion"/>
  </si>
  <si>
    <t>truyện đạo đức; dạy con; nủng chíu con hư; người đầy tớ; gương cho người làm mẹ</t>
    <phoneticPr fontId="2" type="noConversion"/>
  </si>
  <si>
    <t>Có một đàn bà sinh được một đứa con trai mà cưng nó lắm; khi con khóc đòi vật gì thì bà biểu đầy tớ phải cho tức thì; đầy tớ nói nó khóc đến mai tôi cũng không cho; bà giận biểu chồng đuổi thằng đầy tớ vô phép; đầy tớ thưa rằng nếu chiều theo ý con thì hư con. Bài kết: người làm mẹ phải lấy đó làm gương mới biết dạy con.</t>
    <phoneticPr fontId="2" type="noConversion"/>
  </si>
  <si>
    <t>Có một đờn bà sinh được một đứa con trai, mà cũng nó lấm, ví sự nó đau; không hề coi ý nó đừng gì. Cho nên thứng ý trở nên lung loạn; khi có coi nó một chút lấy việc nhỏ mọn thì nó nói giận, chồng bị ấy cũng bà còn bền bâu đủa nói nên đó con theo ý nó làm vậy thì nó phải hư đi, bị ấy không muốn nghe, có một người đang khi ở trong nhà bị ấy nghe con khóc người sản, nó xé mạt nó ra, bởi vì nó hỏi dậy tới nó một vật mà đầy tớ nó không cho, bà ấy liền chuỗi đấy tớ nói con tao muốn sợ gì thì phải cho tức thì, đấy tớ ấy nói rằng: nó khóc cho đến mai tôi cũng không cho, Khi bà ấy nghe làm vậy thì nói gì n vừng dạy mà ch y ngay qua phòng người chồng đang nói chuyện với anh em, biểu chồng phải đi theo mà coi và phải đuổi thằng đấy tớ vô phép làm vậy đi, hễ vợ nói thì chồng nghe, con nói mẹ nghe người chồng lấy đứt đi theo, còn mấy anh em thì đứng trên cửa sổ mà coi, chồng hỏi đấy tớ làm sao mấy vô phép, khi bà mấy biểu mấy làm sự gì, làm sao mấy dám nói không muốn làm, mà theo ý con tao; thằng đấy tớ thưa rằng: nếu vợ ông muốn gióng gì theo ý con thì cho; đã hơn một khi nó thấy mặt trẻ ngời trong gian nước nó làm khó tôi nó biểu tôi lấy mặt trong mà cho nó, ông tính cho tôi làm sao? khi mấy người nghe nói làm vậy thì hóa tức cười, mẹ nó đang gì n cũng không nín cười được, lại mắc cỡ với chúng bạn, nên đã sửa mình cùng dạy dỗ thằng con hoàng đáng theo ý lý trưng nên đứa tốt. các người làm mẹ phải có một cái gương làm vậy thì mới biết dạy con.</t>
    <phoneticPr fontId="2" type="noConversion"/>
  </si>
  <si>
    <t>Giá trâu tốt, trâu xấu, bò tốt, bò nhỏ, lúa, gạo, đường đen, muối tại Trảng-bàng.</t>
    <phoneticPr fontId="2" type="noConversion"/>
  </si>
  <si>
    <t>GIA CHO
Tại Trang bàng
Trâu tốt 1 con 400 quan tiền,
Trâu xấu 1 con 55 quan.
Bò tốt 1 con 50 quan tiền.
Bò nhỏ 1 con 35 quan.
Lúa 1 vuông 2 quan.
Gạo 1 vuông 4 quan.
Dừng đen 1 ghè 9 tiền.
Muối 1 vuông 1 quan.</t>
    <phoneticPr fontId="2" type="noConversion"/>
  </si>
  <si>
    <t>giá chợ; Tây ninh; lúa gạo; muối; trâu bò</t>
    <phoneticPr fontId="2" type="noConversion"/>
  </si>
  <si>
    <t>Giá lúa, gạo, muối, trâu lớn, trâu nhỏ, bò tốt, bò ốm tại Tây-ninh.</t>
    <phoneticPr fontId="2" type="noConversion"/>
  </si>
  <si>
    <t>Tại tây ninh
Lúa 1 vuông 2 quan tiền.
Gạo 1 vuông 4 quan tiền.
Muối 1 vuông 1 quan.
Trâu lớn 1 con 400 quan.
Trâu nhỏ 1 con 60 quan.
Bò tốt 1 con 60 quan.
Bò ôm 1 con 30 quan.</t>
    <phoneticPr fontId="2" type="noConversion"/>
  </si>
  <si>
    <t>giá chợ; Sài Gòn; gạo lúa; bông; đường; tơ; giá bạc</t>
    <phoneticPr fontId="2" type="noConversion"/>
  </si>
  <si>
    <t>Giá gạo, lúa, muối, bông, bò tốt, bò xe, đường, dầu phọng, tơ tốt, giá bạc tại Sài-gòn.</t>
    <phoneticPr fontId="2" type="noConversion"/>
  </si>
  <si>
    <t>Tại Saigòn
Gạo 1 vuông 5 quan.
Lúa 1 tạ 8 quan 5 tiền,
Muối 1 tạ 4 quan 5 tiền.
Bông chua cán một tạ 7 đồng bạc và 5 tiền.
Bò tốt 1 con 8 đồng kẽc.
Bò xe 1 con 12 đồng bạc.
Đường 1 tạ 70 quan.
Đậu phạng 1 xén 6 quan.
Tơ tốt 1 tạ 400 đồng, hạng nhì 380 đồng, hạng ba 310 đồng.
Giá bạc 1 đồng 5 quan.</t>
    <phoneticPr fontId="2" type="noConversion"/>
  </si>
  <si>
    <t>giá chợ; Chợ lớn; giá bạc; bông; gạo lúa; trâu bò</t>
    <phoneticPr fontId="2" type="noConversion"/>
  </si>
  <si>
    <t>Giá bạc, bông, gạo, lúa, trâu tốt, bò tốt tại Chợ-lớn.</t>
    <phoneticPr fontId="2" type="noConversion"/>
  </si>
  <si>
    <t>Tại Chợ lớn
Bạc 1 đồng 5 quan hai.
Bông 1 tạ 40 hai quan.
Gạo 1 vuông 5 quan 5 tiền.
Lúa 1 vuông 2 quan 3 tiền.
Trâu tốt 1 con 400 hai mươi quan.
Bò tốt 1 con 9 hay là 10 đồng bạc.</t>
    <phoneticPr fontId="2" type="noConversion"/>
  </si>
  <si>
    <t>giá chợ; Gò công; gạo lúa; trâu</t>
    <phoneticPr fontId="2" type="noConversion"/>
  </si>
  <si>
    <t>Giá gạo, lúa, trâu tốt tại Gò-công.</t>
    <phoneticPr fontId="2" type="noConversion"/>
  </si>
  <si>
    <t>Tại Gò công
Gạo 1 vuông 5 quan.
Lúa 1 vuông 2 quan 5 tiền.
Trâu tốt 200 1 c.p.</t>
    <phoneticPr fontId="2" type="noConversion"/>
  </si>
  <si>
    <t>giá chợ; Tân an; gạo lúa</t>
    <phoneticPr fontId="2" type="noConversion"/>
  </si>
  <si>
    <t>Tại Tân an
Gạo 1 vuông 5 quan 3 tiền.
Lúa 1 vuông 2 quan 3 tiền.</t>
    <phoneticPr fontId="2" type="noConversion"/>
  </si>
  <si>
    <t>Tại Mỹ-tho.
Gạo 1 vuông 5 quan.
Lúa 1 vuông 2 quan 5 tiền.</t>
    <phoneticPr fontId="2" type="noConversion"/>
  </si>
  <si>
    <t>giá chợ; Phú-Cường; gạo lúa; gia cầm trứng; thịt heo; đường; bông; trâu bò; Biên-hòa</t>
    <phoneticPr fontId="2" type="noConversion"/>
  </si>
  <si>
    <t>Gạo 1 vuông 5 quan. Gà trống 1 con 1 quan 5 tiền. Gà mái 1 con 1 quan. Vịt 1 con 1 quan. Heo nhỏ 1 con 10 quan. Thịt heo 1 cân 8 tiền. Trứng gà 1 chục 6 tiền. Trứng vịt 1 chục 8 tiền. Đường 1 cân 1 quan hai. Nước mắm 1 ghè 2 tiền. Bông 1 tạ 50 quan. Sáp 1 cân 8 quan. Muối 1 vuông 8 tiền. Trâu tốt 130 quan. Bò tốt 450 quan.</t>
    <phoneticPr fontId="2" type="noConversion"/>
  </si>
  <si>
    <t>Tại Phú-Cường
Gạo 1 vuông 5 quan.
Gà trống 1 con 4 quan 5 tiền.
Gà mái 1 con 4 quan.
Vịt 1 con 4 quan.
Heo nhỏ 1 con 10 quan.
Thịt heo 1 cân 8 tiền.
Trứng gà 1 chục 6 tiền.
Trứng vịt 1 chục 8 tiền.
Đường 1 cân 4 quan hai.
Nước mắm 1 ghè 2 tiền.
Bông 1 tạ 50 quan.
Sáp 1 cân 8 quan.
Muối 1 vuông 8 tiền.
Lúa 1 dương bồng 1 quan thì là 45 quan,
Trâu tốt 430 quan,
Trâu làm thịt 40 quan.
Bò tốt 450 quan.
Bò làm thịt 30 hay là 35 quan.
[Trong bản gốc, hai dòng sau đi liền mục Biên-hòa:] Gạo 1 vuông 5 quan. Lúa 1 vuông 3 quan 3 tiền.</t>
    <phoneticPr fontId="2" type="noConversion"/>
  </si>
  <si>
    <t>Gạo 1 vuông 5 quan 2, hay là 3 quan. Lúa 1 vuông 2 quan 3 tiền. Muối 17 hay là 18 một chục giạ.</t>
    <phoneticPr fontId="2" type="noConversion"/>
  </si>
  <si>
    <t>Ba - ria
Gạo 1 vuông 5 quan 2. hay là 3 quan.
Lúa 1 vuông 2 quan 3 tiền.
Muối 17 hay là 18 một chục gia.
E. POTTEAUX,
Kẻ làm Nhựt-trình</t>
    <phoneticPr fontId="2" type="noConversion"/>
  </si>
  <si>
    <t>yết thị; đấu giá; mua đậu trắng; nộp cho nhà nước; tòa quan Bộ hộ; niêm phong giao giá</t>
    <phoneticPr fontId="2" type="noConversion"/>
  </si>
  <si>
    <t>Có yết thị định ngày mồng 7 tháng hai giờ thứ 7 rưỡi tại tòa quan Bố hộ sở Saigon giá cho người ta chịu gia mua đậu trắng nộp cho nhà nước hằng từ ngày 18 tháng 4 cho trọn một năm 1866. Vậy mỗi một tháng phải mua cho nhà nước hoặc 2500 hoặc 5000 cân đậu, coi ai muốn biết điều ước biểu làm sao thì phải lưu tại kỉ lục kho sẵn mà coi, lại những giấy mình chịu giá mà mua đến ngày giao giá phải niêm phong giao cho quan kỉ lục thủy. Yết thị ra ngày 19 tháng giêng.</t>
    <phoneticPr fontId="2" type="noConversion"/>
  </si>
  <si>
    <t>CÔNG VỤ
Có yết thị định ngày mồng 7 tháng hai giờ thứ 7 rưỡi tại tòa quan Bộ hộ sẽ giở giá cho người ta chịu giá mua đậu trồng nộp cho nhà nước hơn từ ngày 18 tháng 4 cho trọn một năm 1866. vậy mỗi một tháng phải mua cho nhà nước, họ c 2500 họ,c 5000 cần đầu, còn ai muốn biết điều ước biểu làm sao thì phải tại kỳ lục kho sẵn mà coi, lại những giấy mình chịu giá mà mua. đến ngày giáo giá phải niêm phong giao cho quan kí lục thủy.
Yết thị ra ngày 19 tháng giêng.</t>
    <phoneticPr fontId="2" type="noConversion"/>
  </si>
  <si>
    <t>hội thi nghề nghiệp; đấu xảo; loài vật; kho Thị-nghề; giải thưởng; đấu xảo chung Paris 1867; quan Nguyên-Soái</t>
    <phoneticPr fontId="2" type="noConversion"/>
  </si>
  <si>
    <t>Ông Nguyên-Soái định Điều thứ nhứt. — Nội tháng hai lang-sa năm sau sẽ thi các nghề nghiệp, các loài vật tại kho gần đường đi Thị-nghè. Điều thứ hai. — Sẽ ra yết thị định người nào được phần thưởng, và lệ định thể nào, thì đến sau sẽ nói cho người ta biết. Điều thứ ba. — Những vật không đem tới kho đặng mà thi thì cũng sẽ đặng thưởng như những vật đem tới được; nhưng phải khai nơi quan Tham-biện sở tại để các quan hội đồng đi khám trong 14 tháng chạp tây năm nay. Điều thứ tư. — Người tam tỉnh thuộc về Annam, hay người Cao-mên cũng được đem đồ mà thi như những người ở ba tỉnh Pha-lang-sa. Điều thứ năm. — Một phần thưởng để đồ tây, các đồ phải biên giá bán tại Saigon bằng chữ tây và chữ Annam. Điều thứ sáu. — Khi thi lần nầy rồi thì tại Kinh đô nước Pha-lang-sa sẽ mở trường thi chung, là ngày mồng một tháng năm tây năm 1867 thì các nước thiên hạ bất luận nước nào được đem các đồ vật đến mà thi. Nước Annam cũng sẽ có đồ vật tốt đem mà thi; cho nên các đồ để thi chung phải đem tới Saigon trước ngày mồng 10 tháng 10 Annam năm nay. Saigon ngày 24 tháng giêng Annam. Ông Nguyên-Soái kí.</t>
    <phoneticPr fontId="2" type="noConversion"/>
  </si>
  <si>
    <t>Ông Nguyễn-Soái nghị thường sự hội đồng mới thì các nghề nghiệp, các loài vật tại Sài-gòn thì rất có ích lợi cho dân.
Và lại có thì làm vậy, thì dân sẽ đưa nhau làm ăn sinh lợi như; cho nên quan Nguyên-Soái muốn ra yết thị cho mọi người đứng biết sớm đỡ mà thì.
Ông Nguyễn-Soái định
Điều thứ nhứt. — Nội tháng hai lang-sa năm sau sẽ thi các nghề nghiệp, các loài vật tại kho gần đường đi Thị-nghề.
Điều thứ hai. — Sẽ ra yết thị định người nào được phần thưởng, và lý định thể nào, thì đến sau sẽ nói cho người ta biết.
Điều thứ ba, — Những vật không đem tới kho đang mà thì; thì cũng sổ đang thưởng như những vật đem tới được; nhưng mà phải khai nơi quan Tham-biện số tại đề các quan hội đồng đi khám trong tháng 14 tháng chạp tây năm nay.
Điều thứ tư. — Người tam tỉnh thuộc về Annam, hay là người Cao-mén củng được đem đó mà thì như những người ở ba tỉnh Pha-lang-sa.
Điều thứ năm, — Một phần trường đề đồ tây, các đồ phải biên giá bán tại Saigon chữ tây và chữ Annam.
Điều thứ sáu. — khi thì lần này rồi, thì tại Kinh đô nước Pha-lang-sa sẽ mở trường thì chung, là ngày mồng một tháng năm tây năm 1867 thì các nước thiên hạ bất luận nước nào được đem các đồ vật đến mà thì. Nước Annam cũng sẽ có đồ vật tốt đem mà thì nữa; cho nên các đồ có ý đồ mà thì chung, thì phải đem tới Sài-gòn trước ngày mồng 10 tháng 10 Annam năm nay.
Sau thì sẽ ra yết thị cho dân biết sẽ gửi các đồ vật ấy cách nào.
Sài-gòn ngày 24 tháng giêng Annam.
Ông Nguyễn-Soái kí.</t>
    <phoneticPr fontId="2" type="noConversion"/>
  </si>
  <si>
    <t>Ông nguyên soái kí</t>
  </si>
  <si>
    <t>yết thị; quyên góp bố thí; dân thành Guadeloupe bị nạn; quan Giám-thành; giờ nhận</t>
    <phoneticPr fontId="2" type="noConversion"/>
  </si>
  <si>
    <t>Quan Tham-tán ra yết thị cho mọi người biết: có dân thành Guadeloupe phải khốn nạn, nên ai muốn bố thí ít nhiều gì cho đặng giúp dân ấy thì tốt, mà ai muốn bố thí thì đem tới nơi Quan Giám-thành buổi mai giờ thứ 7 cho đến giờ thứ 9, buổi chiều từ giờ thứ 2 cho đến giờ thứ năm.</t>
    <phoneticPr fontId="2" type="noConversion"/>
  </si>
  <si>
    <t>Quan Thám-biện ra yết thị cho mọi người biết: có dân thành Guadeloupe phải khôn nạn, nên ai muốn bố thị ít nhiều gì cho đang giúp đần ấy thì tốt, mà ai muốn bố thì đìa đem tới nơi. Quan Giám-thành buổi mai giờ thứ 7 cho đến giờ thứ 9, buổi chiều từ giờ thứ 2 cho đến giờ thứ năm.</t>
    <phoneticPr fontId="2" type="noConversion"/>
  </si>
  <si>
    <t>danh sách đấu xảo 1866; đăng ký thi nghề nghiệp; loài vật; ngân bài – đồng bài – bình hạng; địa phận Sài Gòn, Tân-long, Mỹ-tho, Tân-an, Bà-rịa, Bình-an, Long-thành, Kiến-đăng, Kiến-phong, Kiến-hòa, Tây-ninh, Tân-hòa, Cao-mên</t>
    <phoneticPr fontId="2" type="noConversion"/>
  </si>
  <si>
    <t>Danh sách dài ghi họ tên, địa điểm, hạng (nhứt/nhì/ba) và loại vật nuôi hoặc nghề nghiệp của từng người đăng ký dự kỳ thi nghề nghiệp và vật nuôi do Quan Nguyên-Soái tổ chức, trải rộng trên nhiều địa phận: Sài-gòn, Gò-vấp, Thủ-thiêm, Chợ-quán, Bình-dương, Tân-long, Mỹ-tho, Tân-an, Bà-rịa, Phước-hải, Bình-an, Kiên-đang, Kiên-phong, Long-thành, Kiên-hòa, Vinh-long, An-giang, Tây-ninh, Tân-hòa, Cao-mên; gồm các hạng mục vật nuôi (trâu, bò, ngựa, heo, gà, vịt, rùa, chiên), nghề thủ công (dệt lụa, làm gạch, trồng dâu, nước mắm, thợ nhuộm, làm vườn, trồng dừa, đóng ghe), sản vật (bông, lúa, thuốc lá, tơ chỉ, ngà voi, lược sừng, dầu phụng); kèm sách thưởng cho các hạng nhứt, nhì, ba bằng quan tiền và hiện vật; địa phận Cao-mên lãnh thưởng lên đến 500 quan cùng nhiều máy đay và đồ bằng vàng bạc.</t>
    <phoneticPr fontId="2" type="noConversion"/>
  </si>
  <si>
    <t>Địa phận Saigon
Về các loài vật
Người Tây Régnier, Saigon ngàn bái bực nhất, 100 bò.
Bonhomme, Saigon ngàn bái bực nhì, 100, ngựa cái có con
Barrot, idem 200, bò đực bò cái.
Régnier, id. 100, bò cái hai con.
Cô Lý, Bình-long, ngàn bái bực ba 50 » ugua con.
Jumeile — Saigòn ngân bài bạc ba 50 f. con lừa đực.
id. — Saigòn id. 50 » lừa cái.
Pen Tambi, — id. id. 40 » bò kéo.
Pe, — id id. 50 » bò thịt.
R'o-lội-Thi, — id id. 50 » bò cái 2 con.
Regnier, — id id. 100 » bò cái tơ.
Serilhou, — id id. 50 » con chiên.
Serilhou, — id id. 50 » con chiên, các
Barroi, — id đồng bài 15 » bò thịt.
Régnier, — id id. 25 » bò u.
Régnier, — id id. 25 » bò cái.
Lê-v-n-Võ, — Hòa khánh id. 15 » n m gà mái một con trống.
Nguyễn-van-Hanh, — M'-hòa đồng bài 15 5 gà mái.
Lê-vân-Hữu, — Kiến-phước id. 40 id.
Dương-vân-Ban, — Tân-miên-đồng id. 10 » id.
Serilhou, — Saigòn id. 10 » gà tây.
Nguyễn-van-Thơ — Bình-dương id. 10 » 5 con ngỗng.
Huỳnh-công-Tân, — Thuận-T'e id. 40 » sáu con ngỗng.
De Fiennes, — Gò-vấp ngân bài bạc nhì 200 » trồng thuốc.
De Fiennes, — Gò-vấp id. 150 » trồng chàm.
Wang-Tai, — Saigòn id. 100 làm vôi.
Nguyễn-vân-Của — id. ngân bài bạc ba 50 » trồng thuốc.
Trương-vinh-Ki, — Chợ-quán id. 50 » lò gạch.
Mai-công-Tri — Bà-điểm đồng bài 30 » làm rầy.
Trần-vân-Ki, — Long-lập Bình-hưng làm vườn.
Wang-Tai, — Tân-qui-đồng, bình hạng, làm ruộng
Dinh-sơn-Thọ — Gò-vấp id. trồng thuốc.
Nguyễn-vân-Đức — Bình-quới id. vườn cau.
Phạm-vân-điềm, — M'-thạnh id. id.
Nguyễn-vân-Lý, — Bình-lý id. id.
Nguyễn-vân-Loan, — Bình-nhan id. id.
Nhà phước — Chợ-quán id. làm hàng lụa.
Nhà phước — Thủ-thiêm, id. id.
Nguyễn-vân-Ki, — Gò-vấp id. trồng thuốc.
Trần-vân-Ki — Long-lập thường riêng.
Vật hạng
Hamonic, — Saigòn nhứt hạng ngân bài 300 » máy đạp mía.
Nguyễn-vân-Ki, — Gò-vấp nhì hạng ngân bài 100 » bằng yn.
Humblot, — Saigòn tam hạng ngân bài 100 » cây trái.
A. Pan, — id. id. 100 » hàng s'e.
Nguyễn-trường-Sanh, id. — id. 50 một cái bồn.
Scemane, — Saigòn đồng bài 25, sừng bịt,
Wang Tai — Saigòn id. 25 máy lấy nước.
Nhà phước — Thủ thiêm id. 25 làm hàng lụa.
Nhà phước — Chợ-quán id. 25 id.
Nguyễn-vân-bảy, — Khánh hội id. 50 giá thau chạm.
Trần vân Linh — Gò-vấp id. 50 lông chim.
Thị Quới — id. id. 25 đầu thơm.
Trương-v'nh-Ki Chợ-quán bình hạng, các kiểu.
Đường C'n — id. id. sừng quí.
Sâm, — id. Id. đường miếng.
Bà-điểm — Thủ thiêm id khay chạm.
Tân-long
Nơi làm nghề.
Đỗ-kiên-Phước, Bình-điền, nhì hạng ngân bài, 200» ruộng.
Thổ-thành — Chợ-lớn id 150 » trị ghe.
Ca-not — id tam hạng 100 » hàng bông.
A-wat — id id 100 » thợ.
Wang-tai — Lò gốm id 100 » máy làm gạch
Wang-tai — Lò gốm id 100 » máy làm ngói g ch
Chân-Phó — Chợ-lớn đồng bài 25 » làm rầy.
Nguyễn-vân-Mai id — id 50 » làm chèo,
Nan-c'nh — Bình-tiền id 25 » làm gốm,
Nguyễn-van-nga id — Bình hạng làm ruộng.
A-chiong — Phú-lâm id — Làm r'y.
Lê-v n-Lợi — id. id — id.
Foillard — Chợ-lớn id trồng dầu.
Nguyễn-v n-Đó — Nghị-hóa id trồng chàm
Nguyễn-v n-Sa't id — id id.
Thọ-Ngân — Chợ-lớn id. trị ghe.
Thị-Thành — Phú-hòa id. làm gốm.
Thị-Thơ — id id id.
Vật hạng.
Tr'n-trung — Chợ-lớn, nhứt hạng, ngân bài 200 » guồng chạm,
Cao-vân-kiên id nhì hạng 100 » ghe chạm.
A-thion id tam hạng 50 » đá bò thuốc.
Thợ-lịch id id 50 » vòng vàng chư'i vàng.
Cao-vân-hiên id đồng bài 50 » khay chạm.
Ngô-tử-thể id id 25 » lòng cống.
Canot id id 15 » bông huệ.
Xã-Phước id id 25 » lòng đèn.
Thomas-hồng id id 50 » nghề tô vách.
Huình-thành id id 25 » làm bóng huc.
C not id bình hạng đ'u th'.
Địa phận Mỹ-tho
Về các loài vật
Nguyễn-vân-Huân, Kiến-hưng đồng bài 20 quan, heo.
Nguyễn-vân-Huân id id 15 id id
Nguyễn-vân-Cửu — M'-thọ » 15 » một con gà đá.
Ong-c'-Marc id » 25 » con rắn.
Các Nghề
Ba phước Mỹ-tho, ngân bài thứ nhứt 200 quan, dệt hàng
Nguyễn-thị-Thu M'-tho, ngân bài thứ ba 50 quan trống bông.
Phạm-vân-vieng — Mỹ-tho id. 50 » dệt hàng
Đặng-vân-Thơ — id đồng bài 50 » chuồng trâu.
Tirelly — » id 50 » làm rầy
Ma-ning — » bình hạng làm ngói gạch.
Tân-an
Các loài vật
Nguyễn-v n-Bo, Tân-an đồng bài 50 quan, trân đực.
Nguyễn-v n-Tây, Tân-an, đồng bài 30 quan, trân đực.
Nguyễn-v n-Khâm, Tân-an, đồng bài 30 quan, heo nái và 7 con.
Các nghề
Hương Ngân, ở Long-thành, ngân bài bạc ba, 100 làm ruộng.
Nguyễn-v n-Tài, ở Bình-lp, ngân bài bạc ba, 50, đá c'm th'ch.
Hường Hòa, ở Gia-thnh, bình hạng, làm ruộng.
BARIA
Các loài vật
Nguyễn-v n-Tuy, Baria, đồng bài, 20, heo'nái và 4 con.
Các nghề
Nguyễn-thị-Soi, Long-nhung, ngân bài b'c nhứt, 200 nghề làm gai.
Phạm-vân-Đựng, Chánh-mỵ, ngân bài bạc nhứt, 200 trồng bông
Nguyễn-văn-Bôn, Phước-hải, ngân bài bậc nhất 200, nghề biển.
Nguyễn-van-Sung, Long-điền, ngân bài bậc nhất 200, nghề muối.
Lâm-văn-Thảo, Phước-hải, ngân bài bậc hai, 100 nghề biển.
Nguyễn-văn-Dong, Phước-tuy, bình hạng, trồng gai.
Hồ-văn-Trà, Long-thạnh, bình hạng, lâm muối.
Trần-thị-Diên, Phước-hải, đóng bài, 25 quan, cá khô.
Nguyễn-văn-Nhiều, Tháng-nhì, id. 15 quan, mắm.
Phạm-văn-quới, Long-nhung, id. 10 quan, dầu.
Trần-văn-Nguyên, Longhiệp, id. 10 quan, dầu.
Nguyễn-văn-Hợi, Bình-thạnh, id. 25 quan, cây.
Đặng-thị-Đọc chánh-mì id. 25 quan, gai.
Nguyễn-văn-Bàn Baria. id. 25 quan, ghe lưới.
Trần-văn-Thông Long-điền đóng bài 25 quan, muối chở.
Nguyễn-văn-Giọc Long-mì đóng bài, 15, quan với số
Lê-văn-Hoa Long-điền, bình hạng cuốc xuống.
Nguyễn-thị-Dã Phước-hải, bình hạng
Lê-thị Mương Phước-an bình hạng, gai.
Nguyễn văn-thắng Hoc-lang Id. lụa đen.
Nguyễn-văn-Tuớc Hộc-an Id. cây vàng.
Đang-văn-Sơn Long-hương Id. vỏ dỳ.
Nguyễn-văn-Ngâm Tân-huyện Id. dầu chì.
Lê-văn-Khánh Phước-hải Ib. lưới bắt cá.
Nguyễn-thị-Lý Long điền Id. rượu.
Dương-văn Sanh Long điền Id. cói xay.
Nguyễn-thị-Dỳ, Phước-hải, bình hạng, cá muối.
Lê-thị-Mường, Phước-an, bình hạng, gai.
Nguyễn-văn-Thang, Hac-lang, bình hạng lụa đen.
Nguyễn-văn-Tuớc, Lộc-an, bình hạng, cây vàng.
Nguyễn-văn-Ngân, Tân-uyên, bình hạng, dầu chai.
Nguyễn-văn-Trụ, Long-điền, bình hạng, đó khi.
Lê-văn-khánh, Phước-hải, bình hạng, lưới bắt cá.
Nguyễn-thị-Lý, Long-điền, bình hạng, rượu.
Dương văn-Đang, Long-điền, Bình hạng, cói xay.
Trần-thị-Điều, Phước hải, bình hạng, cá khô
Nguyễn-văn-Nhiên, Tháng nhì, đóng bài 25, mắm.
Phạm-văn-quới, Long nhung, đóng bài 10, dầu.
Trần-văn-Nguyên, Long-hiệp, đóng bài 10, đậu.
Long-Điền, Baria, đóng bài 15, muối.
Vật hàng
Đang-văn-Dây, Long-hiệp, ngân bài bậc hai 100, trồng gai.
Nguyễn-văn-Phong, Phước-an, ngân bài bậc ba 50, muối mắm.
Trần-văn-Hòa, phước thọ, đóng bài 50, cây tốt.
Nguyễn-văn-Phong, Phước-hải đóng bài, 70 nước mắm.
Lô-văn-Thỏ, Long-thạnh, đóng bài 15, muối cá.
Phạm-văn-Phong, Phước-hải, bình hạng, nghề biển.
Đào-văn-Thạnh, Phước-hải, bình hạng, nghề biển.
Trần-văn-Ba, Phước hải, bình hạng, nghề biển.
Nguyễn-văn-Luông, Long-hiệp, bình hạng, nước mắm.
Nguyễn-văn-Đông, Phước tuy bình hạng, trồng gai.
Hồ-văn-Trụ, Long thạnh, bình hạng, muối mắm.
Xuyến mộc, Baria, ngân bài bậc ba 50, thuốc lá.
Bình an — Nơi làm nghề.
Trụ. Phú-cường, nhị hạng ngân bài 100, trồng dâu.
Văn. Chánh-an đóng bài 50, làm vườn.
Sắc. Bảng bình hạng, thuốc lá.
Hồ. Phú-Cường id. làm rẫy.
Qui. Bảng id. làm vườn.
Lai. Chánh-an đóng bài 50, hàng bông.
Vật hàng.
Qui-hùng-Định, nhị hạng ngân bài 400, tơ chỉ.
Phao-lố-Thi Phú-Cường đóng bài 25, ngà voi.
Nhiêu Lình-Tây id. 25, lược sừng.
Huy Phú-Cường id. 15, cam bưởi.
Trì Tân-thành id. 25, dầu phụng.
Vé-rô-Yên Phú-cường id. 25, thóc lúa.
Lộc An-định id. 25, tơ chỉ.
Bôa-lộc-Thị Phú-cường id. 50, trái cây.
Quản-Thi Thị-tình id. 50, chai móng.
Bỡ-lộc-Thi Phú-cường id. 15, chai khổi.
Gio Phú-long, bình hạng thơm.
Phước Lình-đóng id. dầu.
Quới Thủ-đức id. rẫy.
Khá Phú-lợi id. đồ tiện bủng mít.
Lợi An-định id. id.
Củi Phú-cường id. bàn chạm.
Keo Phú-cường id. lưỡi cá.
Nhum Phú-cường id. dao sắt.
Quiến Lình tây đóng bài 50, tơ chỉ.
Đụng Phú-cường id. 50, ghe gỗ.
Sắc Phú-cường id. 50, ghe ngo.
Địa phận Long thành — Về các loài vật.
Dưng-văn-thể, Long-thể nh, đóng bài 30 quan, heo.
Nguyễn-văn-cây id. id. 15, sáu gà thiến.
Nghề làm có sở nhứt định — Vật hạng
Dưng-văn-len Long-thành đóng bài 25 quan.
Duong-văn-vai Phúoc-lai id. 25, quan.
Dưng-văn-tac Hưng-thịnh id. 15, chiều.
Nguyễn-văn-tiếc Phước-tân id. 15, nón.
Nguyễn-văn-quới Long-trường id. 15, thúng.
Nguyễn-văn-nay Thuy-long id. 50, lưỡi cá.
Danh-đề An-hòa bình hạng, đệm buồm.
Lê-thiệp Phước-thiêm id. rượu gạo.
Nguyễn-văn-phước Mì-hạng id. thuốc lá.
Đỗ-huy Phước-lộc id. id.
Nguyễn-văn-cống Long-thành id. cói xay lúa.
Ma-văn-hữu n id. đóng bài, cá rá vảng.
Nguyễn-văn-gian id. bình hạng lảng sắc.
Nguyễn-văn-đây id. bình hạng hộp ăn trầu.
Kiên đăng — Các loại vật — Các nghề
Huỳnh-văn-Trị, ở Lợi-trung, ngân bài bậc ba, 100 trồng đàn.
Nguyễn-văn-Trí, ở Cây-lầy, bình hạng, trồng cam quít.
Tô-minh-đồng, ở Mỹ-hưng ngân bài bậc ba, 25, rượu.
Huỳnh-văn-Luông, ở Bình-chánh, ngân bài bậc ba 15, ghề tre.
Phạm-ngọ-Diên, ở Kim-sơn-đồng, bình hạng, gạo.
Huỳnh-văn-Tuy, ở Hội-sơn, bình hạng cây lụa trắng.
Địa phận Kiến-phong — Các loại vật
Nguyễn-văn-Tu, Kiến-phong, đóng bài 15 quan con rùa.
Nghề làm có sở không dời đổi
Nguyễn-văn-Thịnh, Cái-bè, ngân bài thứ hai, 100 quản canh cưới.
Võ-văn-Ngay, id. ngân bài thứ ba, 50 id. đầu mũ u.
Lê-văn Kim An-thạnh, đóng bài thứ ba 25, làm vườn.
Lê-văn Kim An-thạnh, đóng bài thứ ba 50, nghề canh cưới.
Đoạn-văn-Tho, đóng bài 45 quan, nước mắm.
Nguyễn-văn-Thanh, đóng bài 45 quan, sừng trâu.
Kiến hòa. Các loài vật.
Võ-văn-Hổ ở chợ cũ, đóng bài 30 quan, trâu đực.
Võ-văn-Khảm, ở Mỹ chánh, đóng bài 10 quan 12 con bò cái.
Huỳnh-côn-Quan. ở Bình tro, đóng bài 15 quan, sáu con ngỗng.
Nơi làm nghề.
Nguyễn-văn-Tri. ở chợ cũ, ngân bài bạc ba, 50 quan, nghề làm dầu dừa.
Dương-văn-Do. ở Quới-sơn, ngân bài bạc ba, 100 quan, nghề trồng dừa.
Nguyễn-văn-Nguơn ở Phi-phủ, đóng 15 quan, nghề nước mắm.
Nguyễn-văn-Yên. ở Chợ-cũ, đóng bài 50 quan, thợ nhuộm.
Ngô-văn-Cát. ở Chợ-cũ, bình hạng, nghề nước mắm.
Nguyễn-văn-Dang. Phú-ngồi, bình hạng, nghề trồng dừa.
Lê-vạn-Khoa. ở Mỹ-hóa, bình hạng, nghề làm ruộng.
Trần-thị-Khoa, ở Chợ-cũ, ngân bài, bạc ba, 100 nghề dệt lụa.
Phạm-vạn-Trung. ở Chợ-cũ, ngân bài bạc ba, 50 hai cây mai vàng.
Nguyễn-văn-Tao. ở Bình-đường, đóng bài 15 quan, nghề dầu mù u.
Trương-văn-Khảm. ở Mỹ-chánh, đóng bài 25 quan, nghề đặt rượu.
Nguyễn-văn-Sự. ở Hưng-long, đóng bài 50 quan, bông cân.
Lê-văn-Học. ở Hưng-long, đóng bài 25 quan, bông cân.
Nguyễn-văn-Yên, ở Phú-lợi, đóng bài 25 quan, các sắc lụa.
Nguyễn-văn-Sắc, ở Tân đống, bình hạng, các thứ chuối.
Phạm-văn-Hậu, ở Bình-đang, bình hạng, gạo.
Đào-tân-Chất, ở bình lợi, bình hạng, đường đen.
Nguyễn-văn-Tới, ở An-hòa, bình hạng, tơ.
Nguyễn-văn Yên ở Phướoc-thiên, bình hạng, tơ.
Nguyễn-văn-Tới, ở phước hưng, bình hạng, bông cân.
Trần-văn-Bổn, ở Mỹ chánh, bình hạng, nghề bóng.
Sách thưởng về loài vật. — Thuộc về ba tỉnh trong
Dương văn Tuận, Vĩnh long, đóng bài, thưởng 15 quan, 6 con gà thiến.
Nguyễn văn Hóa, Vĩnh long, đóng bài, thưởng 15 quan, 1 gà đá bay era.
Phạm văn Lý, Vĩnh long, đóng bài, thưởng 15 quan, 6 con vịt.
Lâm-văn-Lủ. Vĩnh-long, đóng bài, thưởng 15 quan, 24 con vịt.
Bùi-văn-long. Trường-lộc, đóng bài, thưởng 10 quan. 5 vịt.
Nguyễn-văn-Sắc, Hòa-khánh, đóng bài, thưởng 5 quan 6 con vịt:
Lê-tân-đức, Tân-duân-trung, đóng bài, thưởng 5 quan, 6 con bò cái.
Quà từ vật hạng.
Nguyễn-văn-Quang, Vĩnh-long, đóng bài, thưởng 40 quan, chuỗi lạ lùng nó đỏ.
Nguyễn-văn-Chánh, Vĩnh-long, đóng bài, thưởng 25 tợ hàng đỏ.
Dương-văn-Hưng, Hà-tiên, bình hạng, quạt long.
Nguyễn-văn-Tho, Vĩnh-long id bà nhân tử.
Trần-văn-Hưng, Hà-tiên, id tiêu đen.
Nguyễn-văn-Tinh An-giang, id đậu.
Nguyễn-văn-Tình An-giang, id đồ bát cá.
Nguyễn-văn-Ngũ, Vĩnh-long, id lưới cá.
Vật hàng địa phận Cao-mên
Lãnh thưởng được 500 quan tiền, cùng nhiều thứ máy đây, những đồ được thưởng thì là đồ khí mịn hàng vàng, cùng bông bạc, hàng gấm, bò, ngựa, vân vân.
Tây-ninh — Về các loài vật
Lê văn Chí, Tân cang, đóng bài 10, sáu con gà thiến.
Sở làm nghề nhất định
Nguyễn-văn-Thành, Trung-bảng, bình hạng nghề nhuộm
Lê-văn-Giao id id id
Võ-văn-Tuyến id id id
Trần-văn-Hưng id id id
Tân-hòa — Về loài vật — Vật hạng
Nguyễn-văn-Sắc, Tân-phước, đóng bài 10 lúa gạo.
Trần-văn-Hội, Thuận-ngãi id 10 id
Sở nhứt định
Nguyễn-văn-Đông, kiến-phước, am hạng ngân bài 100 mươi trăm.
Võ văn-Đôi, Gò-công, bình hạng, làm ruộng.
Bình an — Về các thứ loài vật.
Bồ-lộc-Thị. Thủ-dầu-một, tam hạng ngân bài, thường 50, ngựa cái.
Huỳnh. tam hạng ngân bài 40 bò xe.
Nguyễn-văn-Châu. id id 100 trâu cái có con.
Thị. id đóng bài 25 ngựa con.
Mon. id id 25 bò thịt.
Da. id id 60 heo cái 5 con.</t>
    <phoneticPr fontId="2" type="noConversion"/>
  </si>
  <si>
    <t>máy làm đường; luyện đường trắng; nước mật; kỹ thuật mới; năng suất 2000 cân tây; nấu rượu</t>
    <phoneticPr fontId="2" type="noConversion"/>
  </si>
  <si>
    <t>Hướng dẫn vận hành máy làm đường chạy bằng hơi nước: công suất 200 cân đường trắng/giờ; quy trình lọc nước, cô đặc, tinh luyện; so sánh năng suất và chi phí với cách làm thủ công; phân tích kinh tế.</t>
    <phoneticPr fontId="2" type="noConversion"/>
  </si>
  <si>
    <t xml:space="preserve">
Máy làm đường đát rnou
Khi đường nấu chính rồi cũng đổ đóng hột, thì dùng máy này mà luyện cho sạch, trong năm mươi phút thì nước mật cũng cạn nó phân ra, đường trắng ra một nơi nước mật chảy ra một nơi, làm vậy thì có đường trắng mà bán liền, còn nước mật lại được đổ vào mà nấu lại.
Như đường thắng tới mà hãy còn lỏng với mật ni thì phải đổ nó vào bầu thứ nhứt, bầu ấy có máy xây mà lăn trong một phút đồng hồ xây đặng 1200 hiệp, nước đường nhờ sức máy vung thì tản ra đóng xung quanh miệng bầu, còn nước mật thì chảy theo máy ống nhỏ nhỏ thông qua bầu thứ hai cũng chảy ngay ra ngoài.
Như đổ nước đường vào bầu rồi, trong năm 10 phút thì nó hóa ra trắng trẻo, đem ra đổ vào thùng, hay là bao nhiêu mà bán cũng được. Làm một lần thì được đường khô ráo một tạ, trong một giờ thì luyện được bốn lần, được đường 200 cân tây, lại trong mười giờ thì được 2000 cân tây ấy là 35 tạ.
Luyện đường cho trắng thì trước hết đổ nước mật vào trong bầu cho nó thấm thấu nước đường cũng nhờ sức máy mà làm cho nước đường trong giây phút đừng nước sạch, lại khi dùng nước mật mà luyện rửa nước đường rồi thì đổ vào bầu thứ hai hoặc để mà nấu lại hoặc dùng mà luyện nữa.
Dùng máy này thì hay làm cho sạch khỏi lựa lọc, cần cân phân biệt mà đường tốt thì hóa ra trong trắng.
Lấy khi nước như là đạt các thứ rượu, dùng máy này cũng hay lắm, không phải dùng than củi chi, cho nhiều, mà khi lên cũng được bội, luyện nước mật lại cũng cần đường mà đạt rượu cũng chẳng phải dùng nước làm chi cho nhiều; kéo mà giảm sức rượu, nấu rượu chừng 600 cân thì tốn than chừng một đồng tạ; dùng máy này thì làm việc được luôn luôn, hai người trong một giờ khiến đặng đôi ba máy, mà chẳng phải mệt nhọc.</t>
    <phoneticPr fontId="2" type="noConversion"/>
  </si>
  <si>
    <t>máy cán bông; giá rẻ; sức ngựa kéo; dễ di chuyển; cải tiến nghề bông</t>
    <phoneticPr fontId="2" type="noConversion"/>
  </si>
  <si>
    <t>Giới thiệu máy cán bông: máy rẻ mà không tốn nhiều tiền, làm được nhiều việc; dùng nó cán bông thì hay hơn các máy xưa nay; một người khiến một máy, một con ngựa có đồ khiến được năm sáu cái máy như thế; máy nhẹ nhàng bốn chân có thể chở đi; hợp cho các xứ có trồng bông.</t>
    <phoneticPr fontId="2" type="noConversion"/>
  </si>
  <si>
    <t>Máy con bóng
Máy này rẻ mà chẳng mua nhiều tiền, song le đã làm đặng tiện tể cũng đặng nhiều công việc; dùng nó mà căn bóng, thì rất hay hơn các máy đã dùng xưa nay nhiều.
Một người khiên một máy còn một con ngựa có đổ mà khiến đặng năm sáu cái máy như vậy.
Và lại máy ấy được nhẹ nhàn, để trên một cái bàn có bốn chân, không chở đi được, lại đem được khắp các xứ có trồng hóng.</t>
    <phoneticPr fontId="2" type="noConversion"/>
  </si>
  <si>
    <t>tàu Sarthe; máy dệt lụa; tàu Cosmao; tàu Mongde; quan Hiệp biện Vĩnh-long; trộm cắp; làng Khánh hội; quan Giám thành</t>
    <phoneticPr fontId="2" type="noConversion"/>
  </si>
  <si>
    <t>Có tin bên Suez nói tàu Sarthe sẽ chạy ngày rằm tháng tây cho đến Sài-gòn; tàu này chở ngựa nhiều và chở máy dệt lụa; máy ấy sẽ tới Sài-gòn khi thi cho người Annam được biết, trọng hơn máy An-nam nhiều phần. Tàu Cosmao đi Huế đã về và chở bạc bồi thường năm nay. Tàu Monge đã đi khỏi nước Pha-lan-sa ba tháng mới tới Sài-gòn, có bắn súng mừng.</t>
    <phoneticPr fontId="2" type="noConversion"/>
  </si>
  <si>
    <t>Có tàu bên Suez nói tàu Sarthe sẽ chở y rằm tháng tây cho được đến Sài-gòn.
Tàu này chở ngựa nhiều và chở máy dệt lụa; Hy làm phần nằm vì máy ấy không tới Sài-gòn khi còn thì cho các người Annam được biết máy ấy, thì trọng hơn máy An nam nhiều phần.
Tàu Cosmao đi Huế đã về và chở bọc hồi thường năm nay.
Tàu Mongde đã khởi nước Pha-lan-sa ba tháng mới tới Sài-gòn có bán sáng mừng.
Ngày 25 tháng tây, quan Hiệp biện ở Vĩnh-long tới Sài-gòn mà coi thì sáu một ích ngày, lại có sở của Mên tới cũng đem nhiều đồ quới vật mà thôi.
Ngày 19 giờ thứ bảy buổi chiều có một người Annam bị bắt trong thành Sài-gòn, người ấy vác một bao gạo mà bán cho người Chà và, mà bao gạo ấy là của người tây, vì có tên biên trong bao.
Ngày 24 ở tại làng Khánh hội có thắng ăn trộm vô nhà kia, chủ nhà ấy bắt được, đoàn kẻ trộm dám chủ nhà ấy một đao trên ngực, rồi thì trốn mất; quan Giám thành đến làng Khánh hội khám dấu tích, rồi biểu đem người chủ nhà ấy về nhà thương Chợ quán cho ông thầy thuốc chữa, từ khi ấy sai mạt đi tìm kẻ trộm khắp nơi.
Từ ngày mồng 5 tháng tây nói ông Giám-thành bắt được một con cá mà con bò lạt đặng, bây giờ ngày hẹn đã qua rồi chú nó không đến mà xin thì quan sẽ truyền bán.</t>
    <phoneticPr fontId="2" type="noConversion"/>
  </si>
  <si>
    <t>tàu Cosmao; đi Huế; Đức cha Bình; xe trận Hoàng đế châu phê; bang giao Đại Nam</t>
    <phoneticPr fontId="2" type="noConversion"/>
  </si>
  <si>
    <t>Giờ thứ bảy buổi sớm ngày rằm tàu Cosmao kéo neo chạy ra Huế mà lấy bạc bồi năm Bình-điền; lần này đã qua khi lên sáu tháng; khi tàu Cosmao đã đến, có Đức-cha-Bình, hai ông cố lang-sa, hai cậu An-nam và mười người, chở cái xe trần mà Đức-hoàng-đế đã châu phê biểu mua tại Sài-gòn.</t>
    <phoneticPr fontId="2" type="noConversion"/>
  </si>
  <si>
    <t>Giờ thứ bảy buổi sớm ngày rằm, tàu Cosmao kéo neo chạy ra Huế mà lấy bọc hồi năm Bình dần, lần này đã qua ki hơn sáu tháng; khi tàu Cosmao đi Huế, thì có Đức-cha-Bình, hai ông cố làng sa, hai cậu An-nam và mười người, và chở cái rỷ đi qua giang cho được về địa phận mình, và chở cái xe trận, Đức-hoàng-đế đã châu phê biên mua tại Sài-gòn. Người ta tưởng cũng khi các đấng sở trong nước đại nam sẽ được nên lớn và rộng rãi hơn trước chăng.</t>
    <phoneticPr fontId="2" type="noConversion"/>
  </si>
  <si>
    <t>cháy nhà; chợ Gò-vấp; 23 căn nhà; ba ngày tết; con nít chơi đèn; quan Nguyên-Soái cứu giúp</t>
    <phoneticPr fontId="2" type="noConversion"/>
  </si>
  <si>
    <t>Chợ Gò-vấp gần sông cách thành Saigon năm ngàn thước; có một ngày kia bị cháy hết hai mươi ba cái nhà cùng nhiều vật dụng; nguyên do trong ba ngày tết có hai đứa con nít chơi đèn cỏ gây cháy; Quan-nguyên-soái biểu người ta phải giúp những người bị khốn nạn.</t>
    <phoneticPr fontId="2" type="noConversion"/>
  </si>
  <si>
    <t>Ai nấy đều biết chợ Gò-vấp tôi cùng sum vầy xa thành Sài-gòn năm ngoái thước, gần đó có đám cây rất im mát cũng xanh tốt lắm, xung quanh có đặng đi, cùng phần nhiều người ta đi đặng đến đó mà nghi mát; vậy có một ngày kia bị cháy hết hai mươi ba cái nhà cũng hết một ít cây, mà sợ khốn nạn này thì bởi trong ba ngày tết, vì có hai đứa con nít chơi đèn chơi nên cháy lằm vậy.
Quan-nguyên-soái biểu người ta phải giúp những người phải khốn nạn này.
Có hai mươi người chèo lại buồn muốn chiếc tàu lửa nhỏ mà đi Vĩnh-long cho được mãng tuần quản An-nam.</t>
    <phoneticPr fontId="2" type="noConversion"/>
  </si>
  <si>
    <t>lính Tây; làng Chợ quán; thôn trưởng hương chức; can thiệp mở trói; say rượu; trật tự làng xã</t>
    <phoneticPr fontId="2" type="noConversion"/>
  </si>
  <si>
    <t>Một người lính bên tây đi chơi vào làng Chợ quán; gặp hai người An-nam say rượu đánh một người bán hàng; người lính bị thương ở đầu rồi tự trói hai người An-nam ấy; người ta không hiểu vì sao người ấy dám làm vậy.</t>
    <phoneticPr fontId="2" type="noConversion"/>
  </si>
  <si>
    <t>Có một người lính bản tàu lạ đi chơi vào trong làng Chợ quán; khi ấy thôn trưởng cùng các hương chức còn nhóm tại giờ và xử hai người An-nam say rượu mà đánh một người bên làng kia, vậy đấu người lính ấy lại mẽ long, cũng cà gan mà để nói cũng giây tất minh nọi giờ mà đến mở trói hai người An-nam ấy ra; người ta không hiểu vì làm sao mà người ấy cà gan như vậy.
Chẳng hãy là vì nó say rượu cũng chẳng biết mình đã làm đi gì.</t>
    <phoneticPr fontId="2" type="noConversion"/>
  </si>
  <si>
    <t>truyện luân lý; ba người được vàng; lòng tham; mưu sát; thuốc độc; nhơn tham tài tặc tử; A. Burnel</t>
    <phoneticPr fontId="2" type="noConversion"/>
  </si>
  <si>
    <t>Thuở xưa có ba người lên rừng, gặp được một kho vàng; mới tính chia làm ba phần; rồi nói của ấy là của quỷ thần phải sắm sửa lễ vật, phải đi mua đồ cúng; người đi mua tính bụng giết hai bạn để lấy trọn phần vàng nên mua thuốc độc bỏ vào đồ cúng; còn hai người ở lại cũng mưu giết bạn để chia hai phần vàng; kết cục ba người đều chết vì lòng tham.</t>
    <phoneticPr fontId="2" type="noConversion"/>
  </si>
  <si>
    <t>Nói về chuyện ba người được vàng
Thuở xưa, có ba người lên rừng, nọ gặp được một kho vàng, khi ấy mới tính chia làm ba phần, rồi nó mới nói; của ấy, là của quí thắm, phải sắm sửa lễ vật cũng quí thắm, rồi ta sẽ chia nhau, vậy nó bắt thắm ai phải đi mua đồ cũng, vậy đã trúng nhằm thắng nhỏ hơn, thì người ấy phải đi. Khi đi dọc đàng, nó tính mưu giết hai đứa kia, mà lấy 2 phần vàng ấy, thì nó toan phải mua thuốc độc bỏ vào đồ cúng, thì hai thắng kia ăn vào phải chết.
Còn hai thằng kia trên rừng, nó cũng lo mưu mà giết thằng nhỏ, đặng lấy phần vàng nó, thì nó toán; ta chờ nó về và ta để nó lại trước, và lại khi nó lại, thì ta sắm cái dao giết trọng lưng, hễ nhau mà giết nọ; khi ấy thắng nhỏ đem lễ vật lên, thì hãy ra mà cúng; khi ấy hai thắng kia biểu thằng nhỏ lại trước, thắng nhỏ cuối xuống lạy! thì hai thằng lớn đều xông vào giết nó!
Còn hai thằng ấy cũng quảy rồi, thì ăn thịt, uống rượu vui nhau đi bị thuốc độc cũng chết.
Qua ngày sau, thú vật trong rừng dến đó, thấy thịt cũng ăn, thì cũng phải chết; cho nên tiếng họ nói rằng: nhơn tham tài tặc tử; vật tham dục tặc vong.
A. Burnel. thông ngôn.</t>
    <phoneticPr fontId="2" type="noConversion"/>
  </si>
  <si>
    <t>A. BURNEL, THÔNG NGÔN</t>
    <phoneticPr fontId="2" type="noConversion"/>
  </si>
  <si>
    <t>cháy nhà; chợ Gò-công; làng Thuận-tắc; mồng bảy tháng giêng; đèn dầu; cứu hỏa; Phụng</t>
    <phoneticPr fontId="2" type="noConversion"/>
  </si>
  <si>
    <t>Canh năm rạng ngày mồng bảy tháng giêng trong chợ Gò-công, làng Thuận-tắc, có một nhà bị lửa cháy; nhà ấy có khách đến chơi uống rượu nói chuyện đã khuya, cả nhà ngủ mê, chẳng ai tắt đèn nên đèn bùng ngọn, bắt lây trần, lần lần cháy lên nóc nhà; hai vợ chồng mới ra; người xứ ấy ban đầu tưởng có trộm cướp nên chẳng dám ra khỏi nhà; lần lần biết thật là cháy nhà liền chạy đến cứu; qua một khắc lửa mới bớt.</t>
    <phoneticPr fontId="2" type="noConversion"/>
  </si>
  <si>
    <t>Cạnh năm rạng ngày mồng bảy tháng giêng trong chợ Gò-công, làng Thuận-tắc, có một nhà bị lửa cháy;
Nguyên đêm ấy nhà ấy có khách đến chơi uống rượu, nói truyện đã khuya một quá ngủ mê hết, chúng ai tắt đèn; nên lửa thì hết dầu, lửa cháy lăn ra, đèn bùng ngọn, táp lây trần, lần lần cháy lên nóc nhà; khi ấy hai vợ chồng thức dậy là làng thiệt sự tính cơ trong lúc ấy cố kẻ tưởng là nguy thăm nhập, cố kẻ tưởng bắt đặng kẻ trộm vô nhà; nên ai nấy thì đều chúng dám ra khỏi nhà, lần lần một ít người mới biết thật là lửa cháy nhà, liêu chạy đến hết; ngỏ là người An-nam chẳng biết, thương nhau, ai cũng cố giữ lòng thương yêu nhau như người các nước khác; thịt trần tận lực kiệt tầm nhảy lên rút tranh phủ chiều, qua một khắc lửa một lâu một bởi.
Phụng</t>
    <phoneticPr fontId="2" type="noConversion"/>
  </si>
  <si>
    <t>giá chợ; Chợ lớn; bạc; bông; gạo; lúa; trâu; bò</t>
    <phoneticPr fontId="2" type="noConversion"/>
  </si>
  <si>
    <t>Bạc 1 đồng 5 quan hai. Bông 1 tạ 42 quan. Gạo 1 vuông 5 quan 5 tiền. Lúa 1 vuông 2 quan 3 tiền. Trâu tốt 1 con 100 hai mươi quan. Bò tốt 1 con 9 hay là 10 đồng bạc.</t>
    <phoneticPr fontId="2" type="noConversion"/>
  </si>
  <si>
    <t>Tại Chợ lớn
Bạc 1 đồng 5 quan hai. Bông 1 tạ 42 quan. Gạo 4 vuông 5 tiền. Lúa 1 vuông 2 quan 3 tiền. Trâu tốt 1 con 100 hai mươi quan. Bò tốt 1 con 9 hay là 10 đồng bạc.</t>
    <phoneticPr fontId="2" type="noConversion"/>
  </si>
  <si>
    <t>giá chợ; Gò công; gạo; lúa; trâu</t>
    <phoneticPr fontId="2" type="noConversion"/>
  </si>
  <si>
    <t>Gạo 1 vuông 5 quan. Lúa 1 vuông 2 quan 5 tiền. Trâu tốt 200 1 cặp.</t>
    <phoneticPr fontId="2" type="noConversion"/>
  </si>
  <si>
    <t>Tại Gò công
Gạo 1 vuông 5 quan. Lúa 1 vuông 2 quan 5 tiền.
Trâu tốt 200 1 cặp.</t>
    <phoneticPr fontId="2" type="noConversion"/>
  </si>
  <si>
    <t>giá chợ; Tân an; gạo; lúa</t>
    <phoneticPr fontId="2" type="noConversion"/>
  </si>
  <si>
    <t>Bảng giá: gạo, lúa, trâu, bò, muối, đường, sáp tại 8 địa điểm.</t>
    <phoneticPr fontId="2" type="noConversion"/>
  </si>
  <si>
    <t>Tại Tân an
Gạo 1 vuông 5 quan 3 tiền. Lúa 1 vuông 2 quan 3 tiền.</t>
    <phoneticPr fontId="2" type="noConversion"/>
  </si>
  <si>
    <t>giá chợ; Mỹ-tho; gạo; lúa</t>
    <phoneticPr fontId="2" type="noConversion"/>
  </si>
  <si>
    <t>Tại Mỹ-tho.
Gạo 1 vuông 5 quan. Lúa 1 vuông 2 quan 5 tiền.</t>
    <phoneticPr fontId="2" type="noConversion"/>
  </si>
  <si>
    <t>giá chợ; Cần giuộc; gạo; lúa; nếp; thịt heo; gà vịt; lụa; trâu; bạc; E. Potteaux</t>
    <phoneticPr fontId="2" type="noConversion"/>
  </si>
  <si>
    <t>Gạo một vuông bốn quan bốn tiền. Đường trắng một cân tám tiền. Đường đen một ghè ba tiền rưỡi. Lúa một vuông hai quan bốn tiền. Sáp một cân tám quan. Muối một vuông bảy tiền. Thịt heo một cân tám tiền. Vịt một cặp hai quan. Gà lớn một con bảy tiền. Gà nhỏ một con ba tiền rưỡi. Nước mắm một ghè hai tiền. Lụa một cây ba mươi quan. Trâu tốt một con một trăm hai mươi quan. Trâu xấu một con tám mươi quan. Trứng vịt một chục năm tiền. Trứng gà một chục bốn tiền. Rượu một ghè một quan. Nếp một vuông hai quan năm tiền. Bạc một đồng năm quan năm tiền. E. Poteaux.</t>
    <phoneticPr fontId="2" type="noConversion"/>
  </si>
  <si>
    <t>Giá hàng tại Cần giuộc.
Gạo một vuông bốn quan bốn tiền. Đồng trắng một cân tám tiền. Đường đen một ghế ba tiền rưỡi. Lúa một vuông hai quan bốn tiền. Sắp một cân tám quan. Muối một vuông bảy tiền. Thịt heo một cân tám tiền. Vịt một cặp hai quan. Gà lớn một con bảy tiền. Gà nhỏ một con ba tiền rưỡi. Nước mắm một ghế hai tiền. Lụa một cây ba mươi quan. Trâu tốt một con một trăm hai mươi quan. Trứng vịt một chục năm tiền. Trứng gà một chục bốn tiền. Rượu một ghế một quan. Nếp một vuông hai quan năm tiền. Bạc một đồng năm quan năm mươi tiền.
E. POTEAUX.
Kẻ làm nhật trình.
Nhà In. — Sài-gòn.</t>
    <phoneticPr fontId="2" type="noConversion"/>
  </si>
  <si>
    <t>hội đấu xảo Paris 1867; yết thị; mười hạng đồ thi; nghề nghiệp; sản vật; kinh đô Pha-lang-sa</t>
    <phoneticPr fontId="2" type="noConversion"/>
  </si>
  <si>
    <t>Hội đấu xảo chung các nước về cơ nghề khéo léo sẽ lập ở bên Lang-sa ngày 1er Avril về các đồ buôn bán; ở đó các sắc dân, các nước có tài nghề gì khéo nhứt thì bày ra mà thi. Hội đồng có ý làm cho được ích lợi hơn nếu các nước gởi những đồ nghề nghiệp cùng các món đồ dùng, đồ mới tân tạo. Bàn về các hạng mục: Nhứt hạng (đồ nghề), Nhì hạng (nghề nghiệp phong lưu), Tam hạng (đồ trang vật dùng trong nhà), Tứ hạng (đồ y phục, nhung trang), Lục hạng (các giống đồ ăn tươi khô muối), Bát hạng (các loài vật và cách thức cày ruộng), Cửu hạng (các thứ cây trồng trong vườn), Thập hạng (các đồ làm cho dân nên sang trọng và ích lợi), Ngũ hạng (các vật tự nhiên và các đồ bởi trí khôn người ta bày ra).</t>
    <phoneticPr fontId="2" type="noConversion"/>
  </si>
  <si>
    <t>CÔNG VỤ
YẾT THỊ VỀ HỘI ĐẤU XẢO CHUNG NAM 1867.
Hội đầu xảo chung các nước về các nghề khéo léo sẽ lập tại kinh đô nước Pha-lang-sa ngày 1er Avril năm đinh mẹo, chẳng những là chỉ về các đồ buôn bán, mà lại có ý chỉ về việc lễ nhưc phong tục cũng cho biết mỗi một thứ dân cần dùng những vật gì, cách cư xử, ăn mặc, khi giải, đồ sửn bản, chài lưới, các dạng ghe thuyền, tài sản, các hiệu tín văn đều phải có trong hội chung ấy, ở đó các sắc dân, các nước có tài nghề gì khéo nhất, thì phần bày ra mà thi.
Những đồ đấu xảo phân ra làm mười hạng.
NHỨT HẠNG – Đồ nghề. Nước vẽ, nước nhuộm, nước men, đồ tô chén bát, các thứ màu sắc; đồ sơn thết, chạm trổ, chạm nổi; tiền thưởng, tràn châu, ngà, ngọc; đồ hình nhà cửa, lầu đài bằng gỗ, bằng đất.
NHÌ HẠNG – Nghề nghiệp phong lưu. Cách thẻ in khắt; đồ thơ tịch, giấy lá, mực viết; đồ nhạc; các thứ cân thước, đồ đo, tiền đồng, bàn đồ.
TAM HẠNG – Đồ tư trang vật dùng trong nhà. Ghế bàn tủ kệ, giường chõng; đồ bằng đá ngọc, bình phướng, đồ thờ phượng, đồ thủy tinh chạm vẽ, đồ thêu thùa, mền nệm; đồ chơi, đồ cẩn xa cừ, đồ tiện, đồ chạm bằng cây, bằng ngà, bằng vảy, giần sàng, thúng mụng.
TỨ HẠNG – Đồ y phục, nhung trang. Bông cần, bông sợi, các thứ vải, gai bố, hàng bông hoa thêu thùa, tơ chỉ, hàng trơn, hàng bóng, gấm; áo quần đồn ông đồn bà, nón, giày, tất; đồ trang sức, vòng vàng, chuỗi hột, hổ phách, trân châu; bình khí vệ thân, thuẫn khiên giáp mão, búa rìu, gươm dao, giáo lao, cung nỏ, mác, súng ống, hỏa hổ, trái phá.
NGŨ HẠNG – Các vật tự nhiên và các đồ bởi trí khôn người ta bày ra. Các giống bởi các mỏ mà ra (sắt, thau, thiếc, chì, kẽm, bạc), các thứ đất, muối mỏ, than; đồ mạ vàng mạ bạc, đồ đúc (chuông, tầm sắt, tầm đồng); các thứ cây trong rừng dùng làm nhà hay đóng tàu, vỏ cây làm dây, thuốc da thuốc vẽ, thuốc thơm; lông chim lông thú, sừng răng ngà xương đồi mồi xạ hương; ốc xa cừ; sáp, chai; bông dệt vải, kén; thuốc; các thứ muối, đồ nhuộm; thuốc thang thuốc hoàn; chỉ màu sắc.
LỤC HẠNG – Các đồ dùng mà làm các nghề nghiệp. Đồ lò rèn lò đúc; các máy móc dùng mà cày cấy; các giống phân; khí giới bẫy, đồ đi săn, câu, lưới; các thứ máy nước; đồ kéo tơ kéo chỉ, đồ dệt; đồ mộc; đồ ngựa (khớp, yên); ngói, gạch; đồ thợ xây nhà, đồ thợ mộc; kiểu thức bản đồ việc công như cầu, bạc đà, nhà quan, bản đồ tàu các thứ ghe thuyền; các thứ ghe.
THẤT HẠNG – Các giống đồ ăn tươi khô muối. Gạo, bắp, các giống hột hay bột; mỡ và dầu, thịt; cá khô, mắm và cá ướp; các thứ khoai, đậu; hành tỏi; bầu bí; rau; tiêu, quế, ớt; nước mắm, mắm; trà, đường, mật; trái cây; rượu nếp.
BÁT HẠNG – Các loài vật và các cách thức lập sự cày ruộng. Che làm đường; bọng đầu; ngựa, bò, trâu, dê, heo, thỏ, chim nuôi, chó, tằm, ong, con chồn, con cheo, dê rừng.
CỬU HẠNG – Các thứ cây trồng trong vườn, các thứ bông và cây tốt đẹp mà chưng; nuôi trồng rau, hành, tỏi, khoai và đậu; các cây có trái; các thứ hột cây mà trồng; cây hoa.
THẬP HẠNG – Các đồ để mà làm cho dân nên sang trọng và ích lợi. Bản đồ các nhà trường, sách học, lịch; các đồ đờn ông đờn bà, kẻ già, con nít dùng thường như áo, quần, nón, khăn; các nghề nghiệp nhứt trong mỗi một xứ; cách cư xử trong nhà, theo bực kẻ làm ăn trong các xứ.</t>
    <phoneticPr fontId="2" type="noConversion"/>
  </si>
  <si>
    <t>yết thị; lái buôn ba tỉnh; thông công nhà buôn Tây; đồ nhuộm; quan Thượng</t>
    <phoneticPr fontId="2" type="noConversion"/>
  </si>
  <si>
    <t>Quan Thượng ra yết thị này cho các lái buôn ở ba tỉnh này được biết: nếu người nào muốn thông công cùng một nhà buôn bán bên Tây về đồ nhuộm mà chịu làm chăm cho nhà ấy thì xin mời đến nơi quan Thượng cho được xem thơ hỏi về việc ấy. Tại Sài-gòn ngày hai mươi tám tháng hai.</t>
    <phoneticPr fontId="2" type="noConversion"/>
  </si>
  <si>
    <t>Quan Thượng ra yết thị này cho các lái buôn ở ba tỉnh này được biết: Nếu người nào muốn thông công cùng một nhà buôn bán bên Tây về đồ nhuộm mà chịu lãnh chăm cho nhà ấy, thì xin mời đến đình quan Thượng cho được xem thơ nói về việc ấy.
Tại Sài-gòn ngày hai mươi tám tháng hai.</t>
    <phoneticPr fontId="2" type="noConversion"/>
  </si>
  <si>
    <t>thưởng học trò thi; ba mức thưởng; danh sách học sinh; quan Nguyên-Soái; khuyến học</t>
    <phoneticPr fontId="2" type="noConversion"/>
  </si>
  <si>
    <t>Quan Nguyên-Soái dạy cho phần thưởng cho các học trò nào đã làm bài mà thi: mười hai đứa thứ nhứt thì thưởng mỗi đứa mười lăm quan; mười đứa thứ hai thưởng mỗi đứa một quan; mười lăm đứa thứ ba thưởng mỗi đứa năm quan. Kèm danh sách tên các đứa được thưởng.</t>
    <phoneticPr fontId="2" type="noConversion"/>
  </si>
  <si>
    <t>Quan Nguyễn-Soái dày cho phần thưởng cho các học trò các nơi đã làm bài mà thi.
Mười hai đứa thứ nhứt, thì thưởng được một đứa mười lăm quan.
Mười đứa thứ hai, thì thưởng mỗi đứa mười quan.
Mười lăm đứa thứ ba, thưởng một đứa năm quan.
Tên mười đứa thứ nhứt: Phụng, ở Gò-công. — Đặng văn Trình, ở Bình-Tao (Mỹ-tho). — Nguyễn văn Nhi, ở Điền hòa (kiến-hòa). — Nguyễn văn Dà, ở Bình-ô. — Nguyễn văn Trụ, ở Cái thia (Kiến-phong). — Nguyễn văn Chải, ở Cái thia. — Nguyễn văn Trật, ở Cái-thia. — Nguyễn văn Ngươn, ở Cái-thia. — Phạm văn Phiên, ở Bình tạo. — Nguyễn văn đó, ở Bình-tạo.
Tên mười đứa thứ hai: Võ văn Hậu, ở Bình-ô. — Nguyễn văn Sơ, ở Bình-tao. — Đặng, ở Gò-công. — Trần văn Đi m, ở Bà-điểm (Bình long). — Lý văn Hưng, ở Khánh hội (Bình-dương). — Trần văn Vay, ở Khánh hội. — Nguyễn văn Nhì u, ở Khánh hội. — Phạm văn Hây, ở Nhơn gian (Bình-dương). — Nguyễn văn Chan, ở Khánh hội. — Lê văn Nen, ở Bình-lập.
Mười hai đứa thứ ba: Nguyễn văn Cố, ở Tân nho (Tân-an). — Lê tên Được, ở Bình-nhị (Tân-an). — Nguyễn văn Quới, ở Bình-lập (Bình long). — Lý văn ở Cây-lý. — Trần văn Thiện, ở Cây-lầy. — Lê văn Đó, ở Mỹ-chánh. — Lê đặng Kho, ở Thanh ba (Phước-lộc). — Trần văn Lâm, ở Tích-đức, Phước-lộc. — Nguyễn văn Sơm, ở Cây-lý. — Huỳnh văn Đó, ở Bà điểm (Bình-long). — Doãn văn Chưng, ở Nhơn-gian (Bình dương).</t>
    <phoneticPr fontId="2" type="noConversion"/>
  </si>
  <si>
    <t>trưng bày hàng hóa Pháp; đồ nhuộm; Chợ-lớn – Sài-gòn; biên giá – chỗ làm; khuyến thương</t>
    <phoneticPr fontId="2" type="noConversion"/>
  </si>
  <si>
    <t>Quan Nguyên-Soái có ra yết thị trước khi mở hội đồng năm ngoái về một nơi trong trường để đồ Tây; có một hội bên Pha-lang-sa gởi qua hai thùng đầy các thứ vải, nỉ, lụa mà người Annam lấy làm ưng lắm, nhưng các đồ ấy đến chẳng kịp khi thi; bởi quan Nguyên-Soái muốn binh vực sự buôn bán nên nhứt định lo liệu cách làm cho người ta biết các đồ ấy, tại Sài-gòn hoặc Chợ-lớn; nhân dịp người chệc làm lễ chưng cộ có nhiều người đi coi nên sẽ đặt các đồ ấy ra trong Chợ-lớn rồi đem ra Sài-gòn; mỗi thứ biên tên chỗ làm và giá bằng chữ Tây và chữ Annam để người ta mua được và bắt chước.</t>
    <phoneticPr fontId="2" type="noConversion"/>
  </si>
  <si>
    <t>Ai này nếu lời trước khi mở hội đồng mắm ngoại, thì quan Nguyễn-Soái có ra yết thị rằng: Có một nơi trong trường đồ đó tây.
Có một hội bên Pha-lan-sa gởi qua hai tháng đầy các thứ vải, nữa là những đồ người Annam họ làm ưng làm; nhưng mà rồi những đồ ấy đến chúng kịp khi thi.
Mà bởi quan Nguyễn-Soái muốn bình vực sự buôn bán, thì người chỉ ngó để thấy những đồ ấy ra vô ích, cho nên người nhứt định lo liều cách nào mà làm cho người ta đặng biết các đồ ấy, hoặc là tại Saigon, hoặc là tại Chợ-lớn.
Các quan hội đồng phải hiệp với các quan tham biện các nơi mà làm cho dân được biết các đồ ấy. Có một khi người chực làm lễ chưng có, thì có nhiều người đi coi, nên sẽ dùng dịp ấy mà đặt các đồ ấy ra trong Chợ lớn cho người ta được coi, rồi thì đem ra Saigòn, làm vậy thì các lái buôn tây và Annam sẽ được xem thấy các giống ấy và sẽ biết làm cách nào mà mua được các đồ ấy; cho nên mỗi một thứ thì biên tên chỗ làm, và biên giá là bao nhiêu, thì người ta sẽ mua được tức thì. Giá và chỗ làm các thứ ấy thì sẽ viết chữ tây và chữ Annam cách rõ ràng. Một ít bữa nữa sẽ ra yết thị cho người ta biết các đồ ấy sẽ đặt nơi nào.</t>
    <phoneticPr fontId="2" type="noConversion"/>
  </si>
  <si>
    <t>tin tàu thuyền; tàu l'Orne – Monge – Brethou; máy đào rạch Bến-lức; trộm nhà dây thép Mỹ-tho; cháy nhà Thủ-dầu-một</t>
    <phoneticPr fontId="2" type="noConversion"/>
  </si>
  <si>
    <t>Ngày mồng tám tháng hai tàu Nhựt-trình bên Tây qua đem tin; tàu la Creuse neo tại Suez ngày hai mươi bốn tháng chạp; tàu l'Orne chở 800 người gồm kẻ liệt, lính mãn khóa và bọn đội Bình bộ về Pha-lang-sa, kéo neo ngày 12 tháng ba; tàu Monge đi bắt tàu ô từ Mũi-né đến vàm, cốt binh vực buôn bán và bảo vệ dân ven biển; ngày mồng chín tàu Brethon qua Hồng-kông theo quan Nguyên-Soái; tàu Bourdois ít ngày nữa đi làm bản đồ; tàu thơ Hồng-kông về sớm hơn dự định hai ngày; tàu Semiramis bỏ quên đồ lại Sài-gòn, bán được mười tám đồng bạc và bốn quan hai tiền bỏ thí cho người khốn nạn tại nhà thương Chợ-quán; có một cái máy đào rạch mới sắm đem xuống Bến-lức đào các nơi giáp ruộng cho sâu tiện ghe buôn bán, sắm sửa làm thêm cái khác đem đến đào kinh.</t>
    <phoneticPr fontId="2" type="noConversion"/>
  </si>
  <si>
    <t>Ngày mồng tám tháng hai tàu Nhựt trình bên tây qua đem tin. Ngày hai mươi bốn tháng chạp tàu la Creuss neo tại Suez. Tàu l'Orne sắm sửa đi Suez, chở kẻ liệt, lính mãn khóa và bổn đội Binh bộ về nước Pha-lang-sa, hết thảy 800 người; đến ngày 12 tháng ba thì kéo neo. Tàu Monge đi bắt tàu ô, từ Mã-né cho đến Mã-gin. Ngày mồng chín tàu Brethou qua Hồng-kông theo quan Nguyễn-Soái. Tàu Baurdais ít ngày nữa cũng đi. Tàu thơ Hồng-kông lại trước hai ngày. Khi tàu Sémiramis về thì bổ quân những đồ lại tại Sài-gòn, bây giờ bần được mười tám đồng bạc và bốn quan hai tiền, bố thí cho những người khốn nạn trong nhà thương Chợ-quán.
Có một cái máy đào rạch sắp mới rồi, bây giờ đem xuống Bến-lức mà đào các nơi giáp nước cho sâu cho các ghe buôn bán được đi lại cho dễ hơn; rồi sẽ sửa làm cái khác, đem đến Tắt-vũng-gù mà đào kinh ấy.
Ở Mỹ-tho có tin về nói truyện thình lình trong trộm bọn kia rất gan dạ; là trong đêm sâu nó vào nhà ông coi đồng dây thép mà lấy một cái hòm lớn, trong hòm ấy tính lại được 2130 quan, có một thoi vàng giá ước sáu trăm quan gói trong bao vải; cái rương thì nó đem ra nơi cửa sổ giường ông ấy nằm, sau người ta tìm được cái rương ấy ở trong thành gần sở làm việc, mà không còn gì trong ấy. Nó lấy cuốc trong kho mà cạy ống khóa.
Có thơ ở Thủ-dầu-một nói truyện cháy nhà: Ông Phú cường chắc nhà, sự rủi nầy bởi người ta vô ý; dù người ta hết sức chữa nhưng nhà ấy có nhiều đồ phụng nên cháy hết cả nhà; người ta ra sức chữa những nhà ở xung quanh, và bởi vì nhà ở cách xa các nhà khác nên lửa không phải thiệt hại là bao nhiêu.</t>
    <phoneticPr fontId="2" type="noConversion"/>
  </si>
  <si>
    <t>cứu người tự vẫn; đờn bà nhảy sông; lính Pha-lang-sa cứu; thưởng người Annam; chúa tàu Hồng-mao bị bắt; ghe chìm Bến-thành</t>
    <phoneticPr fontId="2" type="noConversion"/>
  </si>
  <si>
    <t>Ngày mồng tám tháng hai gần bờ sông Bến-thành, một người đàn bà Annam vì chồng bị tù mà điên cuồng, tay bồng đứa con tám tuổi gieo mình xuống sông; lính Pha-lang-sa canh gần đó nhảy xuống cứu đứa nhỏ, hai lính khác cứu được người mẹ; đồng thời một người Annam cũng nhảy xuống vớt người đàn bà nhưng bị ve chai đâm vào chân; quan Nguyên-Soái biết việc dạy thưởng người Annam ấy. Cùng ngày có chiếc tàu hồng mao ở Phố bị bắt vì biểu người chệc phân phát thơ không nên, mỗi phong thơ ăn người ta hai quan tiền; bắt được thằng chệc cùng nhiều thơ làm tang tích. Ngày mười hai tháng hai có một chiếc ghe chìm tại Bến-thành vớt lên không ai nhận thì nhập quan.</t>
    <phoneticPr fontId="2" type="noConversion"/>
  </si>
  <si>
    <t>Ngày mồng tám tháng hai chừng giờ thứ mười ở gần bờ sông Bến-thành, có một chuyện đáng lấy làm thảm thiết; là có một người đờn bà Annam từ khi người chồng mình phải ở tù, thì ra điên cuồng, người đờn bà ấy tay bồng đứa con tám tuổi, mà gieo mình xuống dưới sông. Khi ấy có lính Pha-lang-sa canh ở gần đó, liền nhảy theo mà cứu lấy đứa nhỏ; hai lính khác còn cứu được người mẹ; dầu quần người lính ấy nặng nề cũng hiểm nghèo, nhưng mà chẳng quản gì mà nhảy theo cứu lấy người ấy; khi nhà nước biết đến nầy thì giúp đỡ hai mẹ con. Đang khi mấy lính có gan làm vậy, thì có một người Annam nhảy xuống sông mà vớt được người đờn bà ấy; song le người ấy đạp phải một miếng ve chai đâm vào sâu lắm. Người ta báo cho quan Nguyễn-Soái biết việc ấy, thì người dạy thưởng người Annam ấy.
Cũng một ngày ấy có chúa tàu hồng mao ở Phố-mới lại mà bị người ta bắt, vì đã biểu một người chịu phần phát những thơ người ta gởi cho các chú ở Sài-gòn Chợ-lớn, người chịu đó chần lấy việc phân phát không nên, mỗi một phong thơ đã ăn người ta hết hai quan tiền; vậy đã bắt thằng chịu ấy cũng lấy được nhiều thơ làm tang tích đó mà phạt kẻ có tội. Ngày mười hai tháng hai An-nam có một chiếc ghe chìm tại Bến-thành, mà đã vớt lên được ráo rồi, lại bởi vì không ai nhìn ghe ấy thì đã không nhập quan.</t>
    <phoneticPr fontId="2" type="noConversion"/>
  </si>
  <si>
    <t>cọp Annam nuôi tại kinh đô Lang-sa; trực máy khí; đồ gởi theo tàu l'Orne; thú vật lạ; bò, gấu, khỉ, nai hươu</t>
    <phoneticPr fontId="2" type="noConversion"/>
  </si>
  <si>
    <t>Trong các loài vật dữ nuôi tại kinh đô nước Lang-sa có một con cọp lớn của Annam chơi giỡn với chó hiền hậu lắm; những cọp trong nước này hay khuấy người ta lắm; nhà nước gởi thơ xin một cái trục máy khí để trục đàng thay ngựa vì cọp hay bắt ngựa, máy trục mạnh hơn và cọp không dám lại gần. Trong đồ gởi theo tàu l'Orne về Pha-lang-sa có nhiều thứ cây gỗ, ba con bò lớn, hai con nhỏ hình tượng lạ lùng, một con cọp nuôi đã quen, một con gấu dị kỳ, khỉ, nai, hươu v.v.</t>
    <phoneticPr fontId="2" type="noConversion"/>
  </si>
  <si>
    <t>Trong các loài vật dữ nuôi tại kinh đô nước Lang-sa, có một con cọp lớn là của An-nam, con cọp ấy chơi giỡn với chó hiền hậu lắm. Ta nói qua một đều, những cọp ở trong nước nầy hay bắt người ta. Bây giờ nhà nước gởi thơ xin một cái trực máy khí; vậy sẽ được hai điều có ích: một là khỏi dùng ngựa mà kéo trực, cọp không có ngựa mà bắt; hai là máy trực ấy mạnh lắm, cọp không dám lại gần.
Trong những đồ sắm sửa mà gởi theo tàu l'Orne đem về Pha-lang-sa, thì có nhiều thứ cây gỗ, có ba con bò lớn, hai con nhỏ hình tượng lạ lùng, có một con cọp người ta nuôi đã quen, một con gấu dị kì, khỉ, con nai hươu vân vân.</t>
    <phoneticPr fontId="2" type="noConversion"/>
  </si>
  <si>
    <t>MichelMinh</t>
  </si>
  <si>
    <t>Joannes Liệu</t>
  </si>
  <si>
    <t>Thômas Nhị</t>
  </si>
  <si>
    <t>P. của</t>
  </si>
  <si>
    <t>Gạo một tạ một đồng bạc và một quan. Bông nửa tạ sáu đồng bạc. Mắm một tạ năm đồng rưỡi. Đường một tạ chín đồng bạc. Đổi bạc năm quan năm tiền.</t>
  </si>
  <si>
    <t>Gạo một vuông bốn quan tư. Vịt một con một quan năm. Gà một con tám tiền. Thịt heo một cân bảy tiền. Trứng gà một chục sáu tiền. Trứng vịt một chục bảy tiền. Đường cát một cân một quan hai. Lụa một cây ba mươi thước bốn chục quan. Vải Annam một cây sáu quan. Đậu một vuông sáu quan. Kén một tạ bốn chục. Cá khô một tạ mười lăm quan. Muối một vuông tám tiền. Bò thịt một con bốn chục. Trâu một con một trăm.</t>
  </si>
  <si>
    <t>Chiếc tàu Thế-giới-mới chở về xứ Calcutta ra cửa mặt cạn, phải trở lại mà cắt củi lên; tàu ấy không dùng được nữa cho nên đã phải cắt đồ trong tàu lên hết; tàu cũng phát mái, đồ cũng phát mái đặng chừng một ngàn bạc.</t>
  </si>
  <si>
    <t>Ngày mồng mười tháng Août có quan Tổng-đốc Bình-thuận về Sài Gòn nhằm giờ thứ tám rưởi ban mai; người ở đây thăm viếng các quan lớn một bữa ngày sau người đi vào An-giang thế cho quan Hộ-đốc cùn; Ngày 14 tháng août giờ thứ 9 ban mai có quan Tổng-đốc Vĩnh-lòng lên Sài-gon; Ngày 16 tháng này quan Nguyên-Soái Đổ chạy về Bến Tàu.</t>
  </si>
  <si>
    <t>Thuở xưa bên Tây có một người giàu có mà hà tiện làm: người này chịu cực chịu khổ, ăn cần ở kiệm đã lâu năm mỗi tháng góp được tiền của làm lên một ống nhà giàu cùng to; cất hết vàng bạc đem xuống hầm dưới đất; chứa một cái cửa đổ lấy ra vào đặng; lão ấy coi kỹ; về sau lão chết mà không ai biết; người ta không thấy lão mà người ta cũng không biết sự cớ ra làm vầy; Bài học: lòng tham tiền bạc không nên quá mức.</t>
  </si>
  <si>
    <t>Có người An-nam xin ta dùng người An-nam thông thái cùng có công nghiệp cho làm quan, cùng trách sao chẳng có nhiều người An-nam được làm chức phận gì. Nhà nước sẽ dùng những người học hành, công nghiệp cho vào bậc sang trong quyền quí. Đã bốn năm nay quan Nguyên-Soái có ý muốn dùng người An-nam làm chức Phủ Huyện, song theo lời hòa nghị, thì các Phủ Huyện cũ đã trở về làm việc theo nhà nước An-nam, cho nên nhà nước Pha-lang-sa đã phải dùng kẻ tài trí càng giỏi hơn trong dân mà hủy thác việc dân cho những kẻ ấy. Song té, những kẻ ấy tuy có lòng tốt, mà bởi không quen việc trị dân, khi thì nghiêm quá, khi thì làm hiền lành quá trị dân chưa được. Ấy sự thế đã ra khó lòng, nhiều người kêu van thưa kiện, lại sanh ra nhiều kẻ trộm cướp nguy loan, dân sự chẳng an, cho nên đã phải để quan Pha-lang-sa mà làm việc cho được bình vực dân cùng làm cho yên dân.</t>
  </si>
  <si>
    <t>Có ít năm nay trong thành kia bên Tây có một người có trí sáng láng cùng siêng năng làm việc. Cho nên đã bày ra nhiều máy móc làm được nhiều đồ hơn một người thợ giỏi. Nhưng mà người ấy mắc bệnh bất toại cũng sinh ra bởi cha mẹ nghèo nàn. Vậy người ấy nằm trên giường mà làm máy móc chung quanh mình: như máy tiện, máy dệt lụa, dệt vải một cách trọn tốt hơn trước nhiều phần lại biết làm đồng hồ, nghề đờn vĩ và chạm trổ nữa. Người ấy sống đã năm mươi năm mà dậy khỏi giường có ba lần mà thôi: một lần khi cháy nhà, hai lần khi có lụt. Mà bởi người có tài trí lại vui vẻ, cho nên hằng có người sang trọng đến thăm cùng nghe nói chuyện vắn: bởi đó khi ông ấy chết, thì đã được nhiều của cải cùng được danh tiếng lắm.</t>
  </si>
  <si>
    <t>Paul- Thới</t>
  </si>
  <si>
    <t>Ông Nguyễn-trại lại tôi khai quốc công thần đời vua Lê; khi vua sai ông đi đánh phá núi làm một cái thành thì ông ấy đem cỗ năm chiêm bao thấy mọi người đơn bà chứa lấy ông ấy mà xin cứu cả và nhà mình cho khỏi chết; ông Nguyễn-trại hỏi nó chết bởi ai làm; nó nói bởi quan lính ông; thì ông ấy nghĩ rằng: quan lính mình không có lý mà giết ai bao giờ mình chưa xin phép mình; mô tả cuộc hành quân và kết cục bi thảm; bài học về lòng trung nghĩa và bi kịch của người trung thần.</t>
  </si>
  <si>
    <t>Phù, Ba- Tường</t>
  </si>
  <si>
    <t>Bài viết kể về một vị vua nhỏ tuổi ở nước Pháp tên là Vua Lùn. Vì còn nhỏ nên nhiều quan lại và dân chúng không phục. Để chứng minh năng lực và lòng can đảm của mình, vua tổ chức một cuộc đấu giữa một con sư tử lớn và một con bò tót dữ. Khi hai con vật đang giao chiến dữ dội, nhà vua bất ngờ cầm gươm lao vào giữa đấu trường, đâm con bò tót, rồi nhổ gươm ra và bình tĩnh quay lại chỗ ngồi. Hành động dũng cảm ấy khiến quan lại, quân lính và dân chúng đều khâm phục và công nhận uy quyền của nhà vua.</t>
  </si>
  <si>
    <t>Sáng ngày rằm tháng 11 quan kinh lược Phan-thanh-Giản tới tại Sai-gòn, mà thăm viếng quan Nguyên-Soái cùng các quan, lại ở ngày rồi đi chơi một lát lại ngày cũng đi thăm viếng các nơi. Ông Đốc-phủy và Tổng-đốc thượng cũng đi đò chơi trong chợ Gò-vấp; hai ông quan coi tàu khói của nhà nước An-nam cũng đi chơi với ông quan kinh lược.</t>
  </si>
  <si>
    <t>PHỤ THÊM GIA ĐỊNH BÁO: Yết thị đấu xảo với danh mục chi tiết các loại hàng hóa tham dự và mức thưởng: Ngựa nước khác đem tới (ngựa không thiến, ngựa cái nhỏ, ngựa sinh tại bổn quốc); Ngựa bổn quốc; Ngựa lai ngựa chạ; Các thứ lừa; Lừa lớn; Bò ngoại quốc (từng hạng tuổi); Bò bổn quốc (7 loại: trâu đực giống, trâu chứa, trâu cày xe...); Chiên dê; Heo lợn; Gà vịt; Những đồ thuộc về than thể loài vật; Đồ tạo chế; Thanh hoa ngũ cốc (lúa gié, bắp, mía, đậu phụng...); Đồ làm tơ chỉ (kén, gai, bô, mâu...); Thuốc nhuộm; Cộng xảo kỳ nghề (nghề mộc, chạm khắc, làm xe, đóng ghe thuyền, nhạc...); Đồ thêu dệt; Đồ vẽ nhuộm; Thuốc thơm thuốc bắc; Đồ làm nghề (làm ruộng, làm vườn, máy lấy nước, máy gia gạo, máy xay lúa...); Về các loài vật; Nghề ruộng ray; Loài kim (lò rèn, nhà luyện sắt, lò đúc đồng thiết...).</t>
  </si>
  <si>
    <t>Quan Nguyên-Soái ân xá tha phần phạt cho những người tội nhơn kể tên sau này: Trần-văn-Nhơn (phải án ở tù ba năm, bảy giờ đặng khởi); Trần-văn-Tòng (phải án ở tù bảy giờ đặng khởi); Hà-văn-Phương (phải án ở tù bổn năm bảy giờ cũng đặng khởi); danh sách Phước-lộc (Nguyễn-văn-Cài, Nguyễn-văn-Sì, Nguyễn-văn-Phước, Nguyễn-văn-Mò và nhiều người khác, tất cả đều phải án đày Côn-nôn 3 năm đặng khởi); danh sách tại Chợ-lớn (Nguyễn-văn-Tú 2 năm...); Mỹ-tho; Gò-công; Biên-hòa; Tân-an.</t>
  </si>
  <si>
    <t>Ngày 17 tháng décembre quân giặc đánh lấy đặng nhiều chỗ trong xứ O-đong cũng đã đuổi đặng quân lãnh giữ thành O-đong và chiếm hết một phần thành ấy; Nó sai một đạo binh đông làm đi cùng giặc, khi ấy có một ông quan ba lang-sa đem binh đánh đuổi đạo binh phía O-đong cùng giải lấy máy đạo binh Chà-và cùng giặc phía Cao-mên; Bình giặc chừng được 2000; quân giặc bị đuổi khỏi thành Kiến-phong; Pou-com-bô phải trốn. Ngày ba mươi tháng décembre đạo binh ông quan tư đã trở về Bung-ro; tin chi tiết về tình hình Cao-mên và hoạt động của Pou-com-bô.</t>
  </si>
  <si>
    <t>Có một ông thầy thuốc ở tại Mỹ-tho thử phép trồng trái mà đang may mắn. Nơi Mỹ-tho có dịch đậu, có nhiều đứa trẻ nít trong Nhà-phước lên trái, ông quan thầy thuốc nầy lựa đứa cô trái tốt lấy mủ trồng qua các đứa khác, mà trái nó mọc lên tươi tốt cũng như phép trồng trái bằng giống con bò bên nước Lang-sa. Vậy người ta đua nhau đem con tới trồng trái nội ngày đầu hết đã được dư 200 đứa con nít.</t>
  </si>
  <si>
    <t>Đây là một loạt bản tin ngắn về hoạt động quân sự, đời sống xã hội, giáo dục, giao thông và tình hình địa phương tại Nam Kỳ. Các nội dung chính gồm: Khen thưởng ba quan ba vì có công giúp dẹp loạn. Một quan Tây được dân khen vì chăm lo giáo dục và hỗ trợ dân nghèo. Tin lễ Giáng Sinh tại Sai-gòn: dân Tây vui chơi, người Chệc, An-nam cũng tham gia đông đảo. Một vụ ăn trộm: phạm nhân bị bắt khi đang bán tài sản trộm được. Một người ở Chợ-lớn tử vong vì trúng đạn lạc. Quan Sai-gon gửi quà biếu quan Nguyên-Soái ở Vĩnh-long. Tin chiến sự tại Cao-miên: quân Pháp truy kích quân Pou-com-bô, nhiều voi, ngựa và vũ khí bị thu giữ.</t>
  </si>
  <si>
    <t>Ở Sai-gon có một người Các chú tên là Khách-Xùn, gia tư giàu có, đã già cả không con, lòng dạ thật thà, rộng rãi hay làm việc bố thí. Từ 20 năm nay chú ấy mới gầy dựng sự nghiệp lại, cho đến bây giờ cũng có nhà có phố nghênh ngang, đủ bề phong lưu sung sướng. Năm nhâm tuất nhà nước mướn dân đào kinh Nhiêu-lộc bằng cạnh dao đồng Tập-tràn nhằm chỗ mồ mả nhiều lắm... câu chuyện về ông Khách-Xùn giúp đỡ việc đào kinh, chi tiền chở về Saigon. Bất kì việc làm nhà thờ nhà chùa miếu, ai xin thì chú ấy sẵn lòng mà cúng.</t>
  </si>
  <si>
    <t>Đời xưa có một ông quan kia làm loạn mà khi vua đã bắt được ông ấy và con người mà đem về Kinh-đô, thì vua truyền giết ông ấy và một đứa con đầu lòng. Câu chuyện về hai anh em tranh nhau chết thay cho nhau: "Phải giết mình lớn vì mình lớn tuổi hơn, còn hai anh em trong tranh nhau đã lâu, thì người anh đều lòng khóc lóc để mình chịu thua, vì có lời người mẹ xin bà ấy muốn cho người anh chết. Sự nầy làm chứng hai anh em có lòng thương yêu nhau làm cho đến nối đầu kẻ nghịch cũng lầy làm lạ."</t>
  </si>
  <si>
    <t>Bảng giá chợ Sài Gòn: Gạo cũ 1 tạ 1 bạc rưỡi, Lúa 1 vuông 2 quan tiền, Vịt 1 con 1 quan năm, Gà 1 con 1 quan, Bông 1 tạ 18 đồng, Đặng đen 1 ghè 1 quan hai, Đường trắng 1 tạ 77 quan, Kén 1 tạ 1000 quan tiền, Dậu trắng 1 vuông 8 quan tiền, Đậu đen 1 vuông 10 quan, Nước mắm 1 ghè hai tiền, Dầu phụng 1 ghè 9 tiền, Cá khô 1 tạ 500 quan, Trứng gà 4 chục 6 tiền, Trứng vịt 1 chục 8 tiền, Chai 1 tạ 50 chục, Thịt heo 1 tạ 60 quan, Heo giống 1 con 10 quan, Vải tây trắng 1 thước 5 tiền rưỡi, Bông chưa cán 5 đồng rưỡi.</t>
  </si>
  <si>
    <t>Ngày hai mươi tháng giêng An-nam, giờ thứ bảy ban mai mở tới đấu xão sở. Ngày hai mươi sáu giờ thứ sáu ban chiu bị hội. Qua ngày hai mươi bảy giờ thứ ba ban chiu thì phát phần thưởng. Đến ngày hai mươi tám giờ thứ bảy ban mai bán chung cũng bán giờ những vật người ta muốn bán. Thầu những vật không có sự gì sống thì từ ngày mười sáu cho đến ngày mười tám tháng giêng. Ký: Ông làm đầu đấu xão ký tên, Ch. de Mauduit.</t>
  </si>
  <si>
    <t>Ông quan nguyên soái ký tên</t>
  </si>
  <si>
    <t>Ông làm dấu xảo kí tên CH. DE MAUDUIT</t>
  </si>
  <si>
    <t>Ngày rằm tháng Janvier, giờ thứ tám tối: tàu thiết số 22 bị bờn khơi, tất cả tàu nầy chìm đi; nhờ các quan biểu các người xuống hai chiếc ghe cột hai bên tàu và tức thì chặt dây mà xô ghe ra nên khỏi chết. Chiếc tàu chiến Laplace ở Nhựt-bổn qua tới Sai-gon ngày mồng hai tháng Février. Đêm mồng một tháng Février tù trong khám đường Sai-gon trốn hết nhiều: nó lấy một cái chơn giường mà phá cửa sổ chun ra hết 28 đứa, còn sót lại mười một. Ngày mười sáu tháng giêng Tây: có một người Lang-sa ở Chợ-lớn bị ăn trộm mất sáu cây nổ đặng giá bốn trăm đồng bạc. Ngày ba mươi một tháng giêng Tây: trong Chợ-lớn đặng Mỹ-tho cháy hết một cái tàu không gạo cũng cháy lấy hết nhiều cái nhà gần đó; cháy hết năm cái nhà, thiệt hại một muốn đồng bạc; người ta nói là tại lửa lờ đình.</t>
  </si>
  <si>
    <t>Giá tại Sài Gòn: gạo cũ, lúa, vịt, gà, bông, đường đen, kén, đậu xanh, nước mắm, cá khô, muối, sáp, thuốc bánh, trứng, thịt heo, heo giống, vải tây. Giá Chợ-lớn: gạo, cá khô, bông cán, lúa, bạc, cau tôm, bông cán. Giá Gò-công: gạo, lúa, gà thiên, vịt, nước mắm, đậu phụng, heo nhỏ.</t>
  </si>
  <si>
    <t>Danh sách phần thưởng cho lính: Nguyễn-văn-Ngãi (lính ma Tây-ninh, 25 quan tiền), Nguyễn-văn-Nghĩa (lính theo quân Thiết, 25 quan tiền), Lê-văn-Ung (lính ma, bị đầu tại An-cơr, mỗi một tháng thưởng 20 quan), Nguyễn-văn-Nguyên (lính theo quan Thiết, bị đầu tại Bầu-vuồng, phần thưởng mỗi tháng 20 quan tiền). Tiếp: Nguyễn-văn-Bổn, Trần-văn-Thẻ, Nguyễn-văn-Nhâm, Nguyễn-văn-Trang, Thông ngôn bằng cấp bậc ba tại Bà-rịa, Trần thị Xướng (tù hai năm, bây giờ đặng khỏi).</t>
  </si>
  <si>
    <t>Yết thị cho ai nầy đặng biết: những bạc vàng cũ dùng bấy lâu nay, bây giờ chẳng thầu lại và thế bạc vọn mới đủ có đầu khác phải như sau nầy. Những bạc một góc tư, hai góc tư: một mặt có hình Hoàng-đế đội mũ hoa, một mặt có đầu nhà nước. Những bạc nhỏ đặng năm tiền, hai tiền: một mặt giống như bạc trước, còn một mặt thì có mũ hoa không có đầu nhà nước.</t>
  </si>
  <si>
    <t>Giặc phía O-đong an cơ tan rồi, binh lang-sa trong nước Mên cùng trong phía Tây-ninh đã rút về hết nhiều; Nước Mên đã được bình yên, vua Cao-mên cũng lo cho dân được yên, cho nên dân sự dầu phải chịu nhiều đau khổ thì cũng phải khâu Lăng, không còn kêu trách nữa.</t>
  </si>
  <si>
    <t>Ngày mồng một tết An-nam: các viên quan hương chức đều tới hầu mừng quan lớn Nguyên-Soái, đủ mặt các làng tổng, ngựa xe đủ nón, ăn mặc lịch sự → lễ mừng, phát phần thưởng. Quan Nguyên-Soái ban cho người cai tổng trên Thủ-dầu-một (tên Lộc) một cặp áo địa. Ngày mười bảy có chiếc tàu thiết số hai mươi tám đem tín bổng an về hội các quan đi lấy họa đồ. Các quan ấy bỏ xứ Ba-thac ngày hai mươi lăm tháng décembre, đã đi tới xứ U-bổn từ ngày mồng sáu Janvier, mạnh khỏe. Ngày mười bảy giờ thứ tư chiều phía trong Chợ-lớn tại làng Lương-hòa cháy hết sáu chục cái nhà lá, thiệt hại hơn 10,000 quan tiền, do lửa lờ đình. Có một người Tây đua ngựa té xuống bất tỉnh rồi tỉnh lại. Cha quan Tần chết tại Gò-công ngày mười chín tháng Février, thọ tám mươi bốn tuổi. Tin bắt trộm, luật phạt kẻ trộm xác người ta. Tàu Monge đi Huế đã về, đem mười bốn thùng đồ gởi qua đấu xảo bên Phalangsa. Ông Hoàng nước Nhựt-bổn tên Nimboutajou, em Taicoun, qua Saigon coi trường đấu xảo.</t>
  </si>
  <si>
    <t>Có một người ở làng Mỹ-hội thuốc cọp, bắt đặng hai con, đem nạp cho quan tham biện sở tại. Gương nầy nên bắt chước mà làm thứng cho cọp làm dữ. Tại nhà trường bên nước Lang-sa, xứ la Seyne, học trò Tây có cai trường hát bội, có hai mươi ngồi con hát; học trò An-nam cũng có hát ái tứa vào tuồng Annam mà chơi. Huyện Lộc có từ xin cho người em là Trần-bá-Hựu đi học bên nước Langsa ba năm; quan Nguyên-Soái dạy hễ học trò nào ở thiệt đủ tú tề thì sở ở lại hai năm mà học.</t>
  </si>
  <si>
    <t>Tiếp câu chuyện người nghèo gian nan (từ số báo trước): người ấy rừa mình trong kinh gần nhà máy xay bột, được chú nhà cho ăn và ngủ; qua ngày sau chú nhà biểu nó cởi con lừa chở bột đến thành kia, rủi té vì con chó làm con lừa sợ, người ta đem vào nhà thương; khi lành thì đi ăn mày dọc đàng, thường phải nằm ngoài đồng; sau vào trại chăn chiên rồi bị đuổi; lại vào trại khác chăn gà Xiêm rồi cũng bị đuổi. Kết: 'Trong nhựt trình sau sẽ kể những truyện con trẻ nầy thuật lại.'</t>
  </si>
  <si>
    <t>A. guisard</t>
  </si>
  <si>
    <t>chung</t>
  </si>
  <si>
    <t>Đoạn thứ nhứt: Tại Sài-gòn, huyện Tân-long, Bình-dương, Bình-long sẽ cử một người coi việc gia tài, người ấy ở tại tam tòa; ngoài các huyện ấy sẽ cử một ông tham biện thứ nhứt coi việc ấy; khi khuyết thì lần lượt thế bằng tham biện thứ hai, thứ ba, hoặc tham biện ở gần. Đoạn thứ hai: Khi việc liên quan bà con dòng chánh hay dòng nhánh đến đời cậu, đời cháu thì ông ở tam tòa cùng các quan tham biện không được lãnh giấy về gia tài ấy; phải có người làm chứng (bốn người khi có làng xóm), phải có tham biện khác hiệp đồng; người không biết tiếng Phalangsa thì phải có thông ngôn có lời thề cắt nghĩa và ký tên làm chứng; văn bản chữ khác phải dịch ra chữ Langsa. Đoạn thứ ba: Lệ định trong các huyện lập phép bán chung các đồ tịch ký hay đồ khánh tận; quan tham biện sở tại lo việc ấy; mỗi tuần có một ngày Chúa nhựt để bán tại dinh quan tham biện; phải ra yết thị trước ba ngày, dán các nơi, một bên chữ Tây một bên chữ Annam; nếu hai bên kiện nhau đồng tình bán thì quan giao tiền lại cho hai bên, bằng bất thuận thì quan giữ tiền.</t>
  </si>
  <si>
    <t>Nhà nước thông báo ai có ngựa cái bất kỳ thứ ngựa gì muốn lấy giống tốt thì đem vào nơi chùa Kim-chưởng là chỗ nhà nước nuôi ngựa cho nó chịu đặng; nhà nước có ý dữ giống ngựa tốt ra cho nhiều; đem tới rồi đem về không phải mất tiền, song phải có giấy thôn trưởng nói chủ ngựa tên gì ở làng nào.</t>
  </si>
  <si>
    <t>Ngày mồng năm tháng này có tờ tư về nói ở phía bờ giữa hai bờ sông có quân giặc Caomên xuống đốt phá ăn cướp những dân ở miền ấy. Ở Gò-xoài có hai chiếc tàu làm thiệt và có lính đặng giữ những người ấy. Trong phía sông về hướng này có ba ngàn Caomên đem vợ con chạy về tới đây; quan tham biện Tân-an cầm quân giữ yên. Các quan Caomên đi thành O-đồng chờ vua; Pra-keo-pha lên cai trị xứ Bạp-nặm, dân Caomên vui mừng vì nhìn biết là chú cũ mình. Ngày hai mươi bốn tháng năm tây có ông quan ba Đức-hoàng-đế sai qua Saigon xem xét các nơi; ông thấy trong huyện Bình-long người ta được bình yên; coi chợ Trảng-bàng và làng Tha-la lấy làm tử tế.</t>
  </si>
  <si>
    <t>Ngày mồng ba tháng juin nhà nước mới phát sách dạy phép đo cho các nhà trường quốc ngữ cùng nhà trường Langsa; sách gồm hai phần: một phần giải nghĩa, một phần chỉ việc làm rõ ràng; giải thích sự khác biệt giữa phép đo Annam và phép đo Tây: một sào Annam bề dài 150 thước bề ngang 15 thước tính ra 2250 thước; phép Tây kể chắc Đông Tây Nam Bắc đồng một thước vuông không sai; tuy nhiên phép đo thường Annam cũng có nhiều cách hay như phép Tây.</t>
  </si>
  <si>
    <t>Tối ngày 12 tháng juin tại Phố mười một gần cầu Ông-Lãnh phía chợ Sỏi cũ có một đảng ăn cướp Chệc năm bảy đứa đánh nhà một người thợ bạc ở phía mé sông; hồi giờ thứ 12 nửa đêm trời đang mưa, chúng chận đàng trước đàng sau phá cửa xốc vào; chủ nhà đang ngủ mê không la lối được; mấy thằng Chệc vác cái rương vàng bạc đi êm; khi vào nhà thì mặt mày bôi đồ nên chủ nhà nhìn không đặng; người ta đang truy nã.</t>
  </si>
  <si>
    <t>Nhựt trình trước đã kể chuyện trong thơ ông thầy dạy học trong thành La Seyne, còn sót một hai chuyện: những trò nít Annam sang học bên ấy cũng có nhiều đứa ngoại đạo mà người ta cũng thương yêu lo lắng như người cùng đạo; có hai lần theo đạo thì có Đức-cha làm lễ rửa tội cách trọng thể, có các quan soái cùng các viên quan ở gần tới xem. Ký: Aldrius Lottin – Thầy dạy học tại nhà trường ở Seyne.</t>
  </si>
  <si>
    <t>Aldricus Lottin thầy dạy học tại nhà trường à Seyne</t>
  </si>
  <si>
    <t>Ngày mồng ba tháng tư mặt trời đỏ ra như lửa, lại có nhiều mặt trời xanh; người ta tưởng không có năm nào nóng như năm nầy, đã gần hết tháng tư mà mùa chưa đặng, chỉ có mưa rải rác. Giải thích: khi mây mòng cùng khí trời giang ra mà mù sương thì thấy mặt trời rõ hơn vì mây khí ấy che bớt ánh sáng mặt trời; cũng có khi mây khí đóng lại làm người ta thấy nhiều mặt trời, chẳng khác chi lấy một tấm kiếng mà soi. Ký: Paulus Của.</t>
  </si>
  <si>
    <t>Quan Nguyên-soái vâng chỉ hoàng đế Pha-lang-sa có ý làm cho yên địa phận cùng dẹp những quân dấy loạn. Ba điều: thứ nhứt, theo điều hòa ước thứ hai ngày mồng năm tháng juin năm 1862 thì tỉnh Vinh-long còn phải để lại cho Lang-sa quản cho đến khi được yên; thứ hai, tỉnh Châu-đốc và Hà-tiên là nơi ra vào của kẻ làm giặc trên nước Cao-mên; thứ ba, quan Annam không có sức mạnh cấm những quân làm loạn. Vậy người lấy tên hoàng đế Pha-lang-sa mà thâu ba tỉnh Vinh-long, Châu-đốc, Hà-tiên. Không phạm tới tài sản dân; thói phép phong tục không đổi; giữ đạo nào cũng mặc ý; các viên quan sẽ được trọng đãi nhưng phải chịu phép Lang-sa coi sóc.</t>
  </si>
  <si>
    <t>Quan Nguyên-soái tỏ lòng lo lắng cho dân sáu tỉnh Nam-kỳ được yên nên cho phép những người bấy lâu nay làm ngụy làm giặc được ra đầu thú mà về làng an cư lạc nghiệp; cho hai tháng để ra đầu thú; phải tới quan tham biện sở tại tỏ lòng muốn ở yên và phải có làng bảo lãnh. Cho phép mỗi người bất kỳ chức nào phẩm nào cũng được ra thú, trừ những người sát nhơn cùng lấy của cải người ta kể như quân kẻ cướp.</t>
  </si>
  <si>
    <t>Danh sách tha phần phạt: Huỳnh văn Phan; Võ văn Nghị; Phan tấn Viên (cả ba ở Phước-lộc, phường Phước-lâm, đều phải án đày bốn năm vì để giặc ở trong làng). Vợ Trần văn Lầm vì sự cắt cổ chồng phải án đày 20 năm nay được giảm còn hai năm, quán ở Phước-lộc phường Phước-an. Nguyễn văn Tiến quán Thanh-phước huyện Tân-ninh phải án đày Đại-hải vì sự cáo gian, nay được khỏi tội.</t>
  </si>
  <si>
    <t>Quan Nguyên-soái ban cho Huyện Lộc lên chức làm quan Phủ ăn một tháng 250 quan tiền, cứ làm việc tại Huyện Kiều; các thông ngôn và kí lục đi lên ba tỉnh trong được thưởng mỗi người năm chục quan. Theo lời nghị ngày 17 tháng juin: ông Colin, ông de Lorgeril, ông Dulieu, ông Cocu được bằng làm tham biện thứ tư; ông Gouvy được cấp bằng làm phó tham biện. Trần-văn-Bình thông ngôn bậc ba 600 quan tại Tây-ninh; François Có thông ngôn bậc ba 600 quan; Nguyễn-văn-Luân kí lục bậc ba tại tham biện Sài-gòn; Đặng-văn-Quyển kí lục bậc ba tại Chợ-lớn; Phạm-hữu-Chánh kí lục bậc nhì lên bậc nhứt; Tổng Bền làm Huyện quyền nhì 1800 quan tại Tân-an; Thới Paul thông ngôn tại Mỹ-tho; Nguyễn-Ninh kí lục thứ ba 600 quan tại Mỹ-tho; Nguyễn-văn-Vị kí lục nhứt 1800 quan tại Sài-gòn; Nguyễn-trường-Vân làm tri huyện 2400 quan tại Thủ-đức. Ngày 18 tháng juillet: A-hôi thông ngôn Các chú 1200 quan tại Sa-đéc; Lê-văn-Mầng thông ngôn thứ ba tại Châu-đốc; Lê-văn-Núi quán Cần-giộc được ân xá khỏi tù hai năm; Đỗ-văn-Tín quán Cần-giộc được tha về từ Côn-nôn; đội Dương ở Mỹ-tho làm phó quản 720 quan; tổng Thụ ở Chợ-cũ làm huyện quyền nhì 1800 quan tại Kiến-hòa; Lê-tấn-Đức nguyên thơ lại Gò-công làm huyện quyền nhì 1800 quan tại Bến-tre.</t>
  </si>
  <si>
    <t>Còn ai muốn xin về địa phận Annam ở thì sẽ được, lại được đem vợ con của cải đi nữa; thuế khóa y theo cũ không đổi; dân chẳng phải đi lề cho quan; lệ làm xâu thì cứ các hương chức trong làng biên ra cho biết số là bao nhiêu cho được chuẩn trừ; còn lính thì cứ mười bốn tên bắt một, tiền lính thì sẽ bớt.</t>
  </si>
  <si>
    <t>Chiếc tàu l'Orne mới chở lại một chiếc tàu khói nhỏ, là thứ tàu dễ dùng cho địa phận nầy; tàu đóng bằng đồng chắc chắn, bù đựng nước cũng bằng đồng dày, các thứ máy làm bằng đồng đỏ; tàu ấy chạy xuống Mỹ-tho, dắt một chiếc ghe tải đồ, chạy qua mấy khúc cạn ở sông Bến-lức, rạch Bo mà không bị ngăn trở, chạy một giờ hết 60 cân than. Nhà nước cũng mới được một chiếc tàu khói nhỏ để làm việc trong các sở tham biện. Làng Mỹ-điền ở huyện Phước-lộc mới bắt được một người làm việc với hãng làm phù, đi thâu thuế cho giặc; trước làng xóm sợ quân giặc phải đóng thuế cho nó, bây giờ không chịu nữa. Có một người làm quân giặc ra thú đã được một năm ở Cần-giuộc, mới bắt một người làm giặc với mình bữa trước đem xuống ghe chở về nạp cho quan sở tại. Ngày 15 tháng juin giờ thứ bảy tối có một người bị cướp mất 160 đồng bạc tròn; ngày mồng 6 tháng ấy ban tối có kẻ vào nhà lấy của 13 đồng bạc tròn.</t>
  </si>
  <si>
    <t>Tên những người Annam làm việc giúp các quan tham biện trong ba tỉnh: Tại tỉnh Vĩnh-long: Thông ngôn Andreas Lực, Jacobus Thịnh; Ký lục Nguyễn văn Lộc, Nguyễn văn Thiều; Lính mata Mỹ-tho và Chợ-gạo. Tại tỉnh An-giang: Thông ngôn Tài, Ben, Xuyên; Ký lục Nguyễn duy Hàng; Lính mata Cần-giờ và Chợ-lớn. Tại phủ Tân-thành, Sa-đéc: Thông ngôn Michaël Minh; Lính mata Cần-lố. Tỉnh Hà-tiên: Thông ngôn Lộc, Võ, Bình; Ký lục Nguyễn văn Vi; Lính mata Thủ-dầu-một, Thủ-đức; Thông ngôn Xoáy ở tàu Bourdais.</t>
  </si>
  <si>
    <t>Kinh Quới Đước mới đào xong ngày 11 tháng mai; đào hết 45 ngày, bề rộng 20 thước tây, bề sâu 3 thước 5 tấc, bề dài 375 thước; một ngày lấy được 350 thước vuông đất. Kinh Vĩnh Lợi mới đào xong, nhiều ghe thương hồ các nơi đã qua lại buôn bán; ngày 15 tháng juin quan Nguyên-soái ban cho các làng có công đào kinh ấy 3,000 quan tiền, giao cho tham biện Gò-công phát. Các làng xóm ở các miền ruộng đang lo cày cấy làm ăn; làng Châu-thới mới lập ở tổng Hòa-thịnh cũng đang sắm trâu làm ruộng, dân số càng ngày càng đông. Có thơ trên Tây-ninh nói phía làng An-cư dân sự đã được bình yên vì có nhiều người làm đầu giặc ra thú. Từ tổng Cửu-an-hạ cho đến làng An-cư quân giặc bày ra nhiều cái trạm liên theo nhau như trạm nhà nước để dẫn đường cho các đạo giặc; bây giờ có một người làm đầu trạm đã ra đầu thú.</t>
  </si>
  <si>
    <t>Ông nguyên soái ký</t>
  </si>
  <si>
    <t>Nguyễn văn Ninh (Thủ-đức), Nguyễn văn Lành (Thủ-dầu-một), Phạm văn Kế (Bình-hòa, Sài-gòn), Huỳnh kim Thinh (Tân-huyện, Biên-hòa) nguyên làm thầy dạy chữ quốc ngữ, nay đều thôi dạy nên quan Nguyên-soái cho lên hạng nhì từ ngày mồng mười tháng août. Trần văn Lễ là đội cựu ở Cây-lấy, phần thưởng mỗi tháng 12 quan tiền, nay quan Nguyên-soái còn cho ăn tiền như vậy trong một năm nữa.</t>
  </si>
  <si>
    <t>Cấp bằng: Nguyễn văn Đinh (kí lục bậc ba lên hạng nhì từ 15 tháng juin, làm việc tại Sa-đéc); Jacob Yên (thông ngôn bậc ba theo tham biện Cần-lố từ 25 tháng juillet); Paul Trường Chánh Sứ (trước dạy chữ quốc ngữ tại Tây-ninh, nay kí lục bậc ba tùng tham biện Vĩnh-long); Lê Kiên Văn (kí lục bậc ba, Vĩnh-long); Nguyễn phước Thới (kí lục bậc ba, Vĩnh-long); Paul Ngân (thông ngôn hạng ba, Cần-giộc); Trần văn Tình (thông ngôn bậc ba, Mỹ-tho) — đều từ ngày 25 tháng juillet.</t>
  </si>
  <si>
    <t>Quan Nguyên-Soái định: mỗi năm phần thưởng 150 quan tiền cho Hạ thị Kiên là vợ lính mã tà Nguyễn văn Lân bị chết tại Pa-kri (Cao-mên), trong mười năm. Cấp bằng cho Nguyễn văn Bình làm thông ngôn hạng nhì từ 16 tháng juin tùng tham biện Sa-đéc. Cấp bằng cho các kí lục làm việc theo cựu trào đã giúp việc tại Sa-đéc: Trần Khuê, Nguyễn Ý, Nguyễn phước Thanh (360 quan/năm); Hồ văn Sử, Nguyễn hữu Thành, Nguyễn doan Hiệp, Nguyễn ngữ Luong (300 quan/năm) từ mồng một tháng juillet 1867. Huỳnh Cường kí lục hạng nhì tại Tam tòa lên hạng nhứt từ rằm tháng août. Nguyễn duy Hạng kí lục hạng ba tại dinh quan thượng thơ lên hạng nhì. Antoine Sơn thông ngôn thứ ba lên thứ hai, tùng tham biện Rạch-giá. Paulus Của thông ngôn hạng nhứt tại dinh ông thượng thơ xin thôi, quan Nguyên-Soái cho. Dương kế Chất kí lục hạng nhì tại Long-thành nay làm việc tại Vĩnh-long từ 16 tháng août. Marius Om làm thông ngôn hạng ba từ mồng 7 tháng août. A thông và A hội đổi chỗ nhau giữa Chợ-lớn và Sa-đéc. Đinh sơn Thọ nguyên là Tổng Bình-trị-thượng nay được làm huyện tùng tham biện Hoàn-trị.</t>
  </si>
  <si>
    <t>Quan nguyên soái kí</t>
  </si>
  <si>
    <t>Quan Nguyên-Soái thưởng cho các lính mã tà Phạm văn Cưu, Nguyễn văn Vân, Hồ văn Đức, Nguyễn văn Sang, Đang văn Gia làm mata tại Sóc-trăng mỗi tên 25 quan tiền vì đã ra sức đánh đuổi một đảng ăn cướp. Trần Khoa, Huỳnh văn Thể là kí lục cựu trào xin làm việc tân trào, nay được ăn lộc 360 quan/năm; Dương thế Hủy, Nguyễn hữu Lợi, Nguyễn hữu Thương, Dương Thành, Hồ duy Thu ăn lộc 300 quan/năm kể từ 20 tháng juin 1867. Nguyễn văn Châu là đội hạng nhứt nay được làm quan ăn lộc 600 quan/năm từ mồng một tháng juillet tùng tham biện Hà-tiên. Nguyễn văn Chánh thông ngôn hạng ba lên hạng nhì (Hà-tiên). Bernardus Hợp thông ngôn hạng nhì đi làm việc tại Hà-tiên. Nguyễn văn Chỉnh là thông ngôn cựu quan Tổng đốc Châu-đốc nay làm thông ngôn thứ ba tùng tham biện Hà-tiên từ 13 tháng juillet 1867.</t>
  </si>
  <si>
    <t>Quan ngjuyeen soái kí</t>
  </si>
  <si>
    <t>Nói về sự ông lớn Phan Thanh Giảng chết: bài viết về cái chết của ông Phan Thanh Giảng và ý nghĩa lịch sử. Kèm tin ngày 31 tháng juillet các hương chức nội tổng An-ninh-hạ, hết thảy 29 người, tựu tại tham biện mà đặt người làm tổng, mỗi người viết riêng tên người mình lựa.</t>
  </si>
  <si>
    <t>Tàu Forfait đi bắt tàu ô mới về ngày mười sáu tháng juillet, bắt được hai chiếc, trong đó có một chiếc đã đốt một làng gần bãi biển. Có một người Các chú đi ghe vô Chợ-lớn chở hàng, đem 25 đồng bạc theo, dọc đường buồn ngủ nên bị ăn cắp; về Sài-gòn thưa với quan Giám thành; khám ghe số 225 thì tìm được bạc giấu trong lưng vợ chủ ghe, số 115; người ta bắt bà ấy với ba tên chèo mà bỏ tù. Ở Bà-rịa người ta đang lo việc làm ruộng, năm nay đã cày hết chỗ hoang; trâu chết toi năm nay hết 330 con; tổng Phước-hưng-thượng năm nay mía lên tốt, bông bắp cũng tốt. Có một người tàu buôn Langsa tên Cruveiller bị người tên Thi theo giúp việc bảy năm ăn cắp một ngàn đồng bạc, bắt được tại Vĩnh-long.</t>
  </si>
  <si>
    <t>CHUYỆN VỀ XỨ TRÀ VINH: Bây giờ Trà-vinh và Lạc-hóa nhập làm một địa hạt, một sở tham biện. Lạc-hóa có năm tổng và một chỗ Đồn-điền, trong năm tổng có 4 tổng đàng thổ (người Cao-miên) và một tổng Annam; bên Trà-vinh có hai tổng Annam. Đất Trà-vinh liền với Lạc-hóa, đi bộ chừng một ngày; đất giồng tốt để lập vườn tược, trồng mía, bông, đậu, dưa, nuôi trâu bò; dưới nà thì làm ruộng. Các chú và Minh hương thì buôn bán, Annam làm ruộng, bắt cá, làm củi, người Thổ trồng dâu nuôi tằm làm ruộng. Trâu bò dễ nuôi và tốt hơn các xứ khác vì hai mùa đều có cỏ. Tại Trà-vinh có một chợ lớn, một ngày nhóm hai lần; ghe Các chú, Annam từ Sài-gòn, Thủ-dầu-một, Biên-hòa và các nơi đều tới buôn bán; tháng hai tháng ba dân làm đìa bắt cá làm mắm. Người Thổ đông hơn người Annam bội phần, phong tục lộn lạo với nhau, ăn mặc như nhau chỉ khác tiếng nói; trong người Thổ có nhiều người làm tổng lý, coi quản trị dân cũng khá, có người làm tổng hơn 28–30 năm. Ký: Petrus Tân.</t>
  </si>
  <si>
    <t>petrus Tân</t>
  </si>
  <si>
    <t>Nghe nói bờ đê ngoài Bắc lở, thiên hạ chết hết nhiều lắm. Đê ấy ở tỉnh Nam-định, xây vòng bao phía trên tỉnh cùng mấy phủ huyện gần, bề dài hơn ba mươi dặm, bề cao ba bốn tầm, mặt đê hai tầm, thiên hạ đi trên mặt đê như đàng cái; đến kỳ tháng năm tháng sáu nước lụt đổ xuống ngập lại ba phần đê; nhà nước Annam đặt quan canh giữ, thường năm phải bồi đắp thêm. Ngày 19 tháng năm ở Đàng trong mất thêm ba tỉnh; qua ngày 20 tháng ấy ở Đàng ngoài phá đê, nước tràn vô chết người ta vô số: tỉnh Nam-định chết nửa phần, tỉnh Hà-nội chết hết một huyện.</t>
  </si>
  <si>
    <t>Danh sách những người được ân xá: Lê văn Mẫn (Biên-hòa); Nguyễn Trương (Mỹ-tho); Nguyễn văn Cố, Nguyễn văn Hứa, Nguyễn văn Sanh, Nguyễn văn Tích (Sài-gòn); Nguyễn văn Trụ, Nguyễn văn Quang, Trần văn Canh, Ngô văn Chừng, Phạm văn Dương, Nguyễn văn Vang, Phạm thiện Lễ, Nguyễn văn Dương, Trần văn Phương, Nguyễn văn Lược, Nguyễn văn Huyền, Nguyễn văn Gian, Lê văn Lý (Cần-giuộc); Nguyễn văn Đoan (Cần-lố); Châu văn Nghị, Nguyễn khách Đàn (Mỹ-tho); Nguyễn văn Chánh (Gò-công). Nhân dịp ấy quan Nguyên-soái tha những tội nhơn ở tỉnh Vĩnh-long: Nguyễn văn Sài; Lý văn Học (Minh-nhơn); Lê văn Biên (Phú-hữu); Nhan Khách và Ung Trường (ban Phước-kiểng); Dương Tài (ban Quảng-đông); Nguyễn văn Kính (Phước-hạnh); Huình văn Sóc (Thới-yên); Nguyễn văn Tước (An-ninh); Lê văn Đồng (Trường-lộc); Nguyễn văn Tân (An-lợi); Đỗ văn Sum (Tân-hòa). Lại tha ba người tội nhơn ở Ba-xuyên: Huình văn Tài, Nguyễn văn Trí, Lê văn Điền. Kể từ ngày rằm tháng août năm nầy. Quan Nguyên-Soái ký tên.</t>
  </si>
  <si>
    <t>Quan nguyên soái ký tên</t>
  </si>
  <si>
    <t>Loạt bổ nhiệm và ban thưởng: đội nhứt Đông làm phó quản, ăn lộc 600 quan/năm, làm việc theo tham biện Vĩnh-long từ 22 tháng août 1867; Carolus Tài thông ngôn nhì hạng lên bực nhứt, ăn bổng 1800 quan/năm tại Châu-đốc. Nhân lễ bổn mạng Hoàng đế Phalangsa, quan Nguyên-soái ban bằng cấp cho: Trần văn Sơn (tổng Annam), Trần Sốc (tổng Cao-mên), Thai Na (Hộ trưởng Minh hương), Tăng Chánh (Ban trưởng Các chú) — ngày 26 tháng août. Dương văn Hiếu (làng Phú-lệ, huyện Tân-long) làm huyện quyền nhiếp, ăn lộc 150 quan/tháng tại Rạch-giá từ mồng một tháng septembre. Nguyễn văn Hò làm thông ngôn hạng ba 600 quan/năm tại Tân-an. Thomas Hồn lên nhứt hạng giáo tập 600 quan/năm. Thăng nhì hạng giáo tập (360 quan/năm) cho: Nguyễn văn Điềm (Mỹ-tho), Nguyễn văn Sâm (An-hòa, Sài-gòn), Võ văn Huình (Phú-lâm, Chợ-lớn), Nguyễn văn Liền (Tân-an), Nguyễn văn Cử (Cần-giộc), Dương văn Lâm (Hóc-môn), Nguyễn văn Trí, Nguyễn văn Nhì, Tô chánh Văn (Mỹ-tho). Cho làm giáo tập tạm 30 quan/tháng: François Đồng, Trần văn Đinh (Sài-gòn), Nguyễn văn Vạn (Mỹ-tho), Nguyễn văn Bá (Cần-giộc). Quan Phủ Cao-mên tên Thiện ở Cà-mau được kêu bằng quản cơ, 600 quan/năm. Trả lại 13 mẫu 70 sào cho Bùi thị Lọ ở làng Vạn-phước (Cần-giộc). Lê văn Thành trốn tù bốn năm nay mới bắt lại được. Thưởng Nguyễn văn Vụ 400 quan (vợ bị bắn chết tại Mỹ-qui), Đá 100 quan. Tên Vệ Dù được bớt án còn một năm. Phát 180 quan/năm cho tên Mọi trước làm lính tàu bị đạn đứt một tay tại làng Long-trị năm 1862. Sanh làm thông ngôn hạng ba tại Tây-ninh. Tổng Kết (người Cao-mên) làm huyện 200 quan/tháng coi các làng Cao-mên trong phủ Lạc-hóa. Phủ Trực làm phủ lại coi huyện Vĩnh-trị, ở Vũng-liêm với 50 tên mã tà. Huình văn Hội đội hạng nhứt làm phó quản 600 quan/năm từ 16 tháng septembre. Đội Nguyễn văn Niên làm phó quản 600 quan/năm tại Lạc-hóa. Nguyễn văn Đồng làm giáo tập nhì hạng quyền nhiếp tại bến Búng, làng Bình-an, 30 quan/tháng. Nguyễn văn Đề làm giáo tập hạng nhì 360 quan/năm.</t>
  </si>
  <si>
    <t>Ngày mồng ba tháng août có một ông đội tên Đồng với một người làm tri bộ tên Đường mộ người làm giặc, lại có ở tại chợ Giồng-keo thuộc Tân-minh. Đảng ăn cướp ấy lấy đồ trong một hai cái nhà; bỗng có một huyện tên Lê tấn Đức đi tới đó, giết được tên đội Đồng, làm đảng ăn cướp thất kinh trốn qua chỗ khác. Ông tham biện nghe tin liền đi tới với ông quan cai tàu, đi thăm các nơi rồi kêu dân về yên trong làng mình, dân lấy làm vui vì khỏi bị ăn cướp phá. Bài luận: nay ba tỉnh mới đã hiệp với ba tỉnh cũ nên không còn lẽ nào mấy người tử tế đi làm giặc nữa; những người làm giặc tưởng nhà nước Annam sẽ lấy lại địa hạt nên chống trả cùng Langsa, nay đã biết mình lầm mà ra đầu thú hết; kẻ như đội Đồng, tri bộ Đường còn kiếm thể làm cho người ta ở không yên thì là kẻ thù, phải bắt mà nộp, vì tưởng giúp người Annam té ra làm cho dân Annam chịu thiệt hại.</t>
  </si>
  <si>
    <t>Tin quan Tham biện đem các học trò về Tây: rời Sài-gòn ngày mồng mười tháng avril, tới thành Toulon ngày 21 tháng juin; dọc đường ghé Phố mới (14), Ceylan (23–26 avril), Aden (mồng bảy tháng Mai), Suez (18), đi xe lửa tới Alexandrie (19), xuống tàu Andromaque (20 tháng Mai), tới La Seyne mồng sáu tháng juin, ghé Messine (13–14), tới Toulon ngày 19 tháng juin. Nhà trường La Seyne có thanh khí tốt, nhà cửa rộng rãi, phòng buồng mát, có các bà phước nuôi kẻ bệnh, sân chơi rộng trồng cây cối. Quan tham biện khen học trò Annam ăn ở có phép tắc, biết chịu lụy thầy, sạch sẽ tử tế. Nhận xét: học trò mới qua còn dốt, chưa biết viết biết đọc, nói tiếng Phalangsa còn chậm; trong số đem về chỉ có 4 người khá vì đã học nhà trường nhà nước ở Sài-gòn; đề nghị lần sau nên sai những đứa đã học nhà trường thầy dòng tại Sài-gòn thì tốt hơn. Trần văn Bửn (con quan Phủ Ca) bị bệnh rét nặng nay đã giỏi, đang ra sức học; Nguyễn văn Lời (con quan Đanh) và cháu Lê công Nhung mạnh giỏi; Trần bá Hữu (em quan Phủ Lộc) học hành giỏi lại siêng năng. Có hai tên học trò mới trở lại đạo. Huình văn Trọng (8 tuổi, Bình-khinh, Phước-chánh, Biên-hòa) và Nguyễn văn Thơ (15 tuổi, Vĩnh-kiêm, Kiến-hưng, Mỹ-tho) muốn xin về. Ông thầy cai trường nói sẽ đem các học trò Annam đi coi đấu xảo nhưng còn đợi phép quan Nguyên-Soái. Mười người học trò gởi cho quan tham biện đem về Tây đã tới La Seyne ngày 21; trường Marseille ở ngay đầu đàng xe lửa, phòng ngủ và chỗ học mát mẻ; quan tham biện gởi lại cho thầy cai trường 372 quan 2 tiền và một cái sổ để chia cho mỗi trò mỗi tuần lễ.</t>
  </si>
  <si>
    <t>NÓI VỀ TRẬN GIẶC CẦU NGANG: Ngày mồng hai tháng tám nổi một đám giặc trong xứ Cầu-ngang; những người làm giặc ấy từ Châu-đốc, Ba-xuyên tới; phó nguyên soái Nguyễn Xuân Phong, chánh đề đốc Nguyễn văn Cần, phó đề đốc Lê đình Dương tụ tại Giồng-sâm, gạt dân làng theo mà làm loạn; binh khí không có, đốn cây rừng vót nhọn mà cầm tay, sắm ít cây cờ, lấy trống chùa ba bốn cái làm hiệu lịnh. Hễ hiệp súng thì cứ liều đầu vào nên chết vô số; chánh phó đề đốc cũng chết; lấy được bốn cái trống, bốn năm cây cờ, bắt hai con ngựa. Sau trận, binh Phalangsa với lính mã tà đi thám các nơi quanh Cầu-ngang không gặp giặc nữa rồi về Trà-vinh; bắt những quan quân trốn vào làng xóm được 150 người, trong đó có tổng binh, thống binh, thống quân; quan tham biện đang đoán xử. Ký: Tân Pétrus.</t>
  </si>
  <si>
    <t>Tân Petrus</t>
  </si>
  <si>
    <t>Ngày 11 tháng septembre giờ thứ năm rưỡi buổi chiều có một con trâu không biết của ai nhảy ngang Trường-thi chém bốn người: đầu tiên húc một ông quan ba bộ, rồi chém ông quan hai khi ông giơ tay đuổi nó; mấy người lính đi làm việc về nhảy vô cứu thì bị nó đụng té chúi đầu vô bụi; hai người lính đi chơi nhảy vô đuổi cũng bị chém ngang hông. Con trâu chạy về phía Cầu-kiềng; ông quan tư biểu một người lính đem súng đi bắn nhưng nó nhảy vô bụi đi mất. Cả thảy bốn người bị trâu chém. Ký: Thomas Sanh.</t>
  </si>
  <si>
    <t>Đã ít lâu nay tại Thủ-đức có cọp nhiều lắm, mỗi đêm nó ra tới làng ở gần đó; rạng ngày người ta xem được dấu chơn cọp. Nó bắt heo chó của người ta mà ăn nên trong phía ấy phải giữ mình cho lắm. Người ta tưởng chừng bảy tám con đi với nhau, có con lớn có con vừa và con nhỏ; có người gặp nói bề cao con cọp lớn ước chừng một thước hai tấc Phalangsa, mấy con đi theo có khi là cọp cái với con nó. Mỗi đêm thấy nó thì cả làng đốt đuốc mà đuổi đi, làng nào cũng làm như vậy nên có khi cọp sợ mà bỏ xứ trốn qua chỗ khác. Ký: Alamel, thông ngôn.</t>
  </si>
  <si>
    <t>Alamel, thông ngôn</t>
  </si>
  <si>
    <t>P. Thới</t>
  </si>
  <si>
    <t>Quan tổng trấn kí</t>
  </si>
  <si>
    <t>quan nguyên soái ký</t>
  </si>
  <si>
    <t>Quan thượng thơ kí</t>
  </si>
  <si>
    <t>Nguyễn Văn cữu, thầy dạy học</t>
  </si>
  <si>
    <t>p. THỚI</t>
  </si>
  <si>
    <t>Minh</t>
  </si>
  <si>
    <t>Gueldre , thông ngôn</t>
  </si>
  <si>
    <t>Gẻdolle ký kí lục tòa nhứt G. Jame ký, A. Bủnel kú</t>
  </si>
  <si>
    <t>Ông quan làm đầu hội đồng kí, Quan nguyên soái ưng mà kí</t>
  </si>
  <si>
    <t>maynadie , thông ngôn</t>
  </si>
  <si>
    <t>Ngoạn, kí lục</t>
  </si>
  <si>
    <t>quan nguyên soái với quan lại bộ thượng thư kí</t>
  </si>
  <si>
    <t>Ngày 22 tháng giêng, giờ thứ tám sớm mai tại dinh Quan Lại bộ thượng thơ sẽ niêm phong giao giá cung cấp năm trăm cây cột; phải nộp hai trăm quan tiền trước tại kho bạc; ai muốn biết điều lệ thì đến dinh mà coi.</t>
  </si>
  <si>
    <t>Thống sát lục tỉnh nam luật lục vụ quan Philastre ký</t>
  </si>
  <si>
    <t>Aldricus lottin de la Peichardiere là thầy dạy học trò Annam ký</t>
  </si>
  <si>
    <t>quan hộ bộ ký</t>
  </si>
  <si>
    <t>QUAN hộ bộ ký</t>
  </si>
  <si>
    <t>Quan nguyên soái kí tên, quan thượng thơ tuân cử</t>
  </si>
  <si>
    <t>quan hộ bộ kí</t>
  </si>
  <si>
    <t>cùng</t>
  </si>
  <si>
    <t>Nhựt trình sau sẽ nói tiếp về chuyện ấy</t>
  </si>
  <si>
    <t>CÙNG</t>
  </si>
  <si>
    <t>QUAN HỘ BỘ KÍ</t>
  </si>
  <si>
    <t>Quan nguyên soái kí, quan lại thượng thơ cũng kí</t>
  </si>
  <si>
    <t>quan thượng thơ kí</t>
  </si>
  <si>
    <t>quan lại bộ thượng thơ kí</t>
  </si>
  <si>
    <t>Thống sát lục tỉnh nam luật vụ quan Philastre</t>
  </si>
  <si>
    <t>ỈE</t>
  </si>
  <si>
    <t>Quan nguyên soái ký G. OHIER  Quan lại bộ thượng thơ ký, L. LAUGIER</t>
  </si>
  <si>
    <t>Đốc phủ sứ ca kí</t>
  </si>
  <si>
    <t>Thống sát lục tỉnh nam luật vụ quan ký PHILASTRE</t>
  </si>
  <si>
    <t>Quan Nguyên-Soái tổng thông thủy lục binh dân quyết định kể từ ngày ban hành: việc đặt nhựt trình Gia Định Báo sẽ phụ cho ông P. Trương-vĩnh-ký coi quản lý; làm chức Gia Định Báo tổng tài thì ăn lộc một năm là 3000; tờ báo cũng mỗi tuần lễ mỗi chạy. Ký: Thương thơ ki L. Lacieur; Nguyên-Soái ki G. Ohier.</t>
  </si>
  <si>
    <t>Nguyên-soái tổng thống thủy lục binh dân, cứ theo lời quan Lại bộ thượng thơ bào cử.                                  ĐỊNH:
Kể từ ngày nay vi thì, thì việc đặt nhựt trình Gia định báo sẽ phú cho ông P. Trương-vĩnh-ký coi quản lấy ; làm chức Gia định báo tổng tài thì ăn lộc một năm là 3000.
Tờ báo ấy cũng mỗi tuần lễ mỗi chạy. Sẽ chia ra làm hai phần : Một phần Công vụ, thì về việc quan, tờ thị, lời nghị cùng là thể lệ nhà nước ra. Các lời ấy sẽ làm tiếng Phú-lăng-sa mà Lại bộ đường sẽ giao cho ông P. Trương-vĩnh-ký dịch ra tiếng Annam mà đem vô. Còn một phần kia Tạp vụ thì đặt những chuyện trong truyện hoặc có ích, hoặc vui và hay về việc phong hóa cùng là về các việc hiện tại bây giờ...để cho các trường quốc ngữ đọc, cùng để cho dân bổn quốc lấy làm hay làm cần mà coi.
Những khoản ấy, thì sẽ chạy cho Lại bộ đường hay trước, rồi mới in ra.
Phú cho quan Thượng thơ phải lo mà biện theo tờ định này, phát ra và đem vô các số quyện cho người ta biết.
Tại Saigon ngày 16 tháng septembre, năm 1869.
Thượng thơ kí
L. LACUERA.
Nguyên-Soái kí, 
G. OHIER.</t>
  </si>
  <si>
    <t>TVK</t>
  </si>
  <si>
    <t>Quan-Nguyên-Soái biết dân Annam có nhiều khi lầm, vì chẳng biết rõ lời người nói, và ý người làm, phải chi mọi người đều biết rõ ý người muốn thì đã chẳng có nhiều điều tình tệ, nên người dạy in nhựt trình này ra nhiều lần trong một tháng, để cho người cùng dân hiểu ý nhau. Những thầy trưởng quốc ngữ thì trễ nải, hoặc chẳng đọc nhựt trình cho học trò hay là người làng nghe, hoặc có khi chẳng hiểu cho rõ, kẻ hay chữ thì chẳng hay cắt nghĩa cho người ta biết với, quan Nguyên-Soái người muốn cho người ta đừng có làm như vậy nữa, thì người phú cho ta việc đặt nhựt trình này kẻo người ta nói đặng rằng không hiểu, cũng là cho người ta biết những điều biết trong nhựt trình là điều thật và có ích.
Nhựt trình này có ích cho mọi người vì trong ấy có đủ mọi điều về dân sự, lịnh quan Nguyên-Soái dạy, ý người về sau làm sao cũng là cách thế người làm; Trong ấy người ta biết được các tin về việc buôn bán; Ở trên Châu-đốc Hà-tiên biết được giá hàng tại Saigon Chợ-lớn, mà ngồi một chỗ khỏi đi đâu, nên muốn mua muốn bán cũng gặp chầu, lại biết cho đến giá riêng đồ các Chợ lớn các nơi. Khuyên ai nấy mua lấy nhựt trình này mà coi, một tháng một quan sáu bốn mươi đồng hay là một quan bảy thì chẳng bao nhiêu để xài việc khác có khi chẳng ra ích gì. Mà như trong làng nào người ta không được giàu cho mấy thì ba chủ hiệp lại chung tiền cho một người đứng mà mua.
Những kẻ muốn mua nhựt trình thì phải tới mà mua hay là sai người ta tới tại dinh quan thượng thơ nói cho thông ngôn biên tên biên chỗ ở, lại lãnh cái giấy mà lên kho đóng bạc rồi về nhà, chẳng còn phải lo chi nữa, cả và năm sẽ được nhựt trình người ta gởi cho mà coi chẳng sai.
Những người ở khác tỉnh, khác phủ thì cũng làm như vậy tại dinh quan tham biện sở tại mình.</t>
  </si>
  <si>
    <t>Xin ai nấy khi nào có thấy hay là có biết đề gì hay và có ích thì viết thơ cho ta hay mà đem vô nhựt trình thì quan Nguyên-Soái sẽ biết ơn vì bụng tốt những người ấy; sẽ thấy in ra trong nhựt trình nầy, chẳng nên sợ giống gì: Quan-Nguyên-Soái muốn làm vậy, ai mà làm gì đặng! Làm làm vậy thì ngồi một chỗ cũng biết hết mọi sự, biết được thì ai nấy ở yên an lòng an trí chỉ lo cày bừa gieo vải cho được tích tài tích đức để lưu lai từ tôn.</t>
  </si>
  <si>
    <t>Trong nhựt trình Saigon Langsa ngày 20 tháng septembre thì có báo tin cho các phường buôn tàu bè biết, rằng qua ngày 17 tháng novembre năm nay 1869 thì sẽ khai kinh Suez là kinh đào ngang qua nước Egyp tô ở nơi cái thèo đất eo ở giữa phương Africa và phương Đông nầy, cho tàu bè bên phương Tây thông lưu với phương Đông cho tắt đường hơn, khỏi đi vòng quanh lận theo bờ phương Africa thì xa xuôi quá.</t>
  </si>
  <si>
    <t>Ông phủ Tân-bình đã gởi cho được đem vô nhựt trình, khoản sau nầy dẫn tích cho người ta biết cho rõ bởi đâu mà người Chệc lập lễ ăn trung thu rằm tháng tám. Vì thật có ít người biết cũng có ít người nghĩ đến.
Ngày rằm tháng tám là tiết trung thu, theo thói Các chú thì kể là một bữa lễ lớn vì có ý vui mừng cho mặt trăng đêm ấy là tỏ rạng hơn các đêm khác trong cả năm.
Bên trung quốc người đời xưa có làm bốn câu thơ mà nói về bốn mùa rằng: « Xuân thủy mãn tứ trạch.
Hạ vân đa kì phong.
Thu nguyệt dương minh huy.
Đông lãnh tú cô tòng.
Nghĩa là mùa xuân thì nước sông nổi lên đầy nhẩy, mùa hè thì mây núi nhiều hình dị kì, mùa thu thì kể cho cái mặt trăng là tỏ rạng, mùa đông thì còn có một cây tòng tốt tươi. Vì cớ ấy thì người ta lấy mặt trăng mùa thu là tỏ hơn ba mùa kia; mà đêm rằm tháng tám, là đêm trăng tròn chính giữa mùa thu, thì lại tỏ hơn các đêm khác trong một mùa ấy; cho nên người ta tới đêm ấy thì rủ nhau mà chơi với mặt trăng, lâu đời thành lệ, thì hoá ra một bữa lễ lớn.
Lại vì có một tích đời vua Minh-hoàng nhà Đường, có nuôi một thầy đạo sĩ, tên là La-công-viên hay làm nhiều phép lạ. Nhơn đêm trung thu vô chầu vua, thì vua nói trên mặt trăng tỏ rạng như vậy, phải chi có phép gì lên đó được mà chơi, thì lấy làm vui mừng sướng lắm. La-công-viên nói có phép, chịu đem vua lên đó mà chơi, song chẳng được đem theo nhiều người, phải lựa người nào có phước lắm, mới theo hầu vua được. Vua dạy thầy ấy chọn nội trong cung được một người theo hầu; rồi thầy ấy dùng cây gậy cầm trong tay mà quăng lên trên không, thì hoá ra một cái cầu lớn, thầy ấy bước lên trước, mà đức hai thầy trò vua đi theo, đi vừa hết cái cầu ấy, thì tới một cửa lớn, trong cửa ấy thì có lầu đài, thầy ấy nói rằng: « Đó là cung trăng; ba người đồng bước vô trong cửa, thầy ấy liền nắm lấy đầu cái cầu mà dựt lên thì lại hoá ra cây gậy, rồi đem vua vô trong lầu đài ấy mà chơi, thì có nhiều con gái lịch sự bận áo xiêm tốt lạ dị kì mà múa hát một cách hay lắm, khác hơn trong thiên hạ, thì thầy ấy nói rằng: « Ấy là con gái trên trời. Mà múa hát đó kêu là khúc nghê thường vũ y, nghĩa là xiêm mỏng áo lông.
Vua Minh-hoàng là một ông có tài về sự múa hát lắm; mà xem nghe khúc ấy thì lấy làm lạ và hay quá, không có lẽ nào người ta mà bày ra được như vậy, thì vua ấy cầm trí cầm lòng mà mắt nhìn bụng nghĩ cho được thuộc lấy sẽ bắt chước mà làm theo, cho đến đổi bất tỉnh nhơn sự không còn biết tới việc gì ngoài nữa. Tới khi gần sáng, thầy La-công-viên nói xin vua về, kẻo quá giờ rồi, không có phép ở đó nữa được, thì vua mới tỉnh lại mà trở về, ra tới cửa thầy ấy cũng quăng cây gậy hoá ra cầu như khi trước mà đi xuống.
Sáng ngày vua dạy người ta may áo xiêm như cách vua đã thấy trong cung trăng, mà chọn những con gái tốt và hát hay cho bận áo xiêm ấy, vua lại dạy cách điệu múa hát theo khúc nghê thường vũ y, cho mấy người con gái ấy luyện tập thành thuộc; rồi lại dạy các thợ làm một chỗ lầu đài như trong cung trăng vậy, cho mấy người con gái đó ở trong ấy mà múa hát khúc nghê thường vũ y, rồi đem thầy La-công-viên vô coi, thì thầy ấy khen vua là có tài lắm, bởi vì thấy có một lần trong ban đêm, mà bắt chước theo được đủ cách điệu như vậy, thì không mấy ai có trí mà bì đặng.
Lại người Các chú có nói truyện ngoài rằng: « Đời nhà Hán vua Quang võ tên là Lưu-tá đi đánh giặc mà bị giặc vây trong một cái thành, lâu ngày, cho tới nỗi hết lương thực không còn gì cho binh lính ăn nữa, thì vua Quang-võ đặt bàn vọng thiên, mà khẩn vái với trời, thì cảm động lòng trời, mà cho đất trong thành sanh ra nhiều củ khoai môn, cho binh lính đào lấy mà ăn đỡ đói; rồi ăn khoai ấy được lâu, song lại hoá chứng ích bụng ra, vua lại phải khẩn vái nữa, rồi trời lại cho sanh ra nhiều trái bưởi trên cây, binh lính hái trái ấy mà ăn, thì tiêu được chứng ích bụng nhờ sự ấy thì dưỡng sức binh lính lại được, cho tới khi đánh được giặc giải vây mà ra. Sự vua khẩn mà cảm động làm vậy cũng là tại đêm trung thu cho nên tới bây giờ người Các chú tới lễ trung thu thì hay làm một thứ bánh kêu là trung thu nguyệt bính nghĩa là mặt trăng giữa mùa thu, để mà làm của lễ đem cho nhau; lại khi cúng trong nhà mình thì dầu khó khăn làm sao, cũng phải kiếm mua cho được trái bưởi và củ khoai môn, sẽ ăn trong đêm ấy, mà nhắc lại sự tích đời xưa.
Phó-tán-binh Tôn-thọ-tường kí.</t>
  </si>
  <si>
    <t>Kể từ năm Tần vị nước Nam phải thuộc về nhà Tây-hán, cho tới năm kỉ hợi, tính được 149 năm; rồi từ năm canh tí bà Trưng-trắc, lên làm vua, tới năm nhâm dần bị hại thì được có ba năm, rồi lại phải thuộc về nhà Đông-hán bên Tàu.
Năm quí mão người Mã-viện đã đánh được bà Trưng-trắc, bèn trồng một cột đồng trụ tại động Cổ-lâu, thuộc xứ Khâm-châu, để mà làm nên bờ cõi nhà Hán là tới đó, Mã-viện lại có lời thề rằng: « Đồng trụ chiết Giao châu diệt » Nghĩa là nói khi nào đồng trụ gãy thì xứ Giao-châu phải mất hết người trong nước, thấy có lời thề làm vậy, thì sự lâu ngày cột đồng ấy có gãy đi chăng, bèn thường thường đem đá đến mà xây bồi thêm hoài, cho nên lần lần thành một gò đá cao, sau lâu ngày rồi thì chôn lấp mất đầu cột đồng ấy đi, tới bây giờ chẳng còn biết là ở chỗ nào nữa, vậy hề các quan sứ Tàu qua nước Annam, hay là các quan sử Annam qua Tàu thì cũng lấy việc tra kiếm đồng trụ làm trọng, mà chưa ai nhìn cho ra ở dân là chắc phải đồng trụ của ông Mã-viện lập, bởi vì đời sau cũng có lập nhiều đồng trụ như vậy.
Từ khi nước Nam đã thuộc về nhà Hán rồi, thì những mày người bên Tàu qua làm quan Thú-linh đều ham của quí báu trong xứ ấy là ngọc trai, lòng sò, sừng tây, ngà voi, đồi mồi, hương lợi, gỗ tốt, không ai giữ hạnh thanh liêm được, qua quào cho đầy túi riêng, rồi lại lo lắng mà thuyền thăng đi chỗ khác, cho nên những kẻ lại dân chịu khổng nỗi làm giặc hoài đi, mà các người làm quan cũng chẳng chừa, dân mới bắt quan thứ sứ tên là Châu-ngưng mà giết đi, rồi lựa người mà sai qua cho đến triều đình bên Tàu kể những tội Châu-ngưng ra cho vua nhà Hán nghe, vua nhà Hán bèn chọn một ông quan tốt hơn hết, tên là Gia tổng, qua làm quan thứ sứ, thì dân đều mừng rỡ ở yêu mà ca rằng: « Bởi cha Giả chắm qua khiến chúng con hoang lổ này được thêm công bình, lòng nào còn dám trở» Sau khi Gia-tổng thuyên về, thì cử người trong xứ Giao-châu là Lý-tân lên thế cho mình.
Thuở trước trong địa phận nước Nam có quận Hiệp-phổ, trên đất không trồng lúa gạo được, mà dưới biển có sanh ra nhiều thứ châu báu, nên dân xứ ấy nhờ được để đổi lúa gạo cho xứ khác mà ăn, từ khi đã thuộc về nhà Hán, các quan bên Tàu qua cai trị đó, thì đều là người tham lam hiệp bắt dân sự đi xuống biển lấy châu báu cho mình đem về Tàu, nên dân không còn nhờ gì được đổi gạo mà ăn, thì phải bỏ xứ mà đi hết nhiều quả, rồi thì châu báu trong xứ ấy cũng đổi đi qua xứ Giao-chi mà không còn sanh ra trong biển xứ ấy nữa, tới lúc ấy có quan thái thú tên là Mạnh-thường là người thanh cao trong sạch làm, khi mới đến thì đã trừ bỏ hết mày đều tệ trước đi, mà lo những việc có ích lợi cho dân chưa đầy một năm thì châu báu lại trở về mà sanh trong biển quận Hiệp-phổ như thuở trước, dân sự cũng đem nhau trở về mà an cư lạc nghiệp hết thảy vậy, nên thiên hạ xưng ông ấy là *thần minh*, trong sách Tàu hay nói tích chép ở Hiệp-phổ là chỉ sự đó.
Từ thuở bên Tàu đã lấy được nước Nam mà cai trị rồi, thì triều đình nhà Hán coi những người trong nước Nam ra cũng như là mọi rợ, dầu có thì dặn mặc lòng cũng không thèm dùng ra làm quan, đến khi Lý-tân đã làm được quan thú sứ thì mới dâng sớ mà phân bì với người trong trung quốc, nhưng mà triều đình bên ấy cũng còn e người ở xa xuôi nên dùng về lo việc nhà nước thì có làm ra nhiều điều hư hại cho triều đình chăng, nên cho phép được làm quan trong xứ mình mà thôi, khi ấy lại có người trong nước Nam tên là Lý-cầm làm chức việc linh hầu cận trong đến vua nghe đây thì ấy làm giận làm bèn rủa năm sáu người chức việc làng trong xứ mình chở tới ngay tất người các nước đến châu đủ mặt, thì đem nhau mà mọp trước sân châu kêu rằng: Ôn cả chẳng đặng công bình, các quan hỏi vì cớ gì, thưa rằng: Xứ Nam-việt chúng tôi ở xa xuôi quá chừng nên không nhờ được ơn trời che đất chở, cho nên mưa thuận chẳng xuống, gió hòa chẳng qua vân vân. Vua nhà Hán nghe đặng thì yên vỗ về Lý-cầm rồi từ ấy người nước Nam mới được làm quan theo một lệ cũng như người trung quốc, là nhờ có Lý-tân, Lý-cầm mở đầu ra vậy.
Trước ấy thuộc về nhà Hán kể từ ngày quí mão cho tới năm bình dần tính được 144 năm.
Năm bình dần ấy là bên Tàu biểu Trung bình năm thứ 3 bên Tây Giảng sanh được 186 năm.</t>
  </si>
  <si>
    <t>Vua là họ Si tên Nhiếp, còn tên chữ là Ngang-oai, tổ tiên vốn người nước Lỗ bên Tàu tị loạn Vương-mãng, mới qua ở nước Nam cha là tên Tứ làm quan thái thú quận Nhựt-nam khi vua còn nhỏ tuổi đi về kinh đô nhà Hán, theo thấy lại vốn là ông Lưu-từ-ký mà học sách Tạ-thị xuân thu, trước đó thị đặng khoa Hiếu liêm, rồi sau lại đậu khoa Mậu-tài nữa, làm quan tới chức thái thú, khi vua đã làm quan thái thú quận Giao-châu, mới truyền cho dân phải học chữ nho dùng các sách Thi, Thơ, Lễ, Nhạc mà dạy người ta lại biên phải giữ theo đạo Không tứ và cầm đàn không cho dùng thứ chữ Giao-chỉ nữa, cho nên chữ riêng nước Nam mất đi là từ khi ấy.
Khi dân hết dân Annam chưa biết tiếng Tàu và không biết thêm chữ nữa, thì phải dạy nó học trời là chữ thiên, đất là chữ địa, người là chữ nhơn, đến sau khi đã quen mặt chữ tiếng nói rồi, mới học trở ngược lại thiên là trời địa là đất nhơn là người
Dân trong nước thường mến kính trọng ông ấy làm, nên mới tôn ông ấy lên mà kêu là vua, ông ấy ở ngôi được 40 năm sống được 90 tuổi.
Trước ấy có một năm ông Si-vương mắc bịnh chết đi đã ha ngày, rồi có một người tiên nhơn xưng tên là Đồng phương đến thăm có một hộp thuốc biểu người cay răng ông ấy ra mà hộ hoàn thuốc ấy vô cho ông ấy ngậm rồi lại biểu cổ đầu ông ấy lên mà lắc lắc cho thuốc xuống được một lát thì ông ấy mở con mắt động tay chơn mà sống lại, qua bữa sau thì người đấy đặng, bốn bữa nữa thì nói ra đặng mà lành khá như thường, ông ấy dùng vàng bạc châu báu mà đền ơn thì Đồng-phương không chịu lấy vật gì hết lại nói rằng: Bởi vì tướng tình kiếp trước ông ấy có nhiều ơn với nhau, nên mới tìm tới đây mà cứu chứng phải có ý gì đâu, nói rồi bỏ ra đi mất không kiếm đâu nữa, vì cớ sự ấy thì người ta cũng có kêu ông ấy là Si-tiên.
Năm thứ 40 là năm bính ngọ bên Tàu nhà Ngô biểu Huỳnh vổ thứ 3 bên Tây Giảng sanh 226 năm.
Từ vua Si-vương mất rồi thì nước Nam lại thuộc về bên Tàu cai trị.
## Trang 4
# GIA ĐỊNH BÁO
---
Năm đinh vị bên Tàu nhà Hán hiệu Kiến-hưng thứ 5 nhà Ngô hiệu Huỳnh-vũ thứ 6 bên Tây Giáng sanh 227 năm.
Vua nhà Ngô nghe vua Si-vương đã mất rồi thì nghĩ rằng : Xứ Giao-châu rộng xa quá chừng e một người cai trị không khắp được bèn chia từ quận Hiệp-phố sắp về phía bắc thì thuộc về Quản-châu đặt người Lữ-đại làm quan thứ sử còn phía nam, thì thuộc về Giao-châu người Đái-lương làm quan thứ sử, hai người quan vừa gặp tổi nghe con vua Si-vương tên là Si-huy đã xưng mình làm quan lên lấy binh trong họ mà cự Lữ-đại, Đái-lương vâng tờ mật chiếu vua nhà Ngô dạy giết Si-huy bèn đem binh tối sai kẻ dụ Si-huy biểu phải ra đầu đầu không được làm quan cũng chắc là được khỏi tội mà vì làm ông nhà gian, Si-huy nghe lời ra đầu, thì anh em sáu người đều bị Lữ-đại gạt mà giết hết đi.
Năm mậu thìn trong núi quận Cửu-chơn có một người đờn bà tên là Triệu-mụ dài vú được ba thuớc vắt ra sau lưng đựng, từ bé tới lớn không thèm lấy chồng có một nghề tài đáng để đi cướp phá các quận huyện thường mang guốc sắt cỡi đầu voi mà đi đánh giặc, sau khi chết rồi thì người ta nói là thành thần.
Năm quí vị bên Tàu nhà Ngụy soán nhà Hán nhà Ngô hiệu Vĩnh-an thứ 6 bên Tây Giáng sanh 263 năm kể giúp việc quận Giao-chỉ tên là Lữ-hưng giết quận thái là người Tôn-tư bởi vì Tôn-tư tham làm độc đốt thường đòi các tay thợ khéo hơn trong nội quận là một ngàn người mà gởi về xứ Kiên-nghiệp là kinh đô nhà Ngô dân lây làm khó làm, vừa gặp có người Đặng-tuấn tới quận ấy mà soác đồ khi giai, thì lại dùng phép riêng mình mà đòi ba ngàn con công và bắt dân phải điệu về xứ Mạc-lăng dân sợ phải đi xa bèn nhao nhác muốn làm loạn người Lữ-hưng nhơn giục lòng dân và làm đầu cho nó dậy giặc mà giết người Tư người Tuấn đi rồi bố nhà Ngô mà xin phụ về theo nhà Ngụy, quận Cửu-chơn, quận Nhựt-nam đều ưng theo hết, tới năm sau nhà Ngụy mới đặt quận Giao-chỉ dùng người Hưng làm quan thái thú, lại dùng người Hoắc-giựt ở tại kinh đô mà lãnh lấy chức Giao-châu-thứ-sử người Giựt sai người qua giúp người Hưng chưa kịp tới nơi mà người Hưng đã bị người Lý-thông giết đi rồi.
Năm ất dậu bên Tàu nhà Tấn soán nhà Ngụy sai người Dương-tất qua làm quan thái thú quận Giao-châu.
Năm tân mão bên Tàu nhà Tấn hiệu Thái-thuy thứ 7 nhà Ngô hiệu Kiến-hoành thứ 3 bên Tây Giáng sanh 271 năm.
Nhà Ngô sai người Đào-hoàng đem binh qua đánh Dương-tất mà danh quận Giao-châu với nhà Tấn, khi ấy Dương-tất có một tướng mạnh giỏi tên là Giải-hệ đóng ở trong thành mà cự lại với Đào-hoàng, người Hoàng khiến em người Hệ là tên Tượng gởi thơ biểu người Hệ ra đầu, lại cho tên Tượng ngồi trên xe tốt còn dưới thì quân gia cổ nhạc theo hậu hạ tiền hô hiệu hùng, mã đi đáo chơi xung quanh thành, người Dương-tất ngó thấy thì nói rằng : Tên Tượng là đứa bất tài mà còn được sung sướng như vậy, huống chi người Hệ thì thế nào người Hệ cũng chắc là có ý muốn ra đầu, bèn giết người Giải-hệ đi bị Đào-hoàng vậy cầm phải ở trong thành khóng còn tướng nào mà dám ra đánh giải vây được cho tới khi hết lương phải chịu ra đầu, nhưng mà Đào-hoàng chưa chịu cho đầu mà giúp lương thêm cho hiểu phải rán sức mà giữ thành ít ngày nữa, kéo mà lày tội tới bọn là bởi vì khi trước người Hoắc-giựt sai Dương-tất đi thì có đoán rằng : Như cố tới vậy thành giữ được qua một trăm ngày mà binh viện không kịp đến thì đầu đầu dấu chạy cho phép được theo ý mình không bắt tội, như chưa đủ một trăm ngày mà bỏ thành thì phải chịu tội lấy tới cả họ, cho nên Đào-hoàng mới giúp lương thêm cho
mà giữ rán cho khỏi ngày kỳ hẹn các tướng tá đều can Đào-hoàng trả lời rằng : Để đầu ta chắng biết lo nếu có bịch mà không trả lời không cho minh, song ta đã biết chắc rằng Hoắc-giựt đã chết rồi nên bây giờ không còn ai bên nhà Tấn ra sức lo về việc Giao-châu mà sai binh qua cứu viện nữa, vậy ta làm điều này là muốn cho nghi và bền lòng đầu ta mà thôi, khi đã đủ kỳ hẹn rồi mà quả là không có binh nào tới viện, thì Dương-tất mở cửa thành kéo binh ra đầu.
Người Đào-hoàng là người có mưu trí và hay thương người ta sẵn lòng giùm giúp cho những kẻ nghèo khổ, nên đặng lòng dân ai ai cũng muốn giúp cho hết lòng hết sức vậy mới đánh đâu được đó nhà Ngô bèn dùng làm quan thứ sử Giao-châu đến khi vua nhà Ngô phải đầu nhà Tấn cho từ qua ngày người Đào-hoàng phải thuận lòng theo thì vua nhà Tấn cũng cho làm chức quan ấy, người Hoàng cai trị đó ba mươi năm tới khi chết dân đều thương tiếc.
*Nhựt trình sau sẽ nói tiếp về chuyện ấy.*</t>
  </si>
  <si>
    <t>Quan Nguyên-Soái tổng thông thủy lục binh dân: ban 300 franc chân mà thưởng làng Mi-lạc thuộc địa phận tham biện Biên-hòa vì đã bắt được hai quan ứng nghĩa làm loạn; tiền thưởng này sẽ se giao cho quan tham biện Biên-hòa phân phát chia lấy; phú cho quan Thương lại lo mà biện y theo từ định này. Ký: Nguyên-Soái ki G. Ohier; Lại bộ Thương thơ ki Laugier.</t>
  </si>
  <si>
    <t>Nguyên soái tổng thống thủy lục binh dân,
Cứ theo lời quan Lại bộ thượng thơ xin,
Định :
Ban 300 franc chân mà thưởng làng Mi-lạc thuộc về địa phận tham biện Biên-hòa vì đã bắt được hai người quan ứng nghĩa làm loạn.
Tiền thưởng này thì sẽ giao cho quan tham biện Biên-hòa phân phát chia lấy.
Phú cho quan thượng lại lo mà biện y theo tờ định này.
Nguyên-Soái ki, G. OHIER.
Lại bộ thượng thơ ki, LAUGIER.</t>
  </si>
  <si>
    <t>Nguyên soái tổng thông thủy lục binh dân,
Cứ theo lời quan Lại bộ thượng thơ xin,
Định :
Ban 45 franc chân mà danh Mai-ngọc-toan linh thuộc sở Tham biện Chợ-lớn mà thưởng công vì đã gặp được hai vị súng mà đem nộp tại tham biện đường.
Phú cho quan Thượng lại lo cứ theo tờ định này.
Nguyên-Soái ki, G. OHIER.
Lại bộ thượng thơ ki, LAUGIER.</t>
  </si>
  <si>
    <t>Nguyên soái tổng thông thủy lục binh dân,
Cứ theo lời phúc bẩm quan lại bộ thượng thơ,
Định :
Phát hai trăm francs (200 f.) cho người Annam tên là Nguyễn-văn-kiểm, là chủ đất đê mà thưởng phần thiệt hại cho chủ ấy, vì đã để nhịn đất mình lại cho nhà nước ; đất ấy là tại chỗ lập dinh trại quan tham biện Mô-cày.
Quan tham biện sở tại sẽ làm tờ khế theo phép về việc đất ấy.
Còn đất của chủ ấy mà buổi giặc quan binh lấy lập đồn bảo thì không cho phát tiền bồi thường gì hết.
Tiền bồi thường hai trăm nói đó, thì về sổ thần xuất bổn địa phải chịu. (Đoạn thứ 2 điều thứ 8 về tiền xuất phí nhiêu thứ.)
Phú cho quan thượng lại lo biện theo tờ định này, rao ra cùng biên vô sổ bộ phải biên.
Nguyên soái ki, G. OHIER.
Lại bộ thượng thơ ki, LAUGIER.</t>
  </si>
  <si>
    <t>Bài viết nói về chủ trương của chính quyền trong việc **xem xét lại phép trị dân và luật lệ** để phù hợp hơn với tình hình địa phương. Quan Nguyên Soái lập hội đồng, cho các làng cử người đại diện trình bày nguyện vọng, nhằm thống nhất phép tắc, giúp dân yên ổn làm ăn và hạn chế bất mãn, chống đối.
Bài cũng nhấn mạnh rằng xã hội phải có luật lệ, trật tự và tôn ti; những người coi thường phép nước, gây rối sẽ bị xử phạt. Đồng thời, chính quyền mở rộng quyền cho dân khiếu nại và xin xét lại các bản án của quan tham biện, nhằm giảm bớt oan ức.</t>
  </si>
  <si>
    <t>Nhà nước bây lâu nay bởi khác thời, khác phép cũng vì ngôn ngữ bất đồng nên trong phép trị dân cũng là phép từ tụng dân hãy còn phải đò phải xét cho được tìm cách thể làm ích lợi cho dân, cho dân dân đó được gội nhuần ơn nhà nước rộng rãi, có bụng lo chung cho thiên hạ. Vì vậy quan Nguyên Soái mới lập hội đồng ra đề mà xét lại những lời dân xin khi hội đồng thông nhơn các nơi cho được bẩm lại theo những lời quan Nguyên Soái đã hỏi ; làng nào làng này chọn lấy người ra đứng nói thế cho cả và làng cho được lợi dân mà ích nước.
Làm làm vậy là vì lòng thương dân ; cho phép rộng cho dân kêu cho dân nói theo tinh mình sở nguyện, thì nhà nước nương theo ý dân mà định phép định lệ lại cho mọi nơi đều tóm về một mối, cho dân đó để yên lòng vui dạ mà cứ lo làm ăn cho nên giàu có phú túc ; đừng còn than van trách phận nữa mà sinh lòng oán thù bội nghịch làm bậy mà khôn lấy tội cả cha mẹ bà con dòng họ, chẳng ích gì. Cho nên it lâu nữa thì sẽ có phép có luật định lại rao ra cho làng xóm ai nấy biết ; thì khi ai có tội cải phép nhà nước thì chịu phạt cho đáng ;
Có nhiều người sổn sổn nửa thông nửa dốt, hay duồng gió bề mảng, nghinh ngang tưởng là không còn là luật có phép, múa gậy rừng hoang, những người làm làm vậy hay để người thì làm sao có ngày cũng sẽ mắc mà chớ. Tưởng là đường vắng hát chơi, ai hay chúng nằm có, chưng hửng sưởng sảng như đề chặt cụt sừng. Đâu cũng phải có phép có tắc, có luật lệ, có tôn ti đẳng cấp, không phải là loạn mà nghinh ngắng được.
Quan Nguyễn Soái lại mở phép cho dân kêu lại những án các sử tham biện làm cho rộng hơn, cho ai nầy được nhờ, kéo mà kèn oan ức. Cái ấy cũng là một điều hay và lại có ích cho dân tình bổn quốc làm ; làm vậy thì ít sợ oan ức cho người ta.</t>
  </si>
  <si>
    <t>Tù tên là Hộ-văn-ho, 26 tuổi, trước khi bị bắt ở tại Phú-hữu, quan tham biện Sa-đéc làm án ở tù ba năm vì tòng giặc ngày 27 tháng juin năm 1868, số thẻ nó mang là 2973, đã chết tại nhà thương Chợ-quán ngày 21 tháng août năm nay 1869.
Saigon ngày 25 tháng août 1869.
Để lao coi ngục kí, E. CAMPANA.</t>
  </si>
  <si>
    <t>Nhựt trình trước số 21 trong lời nghị quan Nguyên-Soái về giá tiền ở nông thuộc tại nhà trường Chợ-quản, thì có sai một tiếng ở trong trước điều thứ hai, vì coi lộn tiếng Langsa indigènes thì có 7 gènes nên đã dịch ra là người bổn quốc, mà chính tiếng ấy là indigènes nghĩa là kẻ nghèo khổ.</t>
  </si>
  <si>
    <t>Nhựt trình trước số 21 trong lời nghị quan Nguyễn-Soái về giả tiền ở uống thuốc tại nhà trường Chợ-quán, thì có sải một tiếng ở trong câu trước điều thứ hai, vì coi lộn tiếng Langsa indigents thì coi ra indigènes nên đã dịch ra là người bổn quốc, mà chính tiếng ấy là indigents nghĩa là kẻ nghèo khổ.</t>
  </si>
  <si>
    <t>Lưỡi không xương nhiều đều lắt léo ; Lại thường chẳng có ai trong đời mà làm cho vừa ý mọi người cho được. Nhưng vậy tưởng phải nói ra đây ít đến kẻ coi nhựt trình biết ý kẻ nói thì là vì một ý, cho người nghe hiểu cho rõ rằng cũng như người nói. Trong phần công vụ, thì dịch các từ nghị quan Nguyễn-Soái ra tiếng Annam, mà cách thể tiếng Tây khác cách thể tiếng Annam, như đổi ra trở ra cho xuôi tiếng Annam, thì có khi không rõ theo cách thể tiếng Tây cho nên thà dùng cách tiếng Tây mà dịch ra tiếng ta cho rõ thì thôi ; Coi quen sau người ta cũng dụng theo cách ấy được.
Trong những tiếng dụng việc quan, chức tước thì có nhiều tiếng trong tiếng nôm ta không có sẵn, nên phải đặt tiếng mới là dùng chữ nhu rổng hay là nửa nôm nửa như mà đặt nó ra. Nên phải nói trước ra đây cho biết. Cách nói trong nhựt trình thì phải cho xuôi cho rõ cho kẻ thường kể trí người ngu đều hiểu đặng cho kẻ chữ nghĩa đừng bắt đặng ; Cho mọi người nghe được cho vừa tai thì thôi chẳng luận gì hay giở thấp cao, cứ rõ cứ xuôi mà nói, đừng trau chuốt, muốn cao kì quá nghịch lỗ tai nghe không đặng. Sự khó đặt lời nói cũng là tại bởi không có nhiều người cho thiết biết tiếng Annam cho thông giỏi mà ra nữa.</t>
  </si>
  <si>
    <t>Mới đây cách đầu cũng được một tuần lễ, có một người tên là Luông ở tại Chợ-quán đi rừng với một người kia cũng ở Chợ-quán, xuống rừng đi làm cây làm củi tại vàm Cũi-bộp. Hạ cây ngã xuống rồi đang lum khum nhắc đầu gốc bộ đẹp lại đặng có đi phút ngon. Con cop ở đâu rinh chụp anh ta lở xoác chụp không tới, nên bắt không đặng. Anh em đi với nhau nghe la xúm lại, đem xuống ghe rồi bỏ cũi bỏ cây chèo thắng về tôn không dám đi làm nghề ấy nữa.</t>
  </si>
  <si>
    <t>VỀ CHÀM.
Ông Brassard de Corbigny, có gởi cho hội đồng đầu xảo một tờ nói về phép trồng chàm, làm chàm và chàm bán là làm sao. Dịch từ ấy ra đây cho người ta coi cho biết.
« Chàm có gần 140 thứ . . . . cây chàm cao chừng nằm sắt tay, cây nó ngay, có nhánh nhỏ nhỏ tẻ ra các phía làm ra như một bụi. Lá thì xanh tươi, mềm, bề dưới lá có lông trắng sáng nhìn nhận như bạc. Mỗi nhánh có 7, 8 lá nhỏ mọc ngay nhau, đều khoản với nhau, có một cái lá nhỏ sau dưới có nhiều khi lớn hơn. Hoa thì tím tím, ít mùi mà khá thơm thơm.
Chàm người ta hay trồng trong nhiều xứ bên phương Đông này và bên phương Thế-giái-mới, bên phương Afrique nơi ngày đàng huình đạo bắc cũng có trồng nó được nữa. Cho tới độ 40° hay là 43° thì còn có lẽ trồng được có một đều ít lợi không được tốt cho mấy. Xứ nào mà nóng tầm thường luôn ba tháng, tới 22 độ centigrades trong hàn thứ xích thì trồng nó lại càng tốt hơn. Việc trồng chàm có lẽ được lợi lắm. Về liều trại nhà cửa thì ít tốn tiền, mà mùa màn nó cũng không có chừng, vì có nhiều khi phải tai hại, hoặc sâu bọ, cho con cho chân phá, hoặc tại mưa giá quá, hoặc tại khô hạn quá.
Việc làm chàm mà nhằm tay giờ, thì chàm không được tốt, không đắc giá hàng cho phương Tây và phần lợi không ra gì cho bằng kẻ biết làm giỏi mà làm lấy thì lợi nhiều.
Bên đất Thiên-trước các xứ thuộc địa Hổng-mao. . . . kẻ đánh chàm thì chẳng có phải trồng chàm. Tới chỗ nào người ta trồng chàm nhiều thì lập trại ra nó, cứ mua lá chàm, người bổn địa từ bữa từ đem tới mà bán, mà làm ra chàm tốt mà bán mà thôi.
Cách làm chàm nói đó, thì là cách đang lúc bây giờ phải lấy làm hơn là xuất ra mà đi trồng lấy . . . vì bây giờ người Annam khi thấy lợi thì ra sức lo lắng làm phần lực mà bán cho mau cho nhiều tiền, chớ như muốn mần ngày thì làm dụ dựa lấy chừng lấy có phải có kẻ coi sóc theo mà chăm thì mới được.
Nhựt trình sau sẽ nói tiếp theo về chuyện này.</t>
  </si>
  <si>
    <t>Năm sát-sửu bên Tàu nhà Tê hiệu vinh-minh thứ 3 bên Tây Giáng sanh 485 năm, vua nhà Tê sai người Lưu-khải đem bình qua đánh người Thúc-hiển; Thúc-hiển xin thua; Lý-thiên-bứn cùng quan tướng trước là Lý-phật-tử; chạy vô nước Lào; vua nhà Lương; các thời kỳ đô hộ tiếp diễn. 'Nhựt trình sau sẽ nói tiếp theo chuyện nầy.'</t>
  </si>
  <si>
    <t>Năm ất sửu bên Tàu nhà Tế hiệu vinh-minh thứ 3 bên Tây Giảng sanh 485 năm, vua nhà Tế sai người Lưu-khải đem binh đi đánh người Thúc-hiền bởi vì không có gì đi lễ cống người Thúc-hiền sợ làm đặng cho vua nhà Tế hai mươi đội lính đem đi mà bùng bạc thiệt mà xin bãi binh người Lưu-khải đi ; vua nhà Tế không chịu nghe theo thì Thúc-hiền đóng đám cự lại mà phải trốn đi đặng tất về đầu nhà Tế.
Năm mậu thìn nhà Tế sai người Phòng-pháp-thắng qua làm Giao-châu Thứ-sử. Người Pháp-thắng ham coi sách quá chừng ; có nhiều khi giá đò đau không chịu lo tới việc quan cho được coi sách luôn, vì vậy thì quan Trường-sử là Phúc-đặng-chi đặng chuyện quyền mà đòi đối các kẻ tướng lĩnh ; Pháp-thắng mới hay được thì giận làm bắt Đặng-chi mà giam tù ; người Đặng-chi lo hết nhiều của người mà rể pháp-khỏi ; ra rồi đem bình mình đen vầy bắt Pháp-thắng mà cầm tù lại trong một cái nhà kia nói rằng : Ngài có bịnh nên lo việc quan khó nhọc ; người Pháp-thắng ngồi không buồn bực quá chịu không được lại phải xin với Phục-đặng-chi mượn sách mà coi. Đặng-chi trả lời rằng : Ngài ở không cho yên còn sợ bịnh nó trở lại, không nên coi sách đâu. Rồi bèn tấu đối với vua nhà Tế rằng : Pháp-đặng mắc bịnh điên lo việc quan không đặng. Vua nhà Tế đầu biết là nói không thiệt song cũng phải để cho Đặng-chi làm Thứ-sử.
Ta tưởng coi sách là một đều hay bởi vì nghe thầy rộng ra thì trí lự cũng thêm được song coi mà không biết suy ra việc mình làm đó mà khuyên răn có một sự ham coi mà thôi thì có khác gì ham coi hát ham đánh cờ cũng những sự cái vui khác nữa chẳng những là không được ích gì mà lại còn làm hại cho mình thêm; việc người Phòng-Pháp-thắng cũng kể được một đều làm gương cho người đời sau.
Năm nhâm ngọ nhà Tề mất nước bên Tàu nhà Lương hiệu Thiên-giám năm đầu, bên Tây Giáng sanh 502 năm.
Trước ấy nước Nam thuộc về Tàu cai trị từ năm đinh vị nhà Ngô cho tới năm canh thân nhà Lương là được 314 năm.
Đời nhà Lý trước vua Nam-đế trước họ Lý tên Bí cũng có tiếng là Bôn nữa quê quán tại xứ Thái-bình trước là người bên Tàu tị loạn qua ở nước Nam đã bấy đời bên thành ra người nước Nam làm vua được 7 năm hiệu là nước Vạn-xuân đóng đô tại xứ Long-biên.
Năm tân dậu quan Giao-châu Thứ sử là Tiêu-tư ăn ở khổ khắc độc dữ cả mất lòng dân; vậy có ông Lý-bôn là con nhà thế gia hào hữu muốn ra làm quan không được chữ thì đã được rồi mà bị quan lớn nhà Lương nói rằng họ Tình đời trước không nghe ai có danh tiếng bèn chẳng cho ra làm quan chỉ cho làm chức giữ cửa thành mà thôi thì Tình-thiều lấy làm xấu hổ bộ chức đó mà trở về quà quan mới theo giúp cùng ông Lý-bôn đây bình ra làm giặc quan Thứ sử là Tiêu-tư biết được rồi thì đem của hối lộ cho ông Lý-bôn mới đặng khỏi chết mà chạy về bên Tàu.
Năm giáp tý ông Lý-bôn đã đánh đuổi được quan quân bên Tàu rồi bèn xưng mình là Nam-việc-đế đặt niên hiệu là Thiên-đức năm đầu còn hiệu nước Vạn-xuân là có ý ước ao nhà nước cho đặng lâu dài muôn năm. Năm ấy bên Tàu nhà Lương hiệu Đạo đồng thứ 10, bên Tây Giáng sanh 544 năm.
Năm bính dần tướng nhà Lương tên là Trần-bá-tiên đem binh qua đánh Bá-tiên là tướng giỏi mà binh lực lại đông nhiều nên vua Nam-đế cự không lại bèn giao nhà nước cho Triệu-quang-phục coi giữ mà chạy vô trong xứ Lảo toán lo lấy binh ra đánh lại chẳng dè ở lâu ngày bị nước độc mà mất.
Năm đinh mão Triệu-quang-phục thấy quân Bá-tiên đông quá liệu đánh không lại bèn đem hết binh vô đóng trong một cái bưng lớn tại xứ Châu-diên; cái bưng ấy rộng lớn quá chừng ở giữa có một chỗ nền đất bằng đóng binh được còn từ phía thì những là bùn lầy cỏ nước không có đặng nào đi đặng có một đến chổng ghe lướn trên ngọn cò mà đi mới được. Ông Quang-phục đã quen thuộc đặng đi trong bưng ấy làm mới đem binh vô đó lo kẻ ở lâu dài ngày thì truyền tắt hết khói lửa cấm người đi ra không cho quân giặc biết được mình ở chỗ nào; tới đêm lại thì sai binh chổng ghe lướn lên rảnh đánh quân giặc lấy được lương thực quá nhiều, người trong nước đặt hiệu ông ấy là Dạ-trạch-vương; dạ là đêm trạch là bưng, có ý nói ông ấy làm vua ban đêm ở trong bưng.
Có truyện nói thuở đời Hùng-vương có một con gái tên là Tiên-dong, ra chơi ngoài cửa biển, về tới một cù lao cõi xóm nhà họ Sử thì nàng chúa Tiêu-dong bộ ghe mà lên đó chơi bộ một mình, tới chỗ bụi lau lách rậm rạp thì có một người Đồng-tử họ Sử vì bởi mình ở trần truồng nên thấy người tới nên phải vô trong bụi lau mà ẩn mình, Tiên-dong tình cờ mà ngó thấy thì nghĩ rằng có duyên nợ với nhau bèn nhận lấy làm chồng mà trốn ở lại đó vua Hùng-vương giận sai binh lính tới bắt; hai vợ chồng sợ mà không dám trốn, lần đêm nhau ra chịu tội.
Tới nửa đêm lại bỗng có đông mưa vụt đến lớn quá thổi nhà cửa và người ta ở đó cùng gà chó cũng đều bay bỗng lên trên trời hết thảy còn lại có một cái nền đất không ở giữa xung quanh thì hóa ra một cái bưng lớn người ta mới đặt tên nền đất ấy là Tự-nhiên-châu, còn cái bưng thì kêu là Nhứt-dạ-trạch.</t>
  </si>
  <si>
    <t>Vua Triệu-việt vương.
Vua nầy họ Triệu tên là Quang-phục làm vua được 23 năm.
Năm mậu thìn, bên Tàu nhà Lương hiệu Thái-thanh thứ hai, bên Tây Giáng sanh 548 năm, vua Nam-đế đã mất rồi, thì ông Quang-phục mới nổi ngôi lên làm vua.
Năm kỉ tị vua bị quân nhà Lương vây ở trong bưng ấy lâu ngày thì sợ nếu hết lương ắt là khó lắm, bèn đặt bàn vọng thiên mà cầu khẩn cùng trời đất quỷ thần mới đặng một cái móc móng rồng để dùng mà đánh giặc, thì có oai lắm không ai địch lại.
Tục nói rằng: Khi vua cầu khẩn làm vậy ở trong bưng tối nữa đêm bỗng có một Thần cõi rồng vàng bởi trên trời mà bay xuống xưng tên là Sứ-đồng-từ, rút một cái móng rồng mà cho đặn vua phải giắc lên trên mão mà đi đánh giặc, từ ấy thì đánh được thắng trận luôn luôn.
Ta tưởng sự ấy cũng dễ hiểu hết quả ông Quang-phục mượn tiếng quỷ thần cho vững bụng quân lính; các quân lính thì nó không biết gì mà ý có thần giúp thì còn mạnh dạn thêm cho nên hóa ra đánh được thắng trận, chứ chẳng có quỷ thần nào giúp thật đâu.
Năm canh ngọ nhà Lương bị giặc Hầu-cảnh đánh gần làm bèn đòi Trần-bá-tiên về mà đề cho Dương-sàn làm tướng Dương-sàn không phải tay địch lại với vua được thì bị vua đã chét, quân nhà Lương bèn vỡ chạy về Tàu hết, đến khi ấy nước Nam mới đặng yên.
Thuở ấy có anh vua Nam-đế trước tên là Lý-thiên-bửu cùng quan tướng trong họ là Lý-phật-tử, chạy vô ở nước Ai-lao thấy đồng Dã-năng rộng đất, bèn kêu nhóm những quân tàn lạc lại hơn một muôn người, làm thành ở đó hiệu là nước Đào-lãng-vương, xưng mình là Đào-lang-vương tới khi vua Đào-lang mất thì Lý-phật-tử, lên nổi ngôi.
Năm đinh siêu Phật-tử đem binh ra đánh với vua, tại huyện Thái-bình đã trận chưa quyết đặng thua mà binh Phật-tử đều có ý nao rúng thời lui, thì nghĩ rằng: Vua có phép lạ bên xin thế mà giao hòa với nhau, vua nghĩ Phật-tử là một họ với vua Nam-đế, trước chẳng nở từ tình, mới chịa giao hòa, sau Phật-tử có con tên là Nhã-lang xin cưới con gái vua tên là Kiều-nương làm vợ; vua đã chịu gả cho rồi, mà bởi vì thương con mình không muốn cho về nhà chồng, thì phải xin nuôi rể nên Nhã-lang mới ở theo cùng vua. Tới năm canh dần Nhã-lang mới hỏi vợ rằng: Chẳng biết cha có phép gì mà hay làm cho quân giặc phải sợ mà lui chạy hoài. Kiều-nương tình thiệt bèn lén lấy cái móc móng rồng mà chỉ cho chồng coi, Nhã-lang biết đặng rồi bèn ăn cắp cái móng rồng ấy đi mà xin về thăm cha liền biểu Phật-tử đem binh qua mà đánh.</t>
  </si>
  <si>
    <t>Giá hàng tại Chợ lớn
| Mặt hàng | Giá |
|---|---|
| Gạch thường | 48 đồng 1 muốn |
| Gạch thức | 150, 1 muốn |
| Vôi xây | nửa, 4 tạ |
| Vôi ăn | 2, 4 tạ |
| Sừng trâu | 7 rưỡi, 1 tạ |
| Bông còn hột | 5, 4 tạ |
| Bông cán rồi | 17, 1 tạ |
| Đậu trắng | 2, 1 tạ |
| Đậu xanh | 2-5, 1 tạ |
| Dầu dừa | 6, 1 tạ |
| Lúa | 2 quan 2, 1 gia |
| Cá khô nhứt hạng | 3 rưỡi, 1 tạ |
| Cá khô nhì hạng | 2 rưỡi, 1 tạ |
| Tiêu hột | 11, 1 tạ |
| Gạo lức | 1,35 cent, 1 tạ |
| Gạo dã | 1-9, 1 tạ |
| Bao đựng gạo | 5, 1 trăm |
| Tơ | 356, 1 tạ |
| Ngói móc | 60, 1 muốn |
| Ngói âm dương | 35, 1 muốn |
| Đường thứ tốt | 6, 1 tạ |
| Đường thứ vừa | 5, 1 tạ |</t>
  </si>
  <si>
    <t>Có thơ bên Biên Hòa chạy xuống nói rằng: Ông thầy thuốc ở Lang sa ở trển có bụng tốt mỗi ngày chịu khó nội một giờ mà trồng trái cho con Annam. Tính nay mới đặng 3 tuần, mà số con nít đã trồng trái  rồi hơn 250 đứa. Thiên hạ ở các làng xung quanh đem con nít tới đông lắm.</t>
  </si>
  <si>
    <t>Có tiếng đồn nội Bến thành hơn 1 tháng nay có nói  một người ở Cái côn thuộc về  huyện Phong- phú khi trước người ấy có tật đơn rồi xuống  dưới sông mà tắm, khi lên thì tật ấy hết đi, nên lập một cái chùa ở tại đó làm hình phật mà thờ nhiều lắm.Người ta đồn chùa ấy thì linh lắm thiên hạ đua nhau tới đông quá sức; người nào có bịnh đau gì khác vô chùa xin bùa của người mà uống thì cũng hết, mà tới bây giờ người ấy xuống ở tại Sài Gòn có bổn đạo ở dưới đi theo hơn 20 người. dân sự ở các nơi đều tới xin bùa của thầy ấy  nhiều lắm.</t>
  </si>
  <si>
    <t>Ngày mồng 8 tháng *janvier* này, quan Nguyễn Soái de Cornulier-Lucinière, làm Nguyễn Soái coi cả binh thủy ở bến Tàu và bến Nhựt Bổn, ngồi tàu đò *le Donnaï* tới Saigon mà lãnh việc quyền Nguyễn Soái tổng thống thủy lục binh dân đất Nam-kì thế cho quan Nguyễn Soái cựu Ohier nhơn mắc bệnh phải về Tây dưỡng bệnh. Qua sáng ngày bữa sau giờ thứ 7 rưỡi ban mai, các quan văn võ, và các lái buôn lớn, tới mừng. Vô tại nhà khách dinh quan Nguyễn Soái chực đó. Khi ấy quan Nguyễn Soái mới, có quan thông chế Faron lị với các quan tả hữu tham táng, tăng lý đi theo, vô đi vòng theo chòm này qua chòm kia mà chào hỏi các quan làm đủ mọi việc. Đến ngày 18 tháng *janvier* quan Nguyễn Soái ngồi tàu *L'Ondine* chạy đi vô các tỉnh trong mà đi thăm các sở các tỉnh.</t>
  </si>
  <si>
    <t>Đoạn thứ 4 quy định về nha phiên chỗ đi ngang qua địa hạt công ti: Điều thứ 10 – chủa tàu hay bị ai khác muốn ghé vô đất mà có thêm dưới tàu hay là có thuốc đem theo ít nhiều thì phải tới tại vàm hoặc chỗ khác nơi địa đầu nhà nước đã chỉ ra; Điều thứ 11 – hết thảy nha phiên bao nhiêu mà qua đất có công ti thì cũng ti sẽ cho biên lại và biên số là bao nhiêu; Điều thứ 12 – về trường hợp gởi sai thì phạt; Điều thứ 14 – người làm việc công ti phải làm theo cách thường làm và đem cho quan minh phải gởi phải thưa.</t>
  </si>
  <si>
    <t>Điều thứ 13: Những kẻ làm việc công ti mà đã có thể, thì có phép xét bất kẻ gian, bán hay là chỗ hay là n'u thuốc lậu, trên bờ dưới sông gi cũng vậy; bắt rồi làm tờ bẩm theo lệ; phải tuân giữ theo phép luật sẽ in ra về phép đi soát bắt kẻ gian lậu; Điều 15 – chủ công ti có mới biểu thì mới đi soát đi bắt; Điều 16 – án xử thì sẽ làm an ở tù lại phạt vạ và bắt thường ăn tiền cho công ti; Điều 17 – nhiều người mắc một phạt tiền vì tội thuốc lậu thì mỗi người ấy đều phải chịu chung cả; Điều 18 – những đó lậu bắt được thì sẽ lý biện; Điều 19 – những kẻ xét mà bắt được có thuốc lậu thì quan cơ tra ấy phải tra hỏi; Điều 20 – kẻ từ ngày phạm phép lậu bày đó đã quá 4 tháng không bắt được thì thôi; Điều 21 – phép kêu lại về án xử trong các tỉnh đất Nam-kì.</t>
  </si>
  <si>
    <t>Bài giáo huấn về học hành và việc học sự lẻng: người ta hay ham học cho biết cũng là biết rồi thì lai dạy cho kẻ khác biết với; dẫn câu chuyện về Hannibal học đánh giặc từ các nước; bàn về ông Socrate và triết học 'hoc unum scio, quòd nihil scio'; đề cao giá trị của việc học thực sự; lời khuyên: người ta hay biết rằng mình học ít chừng nào thì ta càng thấy mình học đã khá đã cũ tán ích rồi.</t>
  </si>
  <si>
    <t>Ngày 17 tháng janvier mới đây nhằm ngày 16 tháng chạp Annam có nguyệt thực thực ăn trọn cả mặt trăng; trong lịch Tàu có nói về nguyệt thực ấy rõ ràng; sự coi nhựt thực hảo trước thì là người bên Trung Quốc biết trước hết; trong sách sử Tàu có nói nguyệt thực thực năm 2155 trước Chúa cửu thể ra đời; số có 4 cái nhựt thực và 1 cái nguyệt thực cụ thể.</t>
  </si>
  <si>
    <t>Trước ấy vua sai quan đi sứ qua nước Chiêm-thành, bị vua nó bắt mà giam lại; nên vua giận bên sấm sửa tàu thuyền mình làm tướng mà đi đánh chém được tướng Chiêm-thành tại giữa trận, rồi vua đuổi theo tới thành Kinh đô nó, thì cũng chưa bắt sống được tướng Chiêm-thành; kể tiếp các trận đánh và sự kiện lịch sử triều đại. 'Nhựt trình sau sẽ nói tiếp theo chuyện nầy.'</t>
  </si>
  <si>
    <t>Điều thứ 29: Công ti nha phiên thì bán cho người ta làm một năm hay là nhiều năm hoặc bán chung đầu giá hay là bán riêng cũng được; kẻ mua công ti phải kiếm hai người đứng bảo lãnh; thuê mua công ti thì phải đóng tháng một mà phải đóng trước luôn; vi bằng kẻ mua công ti làm không nổi mà bỏ thì nhà nước có phép mà bán lại cho kẻ khác; nhà nước cần muốn biết việc gi trong sở công ti, thì có lắp đôi sổ công ti mà coi.</t>
  </si>
  <si>
    <t>Người bên Tàu thường kêu là người trung quốc nghĩa là nước ở giữa; chỗ kinh thành hoàng đề ở lại ở vô giữa các nước Chu-hầu; người bên Tàu thường kêu mình là Đường-sơn; kêu Thành-nhơn là người ở trong Thành-nhơn nhà Thành; Annam ta kêu là Tàu; người Bắc kêu là Ngô; bàn về nghĩa từng tiếng: Kêu Các chú là bởi tiếng Minh-hương; Kêu Chệc là tại tiếng Triều-châu; bàn về dùng tiếng Khách và Chệc; sự khác biệt cách gọi người Hoa.</t>
  </si>
  <si>
    <t>Bài địa lý về nước Autriche (nghĩa là nước bên đông): ở giữa phương Europe mà chạy dài từ tây qua đông; có sông Danube đi ngang qua; phía nam biển Adriatique; phía đông có núi Carpathe; phía tây nam có núi Alpes; nước này xứ có nhiều thứ dân, nói nhiều thứ tiếng khác nhau; 36 vạn người (36,000,000); phân chia 13 xứ gồm 6 xứ nhập giao lần nghĩa với Allemagne và 7 xứ riêng ra.</t>
  </si>
  <si>
    <t>Danh sách dài các vụ xét xử tại nhiều tỉnh từ tháng 10–11 năm 1869 đến tháng chạp; bao gồm: các tội ăn trộm, ăn cướp, làm nguy, làm giặc, bắn người, giết người, oan trái kẻ nghịch; các địa phương: Vĩnh-long, Long-xuyên, Mỹ-tho, Rạch-giá, Sa-đéc, Tân-an, Thủ-dầu-một, Trà-vinh, Bà-rịa, Cần-thơ, Tràng-bàng, Saigon, Mô-cày, Kiến-hòa; hình phạt: tù từ 1 tháng đến tử hình, phạt tiền, bồi thường.</t>
  </si>
  <si>
    <t>Thống sát lục tỉnh Nam luật vụ quan kí. Philastre</t>
  </si>
  <si>
    <t>Ngoài Côn-nôn chạy tờ về báo rằng có 2 người tù chết. 1° là Trần-văn-bường, 66 tuổi, án đày mười năm vì tội ăn trộm, án làm ngày 21 tháng novembre năm 1878, số thẻ mang 3339 đau ghẻ hờm mà chết tại nhà bệnh Côn-nôn ngày 14 tháng janvier này 1670. 2° là Nguyễn-xuân-sanh, 49 tuổi, quán ở tại Chan-phú, vì làm giặc mắc án đày 5 năm, án làm ngày 19 tháng mars năm 1868, số thẻ là 2771 cũng đau ghẻ mà chết tại nhà bệnh Côn-nôn ngày 12 tháng janvier này 1870.</t>
  </si>
  <si>
    <t>Phủ Phương ở Chợ-lớn gởi đem vô nhựt trình chuyện để cho kẻ hay mê cờ bạc thấy người mà nghĩ đến mình. Hôm 30 tết Annam có một người ở tại Long-đình lên bán gạo tại Chợ-lớn, đi ghe có hai tên bạn và đem thằng con 12 tuổi; bán gạo được 46 đồng bạc, lấy 6 đồng lẻ đi chợ tết mua đồ ăn và áo cho con; đi ngang tiệm me nghe xóc bá bèn vô đánh, thua hết 6 đồng, nóng lòng đặt tiếp thua thêm 40 đồng, rồi mướn thêm 6 đồng cũng thua hết; túng thế đem thằng con thế cho kẻ cho mướn bạc. Vô nhà ông phủ lạy xin cứu giúp; ông phủ thương tình kêu mấy đứa cho mướn bạc trả con lại, chỉ lột khăn áo mà trừ. Hai cha con dắt nhau ra, vừa đi vừa khóc; lên Chợ-lớn đi chợ tết mà về hai tay không, không khăn không áo.</t>
  </si>
  <si>
    <t>quan thống soát lục tỉnh Nam luật án vụ kí, PHILASTRE</t>
  </si>
  <si>
    <t>thầy giáo tập Chợ- lớn, Đỗ- hữu-Thân kí,</t>
  </si>
  <si>
    <t>Ngày mồng 4 tháng giêng năm nay cuối giờ thứ 4 buổi chiều, có một người dân ngụ làng Gia-lộc về địa hạt Trăng-bàng đi rèn cuốc phảng; vừa ra khỏi nhà một đỗi thì trời vần vũ mưa, sấm chớp nổi dậy, sét đánh nhằm con mắt người ấy, ngã xuống chết tươi tức thì. Làng xóm chạy ra coi thấy trong nách còn cắp cái dù, tay còn cầm áo vải đen; rạng ngày mồng 6 quan tham biện đến coi rồi bà con chôn. Ký: Thông ngôn tại Trăng-bàng, J. B. Trăng.</t>
  </si>
  <si>
    <t>Thông ngôn tại Trảng- bàng, J.B, Tràng</t>
  </si>
  <si>
    <t>Giáo tập Kim kí</t>
  </si>
  <si>
    <t>Minh Michel</t>
  </si>
  <si>
    <t>Thông ngôn Thủ- dầu- một, P.Viên</t>
  </si>
  <si>
    <t>Thaddeus Mười kí</t>
  </si>
  <si>
    <t>Giáo tâpj Nguền- nghi- Vinh kí</t>
  </si>
  <si>
    <t>Vua là người sáng lanh, quyết có trí nhiều dùng binh hay đánh giặc giỏi như thần; Vua nhà Tống cũng luôn sai sự... Vua Lê-đại-hành có mười một người con: con trưởng là Long-du phong làm Kinh-thiên-đại-vương; con thứ 2 là Long-tích phong là Đông-thành-vương; thứ 3 là Long-việt phong Nam-phong-vương; thứ 4 là Long-đình phong Ngự-mang-vương; thứ 5 là Long-đình phong Khai-minh-vương; thứ 6 là Long-ngân phong Ngự-bắc-vương; thứ 7 là Long-tung phong Đinh-phiên-vương; thứ 8 là Long-tương phong là Phó-vương; thứ 9 là Long-cảnh phong Trung-quốc-vương; thứ 10 là Long-mang phong Nam-quốc-vương; thứ 11 là Long-để phong Hành-quốc-vương. Khi vua Đại-hành băng thì con đầu lòng là Long-du đã mất trước đi rồi, Thái từ mới lập là Long-việt cùng Long-tích, Long-cảnh, Long-đình giành nhau làm vua; Long-tích phải thua muốn chạy qua nước Chiêm-thành chưa đến mà bị người sứ Thạch-hà chém mà giết đi tại cửa biển Kỳ-la. Long-cảnh cũng bị hại còn một mình Long-đình là em một mẹ với thái tử nên thái tử không nỡ giết mà tha đi. Rồi thái tử lên làm vua mới được ba ngày hiệu là Trung-tông-hành-đế. Long-đình lên mướn quân trộm cướp đêm nhảy vô thành tới trong cung rinh mà đâm chết vua Trung-tông đi. Thuở ấy các quan thấy Long-đình làm sự bạo nghịch làm vậy thì đến sợ mà trốn hết. Có một tên quan hiệu hành trong đám có tên là Lý-công-uẩn ôm lấy thầy vua Trung-tông mà khóc. Long-đình khen là người trung nghĩa khi lên làm vua rồi thì phong cho Lý-công-uẩn làm chức Phó-chỉ-huy-sứ. "Nhựt trình sau sẽ nói tiếp theo chuyện nầy."</t>
  </si>
  <si>
    <t>Kể từ ngày mồng 4 chỉ ngày 15 février 1870. Bảng giá chi tiết: gạch tiêu 4 đồng bạc/thiên; gạch thức 15 đồng/thiên; vôi hộ nửa đồng/tạ; vôi ăn trâu 2 đồng rưỡi/tạ; sừng trâu 8 đồng rưỡi/tạ; bông hột 6 đồng rưỡi/tạ; bông cán 20 đồng/tạ; rượu nếp 4 đồng rưỡi/tạ; đậu trắng 3 đồng/tạ; đậu xanh 2 đồng rưỡi/tạ; dầu dừa 11 đồng/tạ; lúa 1 đồng 55/tạ; da bò 12 đồng/tạ; da trâu 8 đồng rưỡi/tạ; gạo lức 2 đồng 10/tạ; gạo trắng 2 đồng 60/tạ; bao 9 đồng/trăm; tơ 355 đồng/tạ; đường trắng 12/tạ; đường đen 10/tạ; thuốc dùm 18/tạ; trà tàu 50/tạ; ngói móc 5 đồng rưỡi/thiên; ngói âm dương 3 đồng/thiên. Ký: P. Trương Vĩnh Ký, Gia định báo chánh tổng tài. Nhà in nhà nước Saigon.</t>
  </si>
  <si>
    <t>Nguyên-soái kí, DR CỎNULIER-LUCINIERE</t>
  </si>
  <si>
    <t>Ai muốn chịu chở đồ nhà nước gởi ra Côn-nôn mà dùng việc thì phải tới hay là viết thơ cho quan Lại bộ thượng thơ cho biết mình muốn đòi làm sao bao nhiêu mà lành làm việc ấy. Mỗi năm chở ra chở vô ít là 5 chuyến mà nhiều là 8 chuyến. Mỗi chuyến phải chở đi làm vậy, thì nhà nước sẽ định cũng sẽ cho hay trước ít nữa là 15 ngày trước đã. Đồ phải chở mỗi chuyến thì sẽ chẳng có quá 425 tạ.</t>
  </si>
  <si>
    <t>Phó thống sát lục tỉnh nam luật án vụ quan kí, E. LURO</t>
  </si>
  <si>
    <t>Bình-hòa, Giáo tập Trần- nhựt- cường</t>
  </si>
  <si>
    <t>Chợ Hóc-môn cũng có phố phường như các chợ khác; mà cũng có dầy không đặng kim và má thà thôi; đêm 24 tháng chạp một người đơn bà goá, đi biêu hũ mủ lạnh thất nghiệp mà thôi; tinh dơm bà goá đem hôm thị không đặng ngọt, mới chon đơm ấy mà ngủ, còn gói đơm ấy đặng đem tiếp ngày mai; đêm đó cũng có một người đến nhà kia mà nói mừng đặng bà goá đơm tốt; thiên hạ chưa phép vứt đốt lửa vào đây; câu chuyện hỏa hoạn Hóc-môn.</t>
  </si>
  <si>
    <t>Nhì hạng giáo tập, Nguyễn- văn- ninh kí.</t>
  </si>
  <si>
    <t>Thủ- đức Giáo tập Nguyễn- vạn- ninh</t>
  </si>
  <si>
    <t>Hốc- môn, Giáo tập Dương- văn- lầm</t>
  </si>
  <si>
    <t>Một người đờn bà ở làng Bình-xuân sanh ra khi. Năm ngoài đây là năm kỉ tị tại làng Bình-xuân có một người cưới vợ về đặng hơn 9 tháng, thì người vợ sanh thai đặng 1 đứa con gái; mà qua ngày sau lại sổ lòng ra một đứa con trai nữa; song ra đều quái gở hết sức! Thằng nhỏ có hình con khi: Mặt mũi cùng hình tích chỉ thì là thú ấy. Cách một ngày nữa thì thằng khi ấy chết. Con đứa con gái thì ông nội nó đem cho ông cha ở nhà thờ Lái-thiêu tên là ông Azémar, nên nó đã đồng chịu phép rữa tội và bầy giờ còn nuôi nó tại nhà thờ ấy. Ký: Thông ngôn tại tỉnh, Bình kí.</t>
  </si>
  <si>
    <t>Thông ngôn tại tỉnh, Bình kí</t>
  </si>
  <si>
    <t>Thiện, giáo tập hạng nhì kí</t>
  </si>
  <si>
    <t>Có một người tên là Thiện, nhà ở gần chợ Hóc-môn. Tối 12 tháng giêng này người ấy xuống ghe mà ngủ, còn vợ con thì đề ngủ nhà. Vừa đặng một hổi, kế lửa phát lên, thiêm Thiện chạy ra la, làng xóm chạy đến, khuẩn đô giúm đỡng phân nữa, rồi nhà cháy trụm đi. Xong việc rồi mới truy ra mà coi tại đâu mà lửa phát tại nhà ấy, thì mới hay là tại thiêm Thiện lợ định: Khi đợn đi ngủ trì chong đèn gần vách lá, rủi có ngọn gió lớn vó vật ngọn đèn qua vách ấy mà cháy lên nhà. Ký: P. Trương Vĩnh Ký, Gia định báo chánh tổng tài.</t>
  </si>
  <si>
    <t>Ngày mồng 8 tháng 2 nầy một chiếc ghe ở Ba-tri lên Chợ-lớn mà bán gạo; khi đi đến rạch Xóm-củi thì quầy lại mà đậu; tên bạn chèo ngon liệt mạnh lắm, rủi cọc chèo sứt đi, liền nhào xuống sông chìm mắt; khi mới tế xuống thì trên bờ dưới ghe, kẻ lo thể nầy người lập cách kia mà mắc ghe nhiều quá nên không biết đầu mà rõ; chủ kỉ thấy vậy thì lầy 5 chực quan tới 9 chực quan tham biện trong đó lày, mà không ai cũng không ai làm cách nào mà với cho đặng; câu chuyện tai nạn chèo ghe. GIÁO TẬP CHỢ LỚN ĐỖ HỮU THẦN</t>
  </si>
  <si>
    <t>Giáo tập Chợ- lớn Đỗ- Hữu - thân</t>
  </si>
  <si>
    <t>Biên hòa, Giáo tập Trần- văn- Kim</t>
  </si>
  <si>
    <t>Tại tràng bảng đêm mồng 8 rạng ngày mồng 9 tháng 2 an nam năm 1870. Đang khi nữa đêm có phát lên một đám lửa tại làng Gia-lộc nơi nhà thì Tiến; khi mới phát lên thì trong nhà chứa không lại; đến khi lửa phát ngọn lên cao lắm, chẳng nghe ai la báo người ta hay rằng lửa cháy nhà; đang chạy tới mà chữa, đầu cô cũng không được; câu chuyện cháy nhà đầu năm Trăng-bàng.</t>
  </si>
  <si>
    <t xml:space="preserve">Giáo tập tại Trảng- bảng, Nguyễn- văn- Đê kí, </t>
  </si>
  <si>
    <t>PHƯỚC-LỘC. Ngày 30 tháng chạp năm kỉ tị Annam ở trong làng Phước-lộc buổi sớm mai hương chức nhóm nhau lại mà đi cúng đình. Cúng rồi thì biểu một tên phố đem pháo ra mà đốt, rủi thì xắc pháo ngổn vàng ở trong kẹt chắng ai hay thấy đặng. An ủng rồi thì hương chức rủ nhau ai đi về nhà nấy, được một lát thì lửa phừng lên mà cháy đình, trong làng mới đánh mõ trống liên kêu nhau đi chữa, thì đình ở giữa đồng mà chẳng biết nước nơi đâu mà chữa, thì đã sảy hết rồi; hương chức mới đổi hắt đến tên đốt pháo thì người ấy mới nói rằng: Oan tôi làm khi làng biểu tôi đốt thì giữa làng cũng đều ngồi thấy, bầy giờ ra cớ sự nầy làng nào biết đặng nói tội lắm, rồi hương chức mới bàn luận với nhau vậy thôi thì ta phải chung nhau lại mà làm cái đinh khác. Ký: Đố-đặng-vị kí</t>
  </si>
  <si>
    <t xml:space="preserve">Đỗ- đăng- vị kí, </t>
  </si>
  <si>
    <t>Andreas Minh</t>
  </si>
  <si>
    <t>BIÊN-HÒA. Tại làng Bình-trước có 1 người đờn bà tên là Đạt, bà nầy đã mắc lời khấn hứa vuôi qui thần, nên mới sai ba người con vào rừng đốn cây về đặng làm rạp mà hát và múa bộng. 3 người con mới vô rừng, khi đốn cây rồi ra ngoài mà nghỉ, thì người em út có việc mới đi cách hai anh chừng vài tầm mà thôi, thoát chúc cọp nhảy chồm ra mà chụp 2 anh nó, người em thầy liền chạy ra xóm la làng và thưa sự rủi 2 anh mình, làng xóm tốc theo bởi, thì đã gặp và chôn tại đó mà thôi. Thiên hạ hay đồn rằng: Hề ai bị cọp bắt mà theo bởi được, thì phải chôn chỗ mình đã gặp thầy ấy, chẳng nên đem về nhà cũng không nên cúng quải. Ký: Thông ngôn Bình kí.</t>
  </si>
  <si>
    <t>Thông ngôn Bình kí</t>
  </si>
  <si>
    <t>THỦ-DẦU-MỘT. Đêm 21 rạng mặt 22 tháng giêng năm nay chừng canh năm tại Thủ-dầu-một có cháy một dãy phố tranh 7 căn; khi ấy có làng xóm chạy đến chữa đông lắm mà rủi nhằm luồng gió thổi mạnh, mà sông thì ở xa, nên không nước mà tưới, mới cháy nhiều làm vậy. Phố ấy ở cách xa chợ chừng vài cái nhà. Lửa phát lên trước hết là tại nhà danh Pho, mầy chủ khác dọn gì cũng không kịp, bởi vì tháng giêng nầy nắng hung quá, lá tranh khô queo đi. Tại cớ nào mà lửa phát ra tại nhà danh Pho, thì không ai biết đặng. Ký: Nhì hạng giáo tập, Nguyễn-văn-giá.</t>
  </si>
  <si>
    <t>Nhì hạng giáo tập, Nguyễn- văn- giả</t>
  </si>
  <si>
    <t>Tại tổng Hưng-nhơn thuộc huyện Kiến-hưng việc làm rẫy trong năm kỷ ti xem ra thanh nhờ các nghề và các năm khác hơn; lúa thúc sung và tốt hơn; còn đó là những đồng, dưa, bí, các giống hàng bông vẫn thì cũng dùng đặng mùa hơn các năm khác nữa, nhứt là nghề làm thuốc ăn; khi chạy đi thợ xắt thời đã hết hơi thì cũng không kip; nên phải làm cả ngày cả đêm; về cơ bản là câu chuyện kinh tế nông nghiệp và rắn.</t>
  </si>
  <si>
    <t>Tân- hội- đông trường. Giáo tập Nguyễn- văn- vận</t>
  </si>
  <si>
    <t>Nguyên- Soái kí, DE CORNULIER- LUCINIERE</t>
  </si>
  <si>
    <t>Quan Nguyên Soái ra tờ cho lập thêm tại nhà thương Chợ-quán một cái nhà bệnh nữa, để cho được 32 giường. Tính sở tốn các đồng cũng có khi sẽ tới 13,500 franc.</t>
  </si>
  <si>
    <t>Mô tả các cuộc đua ngựa: Cuộc thứ nhứt (cuộc Annam) thắng là con ngựa vàng của ông phủ Cà ăn hạng nhứt; con ngựa kim lãnh Tân ăn hạng nhì; con ngựa vàng ông d'Arfeuilli tham biện Saigon ăn hạng ba. Cuộc thứ 2 (Chợ-lớn): con ngựa của huyện Vân ở Thủ-đức ăn hạng nhứt, con ngựa vàng Apo ăn hạng nhì. Cuộc thứ 3 (Chí-hòa): con ngựa đen Chu ở Gò-công đứng nhứt, tên Quỳnh ở Hóc-môn ăn hạng nhì. Cuộc thứ 4 (Khải-tường): con ngựa Hồng-xích tên Mart ăn 1000 francs. Bài mô tả chi tiết về không khí đua ngựa, các đội tham dự từ Lang-sa, Hồng-mao, Ma-ni, An-nam, Ngồ-khách, Chà-và, Ki-lin, Cao méo.</t>
  </si>
  <si>
    <t>thêm bài</t>
  </si>
  <si>
    <t>Kí lục Cần-Giuộc Đỗ- đăng-vị kí,</t>
  </si>
  <si>
    <t>Ngày 17, tháng hai Annam chừng giờ thứ 10 tối, tại làng Tán-tịch chợ cháy; khi phát lửa lên trước, nhà Trương-văn-Thuận cũng vì lò định thắp đèn gần vách ngủ quên cho nên lửa bắt cháy. Ngày 18 làng đến thưa quan, thật quả như vậy. Chợ quê chẳng có gì, tính cộng lại là 300 fr. 50 c. Danh sách thiệt hại: Trương-văn-thuận 75 fr, Ngô-thị-bường 73 fr, Lê-thị-thanh 38 fr 50, Trần-thị-viện 64 fr, Lê-thị-hữu 50 fr. Trần-văn-kha ký.</t>
  </si>
  <si>
    <t>Quan Nguyên-Soái tổng thông thủy lục binh dân, vì tờ Triều-định hiệp nghị trong ngày 30 tháng novembre 1869, theo tờ bẩm quan Lại bộ thượng thơ: Những người Phalangsa vào trong địa hạt này phải có tờ họa đồ hình theo tờ thông hành kể từ ngày ấy vi thì. Những người ngoại quốc thuộc về dân Hồng-mao, Belge, Snesse, Néerlandais, Hy-pha-nho và dân Danois cũng phải theo lời hòa ước các dân ấy làm chung với nhau.</t>
  </si>
  <si>
    <t>Quan Nguyên-Soái tổng thông thủy lục binh dân, theo lời bẩm quan Lại bộ thượng thơ định: Bản đồ Nam-kỳ sẽ phát mỗi 4 tấm là 5 francs. Phủ cho quan Lại bộ thượng thơ phải tuân theo lời định này và đem vào sổ công lệnh và phát ra nơi phải phát.</t>
  </si>
  <si>
    <t>Đặt lên và đổi sổ các quan.
Theo lời định quan Nguyên-Soái trong ngày 6 tháng avril năm 1870:
Ông Gibert là quan việc thủy, lãnh chức làm quan thuế tại Biên-hoa.
Ông ấy sổ đặng ăn lộc theo hạng tây: 1 năm là 3,000 francs, và tiền sổ phí 1 ngày 9 francs, lại vì phải trả lễ về của kho nên 1 năm phụ thêm là 1,500 francs.
Theo lời định quan Nguyên-Soái trong ngày 11 tháng avril năm 1870:
Ông François là ký lục hạng nhứt tại dinh quan thượng thơ, lãnh chức làm quan thuế tại sở Tân-an.
Ông ấy sổ đặng ăn lộc 1 năm là 1,800 francs (theo hạng tây), và tiền sổ phí 1 ngày 9 francs, lại vì trả phải lễ về của kho nên 1 năm phụ thêm là 1,500 francs.
*Quan Nguyên-Soái ký,*
DE CORNULIER LUCINIÈRE.</t>
  </si>
  <si>
    <t>Kí lục Cần- Giuộc Đỗ- đăng - vị kí</t>
  </si>
  <si>
    <t xml:space="preserve">TÂY NINH.
Hôm ngày mống 6 tháng ba năm nay, hồi giờ thứ 6 rưỡi ban tối, thì gần sở tham biện Tây-ninh, có cháy hết 12 cái nhà tranh, là bởi lửa lơ đình, khi lửa phát lên thì là tại nhà thị Vũ là nơi giữa xóm, hồi lửa cháy thì nhằm luống gió thổi mạnh lắm, cho nên lây hoan nạn cho các nhà khác, và một cái tím rượu của Ngô nữa, là gần nơi đầu xóm, là mắc nóng quá cho nên nhiên bắt chứa không đặng, đèn đứng mà ngó, rồi lại gió thổi lên hung nữa, cho nên tan bay qua bên kia sông cũng cháy luôn đi nữa, thì tính hết bấy cái nhà và một chiếc ghe mới đóng
ở trong trại, và lại cây ván cũng nhiều lắm, rồi đã rạng mặt mống 7, thì quan tham biện đòi, thị-Vũ vô mà hỏi, vì làm sao mà lửa cháy nhà bà ? thì thị-Vũ bẩm rằng : Khi ấy thì tôi mắc việc cho nên tôi không biết lửa ở đâu qua tại nhà tôi mà cháy, thì tôi hổng rõ, thì quan tham biện hỏi mấy cái nhà gần đó, hỏi ai biết hay là không, thì chứng bẩm rằng : Lửa nầy thật là tại nhà thị-Vũ mà phát lên trước, thì đặc chứng rồi, thị-Vũ mới chịu cháy, hồi tối ấy thì con cháu đầu tôi nó thắp đèn lơ định, nó để gần vách và gần cái màn vải treo gần đó, cho nên lửa phát tại nơi cái màn vải ấy, xây lấy khôn khó cho thiên hạ, và hao của cũng nhiều lắm.
</t>
  </si>
  <si>
    <t>í</t>
  </si>
  <si>
    <t>Ngày 29 tháng mars 1870, chừng giờ thứ 10 tối, tại làng Đắc-phước có người tên là Ờ (xã đương niên) cùng vợ chồng đi coi đánh me, để con coi nhà. Về thấy nhà cháy → lửa cháy lan → cháy lúa coi, cháy nhà mình → cháy lan nhà xóm → cháy 150 đạ lúa, kéo đặng một cái rường → cháy rương, cháy chuồng trâu bò → quan nói sẽ sai người đi coi.</t>
  </si>
  <si>
    <t>Ở tại Trảng-bàng ngày 24 tháng hai Annam, hồi giờ thứ bảy ban đêm, tại làng Tân-phú thuộc về tổng Cầu-an-hạ, có phát lên đám lửa tại nhà thị-Cam, không có nước mà tưới cho đủ. Hỏi ra thì thị-Vủ bằm rằng lửa này thật là thị-Vủ phát lên trước. Thị-Vủ mới chịu cháy, nó thắp đèn lờ tối, gán cái màn vải treo gần đó, cho nên lửa cháy cái màn vải ấy, xây lấy khỏn khó cho thiên hạ, và hao của cũng nhiều lắm. Giáo tập Nguyễn-văn-Mạnh ký.</t>
  </si>
  <si>
    <t>Giáo tập Nguyễn- văn- mạnh</t>
  </si>
  <si>
    <t>Kí lục Đặng - văn- Quyển kí</t>
  </si>
  <si>
    <t>Tục ngữ rằng: giàu giờ ngủ khó giờ mới; luận việc cờ bạc, thiệt lời ấy rất qui nhiêu. Bài viết về người anh kia nhà cũng có ăn, lúa dư năm bầy thiên; nhưng lúc khai niên công mong đi tìm một bữa đầu năm, trúng luôn được một ngàn sáu trăm đồng bạc (1600). Về sau tham lam hơn, liên tục cờ bạc cho đến thua hết tiền, vay bạc không trả được. Bài khuyên người ta nên kiệm cần làm ăn, không tham vào cờ bạc. Cái-mong giáo tập Vincent Vinh ký.</t>
  </si>
  <si>
    <t>Cái mơng giáo tập Vincent Vinh kí</t>
  </si>
  <si>
    <t>Thômas sanh Relieur</t>
  </si>
  <si>
    <t>Giáo tập trường Châu- đốc Lê- tấn - được</t>
  </si>
  <si>
    <t>Tháng 2 năm nay lùng tổng đến thưa cùng quan tham biện rằng: Có quân mộ muốn dậy. Quan tham biện đi tra sát đồng quân ấy chừng 100 đứa; Còn bao nhiêu thì rút vô rừng ăn ánh cả. Quân mộ bây giờ nói muốn đi ăn cướp mà thôi, chẳng phải phản loạn; nói rằng: Vì nước Annam và nước Pha-lang-sa đã giao hòa cùng nhau rồi, chúng nó lẫy bây giờ ta cũng chẳng làm gì được. Giáo tập Binh-thủy Phạm-văn-hữu ký.</t>
  </si>
  <si>
    <t>Giáo tập Bình thủy Phạm-văn-hữu</t>
  </si>
  <si>
    <t>Tại làng Hội-an thuộc về Sa-đéc có người tên là Đao, ngày 20 tháng 2 năm nay, chừng giờ thứ 6 sớm mai ra đồng tát địa bắt cá. Giờ thứ 3 chiều đem cá về làm nấu chua. Khi người này leo lên cây ổi hái xoài, thì vợ tay không kịp đỡ, thằng con 8 tuổi đứng dưới gốc. Chạy vào nhà đổ thuốc men, song bất tỉnh nhân sự. Uống thuốc không đặng chút nào, ăn uống cũng không được, mình thì đập nát hết nửa thân. Khỏi 3 ngày thì đã chết. Hội-an trường Giáo tập ký.</t>
  </si>
  <si>
    <t>Hội an trường Giáo tập kí</t>
  </si>
  <si>
    <t>Hội an trường Giáo tập kí (Ông thầy làm hai chuyện nầy đã giấu tên)</t>
  </si>
  <si>
    <t>Nhứt hạng giáo tập paulus Oai kí</t>
  </si>
  <si>
    <t>Ngày mồng 3 tháng 3 Annam này có 5 chiếc ghe ở Vĩnh-long đi mua lúa lỗi Cầu-ngang mà về, chẳng may sóng lên hung quá sức, nên 4 chiếc chìm tại Bải-xang, đồ trời mất hết nhiều; mây người lội lên được hết. Còn một chiếc là tên Quới người ở Cầu-ngang, khi đến tại vàm Kỉ-hớp thì lại phải chìm tại đó, 3 cha con Quới lại 1 tên bạn đều phải chết chìm, còn sót một người mà thôi. Phước-hải trường giáo tập Nguyễn-văn-thới ký.</t>
  </si>
  <si>
    <t>Phước-hải trường giáo tập Nguyễn- văn - thới</t>
  </si>
  <si>
    <t>Văn bản do Quan Nguyên-Soái tổng thông thủy lục binh dần ký, P. Vial (Quan Lại bộ thượng thơ) tiếp ký. Căn cứ các nghị định năm 1861, 1862, 1866 về cấp lương tiền cho nhà trường d'Adran (Sài Gòn) → nay mở rộng: cấp học bổng cho con nít Annam học trường thầy dòng tại Vĩnh Long, mỗi tháng 10 cái, 1 cái = 20 francs; trẻ từ 15 tuổi trở lại có quan tham biện cứ theo khoản chung; học trò ăn lương vô ở trường thì quan tham biện Vĩnh Long liệu theo số khuyết.</t>
  </si>
  <si>
    <t>Quan lại bộ thượng thơ kí, P.VIAL</t>
  </si>
  <si>
    <t>Theo lời nghị ngày 19 tháng novembre 1868 và ngày 16 tháng juin 1869, nghị lập nhà ra mà nuôi nàng cũng sửa dạy tại Thuận-kiều và lập lề luật cho nhà ấy giữ. Điều 1: Tại Saigon sẽ lập 4 cái nhà sửa phạt gồm: (1) đứa con nít bị cầm vì chiều theo điều thứ 66 bộ hình; (2) đứa bị cầm vì đã có ăn phải ở tù; (3) đứa có cha mẹ bỏ hay đi bậy bạ; (4) đứa phải cầm có ý cho được dạy dỗ sửa phạt. Điều 2 đến Điều 10 quy định về quản lý, dạy nghề, ăn ở, canh giữ và kiểm soát.</t>
  </si>
  <si>
    <t>NÓI TẠC VỀ TIN GIẶC BÊN TÂY. Bài dài mô tả tình hình chiến tranh Pháp-Phổ (1870): Thuở nay nước Prusse hằng kiếm thể dùng mưu mà làm đất những nước yếu ở giáp giải minh; hằng tập rèn binh khí hồng để đánh nước Phalangsa; nước E-pha-nho cũng muốn vì lòng Phalangsa mà từ người dòng dõi; ngày 22 tháng tám Tây nói rằng hai đạo binh Phalangsa và Prusse còn đang đồng binh ngang mặt nhau trong địa phận Phalangsa. Saigon 9 septembre 1870. Quan Lại bộ thượng thơ ki, P. Vial.</t>
  </si>
  <si>
    <t>LỜI THẨM XÉT CÁC SỞ THAM BIỆN ÁN XỬ CÁC KẺ PHẠM TỘI. Hàng loạt vụ xét xử từ nhiều tham biện: Số 480 (tháng 6 ngày 16, Sóc-trang, Trần-văn-sự 33 tuổi ở làng Đồng-lợi, Nguyễn-văn-vi 27 tuổi ở làng Hòa-mi, cả 2 tội ăn trộm, phạt 2 năm tù mỗi người); Số 462 (Cần-giuộc, Phạm-văn-luông 36 tuổi, làng Thạnh-hòa-trung); Số 483 (Cây-lầy, Trương-văn-cờ 27 tuổi, Nguyễn-văn-kiếc 33 tuổi, Kim-sơn, tội ăn hiếp dân); Số 184 (Sóc-trang, Trương-văn-tai 45 tuổi); Số 489 (Trà-vinh, Nguyễn-văn-phụng 27 tuổi, Vũng-liêm, tội ăn trộm, 15 tháng); Số 192–214: hàng loạt vụ từ Cần-giuộc, Cần-thơ, Rạch-gia, Trảng-bàng, Mỹ-tho, Sa-déc, Vĩnh-long, Tân-an.</t>
  </si>
  <si>
    <t>Thống sát lục tỉnh nam luật vụ quan kí, E. LURO</t>
  </si>
  <si>
    <t>Ngày mồng 6 tháng 8 ở bên phía làng Tứ-xuân có thứ gió chi lạ, không phải là trót thường, nó chạy rất mạnh mẽ; nó vut nó đi xớt qua nóc nhà trong làng ấy nó tốc cây lá đi hết 2 cái. Câu chuyện cọp ở gần Cà-mau và tập tính của cọp: bầy cọp, con cọp lạc, đuổi bắt heo, câu chuyện dân gian về cọp ở vùng rừng núi Nam-kỳ. Rạch-gia Trần-như-bà kí.</t>
  </si>
  <si>
    <t>LỜI RAO. Rao cho ai nầy đặng biết đến ngày 45 tháng septembre đây (nhằm ngày 20 tháng 8 ta) giờ thứ 8 ban mai thời sẽ phát mãi đất ruộng nhiều sổ của nhà nước, tại dinh quan tham biện Tân-an. Từ chép các điều phải làm trong việc bán đất ấy thì có tại bộ đường, nơi tòa thứ ba, lại cũng có tại dinh quan tham biện Tân-an nữa. Saigon mồng 3 tháng septembre 1870.</t>
  </si>
  <si>
    <t>Quan Nguyên-Soái tống thông thầy lục bình dân. Nghị rằng bầy giờ nhà trường tại nhà phước nuôi con mồ côi... Quy định lương tiền: Ti trưởng nhà phước nuôi con sỉ cứ 15 tỷ tiền trong sổ thâu phát; những người làm quan mà lo xin 4 cái lương nguyên hay là 1 phần lương cho con mình thì phải có đủ các điều sau nầy mới được là: Làm việc văn hay là việc võ cho đặng ngoài 5 năm và làm việc tại Nam-ki ít nữa là 8 tháng. Phú cho quan Lại bộ thượng thơ lo tuân cứ theo lời nghị nầy cũng đem vào sổ công lệnh và phát ra các nơi phải phát. Saigon ngày 23 tháng août năm 1870.</t>
  </si>
  <si>
    <t>Quan nguyên soái kí, DECORNULIER-LUCINIERE</t>
  </si>
  <si>
    <t>Quan-nguyên-soái kí DECORNULIER-LUCINIERE, Thừa Nguyên Soái, lại bộ thượng thơ kí, P.VIAL</t>
  </si>
  <si>
    <t>Văn bản do Quan Nguyên-Soái tổng thông thủy lục binh dần ký tên (DE CORNULIER-LUCINIÈRE), ngày 15 tháng octobre năm 1870. Nội dung: Theo lời nghị ngày mồng 6 tháng août → Định: Từ ngày 16 ban ngày, tàu buồm hay tàu lửa đi lên xuống trong sông Saigon thì được phép; ban đêm thì tàu xuống ra cửa được phép đi, nhưng cấm tàu ngoài cửa vô sông mà lên Saigon ban đêm.</t>
  </si>
  <si>
    <t>Văn bản do Quan lớn Nguyên-Soái tổng thông thủy lục binh dần địa phận Nam-kỳ lục tỉnh ban hành, ký tên P. Vial (Quan Thượng thơ ký). Nội dung: Rao yết thị cho mọi người biết: bên Pháp (Phalangsa) dân hai mươi năm trước cử Napoléon và dòng dõi hậu duệ lên tức vị hoàng đế → bây giờ cả nước đồng lòng ưng truất danh hiệu, không cho ngôi vị trị nước nữa (vì đánh với Prusse mà không ai lo trước cho chín). Hiện phép trị nước Pháp là do hội đồng người thông thái, mạnh bạo, khôn ngoan hơn, biết lo cho người ta hơn. Cách trị nước này đã từng thành công ở Pháp và nhiều nước có danh tiếng (Suisse, Amérique). Kết luận: từ nay nước ta (Nam Kỳ) vẫn cứ lớn, giàu, phép tắc như trước; địa phận Nam sẽ được phù hộ binh an; người ta yên lòng lo buôn bán, nghề nghiệp vô ngại.</t>
  </si>
  <si>
    <t>Quan thượng thơ kí, P.VIAL</t>
  </si>
  <si>
    <t>Người Annam tên Trần-văn-Du 36 tuổi, bị án đày 3 năm vì tội ăn cướp, án hôm ngày 11 tháng décembre năm 1869; số thẻ 402, đã chết hôm ngày 11 tháng octobre năm 1870 giờ thứ 3 buổi sớm mai tại nhà thương Côn-nôn vì mắc binh. Người Annam tên Đoàn-văn-thiện 64 tuổi, bị án đày 5 năm vì tội bề hội lộ với 4 ông quan. Người Annam tên Trần-văn-lại 59 tuổi, án đày 5 năm. Người Annam Huỳnh-văn-tiêu 43 tuổi, án đày 4 năm vì tội ăn cướp. Cuamonn Alésa người Calédonier, án khỏ sai 15 năm.</t>
  </si>
  <si>
    <t>LỜI THẨM XÉT CÁC SỞ THAM BIỆN ÁN XỬ CÁC KẺ PHẠM TỘI. Số 215 (tháng 7 ngày mồng 4, Trảng-bàng, Huỳnh-văn-keo 39 tuổi, làng Gia-lộc, tội ăn trộm, 3 năm); Số 216 (Bắc-trang, Nguyễn-văn-đước 42 tuổi, làng Khánh-lộc, tội ăn trộm, tù chung thân); Số 217 (Sóc-trang, Trận-văn-ngon 23 tuổi, làng Phụng-trường, làm linh mà ăn trộm, phạt đày 3 năm); Số 222 (Rạch-gia, Đô-văn-qui 25 tuổi, làng Vinh-an, ăn trộm, 6 tháng); Số 225 (Gò-coong, Huỳnh-văn-luồng 38 tuổi, làm cai lính, 6 tháng); Số 226 (Vinh-long, Lê-văn-cường 41 tuổi, làng Tân-sơn, Trần-văn-mới 30 tuổi, Nguyễn-văn-hưng, tội ăn cướp, phạt tù); Số 228, 229, 234, 236, 237, 239, 241, 242, 244, 245, 248, 253, 254, 255 – hàng chục vụ từ Mỹ-tho, Biên-hòa, Tân-an, Sóc-trang, Rạch-gia, Vinh-long. Phó thống sát lục tỉnh nam luật ân vụ quan ki E. LURO ký.</t>
  </si>
  <si>
    <t>Bài luận/khuyên răn dài về thói háo danh, tham công danh và tác hại của nó: Người ta vì công danh mà bỏ gia đình, bỏ vợ nhờ nuôi, con nhờ trông; Vì danh mà tham quan lười biếng, không lo việc dân; Vì danh mà đánh trận, gây chiến, hại người; Phê phán kẻ làm quan chỉ lo bổng lộc, không nghĩ đến dân; Khuyên: nên dùng sức lo việc cần trong liệng sức mình; giúp ích xã hội thiết thực hơn là chạy theo danh vọng; Kết: "an cư lạc nghiệp buôn bán làm ăn việc ai nấy làm, tránh bay chạy ngược".</t>
  </si>
  <si>
    <t>cọp</t>
  </si>
  <si>
    <t>Rạch-gia Trần-như-bá kí</t>
  </si>
  <si>
    <t>Một người tên Nguyễn-văn-phú quán ở làng Phước-trạch, bị đáy đá mãn hạng mà vé; khi về thì con đã lạc mất; người con ấy là con gái tên Nguyễn-thị-đầy, nay mười tuổi → xin ai thấy thì hãy chỉ giùm làng Phước-trạch (thuộc tham biện Tây-ninh).</t>
  </si>
  <si>
    <t>Quan-nguyên-soái kí DECORNULIER-LUCINIERE, Thừa Nguyên Soái, Quan lại bộ thượng thơ kí, P.VIAL</t>
  </si>
  <si>
    <t>Yết thị quan Nguyên Soái Dupré – Tuyên cáo gửi người dân Nam Kỳ: Nhờ có tờ nhà nước dạy ta lãnh chức làm Nguyên Soái → xin anh em tin cậy và giúp đỡ; Quan trị dân với dân thuận nhau là cần kíp trong lúc khốn nạn giặc giã; Đất nước quê nhà bị thương tích rất nặng → cần đồng lòng hiệp ý thuận hòa; Từ nay đến ngày nước Langsa chối dậy trong bực mình → con cái dân tình phải đồng tình một bụng; Hứa sẽ lo liệu cho được bình yên như đã hưởng thuở các quan tổng thống ở đây trước; Bình vực nghề làm ăn ruộng nương buôn bán; Rộng phép cho ai nấy ra sức mà mần cho được thạnh lợi.</t>
  </si>
  <si>
    <t>Văn bản do Quan Nguyên-Soái DUPRÉ ký, ngày mồng 1 tháng avril năm 1871, Saigon. Lời kêu gọi gửi đến "Những người Annam ở đất Nam-kỳ thuộc về Langsa": Nhà nước Langsa sai ta đến lo cho anh em được nhờ phép công bình, ngay thẳng, bình yên; Khuyên dân cứ gieo vãi, gặt hái, buôn bán đừng sợ; Anh em nhờ ơn nhà nước hộ phù thì hãy lấy lòng trung trực, ngay thảo mà đền lại; Kêu gọi dân giúp làm tôi nước nhà, dùng trí lực tài tình làm cho nhà nước thịnh trị; Kết: "Cầu cho nước Langsa thạnh đời đời".</t>
  </si>
  <si>
    <t>Quan Nguyên- Soái kí, DUPRE</t>
  </si>
  <si>
    <t>ĐẶT LÊN VÀ ĐỔI SỞ CÁC QUAN. Theo từ quan Nguyên-Soái ngày 18 và 22 tháng mars 1871: Ông de Jessé làm phó tham biện bên Biên-hòa (lộc 1 năm 6000 francs); Ông Lucas tham biện Cần-thơ đổi qua ngồi tại Bến-tre thế cho ông Moty; Ông Moty tham biện Bến-tre đổi qua ngồi tham biện tại Cần-thơ; Ông Saliceti tham biện Tân-an đổi qua ngồi tham biện Vinh-long; Ông de Kergaradec tham biện Vinh-long đổi về ngồi tham biện tại Hà-tiên; Ông de Seravalle tham biện Hà-tiên đổi về ngồi sở Tân-an; Ông Aymonier tham biện Saigon đổi đi Trà-vinh làm phó tham biện. Ngày 26 tháng mars: Ông Hersen đặt lên làm phó tham biện tại Vinh-long. Ngày 27 và 28 tháng mars 1871: Ông Durand S'Armand làm phó tham biện Vinh-long đổi vô làm phó tham biện tùng theo chánh tham biện Hà-tiên; Ông Bataille đặt lên làm phó tham biện tại Sóc-trang.</t>
  </si>
  <si>
    <t>Hôm mồng 1 quan Nguyên-Soái cựu de Cornulier-Lucinière giao quản tổng thống đất Nam-ki lại cho quan Nguyên-Soái mới Dupré. Sáng ngày giờ thứ 6 rưỡi sáng mai Quan Nguyên-Soái mới ở dưới tàu lên tới Cần-quan, súng phát chào người 17 tiếng. Hai bên đường dân đứng lề nhau chào người Nguyên-Soái linh đồng hàng cháu, người bước lên xe, lên thống soái phủ. Thì quan Nguyên-Soái cựu ra tiếp và đem chỉ cho biết các quan văn vũ ở tại Saigon.</t>
  </si>
  <si>
    <t>DANH CƯƠNG LỢI TÒA. Danh và lợi là hai cái rất mạnh trong đời đó mà giục các việc người ta mần. Vi danh mà sanh giặc giá phá tán thiên hạ, vi danh vua Alexandrô Magnô, bỏ quê nhà nước, đền đại lâu các, chính thân ra cầm binh đánh giặc chịu cực khổ ăn sương dầu tuyết. Vi danh Dariô quản quân sự sung sướng vua chúa phương Đông, mà đem binh ra cự địch chết đường chết sổ. Bài dài về danh và lợi trong lịch sử: vua Hannibale trải qua biển cả đi đánh nước Roma; Napoléon I, danh nam đạp bắc rồi chết mình tì cũ Sainte-Hélène; Vi danh mà các vua phải tôn các mình trứng mà chiến binh mãi mở đồi; bàn về ý nghĩa của danh và lợi trong cuộc sống.</t>
  </si>
  <si>
    <t>GIẢI NGHĨA MỘT IT TIẾNG NÓI ANNAM. Tục hay nói: Tam bành lục tặc. Nguyên là tiếng chữ. Sách dạy phép tu tiên nói trong mình người ta có ba họ Bành là ba tính khác nhau là Bành cứ, Bành chất, với Bành kiên. Trong đạo Phật theo đó Lão tử kể nó là sản giặc hàng mà làm loạn trong người ta luôn; lục tặc: 1 là Nhãn là con mắt; 2 là Nhĩ là lỗ tai; 3 là Tỉ là lỗ mũi; 4 là Thiệt là lưỡi; 5 là Thân là người ta; 6 là Ý là trí ý.</t>
  </si>
  <si>
    <t>Không hiểu vì lý gì mà các thầy ở các nơi không có gởi tờ về nói tin các nơi nầy về nhựt trình. Nghĩ lại không có lẽ ai cám đều ấy, hay là bởi tình hay nhằm lờn hay ngủ lòng; ghi nhớ ấy cũng là đều có lịnh quan nầy, lại cũng là đều có hay cho các thầy ở càng biết tính biết tuổi các thầy đó và kẻ lại nhựt trình cũng biết cơn nhờ có thấy kia thầy nọ mới có chuyện cho mình coi. Lại quan trên nặng thầy tên thì lại cũng lầy mình làm người siêng năng.</t>
  </si>
  <si>
    <t>Nhựt trình trước nói trồng rằng huyện Dư cúng 1,300 quan tiền cho những người bị hỏa tai tại Chợ-lớn. Nay liệt kê danh sách các viên quan và người buôn bán tại Chợ-lớn hiệp nhau mà cúng: Hộ trưởng Hà-minh-châu 200 quan; Huình-thừa-tự 120 quan; Tân-tường-châu 120 quan; Độc phủ sứ Chợ-lớn 100 quan; Tri huyện Phước 100 quan... đến số 13 Hiệu-văn-thuận 30 quan. Còn bao nhiêu về mày hiệu nhỏ cúng, kể thì cũng một hai chục, người thì cúng 5–3 quan.</t>
  </si>
  <si>
    <t>Đỗ- hữu-thân kí</t>
  </si>
  <si>
    <t>TIN CÁC NƠI. Một đảng ăn cướp có súng bắn lại dân làng rồi buồm chạy, nhảy bỏ ghe hết; làng nhỏ có một chiếc ghe lính đuổi theo bắt được 5 tên; một tên nhảy lội mất tích. Có một tên dân làng bị đạn quân ăn cướp bắn, đem vô nhà thương Vĩnh-long, nay đã khá.</t>
  </si>
  <si>
    <t>Trời nắng gắt làm bàu ao đã cạn khó đi hết; việc làm cây cũng ra khó → giá cây lên hơn mọi khi. Kèm bảng giá đồ tại Tây Ninh: Gạo 9 quan/tạ, Muối 3 quan/tạ, Đường đen 6 tiền/ghè, Đường trắng 1 quan/kilog, Dầu con rái 2 quan 1 ve, Chai 15 quan/tạ, Mây 1 quan năm/100.</t>
  </si>
  <si>
    <t>Mùa màng được lắm; trái mùa cũng hưng; con nít lên trái giống chết nhiều. Có 4 người ở làng Phước-hải bắn được một con cọp lớn. Kèm bảng giá đồ tại Bà-rịa: Gạo 12 quan/tạ, Lúa 6 quan/tạ, Muối 7 quan 5/tạ, Gà 3 tiền/con, Vịt 1 quan/con, Trứng gà, Trứng vịt, Dầu phộng, Rượu, Nước mắm.</t>
  </si>
  <si>
    <t>Rút trong  Courrier de Saigon</t>
  </si>
  <si>
    <t>Thừa nguyên soái, lại bộ thượng thơ kí PIQUET Quan Nguyên soái kì DUPRE</t>
  </si>
  <si>
    <t xml:space="preserve"> Nguyên soái kÍ DUPRE, Thừa ngjuyene soái, lại bộ thượng thơ kí PIQIQUET</t>
  </si>
  <si>
    <t>xã chánh kí  BARON BARBIER</t>
  </si>
  <si>
    <t>Quan lại bộ thượng thoư kí, PIQUET</t>
  </si>
  <si>
    <t>LỜI THẨM XÉT CÁC SỞ THAM BIỆN ÁN XỬ CÁC KẺ PHẠM TỘI. Số 241 (tháng 5 ngày 28, Mỹ-tho, Phạm-thị-chát 34 tuổi, Phạm-thị-tâm 31 tuổi, đều ở làng Mỹ-chánh, là mẹ đẻ, tội ép gà con mình là thị-bén cho người Khách Vong 30 đồng bạc); Số 243 (tháng 7 ngày 18, Chợ-lớn, Đặng-thị-huỳnh 23 tuổi, làng Tan-tú, tội ép gà con mình là thị-bén cho người Khách tên là Vong, phạt 30 đồng bạc + 1 tháng lại phải bồi thường 30 đồng cho Vong); Số 246, 250, 254, 255, 257, 258, 259, 261, 262, 263, 264, 265, 226, 276, 280, 288: hàng loạt vụ từ Chợ-lớn, Saigon, Châu-đốc, Bà-ria, Trà-vinh, Sóc-trang, Rạch-gia, Mỹ-tho, Tân-an, Long-xuyên, Bắc-trang – tội danh đa dạng: ăn trộm, cướp, trái lệ nhà phiền, hòa gian. Thống sát lcuj tỉnh nam luật án vụ quan ký, PILASTRE</t>
  </si>
  <si>
    <t>Thống sát lục tỉnh nam luật án vụ quan kí, PILASTRE</t>
  </si>
  <si>
    <t>Tháng tây nay, mồng một, mồng hai, hơn một trăm người học trò đi thi tại nhà trường mực thước, thì đậu được 40 người. Danh sách 40 học trò đậu: (1) Hà-văn-phải 18 tuổi học trò Chợ-lớn; (2) Nguyễn-văn-ca 20 tuổi thầy đồng Saigon; (3) Nguyễn-văn-lê 19 tuổi Hóc-môn; (4) Trương-minh-ký 17 tuổi Chợ-lớn; (5) Minh, Jō Bte 18 tuổi Municipale Saigon; (6) Nguyễn-văn-chữ 19 tuổi Hóc-môn; (7) Học, Simon 16 tuổi Municipale Saigon; [và hàng chục người khác từ Chợ-lớn, Saigon, Chợ-quán, Thủ-đức, Mỹ-tho, Châu-đốc, Cần-giộc, Rạch-gia, Ích-thanh, Thủ-dầu-một, Hóc-môn, An-thạnh, Saigon Municipal...]. Còn 10 học trò theo sau nầy cũng giỏi mà nó muốn vô học tại nhà trường ấy thì được, mà cha mẹ không có tiền sẽ thiếu, thì ông thầy sẽ chọn lựa một người trong mười người ấy mà thế.</t>
  </si>
  <si>
    <t>Tiếp câu chuyện ông Tơ bà Nguyệt: Nhựt trình trước nói trổng rằng huyện Dư cúng 1,300 quan tiền, cho những người bị họa tại Chợ-lớn. Câu chuyện Vi-cố đi tìm vợ, gặp lão nhân đêm khuya đọc sách; hỏi về hôn nhân, lão nhân chỉ cô gái mù; Vi-cố không muốn; lão nhân cột chỉ hồng vào chân cô gái; 14 năm sau cô gái xinh đẹp đi lấy chồng là Vi-cố; câu chuyện về duyên phận và hôn nhân. Đây là phần tiếp theo của mục giải nghĩa tiếng Việt.</t>
  </si>
  <si>
    <t>Giáo tập Trần - văn- ngô ký</t>
  </si>
  <si>
    <t>Tại trường Bà-hom có một tên học trò 13 tuổi bị sét đánh khi đi ngang qua cây gia khi trời mưa → sét đánh trúng → sự rủi ro nó → vừa tới cây gia lại xui miệng nói → tay lạy ông trời → đi chổ khỏi mà hãy mưa → sét đánh trúng nhưng không vít hết → có 3 đứa học trò đi về với nó cũng té lăn ra → người ta kêu nhưng không được rồi la lên → người ta cây lối gần đến thấy chạy tới mà coi → mấy người ấy bảo 3 tên học trò phải ở lại một tên, con 2 tên chạy về kêu cha mẹ → về kêu mà hỏi thì tê liền ra mà khóc rồi là con nó đem vồng mà vồng hết vó bề con mé chớn → người ta thấy tội liền cũng thương → tổng cộng đi hầm với quan tham biện thì thầy vậy bữa biện đó chôn đi. Ngày: Bà-hom le 25 tháng 8 năm 1871. Giáo tập Trần-văn-ngó ký.</t>
  </si>
  <si>
    <t xml:space="preserve">Giáo tập </t>
  </si>
  <si>
    <t>Đốc phủ Đỗ hữu phương kí</t>
  </si>
  <si>
    <t>Thuật lại lịch sử: Năm tân mão Thái-thượng-hoàng tên là Thiêu dạy: trong nước hễ đâu cũng dịch định hễ phải lên cột Phật mà thờ → câu chuyện về Thái-thượng-hoàng và con là Bà-liệt (Hoài đức vương) → Thượng-hoàng không nhìn vạc lại → lính ày chận bọng Bà-liệt → Thượng-hoàng phong chức → năm ấy ông Hiến-hoàng tên là Liễu vô trong cung... → câu chuyện về Hoài-vương-liễu, vua Thuần-thiên, Chiêu-hoàng → câu chuyện về các triều đại tiếp nối → Trần-thú-độ và Thiên-cực công chúa → Hoài-vương-liễu thị giàm bên tụ quân → Trần-thú-độ rút gươm → Liễu bị giết hết quân làm loạn. Ký: Saigon Đốc phủ sứ Tôn-thọ-tường ki. Nhựt trình sau sẽ nói tiếp về chuyện này.</t>
  </si>
  <si>
    <t>Sài gòn Đốc phủ Tôn Thọ Tường kí</t>
  </si>
  <si>
    <t>Trường</t>
  </si>
  <si>
    <t>Ý nghĩa</t>
  </si>
  <si>
    <t>Cách tổ chức / chức năng văn bản chi phối toàn bài</t>
  </si>
  <si>
    <t>Một hình thức thứ hai được triển khai rõ rệt nhưng không chi phối toàn bài</t>
  </si>
  <si>
    <t>Lĩnh vực / chủ đề lớn mà bài chủ yếu nói đến</t>
  </si>
  <si>
    <t>Lĩnh vực thứ hai có vai trò đáng kể trong bài</t>
  </si>
  <si>
    <t>Những đối tượng, sự việc, địa danh, nhân vật hoặc vấn đề cụ thể</t>
  </si>
  <si>
    <t>Tóm tắt ngắn sự việc hoặc luận điểm chính</t>
  </si>
  <si>
    <t>Chỉ dùng cho trường hợp khó, giải thích vì sao chọn chính / phụ</t>
  </si>
  <si>
    <t>Thông báo – yết thị</t>
  </si>
  <si>
    <t>Văn hóa – xã hội – phong tục – đời sống</t>
  </si>
  <si>
    <t>Nghị luận – bình luận – khuyến dụ – giáo huấn</t>
  </si>
  <si>
    <t>Nông nghiệp – sản xuất – nghề nghiệp</t>
  </si>
  <si>
    <t>Bài khuyến khích cải tiến canh nông/nghề nghiệp → nghị luận–khuyến dụ; nội dung nông nghiệp–nghề nghiệp.</t>
  </si>
  <si>
    <t>Chính trị – hành chính</t>
  </si>
  <si>
    <t>Pháp luật – tư pháp – an ninh</t>
  </si>
  <si>
    <t>Tin – tường thuật sự kiện</t>
  </si>
  <si>
    <t>Quân sự – chiến sự</t>
  </si>
  <si>
    <t>Tôn giáo – tín ngưỡng</t>
  </si>
  <si>
    <t>Thuật lễ kiệu ảnh tại nhà thờ Sài-gòn → tin sự kiện; tôn giáo, phụ văn hóa–xã hội.</t>
  </si>
  <si>
    <t>Ngoại giao – quan hệ đối ngoại</t>
  </si>
  <si>
    <t>Thuật việc lập sổ bộ dân, điều tra nghề nghiệp/ruộng đất → tin sự kiện; hành chính, phụ nông nghiệp–nghề nghiệp.</t>
  </si>
  <si>
    <t>Thuật vụ giết lính Ma-tà, đang điều tra → tin sự kiện; pháp luật–an ninh.</t>
  </si>
  <si>
    <t>Thuật vụ đò giết người khách, quan Án tra → tin sự kiện; pháp luật–an ninh.</t>
  </si>
  <si>
    <t>Bảng giá – bảng kê – danh sách – thống kê</t>
  </si>
  <si>
    <t>Kinh tế – tài chính – thương mại</t>
  </si>
  <si>
    <t>Bảng giá chợ Phú-cương (hàng hóa + giá) → bảng giá/thống kê; kinh tế–thương mại.</t>
  </si>
  <si>
    <t>Bảng giá chợ Phước-chánh → bảng giá/thống kê; kinh tế–thương mại.</t>
  </si>
  <si>
    <t>Bảng giá chợ Mỹ-tho và các huyện → bảng giá/thống kê; kinh tế–thương mại.</t>
  </si>
  <si>
    <t>Bảng giá hàng hóa Long-thành → bảng giá/thống kê; kinh tế–thương mại.</t>
  </si>
  <si>
    <t>Thuật tội ác giặc Trương-văn-Luận (giết nhiều người) → tin sự kiện; pháp luật–an ninh, phụ quân sự.</t>
  </si>
  <si>
    <t>Văn bản công quyền – quy phạm – quyết định</t>
  </si>
  <si>
    <t>Quyết định mức thuế điền tổng Thanh-phong → văn bản công quyền/quyết định; kinh tế–tài chính (thuế). Ranh giới tin/quyết định – cần rà.</t>
  </si>
  <si>
    <t>Tai nạn – thiên tai – sự cố</t>
  </si>
  <si>
    <t>Thuật vụ chìm ghe chở bạc, 4 người chết đuối → tin sự kiện; tai nạn–sự cố.</t>
  </si>
  <si>
    <t>Thuật trận làng Mi-tra chống đảng ngụy (súng đồng, giao tranh) → tin sự kiện; quân sự–chiến sự, phụ an ninh. Ranh giới an ninh/quân sự – cần rà.</t>
  </si>
  <si>
    <t>Thuật vụ săn bắt cọp ở Bình-long (có người chết), nạp cọp lãnh thưởng → tin sự kiện; tai nạn–sự cố (thú dữ).</t>
  </si>
  <si>
    <t>Giao thông – tàu thuyền – liên lạc</t>
  </si>
  <si>
    <t>Y tế – sức khỏe</t>
  </si>
  <si>
    <t>Thuật quan Cao-mên từ Xiêm đến Sài-gòn thăm em Vua Cao-mên → tin sự kiện; ngoại giao–đối ngoại.</t>
  </si>
  <si>
    <t>Thuật việc bắt huyện Đức (tay sai giặc thâu thuế) → tin sự kiện; an ninh, phụ quân sự.</t>
  </si>
  <si>
    <t>Bài tri thức – khảo cứu – giải thích</t>
  </si>
  <si>
    <t>Bài mô tả bệnh ban cua lưỡi trắng và cách chữa → bài tri thức–giải thích; y tế–sức khỏe.</t>
  </si>
  <si>
    <t>Bài khảo cứu phong tục người Mọi (Trương Vĩnh Ký) → bài tri thức–khảo cứu; văn hóa–xã hội–phong tục.</t>
  </si>
  <si>
    <t>Thuật vụ ghe mía chìm, chồng mất tích (kèm câu nhắc nhở) → tin sự kiện; tai nạn–sự cố.</t>
  </si>
  <si>
    <t>Bảng giá chợ Gò-công → bảng giá/thống kê; kinh tế–thương mại.</t>
  </si>
  <si>
    <t>Bảng giá chợ Baria → bảng giá/thống kê; kinh tế–thương mại.</t>
  </si>
  <si>
    <t>Bảng giá chợ Long-thạnh → bảng giá/thống kê; kinh tế–thương mại.</t>
  </si>
  <si>
    <t>Bảng giá chợ Cần-giộc → bảng giá/thống kê; kinh tế–thương mại.</t>
  </si>
  <si>
    <t>Thuật phiên tòa xử 3 người Pha-lang-sa cướp của (án khổ sai/tù) → tin sự kiện; pháp luật–tư pháp–an ninh.</t>
  </si>
  <si>
    <t>Bảng giá – bảng kê – danh sách – thống kê</t>
    <phoneticPr fontId="2" type="noConversion"/>
  </si>
  <si>
    <t>Kinh tế – tài chính – thương mại</t>
    <phoneticPr fontId="2" type="noConversion"/>
  </si>
  <si>
    <t>Bảng giá chợ/hàng hóa (mặt hàng + giá) → chuẩn hóa nhãn hình thức; nội dung kinh tế–thương mại.</t>
  </si>
  <si>
    <t>Đa chủ đề</t>
  </si>
  <si>
    <t>Báo chí – xuất bản – truyền thông</t>
  </si>
  <si>
    <t>Ba việc độc lập (quan về Pháp, tàu chiến, tha tù), không lĩnh vực nào chi phối → tin tổng hợp; nội dung Đa chủ đề.</t>
  </si>
  <si>
    <t>Nhiều tin địa phương độc lập, không lĩnh vực nào chi phối → tin tổng hợp; nội dung Đa chủ đề.</t>
  </si>
  <si>
    <t>Bắt tàu ô + mùa màng + bang giao, đa lĩnh vực → tin tổng hợp; nội dung Đa chủ đề.</t>
  </si>
  <si>
    <t>Nhà in thông báo hạn gởi bài → thông báo–yết thị; nội dung Báo chí–xuất bản–truyền thông.</t>
  </si>
  <si>
    <t>Đấu giá ngựa + bổ nhiệm + địa điểm đua, đa lĩnh vực → tin tổng hợp; nội dung Đa chủ đề.</t>
  </si>
  <si>
    <t>Thông báo chương trình lễ bổn mạng Hoàng-đế → yết thị; văn hóa–xã hội, phụ tôn giáo (xuống nhà thờ xem lễ).</t>
  </si>
  <si>
    <t>Thăm viếng + bàn tàu khói/nạo vét rạch, đa lĩnh vực → tin tổng hợp; nội dung Đa chủ đề.</t>
  </si>
  <si>
    <t>Dịch bệnh → cử thầy thuốc → chữa khỏi (một mạch sự việc) → tin sự kiện; y tế–sức khỏe. Cơ quan nhà nước xuất hiện không thành nội dung phụ.</t>
  </si>
  <si>
    <t>DANH MỤC HÌNH THỨC (11)</t>
  </si>
  <si>
    <t>Lời rao – quảng cáo – đấu giá – đấu thầu</t>
  </si>
  <si>
    <t>Truyện – văn chương</t>
  </si>
  <si>
    <t>Thư từ – văn thư – báo cáo đăng nguyên dạng</t>
  </si>
  <si>
    <t>Giáo dục – khoa cử</t>
  </si>
  <si>
    <t>Nhóm mới bổ sung: lời tòa soạn, kêu gọi/hướng dẫn gửi bài, đính chính, giải thích cách dùng tiếng, hoạt động nhà in/nhật trình.</t>
  </si>
  <si>
    <t>Giá trị kỹ thuật: Đa chủ đề</t>
  </si>
  <si>
    <t>Chỉ dùng cho Nội dung chính của Tin tổng hợp đa lĩnh vực khi không có lĩnh vực nào chi phối; để trống Nội dung phụ. Không phải một lĩnh vực ngang hàng.</t>
  </si>
  <si>
    <t>Nguyên tắc quan trọng</t>
  </si>
  <si>
    <t>(1) Phân loại nội dung theo trọng tâm bài, KHÔNG theo thân phận nhân vật. (2) Cơ quan/quan chức xuất hiện không tự động thành nội dung Chính trị–hành chính. (3) Văn bản làm phát sinh quyền/nghĩa vụ (thưởng, chuẩn, ban, bổ nhiệm, thuế, nghị định) → Văn bản công quyền. (4) Yết thị đấu giá/đấu thầu → Lời rao (phân theo chức năng, không theo chữ 'yết thị'). (5) Nhân vật/địa danh/đồ vật/tội danh → đưa vào Từ khoá, không tự thành Nội dung phụ.</t>
  </si>
  <si>
    <t>Thuật dân làng Gò-công đánh giết đội ngụy Nhiên nhũng nhiễu → tin sự kiện; pháp luật–an ninh (dân tự vệ).</t>
  </si>
  <si>
    <t>Thuật quan Tham-biện Cần-giộc lập mưu hạ 2 ghe cướp → tin sự kiện; pháp luật–an ninh.</t>
  </si>
  <si>
    <t>Đức Cha đi Cao-mên + bắt ngụy Quản-Mai + mất mùa Nhựt-bổn/lụt bên Tàu → tin tổng hợp; Đa chủ đề.</t>
  </si>
  <si>
    <t>Thuật người Pha-lang-sa gặp ghe cướp trên Đồng-nai rồi thoát → tin sự kiện; pháp luật–an ninh.</t>
  </si>
  <si>
    <t>Xá tù + ban bằng cấp cai tổng + kế hoạch hội thi nghề nghiệp → tin tổng hợp; Đa chủ đề.</t>
  </si>
  <si>
    <t>Bắt ngụy Quản-Mai + đày Đại-hải cải tạo, kèm bình về lòng tốt người Annam → tin sự kiện, phụ nghị luận; pháp luật–an ninh.</t>
  </si>
  <si>
    <t>Đăng danh sách các cai tổng được ban bằng cấp thật thọ → bảng kê/danh sách; nội dung hành chính (nhân sự).</t>
  </si>
  <si>
    <t>Nhân sự Tham-biện + tàu l'Orne về Tây + xã Ngoan nộp cọp/xét tội → tin tổng hợp; Đa chủ đề.</t>
  </si>
  <si>
    <t>Kể quân Số cầm đầu ăn cướp ra thú + khuyên quân ngụy hồi đầu → tin sự kiện, phụ nghị luận; pháp luật–an ninh.</t>
  </si>
  <si>
    <t>Thuật vụ bắt cọp lạc vào tổng Bình-trị-thượng → tin sự kiện; tai nạn–sự cố (thú dữ).</t>
  </si>
  <si>
    <t>Tin nước Xiêm tha thuế tàu chở lúa vào Vọng-các, tình hình lúa gạo → tin sự kiện; kinh tế–thương mại.</t>
  </si>
  <si>
    <t>Bài khuyên dân hiểu và chấp nhận canh tân/phong tục Pha-lang-sa → nghị luận–khuyến dụ; văn hóa–xã hội (tâm lý, phong tục).</t>
  </si>
  <si>
    <t>Đường buôn yên nhờ tàu Lorcha + cầu Thị-nghè hư + tàu l'Orne chở 800 lính → tin tổng hợp; Đa chủ đề.</t>
  </si>
  <si>
    <t>Ăn cướp đường sông + Huế mua tàu khói ở Hương-cảng + bão phá tàu → tin tổng hợp; Đa chủ đề.</t>
  </si>
  <si>
    <t>Thuật cai tổng, hương chức các huyện đến mừng/chầu quan Nguyên-Soái → tin sự kiện; chính trị–hành chính.</t>
  </si>
  <si>
    <t>Người Ma-ni bị máy tàu cắt tay rồi chết, tòa phạt người phụ trách → tin sự kiện; tai nạn lao động, phụ pháp luật.</t>
  </si>
  <si>
    <t>Thuật quan hiệp biện Phan tới Sài-gòn, được tiếp rồi đi kinh lược Vĩnh-long → tin sự kiện; chính trị–hành chính.</t>
  </si>
  <si>
    <t>Truyện luân lý người nhà quê làm phước cứu người + lời khen nhơn đức → truyện, phụ khuyến dụ; văn hóa–xã hội (đạo đức).</t>
  </si>
  <si>
    <t>Thông báo thưởng cuộc đua xe bò → yết thị; sự kiện đua (VH–XH).</t>
  </si>
  <si>
    <t>Bài hướng dẫn kỹ thuật lập vườn/trồng cây ăn trái (Paulus Của dịch) → bài tri thức–giải thích; nông nghiệp (kỹ thuật trồng trọt).</t>
  </si>
  <si>
    <t>Thuật cuộc đi tuần bắt cướp tại Biên-hòa 17 décembre, tịch thu súng → tin sự kiện; pháp luật–an ninh.</t>
  </si>
  <si>
    <t>Lời tòa soạn kêu gọi thông ngôn gởi bài cho Nhựt-trình → thông báo–yết thị; báo chí–xuất bản–truyền thông.</t>
  </si>
  <si>
    <t>Truyện bà mẹ nuông chiều con hư + bài học dạy con → truyện, phụ khuyến dụ; văn hóa–xã hội (dạy con/đạo đức).</t>
  </si>
  <si>
    <t>Yết thị chịu giá mua đậu trắng nộp nhà nước (niêm phong giao giá) → đấu thầu–cung ứng; kinh tế.</t>
  </si>
  <si>
    <t>Nghị định 6 điều lập hội thi nghề nghiệp/loài vật (Nguyên-Soái kí) → văn bản công quyền/quy phạm; nghề nghiệp–sản xuất.</t>
  </si>
  <si>
    <t>Danh sách đăng ký thi nghề nghiệp/vật nuôi toàn Nam Kỳ 1866 → danh sách/bảng kê; nghề nghiệp–sản xuất.</t>
  </si>
  <si>
    <t>Thuật tàu Cosmao ra Huế lấy bạc bồi, chở xe Hoàng đế châu phê → tin sự kiện; ngoại giao (bang giao Đại Nam).</t>
  </si>
  <si>
    <t>Thuật vụ cháy 23 căn nhà chợ Gò-vấp do con nít chơi đèn → tin sự kiện; tai nạn–sự cố (hỏa hoạn).</t>
  </si>
  <si>
    <t>Thuật vụ lính Tây bị 2 người Annam say rượu đánh rồi tự trói họ tại Chợ-quán → tin sự kiện; pháp luật–an ninh (trật tự).</t>
  </si>
  <si>
    <t>Truyện ba người được vàng, lòng tham hại nhau → truyện, phụ khuyến dụ; văn hóa–xã hội (răn lòng tham).</t>
  </si>
  <si>
    <t>Thuật vụ cháy nhà chợ Gò-công mồng 7 tháng giêng do đèn dầu → tin sự kiện; tai nạn–sự cố (hỏa hoạn).</t>
  </si>
  <si>
    <t>Hai việc độc lập: các làng đánh đảng cướp ở Định-tường + tàu ô đánh tàu Tây gần Hải-nam → tin tổng hợp; an ninh, phụ quân sự–chiến sự.</t>
  </si>
  <si>
    <t>Bài chủ yếu về lâm bệnh–qua đời–tang lễ → tin sự kiện; văn hóa–xã hội (tang lễ). Không xếp theo thân phận nhân vật nên bỏ nội dung phụ.</t>
  </si>
  <si>
    <t>Nghị định chia Phủ Tây-ninh làm hai địa phận, định nơi đặt quan án và chức vụ → văn bản công quyền/quy phạm (thay đổi tổ chức hành chính); chính trị–hành chính.</t>
  </si>
  <si>
    <t>Bài chủ yếu giải thích cách tổ chức nhà tù, dạy nghề, cải huấn, phép khoan nhân bên Tây (khám đường mới chỉ là dẫn nhập) → bài tri thức–giải thích, phụ nghị luận; pháp luật–an ninh.</t>
  </si>
  <si>
    <t>Bài khắc họa/đánh giá phẩm chất, năng lực trị dân của Phan Thanh-Giản → nghị luận–bình luận; chính trị–hành chính. Quan hệ Nam–Pháp chỉ phụ họa nên bỏ nội dung phụ.</t>
  </si>
  <si>
    <t>Bài về máy luyện/làm đường: quy trình sản xuất, năng suất, chi phí → bài tri thức; nông nghiệp–sản xuất (chính), phụ khoa học–kỹ thuật (máy móc).</t>
  </si>
  <si>
    <t>Bài giới thiệu máy cán bông nhằm cải tiến nghề bông/sản xuất → bài tri thức; nông nghiệp–sản xuất (chính), phụ khoa học–kỹ thuật.</t>
  </si>
  <si>
    <t>Lời mời lái buôn thông công với nhà buôn Tây về đồ nhuộm (mời tham gia quan hệ thương mại) → phân theo chức năng là lời rao–giao dịch; kinh tế–thương mại.</t>
  </si>
  <si>
    <t>Phần đầu là quyết định 3 mức thưởng học trò → văn bản công quyền/quyết định; kèm danh sách dài học trò theo hạng → hình thức phụ bảng kê/danh sách; giáo dục–khoa cử.</t>
  </si>
  <si>
    <t>Ban bằng cấp cai tổng + khen làng giữ dân + thử nghề tằm tơ → tin tổng hợp; hành chính, phụ nông nghiệp.</t>
  </si>
  <si>
    <t>Thuật mùa màng thất bát, giá lúa lên + khuyên siêng làm ăn → tin sự kiện, phụ khuyến dụ; nông nghiệp, phụ kinh tế.</t>
  </si>
  <si>
    <t>Bài nghị luận so sánh lợi hại của Pha-lang-sa và người Ngô (nha phiến, cờ bạc) → nghị luận; tệ nạn xã hội (VH–XH), phụ cai trị.</t>
  </si>
  <si>
    <t>Tàu Mitraille rước lãnh sự Aubaret + tàu l'Orne chở lính về Pháp → tin sự kiện; ngoại giao, phụ giao thông–tàu thuyền.</t>
  </si>
  <si>
    <t>Yết thị mời nộp/cung ứng vật hạng hàng tháng cho nhà nước → theo chức năng là đấu thầu–cung ứng; kinh tế.</t>
  </si>
  <si>
    <t>Nhiều mẩu: quan Annam thăm Nguyên-Soái, bàn việc 3 tỉnh, voi Cao-mên, bắt kẻ mạo danh lính → tin tổng hợp; Đa chủ đề.</t>
  </si>
  <si>
    <t>Lúa gạo rẻ, mùa gặt + cướp thu thuế, có binh phòng thủ → tin sự kiện; an ninh, phụ nông nghiệp.</t>
  </si>
  <si>
    <t>Bài mô tả/khảo cứu về Sài-gòn (đô thị, sinh hoạt, buôn bán) → bài tri thức–khảo cứu; văn hóa–xã hội, phụ kinh tế.</t>
  </si>
  <si>
    <t>Quy định giờ giấc/giá thuê xe ngựa tại Sài-gòn → văn bản công quyền–quy phạm; giao thông (xe/vận tải), phụ kinh tế (giá).</t>
  </si>
  <si>
    <t>Điều lệ 4 điều về bày nghề cá → văn bản công quyền–quy phạm; nông nghiệp–sản xuất–nghề nghiệp.</t>
  </si>
  <si>
    <t>Quy định thể lệ tổ chức kỳ thi nghề nghiệp/đấu xảo → văn bản công quyền/quy phạm; nghề nghiệp–sản xuất.</t>
  </si>
  <si>
    <t>Nội quy cho người vào coi vật thi trong kho đấu xảo → quy phạm; thuộc cụm đấu xảo nghề nghiệp.</t>
  </si>
  <si>
    <t>Thuật vụ việc trên tàu L'orne (trộm cắp/bắn, tuần tra đêm) → tin sự kiện; pháp luật–an ninh.</t>
  </si>
  <si>
    <t>Yết thị kêu gọi bố thí giúp dân Guadeloupe bị nạn → thông báo (không giao dịch); từ thiện (VH–XH).</t>
  </si>
  <si>
    <t>Yết thị Hội đấu xảo chung Paris 1867 + 10 hạng đồ thi → thông báo–yết thị; kinh tế–thương mại (hội chợ), phụ nghề nghiệp.</t>
  </si>
  <si>
    <t>Nhiều mẩu tàu thuyền + máy đào rạch + trộm nhà dây thép + cháy nhà → tin tổng hợp; Đa chủ đề.</t>
  </si>
  <si>
    <t>Cứu người tự vẫn (thưởng) + bắt tàu Hồng-mao phát thơ trái phép + ghe chìm → tin tổng hợp; Đa chủ đề.</t>
  </si>
  <si>
    <t>Cọp Annam nuôi tại kinh đô Lang-sa + đồ vật/thú lạ gởi theo tàu l'Orne → tin sự kiện (chuyện lạ); tạm xếp văn hóa–xã hội. Cần rà.</t>
  </si>
  <si>
    <t>Ngộ độc tập thể 24 người do nấu xôi bằng củi voi voi ở Bình-thọ → tin sự kiện; tai nạn–sự cố (ngộ độc).</t>
  </si>
  <si>
    <t>Tường thuật chiến dịch đánh đồn Tháp-mười (ba đạo binh, địa thế, giao tranh) → tin sự kiện; quân sự–chiến sự.</t>
  </si>
  <si>
    <t>Tờ khen thưởng của Nguyên-Soái + danh sách quân có công trận Tháp-mười → văn bản công quyền/quyết định, phụ bảng kê danh sách; quân sự–chiến sự.</t>
  </si>
  <si>
    <t>Nghị lập mộ tại Tân-an tưởng niệm lính tử trận Tháp-mười → quyết định; quân sự–chiến sự (tưởng niệm). Cần rà.</t>
  </si>
  <si>
    <t>Nghị định bổ nhiệm Tham tán mới thay người về Tây → văn bản công quyền/quyết định; chính trị–hành chính (nhân sự).</t>
  </si>
  <si>
    <t>Định ngày giao giá (đấu thầu) cung ứng hộp thiết cho nhà nước năm 1867 → lời rao–đấu thầu; kinh tế.</t>
  </si>
  <si>
    <t>Lời rao cho mướn ruộng Bà-hướm (10–40 mẫu tây, giúp vốn) → lời rao–giao dịch; kinh tế (cho mướn), phụ nông nghiệp. Cần rà.</t>
  </si>
  <si>
    <t>Điều lệ 12 điều về chặt cây rừng (xin phép, thuế, phạt) → văn bản công quyền/quy phạm; nghề rừng/sản xuất, phụ kinh tế (thuế). Cần rà.</t>
  </si>
  <si>
    <t>Bình luận về ích lợi trận Tháp-mười và tinh thần quân dân, hợp tác Annam–Pha-lang-sa → nghị luận; quân sự–chiến sự.</t>
  </si>
  <si>
    <t>Tường thuật chi tiết đánh Tháp-mười (bắt tù binh, khí giới, một lính tử vong) → tin sự kiện; quân sự–chiến sự.</t>
  </si>
  <si>
    <t>Cháy làng Phước-tuy + nhiều tàu (Cosmao, Sarthe, l'Orne...) + Bà-rịa đóng ghe → tin tổng hợp; Đa chủ đề.</t>
  </si>
  <si>
    <t>Vây bắt cọp tại làng Xuân-thới (Hóc-môn), cọp bắt heo → tin sự kiện; tai nạn–sự cố (thú dữ).</t>
  </si>
  <si>
    <t>Ăn cướp đánh nhà ông Trùm làng Chợ-quán, phá cửa lấy của → tin sự kiện; pháp luật–an ninh.</t>
  </si>
  <si>
    <t>Bàn chuyện sinh ba con ba sắc da (theo nhựt trình Lang-sa) + vai trò cha mẹ → bài tri thức; khoa học/di truyền, phụ văn hóa (đạo làm con). Cần rà.</t>
  </si>
  <si>
    <t>Bàn về màu da/hình thể con người các phương theo địa độ, phong thổ; đề cao bình đẳng nhân phẩm → bài tri thức; nhân chủng/địa lý (khoa học).</t>
  </si>
  <si>
    <t>Nghị lập ty đồ đi thám, vẽ họa đồ các ngả đàng thượng → văn bản công quyền/quy phạm; địa lý/họa đồ (khoa học–kỹ thuật), phụ hành chính. Cần rà.</t>
  </si>
  <si>
    <t>Tàu chiến I-ta-lie ghé + tàu nhỏ Hồng-mao + 4 lính bỏ đội theo giặc → tin tổng hợp; Đa chủ đề.</t>
  </si>
  <si>
    <t>Truyện luân lý sự thật thắng dối trá (mưu xử ngựa) → truyện, phụ khuyến dụ; văn hóa–xã hội (đạo đức).</t>
  </si>
  <si>
    <t>Biện minh chính sách thuế/quản lý dân của Pha-lang-sa (dân nghèo do giặc, thuế nhẹ hơn cựu trào) → nghị luận; cai trị (hành chính), phụ kinh tế (thuế). Cần rà.</t>
  </si>
  <si>
    <t>Thuật vụ người lái ghe mưu hại thầy Annam để cướp lúa, định giết giữa biển bất thành, về Gia-định bị bắt chờ xét án → tin sự kiện; pháp luật–an ninh.</t>
  </si>
  <si>
    <t>Truyện vua cải trang giúp cô gái nghèo, lập lệ nghe dân trình oan → truyện, phụ khuyến dụ (nhân đức); văn hóa–xã hội (đạo đức).</t>
  </si>
  <si>
    <t>Bảng giá chợ Sài-gòn (gạo, bông, mắm, dầu, đường) → bảng giá/thống kê; kinh tế–thương mại.</t>
  </si>
  <si>
    <t>Bảng giá chợ Phú-cường → bảng giá/thống kê; kinh tế–thương mại.</t>
  </si>
  <si>
    <t>Điều nghị phân hạt tòa án các huyện → văn bản công quyền/quy phạm; chính trị–hành chính.</t>
  </si>
  <si>
    <t>Yết thị cảnh báo người Mên trong địa hạt chớ làm giặc, sẽ trị tội nặng → thông báo–yết thị; pháp luật–an ninh. Cần rà.</t>
  </si>
  <si>
    <t>Thuật lễ hạ thủy chiếc tàu đóng hai năm, dân đi coi đông → tin sự kiện; giao thông–tàu thuyền (đóng tàu), phụ văn hóa (lễ). Cần rà.</t>
  </si>
  <si>
    <t>Bài hướng dẫn phòng trị dịch bệnh cho trâu (triệu chứng, chăm sóc, cho ăn muối) → bài tri thức–giải thích; nông nghiệp–chăn nuôi.</t>
  </si>
  <si>
    <t>Truyện đạo đức: thầy dạy học lợi dụng, dạy hư học trò, quan xét lỗi ở chủ nuôi thầy xấu → truyện, phụ khuyến dụ; văn hóa–xã hội (đạo đức/dạy dỗ).</t>
  </si>
  <si>
    <t>Yết thị đấu giá lãnh làm kho thuốc súng trong thành cũ (23 juillet 1866) → lời rao–đấu thầu; kinh tế (thầu xây dựng).</t>
  </si>
  <si>
    <t>Yết thị đấu giá lãnh chở đồ bổ nạp tại Sài-gòn (21 juillet) → lời rao–đấu thầu; kinh tế (thầu vận chuyển).</t>
  </si>
  <si>
    <t>Lời rao đấu giá bán 14 lô nhà đất Chợ-lớn (mồng 1 août 1866) → lời rao–đấu giá; kinh tế (bất động sản).</t>
  </si>
  <si>
    <t>Tin chiến sự 25 Juin Tây-ninh: đưa xác quan Nôm, từ đó hết giặc → tin sự kiện; quân sự–chiến sự.</t>
  </si>
  <si>
    <t>Tin chiến sự 26 Juin Tây-ninh: đảng ngụy đốt làng, dân+quân đánh đuổi; Thuận-kiều yên → tin sự kiện; quân sự–chiến sự.</t>
  </si>
  <si>
    <t>Tin chiến sự 27 Juin: quan tư + 200 binh Pha-lang-sa, ngụy hầm Thuận-kiều rút chạy → tin sự kiện; quân sự–chiến sự.</t>
  </si>
  <si>
    <t>Tin chiến sự 28 Juin Thuận-kiều: đảng ngụy rút, ~10 ngụy chết, các làng yên → tin sự kiện; quân sự–chiến sự.</t>
  </si>
  <si>
    <t>Tin chiến sự 29 Juin: quan ba đem binh thủy sông Tra, đánh đuổi đoàn ngụy Mỹ-hạnh, lấy súng → tin sự kiện; quân sự–chiến sự.</t>
  </si>
  <si>
    <t>Tin chiến sự 30 Juin Trảng-bàng: giết ~11 ngụy, bắt trâu bò, lo làm cầu Tra → tin sự kiện; quân sự–chiến sự.</t>
  </si>
  <si>
    <t>Tin chiến sự 1 Juillet: sông Tra, cầu An-hạ, Cà-long bắt giặc; dân xin lập 700 lính bổn quốc → tin sự kiện; quân sự–chiến sự.</t>
  </si>
  <si>
    <t>Tin chiến sự 2 Juillet: binh Bạch-Tra tuần lên Trảng-bàng qua Cầu An-hạ, dân canh giữ → tin sự kiện; quân sự–chiến sự.</t>
  </si>
  <si>
    <t>Tin chiến sự 3 Juillet: các xứ bình an, giặc bị đuổi lên Trảng-bàng/Bưng-bàng, bắt nhiều đầu giặc → tin sự kiện; quân sự–chiến sự.</t>
  </si>
  <si>
    <t>Tin chiến sự 4 Juillet: Tây-ninh đuổi ngụy, sửa dây thép; trận Sốc-trăng lớn thắng → tin sự kiện; quân sự–chiến sự.</t>
  </si>
  <si>
    <t>Bình luận quân ngụy/ăn cướp hại dân + khuyên dân thiệt thà làm ăn, phục quyền → nghị luận–khuyến dụ; quân sự–chiến sự (ngụy), phụ an ninh (cướp).</t>
  </si>
  <si>
    <t>Đoàn quan đi tàu lên Cao-mên lấy họa đồ các ngả đàng thượng (khảo sát gian nan) + một người Pha-lang-sa chết dọc đường ở Xiêm → tin sự kiện; địa lý/khảo sát (khoa học–kỹ thuật). Cần rà.</t>
  </si>
  <si>
    <t>Nhiều tin: tàu Magenta/l'Alarme/Creuse/l'Orne + trộm dù + lễ cầu + duyệt binh + cháy + chết đuối → tin tổng hợp; Đa chủ đề.</t>
  </si>
  <si>
    <t>Yết thị đấu thầu cung ứng vật hàng (trà, muối, cà-phê, đường) nộp nhà nước 1867 → lời rao–đấu thầu; kinh tế.</t>
  </si>
  <si>
    <t>Yết thị đấu thầu lãnh mua lúa gạo trắng nộp kho Mỹ-tho → lời rao–đấu thầu; kinh tế.</t>
  </si>
  <si>
    <t>Tàu Thế-giới-mới ra cửa mắc cạn, hư hại không dùng được, dỡ bán đồ → tin sự kiện; tai nạn–sự cố (mắc cạn).</t>
  </si>
  <si>
    <t>Đạo thủy bắt giữ chiếc ghe trôi trên sông Sài-gòn (có bạc, hộp), rao tìm chủ → thông báo (của rơi/tang vật); pháp luật–an ninh. Cần rà (tin/thông báo).</t>
  </si>
  <si>
    <t>Quan Tổng-đốc Bình-thuận về Sài-gòn thăm các quan rồi đi An-giang thế quan Hộ-đốc; Tổng-đốc Vĩnh-long lên → tin sự kiện; chính trị–hành chính (di chuyển/nhân sự).</t>
  </si>
  <si>
    <t>Quan thượng phúc đáp đơn xin tha tội hương chức bị án về việc bắt giặc: nêu nguyên tắc xét giảm phạt → văn bản công quyền (định chính sách xét xử); pháp luật–an ninh, phụ hành chính. Cần rà.</t>
  </si>
  <si>
    <t>Truyện người hà tiện chôn vàng rồi chết trong hầm không ai hay → truyện, phụ khuyến dụ; văn hóa–xã hội (răn lòng tham).</t>
  </si>
  <si>
    <t>Truyện vua Phương đông thử chọn người trung tín qua viên ngọc thật/giả → truyện, phụ khuyến dụ; văn hóa–xã hội (trung tín/đạo đức).</t>
  </si>
  <si>
    <t>Quan Tổng-đốc Vĩnh-long sai đội giải xã Minh (xã cựu Côn-nôn) lên nạp quan Nguyên-Soái → tin sự kiện; pháp luật–an ninh (áp giải).</t>
  </si>
  <si>
    <t>Bảng giá chợ Chợ-lớn (gạo, cá khô, bông cán, lúa, cau) → bảng giá/thống kê; kinh tế–thương mại.</t>
  </si>
  <si>
    <t>Bảng giá chợ Thủ-dầu-một (gạo, lúa, muối, bông, đường) → bảng giá/thống kê; kinh tế–thương mại.</t>
  </si>
  <si>
    <t>Nhà nước biện giải chính sách dùng/chưa dùng người An-nam làm quan → nghị luận–bình luận; chính trị–hành chính (chính sách nhân sự). Cần rà (HT).</t>
  </si>
  <si>
    <t>Chuyện người mù ở Armagh khéo làm đồng hồ, gương nghị lực vượt khó → truyện–gương sáng, phụ khuyến dụ; văn hóa–xã hội. Cần rà (truyện/bài tri thức).</t>
  </si>
  <si>
    <t>Chuyện người bất toại nằm giường chế nhiều máy móc, gương nghị lực → truyện–gương sáng, phụ khuyến dụ; văn hóa–xã hội. Cần rà (truyện/bài tri thức).</t>
  </si>
  <si>
    <t>Chuyện thầy thuốc dùng mẹo chữa người bệnh tưởng ám ảnh con ruồi → truyện; y tế–sức khỏe (chữa bệnh tâm). Cần rà.</t>
  </si>
  <si>
    <t>Bảng giá chợ Chợ-lớn → bảng giá/thống kê; kinh tế–thương mại.</t>
  </si>
  <si>
    <t>Bảng giá chợ Thủ-dầu-một → bảng giá/thống kê; kinh tế–thương mại.</t>
  </si>
  <si>
    <t>Yết thị ngày giờ họp các huyện + quy định nộp tiền chỗ giá thị → thông báo–yết thị; hành chính. Cần rà (ND hành chính/kinh tế).</t>
  </si>
  <si>
    <t>Quyết định đình chỉ chức và đày Côn-nôn 3 tháng quan hiệp đồng Huyện Lân → văn bản công quyền/quyết định; pháp luật–tư pháp (xử phạt).</t>
  </si>
  <si>
    <t>Điều động quan ba tham-biện Biên-hòa về Sài-gòn coi lính lực ba tỉnh → văn bản công quyền/quyết định; hành chính (nhân sự), phụ quân sự.</t>
  </si>
  <si>
    <t>Đánh thành Kong-hoa (Triều Tiên) + Cao-miên nổi dậy + tai nạn xe lửa Bến-nghé + bộ sứ Nhựt-bổn + mưa đá... → tin tổng hợp; Đa chủ đề.</t>
  </si>
  <si>
    <t>Vụ cướp đêm tại tiệm làng Phú-hòa, đánh người bị thương, cướp hòm bạc → tin sự kiện; pháp luật–an ninh.</t>
  </si>
  <si>
    <t>Xà nạn truyện – tích Nguyễn-Trại (đời Lê), chiêm bao rắn báo oán → truyện, phụ khuyến dụ; lịch sử (điển tích), phụ văn hóa–xã hội. Cần rà.</t>
  </si>
  <si>
    <t>Truyện Vua Lùn nước Pháp đấu sư tử/bò tót tỏ can đảm → truyện, phụ khuyến dụ; văn hóa–xã hội (can đảm/uy quyền).</t>
  </si>
  <si>
    <t>Truyện con chó trung thành báo tin, tìm hung thủ giết chủ → truyện, phụ khuyến dụ; văn hóa–xã hội (trung thành).</t>
  </si>
  <si>
    <t>Truyện hai con chó (một nuôi, một dạy săn), bài học giáo dục/dạy dỗ → truyện, phụ khuyến dụ; văn hóa–xã hội, phụ giáo dục.</t>
  </si>
  <si>
    <t>Quan kinh lược Phan-thanh-Giản tới Sài-gòn thăm quan Nguyên-Soái và các quan → tin sự kiện; chính trị–hành chính (thăm viếng quan).</t>
  </si>
  <si>
    <t>Bảng giá chợ Sài-gòn (gạo lức, lúa, vịt gà, kén đậu, nước mắm, thịt heo...) → bảng giá/thống kê; kinh tế–thương mại.</t>
  </si>
  <si>
    <t>Bảng giá chợ Gò-công (gạo, lúa, gà vịt, đường mắm, heo) → bảng giá/thống kê; kinh tế–thương mại.</t>
  </si>
  <si>
    <t>Yết thị đấu xảo tháng hai + danh mục chi tiết hàng dự thi (ngựa, bò, nghề, nông sản) và mức thưởng → thông báo–yết thị, phụ bảng kê; nông nghiệp–sản xuất–nghề nghiệp.</t>
  </si>
  <si>
    <t>Danh sách người lãnh bằng cấp làm việc nhà nước (thông ngôn, thầy dạy chữ quốc ngữ) → bảng kê/danh sách; hành chính (nhân sự), phụ giáo dục.</t>
  </si>
  <si>
    <t>Quan Nguyên-Soái ban thưởng/thăng cấp người làm việc nhà nước đầu 1867 + danh sách → văn bản công quyền/quyết định, phụ bảng kê; hành chính (nhân sự).</t>
  </si>
  <si>
    <t>Quy định mức tiền chỗ ngồi bán hàng chợ Sài-gòn theo loại hàng → văn bản công quyền/quy phạm; kinh tế (phí chợ).</t>
  </si>
  <si>
    <t>Yết thị đấu thầu cung cấp 80 triệu kilos gạo trắng cho quân lính (2 tháng hai 1867) → lời rao–đấu thầu; kinh tế.</t>
  </si>
  <si>
    <t>Chuyện giặc Cao-mên chiếm thành O-đong, quan ba Lang-sa đem binh đánh đuổi, Pou-com-bô trốn → tin sự kiện; quân sự–chiến sự.</t>
  </si>
  <si>
    <t>An ninh Cao-miên–Tây-ninh sau khi Pou-com-bô rút; dân về làm ăn, mùa màng khôi phục → tin sự kiện; quân sự–chiến sự, phụ nông nghiệp.</t>
  </si>
  <si>
    <t>Cuộc hành quân truy đuổi nổi dậy tại Cao-miên (quan tư về Bung-ro), quan chỉ huy thăng quan năm → tin sự kiện; quân sự–chiến sự.</t>
  </si>
  <si>
    <t>Tin vặt Sài-gòn: chìm ghe cầu Thủ-ngữ + mua bán người + lính chết đuối + người Pha-lang-sa bị tàu ô... → tin tổng hợp; Đa chủ đề.</t>
  </si>
  <si>
    <t>Chuyện thầy thuốc Mỹ-tho chủng đậu (trồng trái) trị dịch đậu cho trẻ Nhà-phước → tin sự kiện; y tế–sức khỏe (chủng ngừa).</t>
  </si>
  <si>
    <t>Lời kể của quan trên tàu về vụ tàu mắc cạn ngang Bình-thuận đêm sương mù, được dân/quan An-nam cứu → tin sự kiện; tai nạn–sự cố (mắc cạn).</t>
  </si>
  <si>
    <t>Loạt bản tin ngắn: khen quan dẹp loạn + giáo dục + lễ Giáng Sinh + trộm + đạn lạc + chiến sự Cao-miên → tin tổng hợp; Đa chủ đề.</t>
  </si>
  <si>
    <t>Kể gương nhân đức người Các chú Khách-Xùn ở Sài-gòn giàu có, hay bố thí, giúp việc đào kinh/nhà thờ chùa → truyện–gương nhân đức, phụ khuyến dụ; văn hóa–xã hội. Cần rà (truyện/tin).</t>
  </si>
  <si>
    <t>Thư học trò An-nam du học bên Pháp (La Sarthe) gởi Nguyên-Soái, xin ở thêm học tiếng → đăng thư nguyên dạng; giáo dục–khoa cử (du học).</t>
  </si>
  <si>
    <t>Truyện hai anh em tranh chết thay cha làm loạn (hiếu đễ) → truyện, phụ khuyến dụ; văn hóa–xã hội (hiếu đễ).</t>
  </si>
  <si>
    <t>Lời nghị + 27 điều lệ tổ chức đấu xảo ba tỉnh 1867 tại kho Thị-nghè → văn bản công quyền/quy phạm; nông nghiệp–sản xuất–nghề nghiệp (đấu xảo).</t>
  </si>
  <si>
    <t>Lệnh canh giữ biên giới Cao-mên (Mê-kong–Hiệp-vãn), ghe qua lại phải có giấy → văn bản công quyền/quy phạm; an ninh (kiểm soát biên giới), phụ hành chính. Cần rà.</t>
  </si>
  <si>
    <t>Quy định ghe thương hồ lên Cao-mên: cấm hàng quốc cấm (thuốc súng...), phải có giấy tham biện → văn bản công quyền/quy phạm; kinh tế (kiểm soát buôn bán), phụ an ninh. Cần rà.</t>
  </si>
  <si>
    <t>Thông báo lịch trình mở hội/phát thưởng đấu xảo canh nông kỹ nghệ → thông báo–yết thị; nông nghiệp–sản xuất–nghề nghiệp.</t>
  </si>
  <si>
    <t>Các điều khoản/thể lệ dự thi đấu xảo (hạn nộp đồ, ngày mở) → văn bản công quyền/quy phạm; nông nghiệp–sản xuất–nghề nghiệp. Cần rà (tiêu đề 'lời rao').</t>
  </si>
  <si>
    <t>Chuyện quan ba tàu Fusée đem lính thủy đánh quân giặc rạch Preh-thnot (O-đong–Pnom-penh) → tin sự kiện; quân sự–chiến sự.</t>
  </si>
  <si>
    <t>Thuật lễ ban phần thưởng học trò An-nam (45 trường, 1.200 học trò) kèm thống kê môn thi → tin sự kiện, phụ bảng kê; giáo dục–khoa cử.</t>
  </si>
  <si>
    <t>Danh sách kết quả thi học trò (bài Pha-lang-sa, phép toán, cấp bằng) → bảng kê/danh sách; giáo dục–khoa cử.</t>
  </si>
  <si>
    <t>Hành quân Cao-mên: quan tư tiếp binh tại đồng Pou-com-bô (1.500 Cao-mên), giao tranh thắng → tin sự kiện; quân sự–chiến sự.</t>
  </si>
  <si>
    <t>Tin vặt: lập tri Tân-an, đào kinh Chợ-lớn, đội binh bị cọp bắt, truyện Cá-Ong, tàu... → tin tổng hợp; Đa chủ đề.</t>
  </si>
  <si>
    <t>Chìm tàu thiết số 22 đêm rằm Janvier + tù trốn khám + trộm + cháy nhà Chợ-lớn... → tin tổng hợp; Đa chủ đề.</t>
  </si>
  <si>
    <t>Truyện dài người nghèo chịu gian nan rồi sang giàu (nhiều kỳ) → truyện, phụ khuyến dụ; văn hóa–xã hội (luân lý).</t>
  </si>
  <si>
    <t>Bổ nhiệm/điều động tham biện (Palasne de Champeaux, Vigne, Luro, Escanyé) → văn bản công quyền/quyết định; chính trị–hành chính (nhân sự).</t>
  </si>
  <si>
    <t>Ban thưởng cho lính bị thương trận (danh sách, mức tiền/tháng) → văn bản công quyền/quyết định, phụ bảng kê; quân sự–chiến sự.</t>
  </si>
  <si>
    <t>Danh sách phần thưởng đua người chạy và đua ngựa → bảng kê/danh sách; văn hóa–xã hội (sự kiện đua).</t>
  </si>
  <si>
    <t>Giặc O-đong tan, binh Lang-sa rút, Cao-mên bình yên → tin sự kiện; quân sự–chiến sự.</t>
  </si>
  <si>
    <t>Mô tả các trò chơi/hát bội, nhà mát tại trường đấu xảo Thị-nghè → tin sự kiện; văn hóa–xã hội (lễ hội/giải trí).</t>
  </si>
  <si>
    <t>Mồng một tết: hương chức mừng Nguyên-Soái + nhiều tin vặt (cháy Lương-hòa, đua ngựa té, cha quan Tần mất, tàu Monge, ông Hoàng Nhựt-bổn) → tin tổng hợp; Đa chủ đề.</t>
  </si>
  <si>
    <t>Chuyện bắt hai cọp Long-thành + hát bội nhà trường La Seyne + xin cho em đi học bên Pháp → tin tổng hợp; Đa chủ đề.</t>
  </si>
  <si>
    <t>Truyện quan Tổng-đốc nghèo mà siêng học, gả con giúp người ham học → truyện, phụ khuyến dụ; văn hóa–xã hội, phụ giáo dục (gương học hành).</t>
  </si>
  <si>
    <t>Tiếp truyện người nghèo gian nan (cởi lừa chở bột, té ngã, đi ăn mày) → truyện, phụ khuyến dụ; văn hóa–xã hội (luân lý).</t>
  </si>
  <si>
    <t>Quan Lại-bộ-thượng-thơ (Huế) chuẩn khen đội Thạnh, cai Đó, cai Trung ở Gò-công dũng cảm trước giặc → văn bản công quyền/quyết định; quân sự–chiến sự. Cần rà (tóm tắt khó đọc).</t>
  </si>
  <si>
    <t>Danh sách thông ngôn được bổ đi làm việc (Joseph-Ân, Jean-Baptiste-Tràng, Andréas-Cần...) → bảng kê/danh sách; hành chính (nhân sự).</t>
  </si>
  <si>
    <t>Tin quan tướng vua Cao-mên đánh thắng Pou-com-bô (52 người chết), bắt được tàn → tin sự kiện; quân sự–chiến sự.</t>
  </si>
  <si>
    <t>Mùa lúa gạo không thông được cho Tàu nên giá lên, người làm mùa có lợi → tin sự kiện; kinh tế–thương mại (giá lúa/xuất khẩu), phụ nông nghiệp. Cần rà.</t>
  </si>
  <si>
    <t>Danh sách 9 học trò An-nam đi tàu La Sarthe sang Pháp học (trường Marseille) → bảng kê/danh sách; giáo dục–khoa cử (du học).</t>
  </si>
  <si>
    <t>Chìm xuồng Tân-an chết 6 lính Langsa + trộm 6 xe + bắt kẻ đánh bạc → tin tổng hợp; Đa chủ đề.</t>
  </si>
  <si>
    <t>Ban sách mẹo/sách phong tục + đua ngựa Các chú + cử học trò đi Pháp + thầy Ký làm sách quốc ngữ → tin tổng hợp; Đa chủ đề.</t>
  </si>
  <si>
    <t>Cháy 37 nhà lá cầu Ông-lãnh do nấu ăn vô ý, gió lớn lan nhanh → tin sự kiện; tai nạn–sự cố (hỏa hoạn).</t>
  </si>
  <si>
    <t>Bài Paulus Của bàn người giàu An-nam ở nhà tranh, noi gương Các chú hiệp vốn buôn chung, siêng năng làm giàu → nghị luận–khuyến dụ; văn hóa–xã hội (tính cách), phụ kinh tế.</t>
  </si>
  <si>
    <t>Thơ (thư) từ Bình-an thuật dân ăn tết vui, làng xóm còn một hai chỗ chưa yên → thư đăng nguyên dạng; văn hóa–xã hội (đời sống/tết). Cần rà (thư/tin).</t>
  </si>
  <si>
    <t>Tiếp truyện người nghèo gian nan (mùa giá rét, bệnh, nằm chuồng chiên) → truyện, phụ khuyến dụ; văn hóa–xã hội (luân lý).</t>
  </si>
  <si>
    <t>Nghị lập tòa mới xét lại án các tham biện + danh sách thành viên → văn bản công quyền/quyết định, phụ bảng kê; pháp luật–tư pháp, phụ hành chính.</t>
  </si>
  <si>
    <t>Danh sách chức việc/hương chức tại Chợ-lớn (Đỗ-hữu-Phương Bá hộ...) → bảng kê/danh sách; hành chính (nhân sự).</t>
  </si>
  <si>
    <t>Quyết định trả lại của cải đã tịch kí cho con tên Nguyễn-văn-Thu, hứa giảm phạt cha nếu con học tốt → văn bản công quyền/quyết định; pháp luật–tư pháp.</t>
  </si>
  <si>
    <t>Nghiệt tha 3 tội nhơn huyện Tân-hòa (Nguyễn-văn-Sắc...) + tha một số người ở tù → văn bản công quyền/quyết định (ân xá); pháp luật–tư pháp.</t>
  </si>
  <si>
    <t>Cho phép lập trường dạy học Thủ-thừa + quy định thi/bậc lương thầy dạy chữ quốc ngữ (kèm khen đội Hiệp) → văn bản công quyền/quy phạm; giáo dục–khoa cử. Cần rà (nhiều việc).</t>
  </si>
  <si>
    <t>Quan Nguyên-Soái khen đội Hiệp (bắt đầu giặc) và tổng Chi (đào kinh Đồng-môn) → văn bản công quyền/quyết định (khen thưởng); hành chính, phụ an ninh.</t>
  </si>
  <si>
    <t>Hướng dẫn dùng dây thép (điện tín) viết chữ quốc ngữ → bài tri thức–giải thích; giao thông–liên lạc (điện tín).</t>
  </si>
  <si>
    <t>Quan Nguyên-Soái đi Bà-rịa + tàu Cosmao về Tây (bắn súng bị thương) + bắt trộm + cọp vồ hoa tiêu + chết chìm → tin tổng hợp; Đa chủ đề.</t>
  </si>
  <si>
    <t>Quy định lập lò mổ thịt bò heo tại cầu Ông-lãnh: giấy phép, phí giết mổ, dấu lò → văn bản công quyền/quy phạm; kinh tế (quản lý/phí), phụ y tế (vệ sinh thịt). Cần rà.</t>
  </si>
  <si>
    <t>Người Langsa (công xi nha phiến) bị Pou-com-bô giết tại Cao-mên khi đổi súng lấy ghe → tin sự kiện; quân sự–chiến sự.</t>
  </si>
  <si>
    <t>Đám chôn con hoàng Cao-mên tại Sài-gòn theo nghi thức Cao-mên, có lính Langsa đưa → tin sự kiện; văn hóa–xã hội (tang lễ), phụ ngoại giao.</t>
  </si>
  <si>
    <t>Tin vặt cầu Ông-lãnh: bé gái 12 tuổi chết chìm + sửa rạch cầu Muối + đánh bạc bị đánh → tin tổng hợp; Đa chủ đề.</t>
  </si>
  <si>
    <t>Đăng thư thầy dạy trường La Seyne: lễ lớn + rửa tội hai học trò An-nam du học → thư đăng nguyên dạng; giáo dục–khoa cử (du học), phụ tôn giáo (rửa tội).</t>
  </si>
  <si>
    <t>Truyện đời xưa bên Tây: hai người đốn củi, kẻ giúp mụ già được thưởng vàng, kẻ ích kỷ bị cọp ăn → truyện, phụ khuyến dụ; văn hóa–xã hội (báo ơn báo oán).</t>
  </si>
  <si>
    <t>Tiếp truyện người nghèo (đoạn 5): mùa đông, dân chết đói rét, đi hướng đông tìm sống, bền chí rồi sang giàu → truyện, phụ khuyến dụ; văn hóa–xã hội (luân lý).</t>
  </si>
  <si>
    <t>Nghị cải bổ nhiều tham biện (Guiraud, Lacaze, Santerre, Turc, Garrido...) → văn bản công quyền/quyết định; chính trị–hành chính (nhân sự).</t>
  </si>
  <si>
    <t>Lập tòa hội đồng xét lại án tham biện cho người kêu oan + thể lệ xét xử → văn bản công quyền/quy phạm; pháp luật–tư pháp, phụ hành chính.</t>
  </si>
  <si>
    <t>Nghị định cử người coi việc gia tài + thủ tục làm chứng, bán đồ tịch kí/khánh tận → văn bản công quyền/quy phạm; pháp luật–tư pháp (quản lý gia tài), phụ hành chính. Cần rà.</t>
  </si>
  <si>
    <t>Nghị gia ân tha đày cho em cai tổng Thạnh (Nguyễn-văn-Da) + cấp tiền cho vợ tổng Thạnh bị giặc giết → văn bản công quyền/quyết định; pháp luật–tư pháp, phụ hành chính (cấp tụt).</t>
  </si>
  <si>
    <t>Hội đồng xét án đổi hai thành viên + đấu giá thắp 67 đèn thành Chợ-lớn → tin tổng hợp; Đa chủ đề.</t>
  </si>
  <si>
    <t>Giặc Cao-mên đốt phá ăn cướp Gò-xoài, tàu thiết giữ; 3.000 Cao-mên chạy về, tham biện Tân-an giữ yên → tin sự kiện; quân sự–chiến sự.</t>
  </si>
  <si>
    <t>Quan ba thanh tra Đức-hoàng-đế sai qua xem xét Sài-gòn và các nơi (Tây-ninh, Gò-công, Cao-miên) → tin sự kiện; chính trị–hành chính (thanh tra/quản trị).</t>
  </si>
  <si>
    <t>Nhựt trình Tây báo tin cựu Nguyên-soái Bonard mất; các quan làm lễ cầu hồn tưởng niệm → tin sự kiện; văn hóa–xã hội (tang/tưởng niệm), phụ hành chính. Cần rà (ND).</t>
  </si>
  <si>
    <t>Nhà nước phát sách dạy phép đo cho nhà trường + giải thích khác biệt đo lường Annam/Tây → bài tri thức–giải thích; giáo dục (giáo trình), phụ khoa học–kỹ thuật (đo lường). Cần rà.</t>
  </si>
  <si>
    <t>Phát hột bông giống Thủ-đức/Bà-rịa + phạt Trùm Khánh-hội + đơn thưa dông dài → tin tổng hợp; Đa chủ đề.</t>
  </si>
  <si>
    <t>Chìm tàu thiết Đồng-tranh (quan ba chết) + té sông + cháy + sét đánh chết 3 + cọp phá làng → tin tổng hợp; nhiều tai nạn–sự cố.</t>
  </si>
  <si>
    <t>Cướp Chệc 5-7 đứa phá nhà thợ bạc phố 11 cầu Ông-Lãnh, lấy rương vàng bạc → tin sự kiện; pháp luật–an ninh.</t>
  </si>
  <si>
    <t>Đăng tiếp thơ thầy dạy La Seyne: học trò Annam ngoại đạo cũng được thương, có lễ rửa tội trọng thể → thư đăng nguyên dạng; giáo dục (du học), phụ tôn giáo.</t>
  </si>
  <si>
    <t>Bài Paulus Của giải thích hiện tượng mặt trời đỏ/nhiều mặt trời do mây khí, nắng nóng bất thường → bài tri thức–giải thích; khoa học–kỹ thuật (thiên văn/khí tượng).</t>
  </si>
  <si>
    <t>Yết thị theo hòa ước 1862 giữ Vĩnh-long + lý do thâu 3 tỉnh (Vĩnh-long, Châu-đốc, Hà-tiên) → văn bản công quyền/quy phạm (tuyên bố chủ quyền); chính trị–hành chính, phụ ngoại giao (hòa ước).</t>
  </si>
  <si>
    <t>Yết thị chiêu an: cho quân ngụy ra đầu thú trong hai tháng, về làng an cư (trừ kẻ sát nhơn, cướp của) → văn bản công quyền/quy phạm; pháp luật–an ninh (chiêu an), phụ hành chính.</t>
  </si>
  <si>
    <t>Quan Nguyên-Soái gia ân tha phạt (Nguyễn-văn-Huế, Nguyễn-văn-Thiện...) + phê án Lê-văn-Thạnh → văn bản công quyền/quyết định, phụ bảng kê; pháp luật–tư pháp.</t>
  </si>
  <si>
    <t>Thăng Huyện Lộc làm Phủ + thưởng/thăng nhiều thông ngôn, ký lục, cấp bằng tham biện → văn bản công quyền/quyết định, phụ bảng kê; chính trị–hành chính (nhân sự).</t>
  </si>
  <si>
    <t>Chính sách cho dân về địa phận Annam: đem vợ con của cải, giữ thuế cũ, miễn đi lệ, giảm lính → văn bản công quyền/quy phạm; chính trị–hành chính (chính sách dân cư/thuế xâu).</t>
  </si>
  <si>
    <t>Chính sách thưởng ba chục quan mỗi con cọp giết được → văn bản công quyền/quyết định; tai nạn–sự cố (thú dữ/diệt cọp).</t>
  </si>
  <si>
    <t>Hoàng Kèo-Via đánh phá đạo binh Poucombô, giết nhiều, quân giặc thất trận → tin sự kiện; quân sự–chiến sự.</t>
  </si>
  <si>
    <t>Tàu l'Orne chở tàu khói nhỏ đóng bằng đồng + bắt tay sai giặc thu thuế + tin cướp → tin tổng hợp; Đa chủ đề.</t>
  </si>
  <si>
    <t>Danh sách người Annam (thông ngôn, ký lục, lính ma tà) giúp tham biện ba tỉnh Vĩnh-long/An-giang/Hà-tiên → bảng kê/danh sách; hành chính (nhân sự).</t>
  </si>
  <si>
    <t>Kinh Quới-Đước &amp; Vĩnh-Lợi đào xong + làng làm ruộng + giặc ra thú/trạm giặc → tin tổng hợp; Đa chủ đề.</t>
  </si>
  <si>
    <t>Cướp Chệc ~10 đứa có súng đinh ba phá nhà thầy cả làng Khánh-hội, lấy 5-700 quan → tin sự kiện; pháp luật–an ninh.</t>
  </si>
  <si>
    <t>Đảng cướp Chệc 60-70 đứa vây cướp nhà tại Chợ-lớn, đâm 4 người, bắt được hơn 30 → tin sự kiện; pháp luật–an ninh.</t>
  </si>
  <si>
    <t>Chuyện nhựt trình Macao: cướp biển Quảng-đông đoạt ghe lương tiền Nha-trang–Huế, bắt bán người Annam → tin sự kiện; pháp luật–an ninh (cướp biển/buôn người).</t>
  </si>
  <si>
    <t>Yết thị: từ rằm août 1867 ba tỉnh Vĩnh-long, Châu-đốc, Hà-tiên thuộc Phalangsa (Nguyên-soái ký) → văn bản công quyền/quy phạm (tuyên bố chủ quyền); chính trị–hành chính, phụ ngoại giao.</t>
  </si>
  <si>
    <t>Nhân sự tham biện: Gally-Passebosc/Santerre thôi, bổ Audibert (Kiên-giang), Vignes về Chợ-lớn, đổi địa hạt Cà-mau/Rạch-giá → văn bản công quyền/quyết định; chính trị–hành chính (nhân sự/địa hạt).</t>
  </si>
  <si>
    <t>Các thầy dạy chữ quốc ngữ thôi dạy được cho lên hạng nhì (Nguyễn-văn-Ninh...) → văn bản công quyền/quyết định; hành chính (nhân sự), phụ giáo dục.</t>
  </si>
  <si>
    <t>Nhân lễ Hoàng đế, thăng bực nhiều thông ngôn/ký lục (Trần-văn-Lương, A-sept...) → văn bản công quyền/quyết định, phụ bảng kê; chính trị–hành chính (nhân sự).</t>
  </si>
  <si>
    <t>Cấp bằng ký lục/thông ngôn (Nguyễn-văn-Đinh, Jacob-Yên, Paul-Trường...) → văn bản công quyền/quyết định, phụ bảng kê; chính trị–hành chính (nhân sự).</t>
  </si>
  <si>
    <t>Phần thưởng 150 quan/năm cho vợ lính mã tà tử trận (Hạ-thị-Kiên) + nhiều cấp bằng ký lục/thông ngôn → văn bản công quyền/quyết định, phụ bảng kê; chính trị–hành chính (nhân sự/tuất).</t>
  </si>
  <si>
    <t>Thưởng lính mã tà Sóc-trăng đánh đuổi cướp (25 quan/tên) + cấp lộc ký lục cựu trào → văn bản công quyền/quyết định, phụ bảng kê; hành chính (nhân sự), phụ an ninh.</t>
  </si>
  <si>
    <t>Cấp bằng cai tổng thiệt thọ (Trần-văn-Quyến...) toàn Nam Kỳ → văn bản công quyền/quyết định, phụ bảng kê; chính trị–hành chính (nhân sự cai tổng).</t>
  </si>
  <si>
    <t>Tha tội phó tổng Lợi-trinh (Nguyễn-văn-Chơn) + tha 2 người theo giặc → văn bản công quyền/quyết định (ân xá); pháp luật–tư pháp.</t>
  </si>
  <si>
    <t>Thuật việc 29 hương chức tổng An-ninh-hạ bỏ phiếu chọn Hồ-văn-Tạ làm cai tổng → tin sự kiện; chính trị–hành chính (bầu chọn/nhân sự làng).</t>
  </si>
  <si>
    <t>Côn-nôn hơn nửa tháng không mưa, gió mạnh, lúa mạ chết, lo mất mùa → tin sự kiện; tai nạn–thiên tai (hạn hán), phụ nông nghiệp (mất mùa).</t>
  </si>
  <si>
    <t>Thông báo sách phép toán đã hết, đang in lại để phát cho các nhà trường → thông báo–yết thị; giáo dục–khoa cử.</t>
  </si>
  <si>
    <t>Yết thị nhà nước chẩn thí phát gạo cho dân nghèo tại Cầu-quan, Cầu ông Lãnh → thông báo–yết thị; văn hóa–xã hội (cứu tế/an sinh).</t>
  </si>
  <si>
    <t>Tàu Forfait bắt 2 tàu ô + ăn cắp bạc trên ghe + Bà-rịa làm ruộng/trâu chết toi/mía tốt + trộm ở Vĩnh-long → tin tổng hợp; Đa chủ đề.</t>
  </si>
  <si>
    <t>Bài khảo cứu xứ Trà-vinh nhập Lạc-hóa: địa lý, dân cư (Thổ/Annam/Các chú), nghề nghiệp, chợ, phong tục (Petrus Tân) → bài tri thức–khảo cứu; địa lý/khảo cứu vùng, phụ văn hóa–xã hội. Cần rà.</t>
  </si>
  <si>
    <t>Vỡ đê Nam-định ngoài Bắc, nước lụt tràn vô chết vô số người → tin sự kiện; tai nạn–thiên tai (vỡ đê/lụt).</t>
  </si>
  <si>
    <t>Thăng Garrido, Vigne, Piguet lên tham biện hạng nhứt từ 22 août 1867 → văn bản công quyền/quyết định; chính trị–hành chính (nhân sự).</t>
  </si>
  <si>
    <t>Loạt bổ nhiệm/ban thưởng (đội Đông phó quản, Carolus Tài thông ngôn, giáo tập, bằng cấp tổng, cấp tụt...) → văn bản công quyền/quyết định, phụ bảng kê; chính trị–hành chính (nhân sự).</t>
  </si>
  <si>
    <t>Quan Nguyên-Soái khen lính Lê-văn-Huệ (Phước-chí, Cần-giuộc) liều mình cứu ông già té sông → tin sự kiện; văn hóa–xã hội (gương cứu người). Cần rà (tin/khen thưởng).</t>
  </si>
  <si>
    <t>Đội Đồng và tri bộ Đường mộ người làm giặc/ăn cướp chợ Giồng-keo, bị huyện Lê-tấn-Đức dẹp + bài luận khuyên chớ làm giặc → tin sự kiện, phụ nghị luận; pháp luật–an ninh.</t>
  </si>
  <si>
    <t>Thuật hành trình quan tham biện đưa học trò Annam về Tây (Sài-gòn–Toulon), tình hình trường La Seyne/Marseille và việc học → tin sự kiện; giáo dục–khoa cử (du học).</t>
  </si>
  <si>
    <t>Tường thuật trận giặc Cầu-ngang (Nguyễn Xuân Phong cầm đầu), binh Phalangsa+mã tà dẹp, bắt 150 người (Petrus Tân) → tin sự kiện; quân sự–chiến sự.</t>
  </si>
  <si>
    <t>Trâu dữ chém bốn người tại Trường-thi (quan ba, quan hai, lính) → tin sự kiện; tai nạn–sự cố (thú dữ).</t>
  </si>
  <si>
    <t>Cọp nhiều (bảy tám con) tại Thủ-đức ra làng bắt heo chó ban đêm, dân đốt đuốc đuổi (Alamel) → tin sự kiện; tai nạn–sự cố (thú dữ).</t>
  </si>
  <si>
    <t>Ghe chở cọp qua chợ Mỹ-tho, dân đua nhau xin 'bằng cấp ông cọp' chữa bệnh + phê điều vô ích (P. Thới) → tin sự kiện, phụ nghị luận; tín ngưỡng dân gian (mê tín).</t>
  </si>
  <si>
    <t>Bổ Lưu Thành làm huyện tùng tham biện Trà-vinh + phần thưởng/tiền tuất cho mã tà và vợ lính chết trận 27 août 1867 → văn bản công quyền/quyết định, phụ bảng kê; chính trị–hành chính, phụ quân sự (tuất lính).</t>
  </si>
  <si>
    <t>Bổ thông ngôn Om (Tây-ninh) + Trần-văn-Thế và các học trò làm thầy dạy chữ quốc ngữ quyền nhiếp → văn bản công quyền/quyết định; hành chính (nhân sự), phụ giáo dục.</t>
  </si>
  <si>
    <t>Nghị chuyển địa phận Sóc-trăng từ Châu-đốc về Vĩnh-long → văn bản công quyền/quy phạm; chính trị–hành chính (địa giới).</t>
  </si>
  <si>
    <t>Bãi Đồn-điền lập ấp đặt xã, cho chia tổng + thăng ký-lục Vĩnh-long + Lê Tín Đức làm huyện Bến-tre thiệt thọ → văn bản công quyền/quy phạm, phụ bảng kê; chính trị–hành chính (cải tổ làng/nhân sự).</t>
  </si>
  <si>
    <t>Quan Nguyên-soái tha (ân xá) danh sách đông tù nhơn (án 1862–1867) về ăn cắp, trộm trâu, ăn cướp, theo giặc... → văn bản công quyền/quyết định, phụ bảng kê; pháp luật–tư pháp.</t>
  </si>
  <si>
    <t>Bài tổng lược diễn tiến Pháp chiếm Nam-kỳ 1859–1867 (hòa ước nhâm-tuất, lấy 3 tỉnh miền Tây) → bài tri thức–khảo cứu; tri thức–lịch sử, phụ chính trị–hành chính. Cần rà.</t>
  </si>
  <si>
    <t>Đăng thơ Hoàng Đế Pháp gửi Quan Nguyên-Soái cảm ơn lòng trung nghĩa của quan dân Annam nhân vụ mưu sát bất thành 6 juin → thư đăng nguyên dạng; ngoại giao–quan hệ đối ngoại.</t>
  </si>
  <si>
    <t>Phát 2.000 quan cứu trợ dân có đạo Trà-vinh bị giặc phá (trận Cù-ngang) + bổ nhiệm kí lục Vương-hữu-Thành, giáo tập → văn bản công quyền/quyết định, phụ bảng kê; hành chính (cứu trợ/nhân sự), phụ văn hóa–xã hội.</t>
  </si>
  <si>
    <t>Loạt cấp bằng/thăng hạng/điều động thông ngôn, kí lục, huyện + thưởng vợ lính chết trận → văn bản công quyền/quyết định, phụ bảng kê; chính trị–hành chính (nhân sự).</t>
  </si>
  <si>
    <t>Tha Trần-văn-Mặt (ở tù không án) + giảm một năm cho Nguyễn-văn-An (tội ăn tiền của dân) → văn bản công quyền/quyết định; pháp luật–tư pháp (ân xá/giảm án).</t>
  </si>
  <si>
    <t>Cho đội mã tà Nguyễn-văn-Văn coi đồn Đông-xuyên, tăng lộc 10 quan/tháng → văn bản công quyền/quyết định; hành chính (nhân sự), phụ quân sự (coi đồn).</t>
  </si>
  <si>
    <t>Yết thị đấu giá bán thuế đồ tại tham biện Chợ-lớn trọn năm 1868 (nộp tờ niêm phong) → lời rao–đấu thầu; kinh tế.</t>
  </si>
  <si>
    <t>Lược sử nguồn gốc địa danh Sài Gòn (cây gòn Khmer), Nam tiến, hình thành Chợ Lớn, đổi thay đô thị thời Pháp → bài tri thức–khảo cứu; tri thức–lịch sử–địa lý, phụ văn hóa–xã hội.</t>
  </si>
  <si>
    <t>Danh sách 10 học trò Annam trường Seyne (Pháp) được phần thưởng → bảng kê/danh sách; giáo dục–khoa cử (du học).</t>
  </si>
  <si>
    <t>Dân làng Lái-thiu giết 4 con cọp (cha Azémar, thông Hậu, phó tổng Tập), nạp lãnh thưởng 30 quan/con → tin sự kiện; tai nạn–sự cố (thú dữ).</t>
  </si>
  <si>
    <t>Án mạng Khánh-hội: thầy dạy quốc ngữ mắc nợ giết người đờn bà chủ nợ để đoạt vàng bạc, bị bắt giao tam tòa (P. Của) → tin sự kiện; pháp luật–an ninh (giết người/cướp).</t>
  </si>
  <si>
    <t>Tàu La Creuse &amp; Guérrière cập Sài-gòn: chở Nguyên-Soái Ohier đi nước Ngô, Nguyên-Soái Đô về Pháp, hai quan Annam + học trò về → tin sự kiện; chính trị–hành chính (nhân sự cấp cao), phụ ngoại giao.</t>
  </si>
  <si>
    <t>Tân-an: hai viên phái của tổng binh Thu đi thâu thuế trái phép (840 đồng) bị làng bắt; giặc huyện Tân-thạnh đã tan → tin sự kiện; pháp luật–an ninh.</t>
  </si>
  <si>
    <t>Giải thích khoa học nguồn nước Vĩnh-trường + bác tin 'mạch tiên' → bài tri thức, phụ nghị luận; trọng tâm tri thức khoa học tự nhiên (chính), tín ngưỡng dân gian là đối tượng bị phản bác (phụ).</t>
  </si>
  <si>
    <t>Thuật dân tin mạch nước Tham-miền chữa bệnh + phê phán dị đoan → bài tri thức, phụ nghị luận; trọng tâm tri thức khoa học (chính), tín ngưỡng dân gian (phụ).</t>
  </si>
  <si>
    <t>Chào dịch vụ đò Bến-nghé–Thủ-dầu-một có giá vé, mời người đi → lời rao (mời giao dịch dịch vụ); giao thông–tàu thuyền, phụ kinh tế (giá vé).</t>
  </si>
  <si>
    <t>Quy định bạc cũ không còn được thâu, buộc dùng bạc mới có hình Hoàng-đế → văn bản công quyền/quy phạm (đặt quy tắc tiền tệ); kinh tế–tài chính.</t>
  </si>
  <si>
    <t>Ba mẩu độc lập: lễ đặt đá nhà thờ Mỹ-tho + Bà-rịa an cư + phát giống bông → tin tổng hợp; Đa chủ đề.</t>
  </si>
  <si>
    <t>Phần lớn mô tả dân cất nhà, làm ruộng, lập chợ, đào kinh (dẹp giặc chỉ là bối cảnh) → tin sự kiện; văn hóa–xã hội–đời sống (khôi phục), phụ kinh tế.</t>
  </si>
  <si>
    <t>Bài nhìn lại cái chết và ý nghĩa lịch sử của Phan Thanh Giản → nghị luận–bình luận; trọng tâm tri thức–lịch sử (chính), đánh giá chính trị (phụ). Không xếp theo thân phận nhân vật.</t>
  </si>
  <si>
    <t>Quy định cấm mướn viết đơn, buộc nộp đơn trực tiếp tới quan → văn bản công quyền/quy phạm (đặt quy tắc/thủ tục); pháp luật–tư pháp, phụ hành chính.</t>
  </si>
  <si>
    <t>Nhắc lại/xác nhận quy định nộp đơn thưa trực tiếp, không qua trung gian → văn bản công quyền/quy phạm; pháp luật–tư pháp, phụ hành chính.</t>
  </si>
  <si>
    <t>Hoàng đế Pháp ban thưởng bội bài cho Phủ Lộc theo lời quan Tổng trấn xin → văn bản công quyền/quyết định; chính trị–hành chính (khen thưởng nhân sự).</t>
  </si>
  <si>
    <t>Nghị định cấm bạc giả + buộc chủ tàu buôn Phương đông khai/khám bạc tại thủ ngữ → văn bản công quyền/quy phạm; kinh tế–tài chính (tiền tệ), phụ an ninh (kiểm soát).</t>
  </si>
  <si>
    <t>Nghị định chia lại địa phận các sở tham biện (phủ Lạc-hóa, Phong-phú Cần-thơ, Mỏ-cày...) từ 1/1 Mậu-thìn → văn bản công quyền/quy phạm; chính trị–hành chính (địa giới).</t>
  </si>
  <si>
    <t>Nghị định quy định phẩm phục (khăn/áo/khoặn sụy vàng) cho phủ, huyện, quận → văn bản công quyền/quy phạm; chính trị–hành chính (phẩm phục quan chức).</t>
  </si>
  <si>
    <t>Bổ thông ngôn Nhàn Joseph (Cần-thơ) + tách làng Mỹ-xuân (Gò-công) làm hai → văn bản công quyền/quyết định; chính trị–hành chính (nhân sự/địa giới).</t>
  </si>
  <si>
    <t>Tăng lộc cho Paul Mười, thợ đặt chữ nhà in Sài-gòn → văn bản công quyền/quyết định; chính trị–hành chính (nhân sự), phụ báo chí–xuất bản (nhà in).</t>
  </si>
  <si>
    <t>Bổ nhiệm/thăng phó quận, giáo tập, thông ngôn các tỉnh (Lý-hiệp-Hòa, Văn-lụa...) → văn bản công quyền/quyết định, phụ bảng kê; chính trị–hành chính (nhân sự).</t>
  </si>
  <si>
    <t>Xử Nguyễn-văn-Bao tù 2 năm (đưa thơ giặc) + tha Đỗ-văn-Bảy (bị án thế em ăn cướp trốn) → văn bản công quyền/quyết định; pháp luật–tư pháp.</t>
  </si>
  <si>
    <t>Thưởng đồng hồ con huyện Điểu (chống nghịch Duy-minh) + bổ thông ngôn Viêng + thưởng lính mã tà đánh Ba-tri/Bảo-thạnh → văn bản công quyền/quyết định, phụ bảng kê; chính trị–hành chính, phụ quân sự.</t>
  </si>
  <si>
    <t>Tường thuật trận kẻ nghịch (~50 ghe) đánh đồn Sa-đéc, mã tà chống trả, tham biện rượt bắt đốc binh Tiên → tin sự kiện; quân sự–chiến sự.</t>
  </si>
  <si>
    <t>Tường thuật các trận dẹp giặc tại huyện Bảo-an, Duy-minh, tổng Minh-quí (cai đội Vụ ra đầu thú dẫn 400 người) → tin sự kiện; quân sự–chiến sự.</t>
  </si>
  <si>
    <t>Phân tích các con Phan Thanh Giản làm giặc vì ham làm lớn/gạt dân lấy tiền, dân Bến-tre tin theo rồi tỉnh ngộ → nghị luận–bình luận; trọng tâm giặc/nổi loạn (quân sự), phụ tâm lý dân (văn hóa–xã hội). Cần rà.</t>
  </si>
  <si>
    <t>Quan Nguyên-soái Đô về Pháp, giao quyền cai trị cho quan Ohier → tin sự kiện; chính trị–hành chính (giao quyền/nhân sự cấp cao).</t>
  </si>
  <si>
    <t>Hỏa hoạn gần sở tham biện Hà-tiên, lính và dân hợp sức dập lửa; do một người đốt lửa un gặp gió mạnh → tin sự kiện; tai nạn–sự cố (hỏa hoạn).</t>
  </si>
  <si>
    <t>Ba tên trạm bị cá sấu lật ghe trên sông, một người bị cắn vẫn giữ được gói thơ, được quan thưởng → tin sự kiện; tai nạn–sự cố (sấu/thú dữ).</t>
  </si>
  <si>
    <t>Bảng giá chợ Chợ-lớn (gạo, bông cán, cá khô, bạc) → bảng giá/thống kê; kinh tế–thương mại.</t>
  </si>
  <si>
    <t>QUY TẮC KHÓA RANH GIỚI</t>
  </si>
  <si>
    <t>Công thức cốt lõi</t>
  </si>
  <si>
    <t>Hình thức chính = “Văn bản đang LÀM GÌ?”. Nội dung chính = “Văn bản chủ yếu NÓI VỀ việc gì?”. Hai trục độc lập.</t>
  </si>
  <si>
    <t>Công quyền vs Thông báo vs Lời rao</t>
  </si>
  <si>
    <t>Phân theo CHỨC NĂNG, không theo chữ 'yết thị/thông báo/rao' trên tiêu đề. Ưu tiên: Công quyền &gt; Lời rao &gt; Thông báo.</t>
  </si>
  <si>
    <t>→ Văn bản công quyền</t>
  </si>
  <si>
    <t>Tạo/cụ thể hóa quyền–nghĩa vụ: ra lệnh, cấm, cho phép, bắt buộc, bổ nhiệm, đặt mức thu, đặt thủ tục, ân xá, bản án. Phép thử: bỏ 'cho mọi người biết', phần còn lại có là mệnh lệnh/quy định không? Có → Công quyền.</t>
  </si>
  <si>
    <t>→ Thông báo – yết thị</t>
  </si>
  <si>
    <t>Chỉ CHO BIẾT một sự việc, không tạo quy tắc/giao dịch mới.</t>
  </si>
  <si>
    <t>→ Lời rao</t>
  </si>
  <si>
    <t>Mời tham gia giao dịch. Phép thử: người đọc có thể đáp 'tôi mua/thuê/trả giá/nhận thầu/dùng dịch vụ' không? Có → Lời rao (kể cả giá đò/dịch vụ).</t>
  </si>
  <si>
    <t>Chính trị – hành chính (siết chặt)</t>
  </si>
  <si>
    <t>Chỉ dùng khi ĐỐI TƯỢNG CHÍNH là bộ máy cai trị, chức vụ/bổ nhiệm, địa giới, chính sách quản trị. Quan chức/cơ quan xuất hiện KHÔNG đủ để thành Chính trị–hành chính.</t>
  </si>
  <si>
    <t>Phép 'xóa nhân vật'</t>
  </si>
  <si>
    <t>Khi phân vân ND chính: tạm xóa tên quan chức/địa danh và hình thức văn bản; phần còn lại nói về lĩnh vực gì thì lấy lĩnh vực đó. VD: quyết định về trường → Công quyền + Giáo dục; quy định buôn bán → Công quyền + Kinh tế; lệnh kiểm soát biên giới → Công quyền + An ninh.</t>
  </si>
  <si>
    <t>Bối cảnh vs đối tượng</t>
  </si>
  <si>
    <t>Không mã ND chính theo câu dẫn nhập/bối cảnh (“sau khi dẹp giặc...”). ND chính phải phản ánh đối tượng được triển khai nhiều nhất.</t>
  </si>
  <si>
    <t>Tin tổng hợp vs Đa chủ đề</t>
  </si>
  <si>
    <t>Nhiều mẩu độc lập = Tin tổng hợp. Nếu các mẩu cùng một lĩnh vực (vd đều là tai nạn) thì ND vẫn là lĩnh vực đó; chỉ dùng Đa chủ đề khi nhiều lĩnh vực độc lập, không lĩnh vực nào chi phối.</t>
  </si>
  <si>
    <t>Nghị định 7 điều lập hội trồng trái (chủng đậu) và quy định tiêm chủng toàn cõi → văn bản công quyền/quy phạm; y tế–sức khỏe (chủng ngừa).</t>
  </si>
  <si>
    <t>Cấp bằng giáo tập dạy quốc ngữ + bổ huyện/phủ quyền hiệp + cấp bằng tổng thiệt thọ nhân Tết Pháp → văn bản công quyền/quyết định, phụ bảng kê; chính trị–hành chính (nhân sự), phụ giáo dục.</t>
  </si>
  <si>
    <t>Đổi thông ngôn Paulus Canh từ tham biện Kiến-đăng sang Mỏ-cày từ 1/1/1868 → văn bản công quyền/quyết định; chính trị–hành chính (nhân sự).</t>
  </si>
  <si>
    <t>Loạt bổ nhiệm/thăng hạng kí lục, thông ngôn, phó quản, huyện, tổng các tỉnh → văn bản công quyền/quyết định, phụ bảng kê; chính trị–hành chính (nhân sự).</t>
  </si>
  <si>
    <t>Ban thưởng người có công giúp việc + bồi thường 200 quan cho bà mẹ có con bị bắn chết + tha tù trộm trâu → văn bản công quyền/quyết định, phụ bảng kê; chính trị–hành chính (khen thưởng/nhân sự).</t>
  </si>
  <si>
    <t>Danh sách học trò được phần thưởng kỳ thi tiếng Pháp theo bốn bậc (Gò-công, Thủ-đức, Long-thành...) → bảng kê/danh sách; giáo dục–khoa cử.</t>
  </si>
  <si>
    <t>Thơ quan Lại bộ thượng thơ báo cáo kỳ thi học trò Annam: 56 nhà trường/1.300 học trò, ba tỉnh mới đã lập trường → thư/báo cáo đăng nguyên dạng; giáo dục–khoa cử.</t>
  </si>
  <si>
    <t>Danh sách học trò Annam tại trường Seine (Pháp) giỏi bài tiếng Langsa → bảng kê/danh sách; giáo dục–khoa cử (du học).</t>
  </si>
  <si>
    <t>Tin buồn: học trò du học tên Tông qua đời tại Pháp vì bệnh nặng → tin sự kiện; giáo dục–khoa cử (du học).</t>
  </si>
  <si>
    <t>Cái chết của Bố Tim Bố (Pou-com-bô) tại Compong-xoài, kết thúc loạn Cao-miên, vua Cao-mên bêu đầu → tin sự kiện; quân sự–chiến sự.</t>
  </si>
  <si>
    <t>Lễ khánh thành (làm phép) chợ Mỹ-chánh tại Chợ cũ trọng thể, dân buôn bán đông → tin sự kiện; văn hóa–xã hội (lễ), phụ kinh tế (chợ).</t>
  </si>
  <si>
    <t>Quan Nguyên-Soái cùng quan Lại bộ thượng thơ rời Sài-gòn đi kinh lý ba tỉnh mới → tin sự kiện; chính trị–hành chính (kinh lý/quản trị).</t>
  </si>
  <si>
    <t>Lễ mừng tuổi Quan Nguyên-Soái nhân Tết Pháp (phủ huyện tổng xã tới ~100 người) → tin sự kiện; văn hóa–xã hội (lễ tết), phụ chính trị–hành chính.</t>
  </si>
  <si>
    <t>Tàu chiến Pháp dùng ghe bầu Phú-yên làm mồi bắt 2 tàu ô ăn cướp + bình luận cách xử luật Pháp/Annam → tin sự kiện, phụ nghị luận; pháp luật–an ninh (cướp biển).</t>
  </si>
  <si>
    <t>Nghị định lập nhà trường dạy tiếng Pháp cho trẻ Annam tại Sài-gòn (thầy dạy, giới hạn học trò, lề luật) → văn bản công quyền/quy phạm; giáo dục–khoa cử.</t>
  </si>
  <si>
    <t>Bổ các họ trưởng người Annam, Minh hương, Các chú tại Chợ-lớn (Nguyễn tấn Danh, Đỗ hữu Phương...) → văn bản công quyền/quyết định, phụ bảng kê; chính trị–hành chính (nhân sự).</t>
  </si>
  <si>
    <t>Bổ nhiệm/thăng hạng thông ngôn, phó quản, kí lục, giáo tập, thông lại các tỉnh → văn bản công quyền/quyết định, phụ bảng kê; chính trị–hành chính (nhân sự).</t>
  </si>
  <si>
    <t>Xử án Đỗ Văn Long tội theo giặc: phạt 2.000 quan, tha tù con trai Đỗ Văn Cũ → văn bản công quyền/quyết định; pháp luật–tư pháp.</t>
  </si>
  <si>
    <t>Giảm án tù (5→2 năm) cho đội cựu Nguyễn Văn Am tại Bến-tre → văn bản công quyền/quyết định; pháp luật–tư pháp (giảm án).</t>
  </si>
  <si>
    <t>Thưởng 150 quan cho tên Cường bị đau khi giúp việc nhà nước tại Châu-đốc (đền công) → văn bản công quyền/quyết định; chính trị–hành chính (đền công/nhân sự).</t>
  </si>
  <si>
    <t>Báo cho biết tạm thời thay biên nhận sổ đỏ bằng giấy trắng khi nộp thuế (chưa có giấy in sổ) → thông báo–yết thị; kinh tế–tài chính (thuế). Cần rà (tiêu đề 'Lời rao' nhưng chức năng chỉ thông báo).</t>
  </si>
  <si>
    <t>Phái đoàn khâm sai Annam Trần tiến Thành vào Gia-Định bàn hòa ước (12 khoản, tranh luận Biên-hòa và tiền bạc bồi) với Quan Nguyên-Soái → tin sự kiện; ngoại giao–quan hệ đối ngoại (hòa ước).</t>
  </si>
  <si>
    <t>Mã tà phục kích đám tang tại làng Thạnh-phú, bắt đề đốc Thọ và nhiều thủ lĩnh quân nghịch huyện Kiến-hưng (đốc binh Các trốn) → tin sự kiện; pháp luật–an ninh (truy bắt), phụ quân sự.</t>
  </si>
  <si>
    <t>Tin Mỹ-tho: buôn bán khởi sắc + quân nghịch gạt dân làng Tân-hương bị phạt + ba nhà bị đốt cháy → tin tổng hợp; Đa chủ đề.</t>
  </si>
  <si>
    <t>Khuyên dân đừng nhờ thầy kiện tốn tiền, có oan thì gởi đơn tới tòa Lại bộ thượng thơ (giải thích luật Pháp/Annam) → nghị luận–khuyến dụ; pháp luật–tư pháp (cải cách thủ tục kiện).</t>
  </si>
  <si>
    <t>Tường thuật vụ đắm ghe bầu Phú-yên ngoài khơi Côn-nôn do dông bão, một người sống sót (Nguyễn văn Bình) kể lại → tin sự kiện; tai nạn–thiên tai (đắm ghe/bão).</t>
  </si>
  <si>
    <t>Loạt cấp bằng/thăng hạng/cho nghỉ bệnh/thưởng nhân sự hành chính (huyện Vinh, thông ngôn Chlum, phó quản...) mars–avril 1868 → văn bản công quyền/quyết định, phụ bảng kê; chính trị–hành chính (nhân sự).</t>
  </si>
  <si>
    <t>Tha tù hai người già Bùi-hữu Ngãi (61) và Bùi-hữu Lộc (57) làng Bình-thủy Sa-đéc (án theo giặc) vì già cả, hay chữ → văn bản công quyền/quyết định; pháp luật–tư pháp (ân xá).</t>
  </si>
  <si>
    <t>Danh sách học trò mới thi đậu làm thầy dạy hạng nhì (Nguyễn văn Của Cái-bè...) → bảng kê/danh sách; giáo dục–khoa cử.</t>
  </si>
  <si>
    <t>Danh sách học trò thi đậu thầy dạy hạng nhì và quyền nhiếp hạng nhì (Phạm văn Lai, Phạm văn Kín...) → bảng kê/danh sách; giáo dục–khoa cử.</t>
  </si>
  <si>
    <t>Quy định kỳ hạn thi thầy dạy + danh sách thầy không thi/thi rớt hai lần bị cho thôi dạy → văn bản công quyền/quy phạm, phụ bảng kê; giáo dục–khoa cử, phụ hành chính (nhân sự).</t>
  </si>
  <si>
    <t>Báo lịch trạm thơ đi Phnom-penh mỗi tháng một lần (ngày 23, qua Châu-đốc) → thông báo–yết thị; giao thông–liên lạc (bưu chính). Cần rà (tiêu đề 'Lời rao').</t>
  </si>
  <si>
    <t>Bắt cai tuần Chồi (làng Tân-Lý-Đông) giúp quân giặc; xét án Lê Văn Chợ (cầm đầu) tù 5 năm, chuyển lên Sài-gòn → tin sự kiện; pháp luật–an ninh.</t>
  </si>
  <si>
    <t>Thơ từ Kiên-hòa (Minh ký): thuế vụ chưa xong + giặc cỏ giảm + xin giảm thuế mất mùa → tin tổng hợp; Đa chủ đề. Cần rà (thư/tin).</t>
  </si>
  <si>
    <t>Huyện Thoại (Thuỵ biên) đem ma-tà lấy lại được 10 cây súng lớn (bị kẻ nghịch lấy ở đồn Đông-xuyên) tại Thốt-nốt → tin sự kiện; quân sự–chiến sự (khí giới/đồn).</t>
  </si>
  <si>
    <t>Vua Cao-mên tới Sài-gòn ban đêm (17 février), đem vợ con và quan lính theo, thăm Quan Nguyên-Soái → tin sự kiện; ngoại giao–quan hệ đối ngoại.</t>
  </si>
  <si>
    <t>Tường thuật các trận dẹp kẻ nghịch bắc huyện Trà-vinh (rạch Than-rau, Ba-động) mars 1868 → tin sự kiện; quân sự–chiến sự.</t>
  </si>
  <si>
    <t>Sửa cầu Thị-nghè + tin hội các quan đi lấy họa đồ bên nước Lào (tới sông Yan-tre-kiang) → tin tổng hợp; Đa chủ đề.</t>
  </si>
  <si>
    <t>Cọp lớn tới chợ Bến-tre bắt heo, dân núp trốn; 11 bữa sau tìm thấy cọp đã chết (Gueldre) → tin sự kiện; tai nạn–sự cố (thú dữ).</t>
  </si>
  <si>
    <t>Rạch-giá xưa là ổ cướp nay dân làm ăn bình yên (đóng ghe, bắt cá) nhờ tham biện → tin sự kiện; văn hóa–xã hội (an cư/đời sống), phụ kinh tế (nghề nghiệp).</t>
  </si>
  <si>
    <t>Dân Sa-đéc bắt cá tra, lấy phổi làm dầu, thầy thuốc dùng làm thuốc → tin sự kiện; nông nghiệp–sản xuất–nghề nghiệp (nghề cá).</t>
  </si>
  <si>
    <t>Cây-lậy khai khẩn ruộng mới nhiều, hứa hẹn được mùa nếu nước không lên cao → tin sự kiện; nông nghiệp–sản xuất (khai khẩn/mùa lúa).</t>
  </si>
  <si>
    <t>Hai Quan Nguyên-Soái cựu và mới đãi tiệc các chức Annam trung tín (Phủ Ca, Lãnh binh Tân...) trước khi bàn giao quyền, dặn dò trung tín → tin sự kiện; chính trị–hành chính (bàn giao/quan hệ chức dịch).</t>
  </si>
  <si>
    <t>Nhựt trình Đại-hải: tàu Lang-sa đắm tại Madagascar, thủy thủ bốc thăm ăn thịt người để sống → tin sự kiện; tai nạn–sự cố (đắm tàu).</t>
  </si>
  <si>
    <t>Sáu tỉnh bình yên; Cao-mên quấy phá Tây-ninh (do mất mùa đói), các quan dẹp; dân chờ mùa mưa cày cấy → tin sự kiện; pháp luật–an ninh (giặc cướp), phụ nông nghiệp (mất mùa/mùa cày).</t>
  </si>
  <si>
    <t>Chuyện bốn thằng ăn trộm: hai đứa lấy đồ trước, hai đứa vì ham vào sau bị chủ nhà bắt (bài học tham thì thâm) → truyện, phụ khuyến dụ; văn hóa–xã hội (luân lý). Cần rà (truyện/tin).</t>
  </si>
  <si>
    <t>Bảng giá chợ Chợ-lớn (gạo, bông cán, cá khô, đường, tiêu) → bảng giá/thống kê; kinh tế–thương mại.</t>
  </si>
  <si>
    <t>Tăng lộc đội Cần-đước + cấp bằng kí lục/huyện thơ các tỉnh (Nguyễn-văn-Hiệp Thủ-dầu-một...) avril 1868 → văn bản công quyền/quyết định, phụ bảng kê; chính trị–hành chính (nhân sự).</t>
  </si>
  <si>
    <t>Định thưởng 100 quan mỗi con cọp giết được (phải có người làm chứng) → văn bản công quyền/quyết định; tai nạn–sự cố (thú dữ/diệt cọp).</t>
  </si>
  <si>
    <t>Định giảm thuế đất cho người trồng mía, dâu, chàm (khuyến nông) → văn bản công quyền/quyết định; nông nghiệp–sản xuất (trồng trọt), phụ kinh tế (thuế).</t>
  </si>
  <si>
    <t>Quan Nguyên-Soái trả lời các đơn xin xét lại án tù (Phạm-văn-chân, Nguyễn-văn-đống...), phần lớn giữ nguyên → văn bản công quyền/quyết định; pháp luật–tư pháp.</t>
  </si>
  <si>
    <t>Tòa soạn đính chính vụ thầy kiện kiện Potteaux: không có ý sỉ nhục, chỉ do dịch tiếng khác nghĩa → thông báo–yết thị (đính chính); báo chí–xuất bản, phụ pháp luật (vụ kiện).</t>
  </si>
  <si>
    <t>Bản án tòa nhì Gia-định xử ba thầy kiện kiện E. Potteaux (Gia-định-báo) về tội làm xấu danh; tha tội thất danh, buộc in đính chính → văn bản công quyền (bản án); pháp luật–tư pháp, phụ báo chí–xuất bản.</t>
  </si>
  <si>
    <t>Đảng ăn cướp vô thành Mỹ-tho đêm giết người coi kho, lính bắn đuổi bắt được một đứa (lấy lại 2 súng bị cướp) → tin sự kiện; pháp luật–an ninh.</t>
  </si>
  <si>
    <t>Tin buồn: phó tham biện Rạch-giá Arnold mới chết tại Châu-đốc, người hiền, ai nấy tiếc → tin sự kiện; văn hóa–xã hội (tang/thương tiếc).</t>
  </si>
  <si>
    <t>Hỏa hoạn làng Đinh-phước (Sa-đéc) đêm mồng 8–9, cháy 250 nhà lá; lính Lang-sa chặn lửa cứu nhà ngói/nhà á phiện → tin sự kiện; tai nạn–sự cố (hỏa hoạn).</t>
  </si>
  <si>
    <t>Tây-ninh: đàng ăn cướp đã tan; kẻ nghịch theo Poucombô nhân vua em Cao-mên đi vắng phá kho gạo → tin sự kiện; pháp luật–an ninh, phụ quân sự (Cao-mên).</t>
  </si>
  <si>
    <t>Các làng huyện Rạch-giá đã nạp đủ thuế kỳ thứ nhứt (thuế vụ, thuế nhơn), không ai thưa kiện → tin sự kiện; kinh tế–tài chính (thuế).</t>
  </si>
  <si>
    <t>Bài giải thích cây mắc cỡ (xếp lá khi đụng, thức ngày ngủ đêm theo mặt trời) và rau núc → bài tri thức–giải thích; khoa học tự nhiên (thực vật).</t>
  </si>
  <si>
    <t>Chuyện người Pháp Pon-té-cu-lan (1818) qua Per-nam-bu-co đánh giặc lập hội đồng, bị bắt, xử tử → truyện–văn chương (nhân vật/sự tích); tri thức–lịch sử. Cần rà (truyện/bài tri thức).</t>
  </si>
  <si>
    <t>Biên bản Hội đồng xét án (Trương Vĩnh Ký dự) 4/5/1868: đặt nguyên tắc không hoàn tài sản đã dùng + xét 21 nhóm tội nhơn (tha/giảm/bác đơn) → văn bản công quyền/quyết định, phụ bảng kê; pháp luật–tư pháp.</t>
  </si>
  <si>
    <t>Nghị định tối cao đại xá/miễn tù/giảm án các tỉnh (3 nhóm: miễn tù, giảm án, đặc xá) → văn bản công quyền/quyết định, phụ bảng kê; pháp luật–tư pháp.</t>
  </si>
  <si>
    <t>Loạt điều động/bổ nhiệm chức dịch bản xứ (phó quản Nguyễn Văn Châu, tri huyện Nguyễn Quang Hóa, hộ trưởng Chợ-lớn...) mai–juin 1868 → văn bản công quyền/quyết định, phụ bảng kê; chính trị–hành chính (nhân sự).</t>
  </si>
  <si>
    <t>Công bố danh sách 14 học trò thi đậu thầy dạy quyền nghiệp (7/5/1868) + quy định điều động/thử việc/cấp bằng → văn bản công quyền/quy phạm, phụ bảng kê; giáo dục–khoa cử, phụ hành chính.</t>
  </si>
  <si>
    <t>Truyện dịch (phần cuối): tù Bon-tê-cu-lan vượt ngục nhờ đồng hồ nước tự chế + nghĩa cử đền ơn cô gái gác ngục → truyện–văn chương, phụ khuyến dụ; văn hóa–xã hội (luân lý/nghĩa cử).</t>
  </si>
  <si>
    <t>Bảng giá chợ Trà-vinh (gạo, lúa, vịt gà, nước mắm, heo) → bảng giá/thống kê; kinh tế–thương mại.</t>
  </si>
  <si>
    <t>Yết thị cảnh báo đảng ngụy từ ngoài Bắc mưu làm giặc rằm tháng juillet, kêu dân bình tĩnh/trung tín → thông báo–yết thị (cảnh báo+trấn an); pháp luật–an ninh. Cần rà (thông báo/nghị luận).</t>
  </si>
  <si>
    <t>Loạt cấp bằng/thăng hạng/khen thưởng/cất chức nhân sự + ban chức thầy dạy quyền nghiệp hạng nhì (mai–juin 1868) → văn bản công quyền/quyết định, phụ bảng kê; chính trị–hành chính (nhân sự).</t>
  </si>
  <si>
    <t>Trả lời 13 đơn xin xét án (phần lớn giữ nguyên, có vụ ăn thịt người đày 10 năm) + tha tù Huỳnh Văn Ký (ra thú) → văn bản công quyền/quyết định, phụ bảng kê; pháp luật–tư pháp.</t>
  </si>
  <si>
    <t>Tàu Couleuvre (quan Puech) đến Huế trao phần thưởng vàng + bằng cấp của Hoàng-đế Pháp cho Vua Annam, lễ tiếp đón trọng thể (Maynadié) → tin sự kiện; ngoại giao–quan hệ đối ngoại.</t>
  </si>
  <si>
    <t>Tường thuật loạn Rạch-giá: 16/6 đảng ngụy đánh đồn giết ~20 lính Pháp; 20–21/6 quan ba Disnematin phản công lấy lại đồn; 1/7 bắt Huyện Hiếu cầm đầu (Alamel) → tin sự kiện; quân sự–chiến sự.</t>
  </si>
  <si>
    <t>Quân ngụy lấy đồn Thị-tính (9 juillet), lính ma-tà trốn; 11–13 quan tư Danos đem lính Langsa+ma-tà đánh tại Lai-kê, giặc đốt đồn trốn lên rừng → tin sự kiện; quân sự–chiến sự.</t>
  </si>
  <si>
    <t>Quan ba Morvan đi bộ Trà-vinh lạc đường giữa trời nắng, đau rồi chết; hội đi lấy họa đồ Lào về đem xác quan lớn làm đầu hội về chôn Sài-gòn → tin sự kiện; tai nạn–sự cố (tử nạn do nắng/lạc).</t>
  </si>
  <si>
    <t>Ghe chở thầy dạy quốc ngữ Lái-thiu + 9 học trò bị bão úp chìm tại Búng, cứu được trừ một đứa mồ côi chết đuối → tin sự kiện; tai nạn–sự cố (đắm ghe/bão).</t>
  </si>
  <si>
    <t>Trâu kéo củi nổi điên húc chết chủ tại Bình-long, phải dùng voi và súng mới hạ được → tin sự kiện; tai nạn–sự cố (thú dữ).</t>
  </si>
  <si>
    <t>Dân bốn làng huyện Bảo-an bắt được thông binh Lưu (con cháu Phan-thanh-Giảng) + tin các làng lục tỉnh bắt đầu giặc (Quan Lại bộ thượng thơ ký) → tin sự kiện; pháp luật–an ninh, phụ quân sự. Cần rà (tiêu đề 'Lời rao').</t>
  </si>
  <si>
    <t>Gia hạn nộp thuế cho dân hai huyện Tân-hòa (hoãn 3 tháng) và Phước-lộc (chia 4 kỳ) → văn bản công quyền/quyết định; kinh tế–tài chính (thuế).</t>
  </si>
  <si>
    <t>Quy định phát một phần lộc bằng tiền kho bạc Sài-gòn (dư tiền) cho người Annam làm việc các sở → văn bản công quyền/quy phạm; chính trị–hành chính (chế độ lộc), phụ kinh tế (kho bạc).</t>
  </si>
  <si>
    <t>Hoàng-đế Pháp ban thưởng huân chương (máy dạy) vàng/bạc cho 11 người Annam và Cao-mên có công (quan Niên Trà-vinh...) → văn bản công quyền/quyết định, phụ bảng kê; chính trị–hành chính (khen thưởng/vinh danh).</t>
  </si>
  <si>
    <t>Tha nhiều người bị giam vì hồ nghi hoặc đã mãn hạn (Hương, Ngô-đồng, Trần-loan, Lâm-văn-giêng...) → văn bản công quyền/quyết định, phụ bảng kê; pháp luật–tư pháp (ân xá).</t>
  </si>
  <si>
    <t>Tha hoặc giảm án 23 phạm nhân nhân lễ vạn thọ Hoàng-Đế Pháp (19 tha, 4 giảm) → văn bản công quyền/quyết định, phụ bảng kê; pháp luật–tư pháp (ân xá).</t>
  </si>
  <si>
    <t>Loạt khen thưởng: vợ/con người bị giặc giết, làng bắt kẻ nghịch, nạn nhân/người bắt cọp, 5 cai tổng Sóc-trăng giúp đánh Cà-mau → văn bản công quyền/quyết định, phụ bảng kê; chính trị–hành chính (khen thưởng/đền công).</t>
  </si>
  <si>
    <t>Bổ nhiệm/thăng hạng nhân sự hành chính các tỉnh: huyện, tri phủ, đốc phủ sứ, kí lục, thông ngôn, đề lại → văn bản công quyền/quyết định, phụ bảng kê; chính trị–hành chính (nhân sự).</t>
  </si>
  <si>
    <t>Công nhận thầy dạy thiệt thọ (Phạm-văn-Thiện Hội-sơn, Phạm-văn-Hữu Cần-thơ...) + ban chức thầy dạy tạm cho học trò thi đậu hạng nhì → văn bản công quyền/quyết định, phụ bảng kê; giáo dục–khoa cử, phụ hành chính.</t>
  </si>
  <si>
    <t>Thơ từ Tây-ninh: biên giới Cao-mên yên, giặc trốn về Brelam + quan Cao-mên xin theo Pháp + nạn châu chấu phá mía lúa → tin tổng hợp; Đa chủ đề.</t>
  </si>
  <si>
    <t>Thơ từ Châu-đốc: dân và người Cao-mên giúp nhà nước Pháp trong vụ giặc Rạch-giá + lập chợ bò tại Vĩnh-lạc → tin sự kiện; pháp luật–an ninh, phụ kinh tế (chợ bò).</t>
  </si>
  <si>
    <t>Đảng cướp Chệc ~40 tên có súng đinh ba tấn công nhà thủ An (làng Đông-an, Ngãi-an); chủ nhà chống trả, một tên cướp chết, không lấy được của (Ngoạn kí lục) → tin sự kiện; pháp luật–an ninh.</t>
  </si>
  <si>
    <t>Chó dại mùa hè cắn chết người mẹ tại làng Xuân-trường (Ngãi-an); kèm cảnh báo nạn chó dại (Michel Minh) → tin sự kiện; y tế–sức khỏe (bệnh dại).</t>
  </si>
  <si>
    <t>Chuyện vui hai sui gia cãi nhau về tiếng chim Da-Da, đứa ở theo trả thù khéo (Bến-cát/Vĩnh-lộc) → truyện–văn chương (khôi hài); văn hóa–xã hội (đời thường).</t>
  </si>
  <si>
    <t>Yết thị cất chức huyện Chánh và huyện Sâm (Trảng-bàng) vì ăn tiền hối lộ, xét công trạng giảm nhẹ (hạ xuống huyện quyền/thông ngôn) → văn bản công quyền/quyết định (kỷ luật tham nhũng); pháp luật–tư pháp, phụ hành chính (nhân sự).</t>
  </si>
  <si>
    <t>Tha 11 phạm nhân (đa số tội làm giặc: Trần-ngãi-lợi, Nguyễn-hữu-huân...) từ ngày mồng 4 février 1869 → văn bản công quyền/quyết định, phụ bảng kê; pháp luật–tư pháp (ân xá).</t>
  </si>
  <si>
    <t>Giảm án tù Võ-văn-trung từ 4 năm còn 2 năm (từ 26 janvier 1869) → văn bản công quyền/quyết định; pháp luật–tư pháp (giảm án).</t>
  </si>
  <si>
    <t>Quan Lại bộ thượng thơ trả lời đơn kêu oan làng Tân-hương: ai nấy được tự do theo đạo, không ai ép → văn bản công quyền/quyết định (xác lập nguyên tắc tự do tín ngưỡng); tôn giáo–tín ngưỡng, phụ hành chính.</t>
  </si>
  <si>
    <t>Quan Nguyên-Soái phần thưởng học trò trường Vĩnh-long học siêng (Nguyễn-văn-thuận...) → văn bản công quyền/quyết định, phụ bảng kê; giáo dục–khoa cử.</t>
  </si>
  <si>
    <t>Thưởng 45 lính mã tà Vĩnh-long ở sạch sẽ khi quan đi coi điểm + thông ngôn Ô-đồng 200 quan → văn bản công quyền/quyết định; hành chính (khen thưởng), phụ quân sự (lính).</t>
  </si>
  <si>
    <t>Loạt điều động/tăng lương/thăng hạng/bổ nhiệm thông ngôn, kí lục, phó quản, huyện, giáo tập (déc 1868–jan 1869) → văn bản công quyền/quyết định, phụ bảng kê; chính trị–hành chính (nhân sự).</t>
  </si>
  <si>
    <t>Loạt ban thưởng nhân viên có công, người bắt quân nghịch, lính mã tà, học trò giỏi các trường (déc 1868–jan 1869) → văn bản công quyền/quyết định, phụ bảng kê; chính trị–hành chính (khen thưởng).</t>
  </si>
  <si>
    <t>Yết thị niêm phong giao giá cung cấp 500 cây cột cho nhà nước (nộp 200 quan trước) → lời rao–đấu thầu; kinh tế.</t>
  </si>
  <si>
    <t>Yết thị niêm phong thầu đấu giá bán đồ chợ Sài-gòn trong 9 tháng (tòa Giám thành nhứt) → lời rao–đấu thầu; kinh tế.</t>
  </si>
  <si>
    <t>Kể tên 11 tội nhơn ở Côn-nôn chết tại đó (tên, tuổi, án, nguyên nhân chết) → bảng kê/danh sách; pháp luật–tư pháp (tù nhơn).</t>
  </si>
  <si>
    <t>Đính chính năm làm án Trần-văn-ngọc đã đăng sai (1868→1863) trong số báo trước → thông báo–yết thị (đính chính); báo chí–xuất bản, phụ pháp luật (án).</t>
  </si>
  <si>
    <t>Thuật kết quả xử vụ chết chìm Cù-kho: người Các chú tên Dị bị phạt 100 quan + tù 6 tháng → tin sự kiện (thuật kết quả án); pháp luật–tư pháp.</t>
  </si>
  <si>
    <t>Bài mô tả/diễn giải toàn diện phong tục Tết Annam (dâng tuổi, cúng giao thừa, vô kheo/ra kheo, trò chơi, Tết Chợ-lớn) → bài tri thức–khảo cứu; văn hóa–xã hội–phong tục.</t>
  </si>
  <si>
    <t>Hỏa hoạn đêm 28 Tết gần cầu Ông-lãnh, 73 nhà cháy do lò trấu người Hoa Phúc-Lam; quan Nguyên-Soái cấp cứu trợ → tin sự kiện; tai nạn–sự cố (hỏa hoạn).</t>
  </si>
  <si>
    <t>Quan thông sát Philastre trả lời 29 đơn xin xét án (bác, giảm, tha 7 người phủ Tân-an) → văn bản công quyền/quyết định; pháp luật–tư pháp.</t>
  </si>
  <si>
    <t>Khuyên dân Nam Kỳ trồng dâu nuôi tằm, cất nhà ngói giữ vệ sinh, ăn uống điều độ, học chữ Tây để giàu → nghị luận–khuyến dụ; văn hóa–xã hội (nếp sống), phụ kinh tế (làm giàu). Cần rà (đa lĩnh vực khuyến dụ).</t>
  </si>
  <si>
    <t>Ngày 4 mars 1869 quan Nguyên-Soái xuống tàu đi thăm viếng ba tỉnh mới → tin sự kiện; chính trị–hành chính (kinh lý).</t>
  </si>
  <si>
    <t>Bắt được một lính Ma-ní trốn theo giặc 6 năm tại Cầu-ông-lãnh/Chợ-quán, đang truy tìm tên thứ hai → tin sự kiện; pháp luật–an ninh.</t>
  </si>
  <si>
    <t>Bài văn vần ca tụng Nam Kỳ phồn thịnh dưới thời Pháp + khuyên dân giữ phép, tránh làm nghịch → văn vần (truyện–văn chương), phụ nghị luận–tuyên truyền; chính trị–hành chính (ca tụng cai trị). Cần rà (HT/ND).</t>
  </si>
  <si>
    <t>Lễ mừng sinh nhật Hoàng thái tử Pháp tại Sài-gòn (tiệc ~200 khách, đua ghe, leo cột, đua ngựa, 32 kỵ binh trình diễn) → tin sự kiện; văn hóa–xã hội (lễ/giải trí).</t>
  </si>
  <si>
    <t>Thuật lễ rửa tội Công giáo cho hai học trò Annam (Nguyễn Văn Da, Trần Văn Hữu) tại xứ Monbel, Pháp; mẹ Quan Nguyên-Soái làm mẹ đỡ đầu → tin sự kiện; tôn giáo–tín ngưỡng, phụ giáo dục (du học).</t>
  </si>
  <si>
    <t>Vụ thầy thuốc Khâm bị đàn bà gạt đi rồi mất tích, tìm thấy xác chôn ở Phú-định (cổ có dấu dây, tay bị trói), nghi án mạng → tin sự kiện; pháp luật–an ninh (án mạng).</t>
  </si>
  <si>
    <t>Chuyện cậu giữ ngựa 15 tuổi dùng mưu lứa bà chủ để ăn cắp một quan tiền tại Phú-nhuận → truyện–văn chương (giai thoại luân lý), phụ khuyến dụ; văn hóa–xã hội (luân lý).</t>
  </si>
  <si>
    <t>Truyện lịch sử–đạo đức: vua Kiệt nhà Hạ tàn bạo bị vua Thang lật đổ, lập nhà Thương → truyện–văn chương, phụ nghị luận; tri thức–lịch sử (sử Trung Hoa), phụ văn hóa–xã hội (luân lý). Cần rà (truyện/bài tri thức).</t>
  </si>
  <si>
    <t>Bài khuyến học + giáo huấn đạo đức (học kinh sách để hiểu đạo lý, làm người tốt, gắn với nghề, học quốc ngữ) → nghị luận–khuyến dụ; giáo dục–khoa cử, phụ văn hóa–xã hội (đạo lý/bổn phận).</t>
  </si>
  <si>
    <t>Truyện mẹ Mạnh Tử ba lần dời nhà chọn chỗ ở dạy con + cắt cửi khuyên con chăm học → truyện–văn chương, phụ khuyến dụ; văn hóa–xã hội (dạy con/đạo đức), phụ giáo dục.</t>
  </si>
  <si>
    <t>Nghị định 4 điều định phụ cấp hàng năm cho người Annam được bài quân công (50 quan) / bài sang trọng (5 quan) → văn bản công quyền/quy phạm; chính trị–hành chính (chế độ/vinh danh).</t>
  </si>
  <si>
    <t>Nghị định 4 điều quy định nội dung thi và bổng lộc thầy dạy hạng nhất (600 quan) và hạng nhì (360 quan), áp dụng từ 1/7/1869 → văn bản công quyền/quy phạm; giáo dục–khoa cử.</t>
  </si>
  <si>
    <t>Nhắc/áp dụng luật buôn bán Pháp cho người phương Đông (lập sổ nhật ký, kê nợ, đóng dấu sổ, công ti hùn vốn phải xin phép, kèm hình phạt) → văn bản công quyền/quy phạm; kinh tế–thương mại (luật buôn bán), phụ pháp luật.</t>
  </si>
  <si>
    <t>Quan Hộ Bộ rao danh sách 5 lính tàu còn thiếu lương đến tòa lãnh (kèm thủ tục) → thông báo–yết thị, phụ bảng kê; kinh tế–tài chính (lương).</t>
  </si>
  <si>
    <t>Thông báo bán đấu giá gia tài bà họ Chơn tại tòa tham biện Vĩnh-long để trả nợ (khởi 4.000 quan) → lời rao–đấu giá; kinh tế (bán tài sản).</t>
  </si>
  <si>
    <t>Điều động/thay thế/cất chức/bổ nhiệm nhân sự (tái bổ Paulus Của phụ in GDB 4 lần/tháng, lộc 1.800 quan) avril–mai 1869 → văn bản công quyền/quyết định, phụ bảng kê; chính trị–hành chính (nhân sự).</t>
  </si>
  <si>
    <t>Ban thưởng nhân viên, học trò, nạn nhân hỏa hoạn (3.000 quan Trà-vinh), lính sạch sẽ + cho học trò vào trường nhà nước → văn bản công quyền/quyết định, phụ bảng kê; chính trị–hành chính (khen thưởng).</t>
  </si>
  <si>
    <t>Tường thuật hội đấu xảo Nam Kỳ lần 1: ~500 người dự, trưng bày khoáng sản/thủ công/máy móc/nông sản/vật nuôi, phát 156 huy chương → tin sự kiện (thuật hội); nông nghiệp–sản xuất–nghề nghiệp, phụ kinh tế. Cần rà (tin/bài tri thức).</t>
  </si>
  <si>
    <t>Quan Hộ Bộ rao danh sách lính tàu còn thiếu lương đến tòa lãnh (octobre 1869, kèm tên tàu/số tiền) → thông báo–yết thị, phụ bảng kê; kinh tế–tài chính (lương).</t>
  </si>
  <si>
    <t>Thông báo bán đấu giá gia tài bà hộ Chơn tại tòa tham biện Vĩnh-long để trả nợ (khởi 4.000 quan) → lời rao–đấu giá; kinh tế (bán tài sản).</t>
  </si>
  <si>
    <t>Chuyện các nơi: tàu Aveyron chở 29 học trò Annam qua Marseille + tàu Lucifer/Autria + hỏa hoạn Chợ-lớn (12 nhà) + đất Hà-tiên/giá tiêu → tin tổng hợp; Đa chủ đề.</t>
  </si>
  <si>
    <t>Chuyện Mỹ-tho: cai tuần bắt được lãnh binh Mạnh (cầm đầu hãm thành Định-tường, phát bằng cấp ngụy), nạp tại Mỹ-tho; nhiều người làm giặc ra đầu thú → tin sự kiện; pháp luật–an ninh, phụ quân sự.</t>
  </si>
  <si>
    <t>Chuyện Long-xuyên: lúa mùa thu được khá, dân vui mừng; nhiều nơi trồng chàm, trồng đậu, nghề mới tấn phát → tin sự kiện; nông nghiệp–sản xuất (mùa lúa/trồng trọt).</t>
  </si>
  <si>
    <t>Chuyện Thủ-dầu-một: lính trạm Thị-tỉnh bị cọp đuổi, thoát nhờ con chó hộ tống bị cọp chụp thay → tin sự kiện; tai nạn–sự cố (thú dữ).</t>
  </si>
  <si>
    <t>Yết thị niêm phong giao giá đấu thầu vụ nha phiến sáu tỉnh trong 2 năm (1870–1871) tại tòa Quan Lại bộ thượng thơ → lời rao–đấu thầu; kinh tế–tài chính (thuế/thầu).</t>
  </si>
  <si>
    <t>Yết thị niêm phong đấu giá (thầu) hoa chi cờ bạc thành Chợ-lớn và huyện Tân-long trong 3 tháng → lời rao–đấu thầu; kinh tế.</t>
  </si>
  <si>
    <t>Truyện gương đạo đức đời nhà Hớn: ba anh em họ Hứa thanh liêm, nhường nhịn giữ tình (phần 1) → truyện, phụ khuyến dụ; văn hóa–xã hội (luân lý), phụ tri thức–lịch sử (điển tích Trung Hoa).</t>
  </si>
  <si>
    <t>Truyện phiêu lưu Robinson (V): bị bắt làm tôi ở Sale, trốn chủ tàu, vượt biển cùng thằng Xuri → truyện–văn chương (phiêu lưu); văn hóa–xã hội.</t>
  </si>
  <si>
    <t>Nghị định (22 avril 1869) quy định thể lệ thi và bổng lộc thầy dạy hạng nhứt (600 quan)/hạng nhì (360 quan), áp dụng từ 1/7/1869 → văn bản công quyền/quy phạm; giáo dục–khoa cử.</t>
  </si>
  <si>
    <t>Đính chính lỗi in năm áp dụng (phải là 1870, không phải 1869) trong nghị định thầy dạy số trước → thông báo–yết thị (đính chính); báo chí–xuất bản, phụ giáo dục.</t>
  </si>
  <si>
    <t>Quan Hộ bộ rao danh sách 5 lính tàu còn thiếu lương đến tòa lãnh (kèm tàu/số tiền), octobre 1869 → thông báo–yết thị, phụ bảng kê; kinh tế–tài chính (lương).</t>
  </si>
  <si>
    <t>Yết thị niêm phong giao giá đấu thầu vụ nha phiến sáu tỉnh 2 năm (1870–1871) tại tòa Lại bộ thượng thơ → lời rao–đấu thầu; kinh tế–tài chính (thầu).</t>
  </si>
  <si>
    <t>Yết thị đấu giá hoa chi cờ bạc thành Chợ-lớn và huyện Tân-long 3 tháng (đăng lại) → lời rao–đấu thầu; kinh tế.</t>
  </si>
  <si>
    <t>Nối tiếp bài đấu xảo (III): mô tả cảnh sông rạch, giao thương và tiềm năng kinh tế Nam Kỳ → bài tri thức–khảo cứu; kinh tế–thương mại, phụ nông nghiệp (khai phá/trồng).</t>
  </si>
  <si>
    <t>CHUYỆN GÓP: xuồng hai bạn ghe bầu bị sóng đánh úp tại cầu Ông-lãnh, một người chết đuối, nhà canh cầu vớt xác → tin sự kiện; tai nạn–sự cố.</t>
  </si>
  <si>
    <t>Vụ tên Chệc cắt cổ thiếu niên Chà-và 15 tuổi giữ nhà để cướp vàng bạc tại Bến-nghé, bị bắt quả tang (còn máu) → tin sự kiện; pháp luật–an ninh (giết người/cướp).</t>
  </si>
  <si>
    <t>Ghe bầu chở tơ đường vào nhiều, giá gạo Sài-gòn lên; tàu ô hoạt động mạnh từ Quảng-nam vào chận ghe buôn → tin sự kiện; kinh tế (giá gạo/buôn bán), phụ an ninh (cướp biển).</t>
  </si>
  <si>
    <t>Tàu ô vây bắn giết 21 thương nhân Quảng-đông trên tàu Cập-bằng (năm ngoái); nay vợ con mới hay, làm lễ vớt hồn tại vàm Bến-nghé → tin sự kiện; pháp luật–an ninh (thảm sát/cướp biển), phụ văn hóa–xã hội (lễ vớt hồn).</t>
  </si>
  <si>
    <t>Bài lập luận duy lý bác tục thờ cọp/mê tín thú thần (cọp chỉ là thú dữ; con người linh hơn muôn vật) → nghị luận–bình luận; trọng tâm tri thức–khoa học (chính), tín ngưỡng dân gian bị phê phán (phụ).</t>
  </si>
  <si>
    <t>Truyện ba anh em họ Hứa (phần kết): kế thanh liêm, đoàn tụ, lập nhà Nghĩa Trang, vua ban tên làng Hiếu Đễ → truyện, phụ khuyến dụ; văn hóa–xã hội (luân lý), phụ tri thức–lịch sử.</t>
  </si>
  <si>
    <t>Truyện Robinson (VI): gặp tàu Bồ-đào-nha được cứu, bán ghe và thằng Xuri, hướng về Bresil → truyện–văn chương (phiêu lưu); văn hóa–xã hội.</t>
  </si>
  <si>
    <t>Đấu xảo (III–kết): so sánh nghề ruộng Nam Kỳ/Tây, đề xuất cải cách sổ bộ điền đất, mở buôn bán, phê tệ nha phiến; tổng kết hội → nghị luận–bình luận; kinh tế–thương mại, phụ nông nghiệp.</t>
  </si>
  <si>
    <t>Quan Hộ bộ rao danh sách 5 lính tàu thiếu lương đến tòa lãnh (mai 1869, kèm thủ tục) → thông báo–yết thị, phụ bảng kê; kinh tế–tài chính (lương).</t>
  </si>
  <si>
    <t>Yết thị đấu thầu vụ nha phiến sáu tỉnh 2 năm (1870–1871) tại tòa Lại bộ thượng thơ (đăng lại) → lời rao–đấu thầu; kinh tế–tài chính.</t>
  </si>
  <si>
    <t>Yết thị đấu giá bán các miếng đất gần chợ Vĩnh-long và Thủ-ngữ (theo họa đồ lô đất), juillet 1869 → lời rao–đấu giá; kinh tế (bất động sản).</t>
  </si>
  <si>
    <t>Giải thích khoa học về sấm sét (cột thu lôi, cách điện, phòng sét) + bác mê tín Thiên Lôi/lưỡi tầm sét (mở bằng vụ sét đánh Phú-hòa) → bài tri thức–giải thích, phụ nghị luận; tri thức–khoa học (chính), tín ngưỡng dân gian (phụ).</t>
  </si>
  <si>
    <t>Chuyện cũ có ích: con ngựa già thành Athena rung chuông, quan xét buộc chủ phải nuôi dưỡng đến cuối đời (bài học lòng nghĩa) → truyện, phụ khuyến dụ; văn hóa–xã hội (luân lý).</t>
  </si>
  <si>
    <t>Một người con trẻ gan dạ: thọc tay giữ lưỡi chó sói cứu bạn, khiêm tốn không nhận công → truyện, phụ khuyến dụ; văn hóa–xã hội (can đảm/khiêm nhường).</t>
  </si>
  <si>
    <t>Sách sử các đời vua Annam: đời Hồng Bàng (Kinh Dương Vương), Lạc Long Quân–Âu Cơ trăm trứng, Hùng Vương lập Văn Lang → lược sử dạng điển tích (bài tri thức–khảo cứu); tri thức–lịch sử. Cần rà (huyền sử: truyện/bài tri thức).</t>
  </si>
  <si>
    <t>Truyện Robinson (VII): lập nghiệp trồng mía tại Bresil, mua đất, rồi nghe bạn rủ đi Guinée mua nô lệ → truyện–văn chương (phiêu lưu); văn hóa–xã hội.</t>
  </si>
  <si>
    <t>Quan Hộ bộ rao danh sách lính tàu thiếu lương đến tòa lãnh (mai 1869, đăng lại) → thông báo–yết thị, phụ bảng kê; kinh tế–tài chính (lương).</t>
  </si>
  <si>
    <t>Lời rao đấu thầu vụ nha phiến sáu tỉnh 2 năm (1870–1871) tại tòa Lại bộ thượng thơ (đăng lại) → lời rao–đấu thầu; kinh tế–tài chính.</t>
  </si>
  <si>
    <t>Truyện Hai đứa con trai: đứa được nuông chiều sinh tật mê ăn, ăn cắp tiền mẹ, đổ oan đầy tớ rồi hối cải → truyện, phụ khuyến dụ; văn hóa–xã hội (dạy con/luân lý).</t>
  </si>
  <si>
    <t>Tiếp sách sử vua Annam: Phù Đổng Thiên Vương, Sơn Tinh–Thủy Tinh, thần Tản Viên, Hùng Vương diệt vong → lược sử dạng điển tích (bài tri thức–khảo cứu); tri thức–lịch sử. Cần rà (huyền sử: truyện/bài tri thức).</t>
  </si>
  <si>
    <t>Chuyện trào phúng thầy chùa làng Bình-hưng giả tu đắc đạo (nhịn ăn) bị mụ vãi bắt gặp ăn vụng cơm → truyện–văn chương, phụ khuyến dụ (phê giả tu); văn hóa–xã hội (phong hóa), phụ tôn giáo.</t>
  </si>
  <si>
    <t>Vợ lính mã tà làng Thái-bình giữ chồng cũ (người Hoa) ngủ lại, làng bắt đóng trăng, Đức Cha phân xử cho về với chồng lính → tin sự kiện; văn hóa–xã hội (tình duyên/hôn nhân), phụ pháp luật (phân xử).</t>
  </si>
  <si>
    <t>Truyện Robinson (VIII): đi buôn nô lệ Guinée, gặp bão dữ, tàu mắc cạn cồn cát, 11 người hạ tam bản → truyện–văn chương (phiêu lưu); văn hóa–xã hội.</t>
  </si>
  <si>
    <t>Lập ti xét hỏi + in 3.000 bổn sách hỏi, định quy trình bầu đại diện làng tham vấn về thuế/xâu/sổ bộ → văn bản công quyền/quy phạm (lập cơ quan+thủ tục); chính trị–hành chính (cải cách quản trị). Cần rà (thông báo/VBCQ).</t>
  </si>
  <si>
    <t>Kê tên những tù nhơn chết tại Côn-nôn (tên, tuổi, án, bệnh, ngày chết) → bảng kê/danh sách; pháp luật–tư pháp (tù nhơn).</t>
  </si>
  <si>
    <t>Tin báo tử: tù nhơn Lê-văn-nhoi (án Bình-dần 1866) chết tại Guadeloupe (Pointe-à-pitre) tháng chạp 1868 → tin sự kiện; pháp luật–tư pháp (tù phát lưu).</t>
  </si>
  <si>
    <t>Chuyện hỏi đáp dài về nghề tơ lụa Nam Kỳ (kỹ thuật ươm tơ, giá kén/tơ, khuyến nghị xuất khẩu kén khô sang Pháp) → hỏi đáp–đối thoại; nông nghiệp–sản xuất (nghề tơ), phụ kinh tế (xuất khẩu). Cần rà (HT hỏi đáp).</t>
  </si>
  <si>
    <t>Sách sử đời Hùng Vương: thần Kim Quỉ giúp xây thành, trừ ma núi Thất Diệu, tặng móng rùa làm nỏ thần (còn tiếp) → lược sử dạng điển tích (bài tri thức–khảo cứu); tri thức–lịch sử. Cần rà (huyền sử).</t>
  </si>
  <si>
    <t>Truyện Robinson (đoạn 3, IX–X): trôi dạt vào đảo hoang, sống sót một mình, leo cây ngủ, nỗ lực sinh tồn → truyện–văn chương (phiêu lưu); văn hóa–xã hội.</t>
  </si>
  <si>
    <t>Bảng 21 câu hỏi tham vấn về thuế điền thổ, sổ đời/đinh bộ, văn khế (nhiều kỳ) → hỏi đáp–đối thoại (bảng câu hỏi chính sách); kinh tế–tài chính (thuế đất), phụ chính trị–hành chính (sổ bộ/hộ tịch). Cần rà (HT).</t>
  </si>
  <si>
    <t>Đề cương biên tập GDB: kế hoạch đăng loạt bài giới thiệu nước Pháp (lịch sử, địa đồ, nghề nghiệp, phong tục...) cho độc giả Annam → thông báo–yết thị (công bố kế hoạch biên tập); báo chí–xuất bản, phụ tri thức–lịch sử. Cần rà (HT).</t>
  </si>
  <si>
    <t>Tiếp chuyện tơ chỉ: hướng dẫn kỹ thuật làm kén ngột (sấy khô nhộng) bằng lò nóng hoặc bầu khí để tơ tốt, xuất khẩu → bài tri thức–giải thích; nông nghiệp–nghề tơ, phụ kinh tế (xuất khẩu).</t>
  </si>
  <si>
    <t>Báo tử/cáo phó quan tham biện Mỹ-tho Levasseur (quan hai thủy) qua đời, ai nấy thương tiếc → tin sự kiện; văn hóa–xã hội (tang/thương tiếc).</t>
  </si>
  <si>
    <t>Chuyện Trảng-bàng: lúa, mía lên tươi tốt + khuyến nghị dân đổi cách làm đường theo phép Tây cho lợi hơn → tin sự kiện, phụ khuyến dụ; nông nghiệp–sản xuất.</t>
  </si>
  <si>
    <t>Tiếp sách sử vua Annam: đời Chiến quốc bên Tàu, nhà Tần xưng Hoàng đế, Lý-ông-Trọng người Nam làm quan nhà Tần → lược sử/điển tích (bài tri thức–khảo cứu); tri thức–lịch sử. Cần rà (huyền sử: truyện/bài tri thức).</t>
  </si>
  <si>
    <t>Truyện Robinson (Phần I, Đoạn 3): bơi ra tàu đắm lấy lương thực, dụng cụ, đóng bè chở đồ vào bờ để sinh tồn → truyện–văn chương (phiêu lưu); văn hóa–xã hội.</t>
  </si>
  <si>
    <t>Nghị định (19 juillet 1869) cử Laugier và Piquet làm Lại bộ thượng thơ tạm quyền → văn bản công quyền/quyết định; chính trị–hành chính (nhân sự cấp cao).</t>
  </si>
  <si>
    <t>Tờ tư quan Thượng thơ buộc các tham biện tổ chức lễ vạn thọ Hoàng đế (yết thị, sắm cuộc vui, chẩn cấp nhà khổ, báo lại) → văn bản công quyền/chỉ thị; văn hóa–xã hội (lễ), phụ hành chính.</t>
  </si>
  <si>
    <t>Bản đăng lại thông báo lập hội đồng tham vấn dân về thuế/xâu/sổ bộ (khác biệt nhỏ câu chữ so với bản trước) → văn bản công quyền/quy phạm; chính trị–hành chính (cải cách quản trị). Cần rà (thông báo/VBCQ).</t>
  </si>
  <si>
    <t>Sách hỏi (phần 1): 10 điều hỏi lấy ý kiến dân về thuế điền thổ, mức giảm khi mất mùa, phân hạng ruộng, kỳ hạn nạp thuế... → hỏi đáp–đối thoại (bảng câu hỏi chính sách); kinh tế–tài chính (thuế đất), phụ hành chính. Cần rà (HT).</t>
  </si>
  <si>
    <t>Sách hỏi (phần 2, điều 11–17): sổ sinh tử giá thú, đinh bộ, hạng thuế thân, sưu dịch, tiền công nhu làng, sổ thâu phát → hỏi đáp–đối thoại; hành chính (sổ bộ/hộ tịch), phụ kinh tế (thuế thân).</t>
  </si>
  <si>
    <t>Sách hỏi (phần 3, điều 18–22): lãi suất cho vay, thời hạn khế ước, cách xử nợ quá hạn (làm việc trả nợ thay đánh đòn), văn khế làng làm chứng → hỏi đáp–đối thoại; kinh tế–tài chính, phụ pháp luật (nợ/khế ước).</t>
  </si>
  <si>
    <t>Sách hỏi (phần 4, điều 23): cách giúp điền chủ nghèo mượn tiền lãi thấp để cày ruộng → hỏi đáp–đối thoại; kinh tế–tài chính (tín dụng nông nghiệp).</t>
  </si>
  <si>
    <t>Gia thêm GDB số 5: quan thống sát Philastre thay quan Nguyên-Soái trả lời/phán quyết các đơn quì kiện (Thị-nguyên, A-chong, Lo-si...) → văn bản công quyền/quyết định; pháp luật–tư pháp.</t>
  </si>
  <si>
    <t>Gia thêm GDB số 5 (tiếp, tháng bảy): Philastre phán quyết các đơn kiện Vĩnh-long, Cò-ngôn-giáo, Nguyễn-thị-ban, Dương-văn-tu... → văn bản công quyền/quyết định; pháp luật–tư pháp.</t>
  </si>
  <si>
    <t>Đêm 17–18/7 toán 40–50 tên cướp giả danh người tham biện bắt chém phó tổng Bình-chánh tại rạch Măng-thít; huyện Đỗ-hữu-Phương truy kích, giết/bắt → tin sự kiện, phụ nghị luận (ca ngợi); pháp luật–an ninh.</t>
  </si>
  <si>
    <t>Sách hỏi chính thức (phần 1): 10 điều hỏi về thuế điền thổ, giảm thuế mất mùa, phân hạng ruộng, miễn thuế tân khẩn... (bản đầy đủ) → hỏi đáp–đối thoại; kinh tế–tài chính (thuế đất), phụ hành chính.</t>
  </si>
  <si>
    <t>Sách hỏi (phần 2, điều 11–17): sổ sinh tử giá thú, đinh bộ, thuế thân, sưu dịch, tiền công nhu, sổ thâu phát → hỏi đáp–đối thoại; hành chính (sổ bộ), phụ kinh tế (thuế thân).</t>
  </si>
  <si>
    <t>Sách hỏi (phần 3, điều 18–22): lãi suất cho vay, khế ước, xử nợ quá hạn, văn khế làng chứng → hỏi đáp–đối thoại; kinh tế–tài chính, phụ pháp luật.</t>
  </si>
  <si>
    <t>Sách hỏi (phần 4, điều 23): cách giúp điền chủ nghèo mượn tiền lãi thấp cày ruộng → hỏi đáp–đối thoại; kinh tế–tài chính.</t>
  </si>
  <si>
    <t>Tiếp bài bày việc nước Langsa: diễn giải lịch sử thăng trầm/tinh thần quật cường của Pháp + vai trò nhà nước giáo dục dân, định hướng so sánh với sử Nam/Tàu → nghị luận–bình luận; tri thức–lịch sử (lịch sử Pháp), phụ chính trị–hành chính. Cần rà (HT nghị luận/bài tri thức).</t>
  </si>
  <si>
    <t>Truyện Robinson (Đoạn 3, XII): dựng chòi trú ẩn, kết bè nhẹ ra tàu đắm nhiều lần thâu nhu yếu phẩm, súng thuốc, dụng cụ → truyện–văn chương (phiêu lưu); văn hóa–xã hội.</t>
  </si>
  <si>
    <t>Sách sử đời nhà Thục (An Dương Vương): Tần sai Đồ Thư, Âu Lạc phản kháng, Triệu Đà mưu thôn tính, Trọng Thủy–Mị Châu, L?a Thành sụp đổ → lược sử/điển tích (bài tri thức–khảo cứu); tri thức–lịch sử. Cần rà (huyền sử).</t>
  </si>
  <si>
    <t>Bà Thị-lại (mẹ huyện Lễ) cho 200 quan mua đồ ăn phát cho tội nhơn trong khám Saigon nhân lễ vạn thọ → tin sự kiện; văn hóa–xã hội (từ thiện/nhân đức).</t>
  </si>
  <si>
    <t>Nghị định (G. Ohier) nhân lễ vạn thọ, 4 điều: tha bổng danh sách phạm nhân nhiều tỉnh, giảm án đày chung thân xuống 10 năm (Gò-công), xóa phạt tiền La Tứ → văn bản công quyền/quyết định, phụ bảng kê; pháp luật–tư pháp (đại xá).</t>
  </si>
  <si>
    <t>Thư Đốc phủ sứ Ca tường trình vụ Trần-văn-Sơn làm mướn uất ức cắt cổ con gái út 7 tháng của chủ rồi tự sát (Tân-thới-trung, Hóc-môn); Ký: Đốc phủ sứ Ca → thư/báo cáo đăng nguyên dạng; pháp luật–an ninh (án mạng). Cần rà (thư/tin).</t>
  </si>
  <si>
    <t>Truyện đạo đức 'Đức thương yêu thiệt': Đức cha bố thí 25 đồng cho người đạo lạc nghèo, không phân biệt tôn giáo → truyện, phụ khuyến dụ; văn hóa–xã hội (bác ái/luân lý), phụ tôn giáo.</t>
  </si>
  <si>
    <t>Sách sử nhà Triệu: Triệu Vũ Đế (Triệu Đà) trị 71 năm, đô Phiên Ngư; hai lần tiếp sứ Lục Giả nhà Hán, bãi đế hiệu quy thuận → lược sử (bài tri thức–khảo cứu); tri thức–lịch sử. Cần rà (huyền sử/sử).</t>
  </si>
  <si>
    <t>Truyện giáo huấn 'Làm phước mà trả nợ đời': thợ mộc nghèo nhường nhà, nuôi bạn thợ vẽ ốm; không nhận trả ơn, khuyên giúp người khác → truyện, phụ khuyến dụ; văn hóa–xã hội (nhân ái/luân lý).</t>
  </si>
  <si>
    <t>Truyện Robinson (Đoạn 3, XIII): ra tàu đắm lần 11 (hộc vàng bạc vô ích), dông bão sập tàu, thiết lập nơi ở lâu dài, rào nọc, đào hầm → truyện–văn chương (phiêu lưu); văn hóa–xã hội.</t>
  </si>
  <si>
    <t>Kê tên tội nhơn các tỉnh Nam Kỳ chết tại Côn-nôn tháng 7–8/1869 (tên, tội, ngày chết, nguyên nhân, số thẻ tù) → bảng kê/danh sách; pháp luật–tư pháp (tù đày).</t>
  </si>
  <si>
    <t>Phán quyết Philastre (3/9/1869) về 6 vụ quì đơn: bác tranh đất Lâm-thị-Lành/Paulus Của, bác các đơn khác, từ chối thụ lý đơn dưới thẩm quyền → văn bản công quyền/quyết định; pháp luật–tư pháp.</t>
  </si>
  <si>
    <t>Yết thị (20 octobre 1869) đấu giá niêm phong nhận thầu cung cấp gạo cho nhà nước 1870–1871 (nộp 500 quan trước) → lời rao–đấu thầu; kinh tế.</t>
  </si>
  <si>
    <t>Yết thị (18 septembre 1869) đấu giá hoa chi cờ bạc Chợ-lớn và huyện Tân-long đủ ba tháng → lời rao–đấu thầu; kinh tế.</t>
  </si>
  <si>
    <t>Lời rao bán tự vị (từ điển) của Ông cố Tràng (Trương Vĩnh Ký) tại phố Limousin gần cầu nhà thờ, 2 đồng bạc/cuốn → lời rao–quảng cáo (bán sách); giáo dục–khoa cử (từ điển học tập).</t>
  </si>
  <si>
    <t>Yết thị (24 septembre) đấu giá thuê công xi cờ bạc tỉnh Bà-rịa đủ ba tháng cuối năm 1869 → lời rao–đấu thầu; kinh tế.</t>
  </si>
  <si>
    <t>Quan biên số lính tàu rao 4 người (Remy Joachim, Trần-văn-Du, Trần-văn-Phụng, Sửu) đến tòa làm thủ tục lãnh tiền → thông báo–yết thị, phụ bảng kê; kinh tế–tài chính (lương).</t>
  </si>
  <si>
    <t>Đêm 27/8 tù nhân bạo loạn phá ngục khám Saigon (~450 tù): 29 trốn thoát, đánh 3 người giữ chìa khóa; lính + quân Giám thành dẹp, bắt lại 16 tên → tin sự kiện; pháp luật–an ninh (bạo loạn/vượt ngục).</t>
  </si>
  <si>
    <t>Sách sử: nhà Triệu sụp đổ (Lữ Gia phản kháng), nhà Hán chia chín quận, Thái thú Tích Quang/Nhâm Diên dạy dân, khởi nghĩa Hai Bà Trưng → lược sử (bài tri thức–khảo cứu); tri thức–lịch sử. Cần rà (huyền sử/sử).</t>
  </si>
  <si>
    <t>Tin các nơi: mưa lớn chấm dứt hạn, giúp canh tác, dự kiến mùa gặt tốt → tin sự kiện; nông nghiệp–sản xuất (mùa lúa).</t>
  </si>
  <si>
    <t>Truyện Robinson: cất giấu thuốc súng, phát hiện dê hoang, lập lịch gỗ tính thời gian, dựng rào đồn lũy trên đảo hoang (tiếp) → truyện–văn chương (phiêu lưu); văn hóa–xã hội.</t>
  </si>
  <si>
    <t>Tổng hợp nạn cọp nhiều vùng: Bà-rịa/Long-thành bắt sống 3 cọp, Rạch-giá cọp cái làm chết 1 người, Thị-tính bắt cọp cái mới sinh đưa về vườn bách thảo → tin tổng hợp; tai nạn–sự cố (thú dữ).</t>
  </si>
  <si>
    <t>Gió lớn 29/8 đánh chìm ghe buôn lớn của người An-nam gần ngã tư Bà-rịa, 14 người chết chìm → tin sự kiện; tai nạn–thiên tai (đắm ghe).</t>
  </si>
  <si>
    <t>Truyện răn dạy phép công bình: Hoàng đế cải trang vi hành gặp con gái quan cựu nghèo, điều tra rồi ban cấp bổng lộc của cha, lập lệ nghe dân trình oan → truyện, phụ khuyến dụ; văn hóa–xã hội (công bình/luân lý).</t>
  </si>
  <si>
    <t>Nghị định (G. Ohier) đặt ông P. Trương-vĩnh-ký coi quản lý Gia Định Báo, làm tổng tài, lộc 3.000/năm, báo chạy mỗi tuần → văn bản công quyền/quyết định; báo chí–xuất bản, phụ hành chính (nhân sự).</t>
  </si>
  <si>
    <t>Bài giải thích mục đích Gia Định Báo (dạy dân hiểu ý nhà nước, biết lệnh/giá hàng) + khuyên dân mua đọc → nghị luận–khuyến dụ; báo chí–xuất bản–truyền thông.</t>
  </si>
  <si>
    <t>Lời tòa soạn kêu gọi độc giả gởi thơ tin tức điều hay có ích để đăng báo, không phải sợ → thông báo–yết thị (kêu gọi cộng tác); báo chí–xuất bản–truyền thông.</t>
  </si>
  <si>
    <t>Tin (theo nhựt trình Saigon Langsa): từ 17 novembre 1869 tàu buôn sẽ đi kênh đào ngang Egyp (Suez), thông thương Đông–Tây gần hơn, khỏi đi vòng châu Africa → tin sự kiện; giao thông–tàu thuyền, phụ kinh tế (thương mại).</t>
  </si>
  <si>
    <t>Bài (ông phó Tân-bình gởi) dẫn tích vì sao người Chệc lập lề ăn tết trung thu rằm tháng tám, tục cúng bánh và ngắm trăng → bài tri thức–khảo cứu (phong tục); văn hóa–xã hội–phong tục.</t>
  </si>
  <si>
    <t>Bài giáo huấn về bổn phận con cái với cha mẹ (ơn dưỡng dục, nghĩa hiếu thảo, phê thói cậy tiền bạc mà bạc đãi cha mẹ) → nghị luận–giáo huấn; văn hóa–xã hội (hiếu/luân lý).</t>
  </si>
  <si>
    <t>Tiếp sử Annam: nước Nam thuộc nhà Tây-hán 149 năm, bà Trưng-trắc lên làm vua, diễn biến các giai đoạn Bắc thuộc → lược sử (bài tri thức–khảo cứu); tri thức–lịch sử. Cần rà (huyền sử/sử).</t>
  </si>
  <si>
    <t>Sử Annam: đời vua Sí-vương (Sĩ Nhiếp), Mã-viện đánh bà Trưng-trắc, Lý-cầm làm quan, đời Lý-nam-đế (còn tiếp) → lược sử (bài tri thức–khảo cứu); tri thức–lịch sử. Cần rà (huyền sử/sử).</t>
  </si>
  <si>
    <t>Thống kê ghe tàu buôn bán tại Saigon (1–15 septembre): 16 tàu + 237 ghe bầu/ghe cửa, kèm số lượng hàng hóa (tiền, nước mắm, dầu dừa, muối, cá khô...) → bảng kê/thống kê thương mại; kinh tế–thương mại.</t>
  </si>
  <si>
    <t>Bài bàn chủ trương xét lại phép trị dân/luật lệ, lập hội đồng cho làng cử đại diện trình nguyện vọng; nhấn mạnh trật tự luật lệ và quyền kháng án → nghị luận–bình luận; chính trị–hành chính (cải cách), phụ pháp luật–tư pháp.</t>
  </si>
  <si>
    <t>Đính chính: số 21 dịch sai tiếng Langsa 'indigènes' (kẻ nghèo khổ) thành 'người bổn quốc' → thông báo–yết thị (đính chính); báo chí–xuất bản.</t>
  </si>
  <si>
    <t>Bài (tòa soạn) giải thích nguyên tắc dịch thuật và dùng tiếng trong nhựt trình: vì sao giữ cách nói tiếng Tây, đặt tiếng mới cho chức tước, viết 'rõ xuôi' → bài tri thức–giải thích (meta); báo chí–xuất bản. Cần rà (HT/ND ngôn ngữ).</t>
  </si>
  <si>
    <t>Người tên Luống ở Chợ-quán đi đốn củi tại vàm Củi-bắp bị tai nạn cây đổ suýt bị thương, anh em hoảng sợ bỏ nghề → tin sự kiện; tai nạn–sự cố (lao động).</t>
  </si>
  <si>
    <t>Bài (Brassard de Corbigny dịch) về phép trồng chàm, làm chàm, chất lượng chàm bán (140 thứ, kỹ thuật, khuyến cải thiện cho thị trường) → bài tri thức–giải thích; nông nghiệp–sản xuất (kỹ thuật), phụ kinh tế (thị trường).</t>
  </si>
  <si>
    <t>Sử Annam: Lý-nam-đế dựng nước Vạn-xuân, Triệu-quang-phục chống quân Lương; Lý-thiên-bửu, Lý-phật-tử chạy vô Lào (còn tiếp) → lược sử (bài tri thức–khảo cứu); tri thức–lịch sử. Cần rà (huyền sử/sử).</t>
  </si>
  <si>
    <t>Sử Annam: vua Triệu-việt-vương (Quang-phục) ở ngôi 23 năm, lên ngôi sau khi Nam-đế mất (năm mậu thìn, 548) → lược sử (bài tri thức–khảo cứu); tri thức–lịch sử. Cần rà (huyền sử/sử).</t>
  </si>
  <si>
    <t>Sử Annam: đời Lý-nam-đế sau (Lý-phật-tử) đánh Triệu-việt-vương, sau bị nhà Tùy xâm lược và đầu hàng, nước Nam lại Bắc thuộc → lược sử (bài tri thức–khảo cứu); tri thức–lịch sử. Cần rà (huyền sử/sử).</t>
  </si>
  <si>
    <t>Bài địa lý về nước Anh (Royaume-uni): Bretagne/Ecosse/Irlande, lịch sử người Breton, 5 phần nước Hồng-mao, dân số ~28 triệu → bài tri thức–khảo cứu; tri thức–địa lý.</t>
  </si>
  <si>
    <t>Nghị định (6/11, G. Ohier) bỏ hai tổng Minh Nghi, Minh Khánh (Mò-Cày), sáp nhập các làng về các tổng xung quanh (Minh Phú) → văn bản công quyền/quy phạm; chính trị–hành chính (địa giới).</t>
  </si>
  <si>
    <t>Bổ 9 thầy dạy học các trường + 1 thông ngôn (Biên-hòa, Cần-thơ, Tân-an, Cây-lậy, Mỹ-tho, Vĩnh-long), tháng 11/1869 → văn bản công quyền/quyết định, phụ bảng kê; giáo dục–khoa cử, phụ hành chính (nhân sự).</t>
  </si>
  <si>
    <t>Nghị định 14 điều về đo đất vẽ họa đồ các làng (trách nhiệm hương chức, nhà kho, khí cụ, nhân công, xuất bộ điền thổ) → văn bản công quyền/quy phạm; chính trị–hành chính (địa chính), phụ tri thức–địa lý (đo đạc/họa đồ).</t>
  </si>
  <si>
    <t>Ân xá tha 130 người An-nam bị đày Côn-Nôn/Đại-Hải vì tội theo giặc, cho về quê + bài luận tỏ lòng thương dân → văn bản công quyền/quyết định, phụ nghị luận; pháp luật–tư pháp (ân xá).</t>
  </si>
  <si>
    <t>Tin canh nông các nơi (Long-Thành, Cần-Giuộc, Châu-Đốc, Thủ-Dầu-Một, Cần-Thơ, Mỹ-Tây) được mùa lúa/mía/đậu + tin chủng đậu cho trẻ Biên-hòa → tin tổng hợp; nông nghiệp–sản xuất, phụ y tế (chủng đậu).</t>
  </si>
  <si>
    <t>Tin vặt: người Các chú đi rửa tàu sẩy chân té sông chết; 21 tháng 10 xác trồi về sông Bến-nghé, người đồng hương vớt chôn → tin sự kiện; tai nạn–sự cố (chết đuối).</t>
  </si>
  <si>
    <t>Thơ Biên-Hòa: thầy thuốc Lang-sa mỗi ngày dành một giờ trồng trái (chủng đậu) cho con nít An-nam, 3 tuần hơn 250 đứa, dân đem con tới đông → tin sự kiện; y tế–sức khỏe (chủng ngừa).</t>
  </si>
  <si>
    <t>Tin đồn Bến-Thành: người ở Cái-Còn (Phong-Phú) hết tật sau khi tắm sông, lập chùa thờ, phát bùa 'linh'; nay về Sài-gòn có hơn 20 bổn đạo theo → tin sự kiện; tôn giáo–tín ngưỡng (mê tín dân gian).</t>
  </si>
  <si>
    <t>Tiếp sách sử Annam: đời nhà Ngô (Tiền-Ngô-Vương Ngô Quyền) và Dương Tam Ca soán ngôi, Xương-Văn bắt Tam Ca (còn tiếp) → lược sử (bài tri thức–khảo cứu); tri thức–lịch sử. Cần rà (huyền sử/sử).</t>
  </si>
  <si>
    <t>Truyện ông huyện Năn (Cà-mau): thi không đậu, giận theo giặc; mẹ hiền bắt con nộp quan, khóc khuyên hối cải → truyện, phụ khuyến dụ; văn hóa–xã hội (hiếu/luân lý).</t>
  </si>
  <si>
    <t>Thống kê ghe bầu/ghe cửa vô ra Sài-gòn (mồng 1–rằm tháng 11): số ghe, tải trọng, bạn, quá giang và hàng hóa; ký G. Janneau → bảng kê/thống kê thương mại; kinh tế–thương mại.</t>
  </si>
  <si>
    <t>Tân Nguyên-Soái de Cornulier-Lucinière đến Saigon nhậm chức thay Ohier (8/1), lễ tiếp tân quan văn/lái buôn, rồi đi tàu L'Ondine thăm các tỉnh (18/1) → tin sự kiện; chính trị–hành chính (nhậm chức/nhân sự cấp cao).</t>
  </si>
  <si>
    <t>Thể lệ công ti nha phiến (Đoạn 4, Điều 10–14): nha phiến chở ngang qua địa hạt công ti phải khai/biên số tại nơi chỉ định, gởi sai bị phạt → văn bản công quyền/quy phạm; kinh tế–thương mại (độc quyền nha phiến), phụ pháp luật.</t>
  </si>
  <si>
    <t>Thể lệ công ti nha phiến (Đoạn 5, Điều 13–21): phép xét bắt thuốc lậu, lập tờ bẩm, án xử (tù/phạt vạ/bồi thường), phép kêu lại → văn bản công quyền/quy phạm; pháp luật–an ninh (bắt lậu/hình phạt), phụ kinh tế.</t>
  </si>
  <si>
    <t>Cáo phó: Trần-văn-huyền 20 tuổi (sinh tại Saigon), đi theo tàu Dragon học làm bạn tàu, chết tại nhà thương Alger 20 avril 1869; Ký E. Campana → tin sự kiện (cáo phó); văn hóa–xã hội (tang).</t>
  </si>
  <si>
    <t>Rao đấu giá (3 février 1870, nhà Xã chánh Saigon) bán hoa lợi trái cây/cỏ trong vườn hoa viên thành phố Saigon cả năm 1870 → lời rao–đấu giá; kinh tế.</t>
  </si>
  <si>
    <t>Rao đấu thầu (16 février 1870) nhận cung cấp 2.500 thước đá ong để đắp đường thành phố Saigon (ai hạ giá thấp được chịu) → lời rao–đấu thầu; kinh tế.</t>
  </si>
  <si>
    <t>Bài giáo huấn về sự học (tiếp): khuyên khiêm nhường, chớ khoe tài, dẫn tích Hannibal, Socrate ('chỉ biết mình không biết gì') → nghị luận–giáo huấn; giáo dục–khoa cử, phụ văn hóa–xã hội (khiêm nhường).</t>
  </si>
  <si>
    <t>Nguyệt thực 17 janvier + lịch nhựt/nguyệt thực năm 1870; bàn việc người Trung Quốc biết tính nhựt/nguyệt thực từ xưa → bài tri thức–giải thích; khoa học (thiên văn).</t>
  </si>
  <si>
    <t>Bài phân tích nỗi khổ nông dân (mất mùa, vay nợ, mướn ruộng, cụt vốn) + phê thói cờ bạc, hút á phiến, bị lường → nghị luận–bình luận; kinh tế (nghèo/nợ), phụ văn hóa–xã hội (tệ nạn).</t>
  </si>
  <si>
    <t>Sách sử Annam (tiếp): vua sai sứ qua Chiêm-thành bị bắt, bèn đánh Chiêm-thành, sứ nhà Tống, đời Lê Đại-hành → lược sử (bài tri thức–khảo cứu); tri thức–lịch sử. Cần rà (sử: truyện/bài tri thức).</t>
  </si>
  <si>
    <t>Thống kê tàu Tây/tàu Chệc vô ra Saigon (4–15 janvier): 27 tàu Tây + 9 tàu Chệc vô; ra 15 tàu Tây chở 74.320 tạ gạo → bảng kê/thống kê thương mại; kinh tế–thương mại (xuất nhập).</t>
  </si>
  <si>
    <t>15/10/1865</t>
    <phoneticPr fontId="2" type="noConversion"/>
  </si>
  <si>
    <t>Nghị lập phiên canh giữ các ngả rừng (chống giặc) → VBCQ/quy phạm; an ninh (canh giữ) chính, phụ hành chính.</t>
  </si>
  <si>
    <t>Nghị định tuần canh/giờ đi lại/xử phạt trật tự phố Chợ-lớn → VBCQ/quy phạm; pháp luật–an ninh (trật tự đô thị/phạt).</t>
  </si>
  <si>
    <t>Tiếp phép đàng sá (mương rãnh, cấm quăng rác, đèn đêm, phạt) → VBCQ/quy phạm; pháp luật–an ninh (trật tự đô thị).</t>
  </si>
  <si>
    <t>Phép tắc 8 điều trật tự thành phố Mỹ-tho (cấm, phạt tiền/tù) → VBCQ/quy phạm; pháp luật–an ninh (trật tự đô thị).</t>
  </si>
  <si>
    <t>Cấm lợp nhà lá hai bên đường Chợ-lớn phòng hỏa (buộc dỡ) → VBCQ/quy phạm; pháp luật–an ninh (trật tự/phòng cháy), phụ tai nạn–sự cố.</t>
  </si>
  <si>
    <t>Yết thị miễn xâu cho dân ba tỉnh mới, chỉ nạp thuế → VBCQ/quy phạm; kinh tế–tài chính (xâu/thuế) chính, phụ hành chính.</t>
  </si>
  <si>
    <t>Thu hồi miễn xâu đối với dân bốn huyện theo giặc → VBCQ/quyết định; pháp luật–an ninh (theo giặc/phạt) chính, phụ hành chính.</t>
  </si>
  <si>
    <t>Tham biện Mỹ-tho phạt các làng đồng lõa giặc + thưởng tuất mã tà → VBCQ/quyết định; pháp luật–an ninh (phạt theo giặc) chính, phụ hành chính.</t>
  </si>
  <si>
    <t>Phạt 7 làng tổng Định-thới 500 quan/làng vì giúp kẻ nghịch làm giặc → VBCQ/quyết định; pháp luật–an ninh (phạt theo giặc) chính, phụ hành chính.</t>
  </si>
  <si>
    <t>Miễn 1/3 thuế cho làng có công bắt kẻ nghịch → VBCQ/quyết định; thưởng vì bắt giặc nên an ninh chính, phụ kinh tế (thuế).</t>
  </si>
  <si>
    <t>Phép tắc đường sá thành Vĩnh-long (10 điều, cấm/phạt) → VBCQ/quy phạm; pháp luật–an ninh (trật tự đô thị).</t>
  </si>
  <si>
    <t>Tàu Mãn-thảo (nhà nước Annam) ghé Sài-gòn sửa máy, lấy than, ghé Cần-giờ rồi về Huế → tin sự kiện; trọng tâm hành trình/hoạt động tàu nên giao thông–tàu thuyền chính, phụ ngoại giao.</t>
  </si>
  <si>
    <t>Nghị phạt các làng Rạch-giá theo giặc (phạt thuế, đốt làng, tịch thu, đày) → VBCQ/quyết định; pháp luật–an ninh chính, phụ hành chính.</t>
  </si>
  <si>
    <t>Quan phụ chánh Xiêm định lệ thuế đánh cá Biển-hồ → VBCQ/quy phạm; đối tượng là thuế/nghề cá nên kinh tế–tài chính chính, phụ ngoại giao (Xiêm/ranh giới).</t>
  </si>
  <si>
    <t>Thưởng 300 franc làng Mi-lạc bắt hai người ứng nghĩa làm loạn → VBCQ/quyết định; thưởng vì bắt loạn nên an ninh chính, phụ hành chính.</t>
  </si>
  <si>
    <t>Thưởng 45 franc lính Mai-ngọc-toan vì gặp người có súng đem nộp → VBCQ/quyết định; pháp luật–an ninh (nộp súng).</t>
  </si>
  <si>
    <t>Công bố thưởng/chuẩn/ban cho làng Mi-tra chống đảng ngụy → VBCQ/quyết định; thưởng vì giữ an ninh/chống loạn nên an ninh chính, phụ hành chính.</t>
  </si>
  <si>
    <t>Khen tổng Bổng, xã Bổi, trùm Sếc giữ làng đánh lui quân/cướp → VBCQ/quyết định; thưởng vì giữ an ninh nên an ninh chính, phụ hành chính.</t>
  </si>
  <si>
    <t>Thưởng 200 quan thân nhân người tử trận Hương-điền/Mỹ-tho → VBCQ/quyết định, phụ bảng kê; tử trận nên quân sự–chiến sự chính, phụ hành chính.</t>
  </si>
  <si>
    <t>Thưởng cai đội Chím + 10 mã tà Mỹ-tho có công dẹp loạn → VBCQ/quyết định; dẹp loạn nên quân sự–chiến sự chính, phụ hành chính.</t>
  </si>
  <si>
    <t>Thưởng/bồi thường (nội dung)</t>
  </si>
  <si>
    <t>Phân theo VIỆC ĐƯỢC THƯỞNG, không mặc định Chính trị–hành chính: chiến đấu/tử trận → Quân sự–chiến sự; bắt cướp/bắt loạn/giữ an ninh → Pháp luật–an ninh; nhiều loại công trạng hành chính hỗn hợp → Chính trị–hành chính.</t>
  </si>
  <si>
    <t>Văn bản chính quyền về trật tự/phạt (nội dung)</t>
  </si>
  <si>
    <t>Quy định trật tự đô thị/cấm/phạt (đường sá, vệ sinh, phòng hỏa, canh giữ, kiểm soát) → nội dung Pháp luật–tư pháp–an ninh; chỉ dùng Chính trị–hành chính khi đối tượng là tổ chức bộ máy/nhân sự/địa giới.</t>
  </si>
  <si>
    <t>Thống kê ghe bầu/ghe cửa vô ra + các món hàng chở → bảng kê/thống kê thương mại; kinh tế–thương mại.</t>
  </si>
  <si>
    <t>Bài học bản đồ nước Suisse (Thụy Sĩ): 22 canton, cai trị thay phiên, dân ~2,3 triệu → bài tri thức–khảo cứu; tri thức–địa lý.</t>
  </si>
  <si>
    <t>Thể lệ công ti nha phiến (Đoạn 6, Điều 22–28): hình phạt nha phiến lậu (tù/phạt tiền) → văn bản công quyền/quy phạm; pháp luật–an ninh, phụ kinh tế.</t>
  </si>
  <si>
    <t>Thể lệ công ti nha phiến (Đoạn 7, Điều 29): bán thầu công ti, bảo lãnh, đóng tiền trước → văn bản công quyền/quy phạm; kinh tế (thầu độc quyền), phụ pháp luật.</t>
  </si>
  <si>
    <t>Bài giải nghĩa các tên gọi người Tàu (Ngô, Khách, Các chú, Chệc) → bài tri thức–khảo cứu (ngôn ngữ/dân tộc); văn hóa–xã hội. Cần rà (ngôn ngữ/văn hóa).</t>
  </si>
  <si>
    <t>Cháy lớn Lò-gốm (Chợ-lớn) đêm 4 rạng 5 tháng giêng: cháy phố 11 căn + trại gạch 12 căn → tin sự kiện; tai nạn–sự cố (hỏa hoạn).</t>
  </si>
  <si>
    <t>Bài học bản đồ nước Autriche (Áo): sông Danube, ~36 triệu, 13 xứ → bài tri thức–khảo cứu; tri thức–địa lý.</t>
  </si>
  <si>
    <t>Báo tù chết tại ngục Saigon: Nguyễn-văn-đượm (án trộm) và Nguyễn-văn-núi (án làm giặc đày 12 năm) → bảng kê/danh sách; pháp luật–tư pháp (tù).</t>
  </si>
  <si>
    <t>Báo 2 tù chết tại Côn-nôn (Trần-văn-bường, Nguyễn-xuân-sanh) chết vì đau ghẻ → bảng kê/danh sách; pháp luật–tư pháp (tù đày).</t>
  </si>
  <si>
    <t>Lời tòa soạn (Trương Vĩnh Ký): kêu gọi thầy giáo tập/thông ngôn 6 tỉnh gởi bài, nêu nguyên tắc biên tập → thông báo–yết thị (lời tòa soạn); báo chí–xuất bản.</t>
  </si>
  <si>
    <t>Chuyện răn cờ bạc (Phủ Phương gởi): người bán gạo thua sạch 46 đồng tại Chợ-lớn, phải thế con, cha con dắt nhau về tay không → truyện, phụ khuyến dụ; văn hóa–xã hội (tệ cờ bạc).</t>
  </si>
  <si>
    <t>Chợ-lớn: cháy 25 nhà lá tối mồng 7 tháng giêng; ngày mồng 8 một người té sông chết đuối khi chạy loạn → tin sự kiện; tai nạn–sự cố (hỏa hoạn).</t>
  </si>
  <si>
    <t>Thủ-đức: các tai nạn chơi đu bầu ngày tết (người Ngô say ngã bất tỉnh, hai người hát bội ngã), quan huyện ra lệnh cấm đu bầu → tin sự kiện; tai nạn–sự cố.</t>
  </si>
  <si>
    <t>Mỹ-tho: người ~20 tuổi trèo hái trái (làng Tân-phước), nhánh xoài gãy té xuống đất chết tươi; kèm tin đốt nhà Mỹ-chánh → tin sự kiện; tai nạn–sự cố.</t>
  </si>
  <si>
    <t>Nam-vang: ngày 23 janvier cháy các kho bên sông (tên Khưu-vang đốt lửa), thiệt hại gần 800.000 francs → tin sự kiện; tai nạn–sự cố (hỏa hoạn).</t>
  </si>
  <si>
    <t>Sách sử Annam (tiếp): năm ất-tị vua Lê Đại-hành băng, bàn việc đặt thụy hiệu, đời Ngọa Triều → lược sử (bài tri thức–khảo cứu); tri thức–lịch sử. Cần rà (sử).</t>
  </si>
  <si>
    <t>Bài học bản đồ nước Prusse (Phổ): biển Baltique/B:c, sông Vistule/Rhin, 8 xứ, ~17,5 triệu dân → bài tri thức–khảo cứu; tri thức–địa lý.</t>
  </si>
  <si>
    <t>Nghị định định giá tiền quá giang tàu lửa nhỏ (Saigon–Tân-an–Mỹ-tho–Vinh-long–Bến-tre–Mò-cày), giao bạc trước; ký Quyền Nguyên Soái → văn bản công quyền/quy phạm; giao thông–tàu thuyền (giá vé), phụ kinh tế.</t>
  </si>
  <si>
    <t>Biên trả lời 10 đơn xin cứu xét/xin lại án (mỗi đơn ghi tên, quán, quan hệ, nội dung xin và quyết định) → văn bản công quyền/quyết định; pháp luật–tư pháp.</t>
  </si>
  <si>
    <t>Bài chỉnh đốn lời đồn nhảm: tin đồn nhà nước Langsa bắt đàn bà con gái khiến dân bỏ gặt dù được mùa → nghị luận–bình luận (bác tin đồn); văn hóa–xã hội (dư luận), phụ nông nghiệp (bỏ gặt/mùa màng).</t>
  </si>
  <si>
    <t>Xóm-chiếu: người tên Soi say rượu lội theo ghe múa lân tới Thủ-thiêm, hôm sau tìm thấy chết trôi dưới cầu → tin sự kiện; tai nạn–sự cố (chết đuối).</t>
  </si>
  <si>
    <t>Cầu-kho: đêm mồng 9–10 tết rạp hát hình Chệc náo loạn vì đánh lộn/cờ bạc giựt tiền; rạng 11 tìm thấy xác người Chệc Quảng-đông chết bầm tại cầu Biện-viên → tin sự kiện; pháp luật–an ninh (ẩu đả/tử thi).</t>
  </si>
  <si>
    <t>Trảng-bàng (làng Gia-lộc): người đi rèn cuốc phảng gặp mưa giông, bị sét đánh vào mắt chết tươi (mồng 4 tháng giêng) → tin sự kiện; tai nạn–thiên tai (sét đánh).</t>
  </si>
  <si>
    <t>Biên-hòa: thị Thạnh ngoại tình với thằng dọn bàn bị bắt đánh, xấu hổ vào buồng thắt cổ được cứu; quan phạt thằng dọn bàn 15 ngày → tin sự kiện; văn hóa–xã hội (ngoại tình/tự tử), phụ pháp luật.</t>
  </si>
  <si>
    <t>Thủ-đức (làng Linh-chiêu-trung): cọp từ bụi nhảy ra chụp tha đứa em 8 tuổi khi hai anh em đi coi đèn, vây rừng tìm không được → tin sự kiện; tai nạn–sự cố (thú dữ).</t>
  </si>
  <si>
    <t>Thủ-dầu-một (làng An-thạnh): đảng cướp 15–20 đứa có súng chia ba đạo đánh nhà dân, chủ nhà cùng con cháu đuổi đánh lại (cháu trúng đạn) → tin sự kiện; pháp luật–an ninh.</t>
  </si>
  <si>
    <t>Bến-cỏ (Phú-hòa-đông): đứa cháu 9 tuổi chụm lửa nướng khoai, gió tạt lửa cháy vách lên mái; cứu được nhà trên, nhà dưới cháy hết → tin sự kiện; tai nạn–sự cố (hỏa hoạn).</t>
  </si>
  <si>
    <t>Long-điền: cá sấu vồ hụt một người đàn bà bên mé rạch (26/1) → tin sự kiện; tai nạn–sự cố (thú dữ/sấu).</t>
  </si>
  <si>
    <t>Cần-lố (11/2): chồng ghen say rượu đâm vợ, đánh mẹ vợ → tin sự kiện; pháp luật–an ninh (bạo hành/đâm chém).</t>
  </si>
  <si>
    <t>Vinh-thành (Vĩnh-long, 8/2): người bổn đạo mù 7 năm bỗng sáng mắt lại sau khi cầu nguyện Đức Chúa Bà; được thuật như phép lạ → tin sự kiện; tôn giáo–tín ngưỡng (phép lạ).</t>
  </si>
  <si>
    <t>Châu-đốc: người đàn bà giận chồng (bị biểu nấu cơm quải ông bà) chạy ra nền Sơn-xuyên thắt cổ, được cứu → tin sự kiện; văn hóa–xã hội (mâu thuẫn vợ chồng/tự tử).</t>
  </si>
  <si>
    <t>Châu-đốc (18 tháng giêng): đứa trẻ 6 tuổi lên bờ mua bánh, sụt tay té xuống sông chìm mất → tin sự kiện; tai nạn–sự cố (chết đuối).</t>
  </si>
  <si>
    <t>Sách sử Annam (tiếp): 11 con vua Lê Đại-hành tranh ngôi, Long-đình giết vua Trung-tông, Lý-công-uẩn được phong Phó-chỉ-huy-sứ → lược sử (bài tri thức–khảo cứu); tri thức–lịch sử. Cần rà (sử).</t>
  </si>
  <si>
    <t>Bảng giá hàng hóa tại Chợ-lớn (4–15 février 1870): gạch, vôi, sừng trâu, bông, đậu, dầu dừa, lúa, da, gạo, tơ, đường, trà, ngói... (ký Trương Vĩnh Ký) → bảng giá/thống kê; kinh tế–thương mại.</t>
  </si>
  <si>
    <t>Bài học bản đồ nước Allemagne (Đức): liên bang 35 nước, liệt kê 21 tiểu quốc và thủ phủ, dân ~43 triệu → bài tri thức–khảo cứu; tri thức–địa lý.</t>
  </si>
  <si>
    <t>Nghị định (16 février 1870) bổ Boutroye làm phó tham biện Vinh-long, Prioux phó tham biện Gò-công, Benoist tham biện quyền Cần-lộ → văn bản công quyền/quyết định; chính trị–hành chính (nhân sự).</t>
  </si>
  <si>
    <t>Cho lập trường tại Ích-thạch + đặt Nguyễn-văn-thống làm thầy giáo tập, ân lộc 360 franc/năm → văn bản công quyền/quyết định; giáo dục–khoa cử, phụ hành chính (nhân sự).</t>
  </si>
  <si>
    <t>Rao nhận thầu chở đồ nhà nước ra Côn-nôn (5–8 chuyến/năm, mỗi chuyến không quá 425 tạ), ai muốn lãnh viết thơ cho quan Lại bộ thượng thơ → lời rao–đấu thầu; kinh tế.</t>
  </si>
  <si>
    <t>Kể tên kẻ chết: Lê-văn-cu (án đày 20 năm, Sa-đéc) chết tại ngục Saigon + danh sách tù chết tại Côn-nôn → bảng kê/danh sách; pháp luật–tư pháp (tù).</t>
  </si>
  <si>
    <t>Thống kê buôn bán ba tháng cuối 1869 tại địa hạt Saigon: giá hàng ~2 triệu quan; 99 tàu buôn vô (Hồng-mao/Pha-lang-sa/Allemand/Norvégien), 1329 ghe bầu vô/1255 ra → bảng kê/thống kê; kinh tế–thương mại.</t>
  </si>
  <si>
    <t>Bắt được tướng đảng nghịch tên Đông tại Trảng-bàng (tướng quân ngụy từng tiếp lương cho Quản-định, làm khổ dân) → tin sự kiện; pháp luật–an ninh (bắt tướng ngụy), phụ quân sự.</t>
  </si>
  <si>
    <t>Bình-hòa-xã: cháy chợ Bà-rèn đêm mồng 7 rạng 8 tháng 2, chỗ khô hạn thiếu nước khó chữa, cháy 7 gian phố → tin sự kiện; tai nạn–sự cố (hỏa hoạn).</t>
  </si>
  <si>
    <t>Hóc-môn: vụ án liên quan bà góa bán hàng tại chợ (được thuật ở chợ Hóc-môn) → tin sự kiện; pháp luật–an ninh (án mạng).</t>
  </si>
  <si>
    <t>Tân-thới-tây (Bình-long): cả nhà 5 người ngộ độc; lão Chơn (cha vợ, tư tình với vợ chú Tân) trao thuốc độc cho rể đầu độc chồng; án đày chung thân/20 năm → tin sự kiện; pháp luật–an ninh (đầu độc/án mạng).</t>
  </si>
  <si>
    <t>Thủ-Đức (làng Phong-phú): kẻ lạ vô nhà chú Giảng bắt cóc cháu gái 12 tuổi tha vô rừng Trảng-ông-khế; quan huyện huy động vây tìm → tin sự kiện; pháp luật–an ninh (bắt cóc).</t>
  </si>
  <si>
    <t>Ngãi-an (làng Bình-phú): người mua công ti cờ bạc xin phép, lính đến bắt đánh bạc lậu; bắt người dùng bằng cấp (chức cựu trào) giả → tin sự kiện; pháp luật–an ninh (bạc lậu).</t>
  </si>
  <si>
    <t>Tân-đồng: cô gái ~20 tuổi leo xoài hái trái, nhánh mục gãy té xuống đất vỡ sọ chết tươi → tin sự kiện; tai nạn–sự cố.</t>
  </si>
  <si>
    <t>Bình-xuân: hai anh em xuống ghe, người có tật kinh phong lên cơn nhào xuống sông chết đuối; kèm lời nhắc người có bệnh chớ đi ghe nhỏ/leo cây → tin sự kiện; tai nạn–sự cố (chết đuối).</t>
  </si>
  <si>
    <t>Biên-hòa (làng Bình-xuân): đàn bà sanh đôi, một gái một 'khỉ nhì' (dị dạng) chết sau một ngày; bé gái được cha Azémar rửa tội nuôi → tin sự kiện; văn hóa–xã hội (chuyện lạ/sinh nở).</t>
  </si>
  <si>
    <t>Bến-than (làng Thạnh-đồng): thiếm trùm nấu bánh, lửa tạt vách lá cháy lan, nhà cửa đồ đạc cháy rụi → tin sự kiện; tai nạn–sự cố (hỏa hoạn).</t>
  </si>
  <si>
    <t>Hóc-môn: tên Thiện xuống ghe ngủ, để đèn gần vách lá, gió tạt lửa cháy nhà; cứu được vợ con, nhà cháy trụm → tin sự kiện; tai nạn–sự cố (hỏa hoạn).</t>
  </si>
  <si>
    <t>Bài địa lý nước Portugal (Bồ-tư-ghê): lịch sử tách khỏi Yphanho, danh tiếng đi tàu viễn dương, 6 xứ, dân ~3,5 triệu → bài tri thức–khảo cứu; tri thức–địa lý.</t>
  </si>
  <si>
    <t>Nhân lễ Hoàng Thái-Tử, cấp bằng/thăng chức nhiều người (Dương-văn-Cai lên tri huyện Long-thành, thông ngôn, phó quản, cai tổng...) → văn bản công quyền/quyết định, phụ bảng kê; chính trị–hành chính (nhân sự).</t>
  </si>
  <si>
    <t>Chợ-lớn (rạch Xóm-củi): bạn chèo ghe Ba-tri bán gạo sứt cọc chèo nhào xuống sông chìm mất, vớt không được → tin sự kiện; tai nạn–sự cố (chết đuối).</t>
  </si>
  <si>
    <t>Long-thành (làng Bình-dương): cúng đình đốt pháo, xỉ pháo rơi vào vàng mã gây cháy → tin sự kiện; tai nạn–sự cố (hỏa hoạn).</t>
  </si>
  <si>
    <t>Trảng-bàng (làng Gia-lộc): cháy nhà thị Tiến nửa đêm mồng 8 rạng 9 tháng 2, phát hiện muộn chữa không kịp → tin sự kiện; tai nạn–sự cố (hỏa hoạn).</t>
  </si>
  <si>
    <t>Phước-lộc: cúng đình đốt pháo, xỉ pháo rơi vào kẹt vàng mã, sau buổi cúng lửa phừng cháy đình giữa đồng, thiếu nước chữa → tin sự kiện; tai nạn–sự cố (hỏa hoạn).</t>
  </si>
  <si>
    <t>Gò-công: (1) cọp xốc ra tấn công dân làng Tân-phước đi phát cây, bị đánh lui; (2) tham biện đào kinh 4000 thước nối thông giao thương → tin tổng hợp; Đa chủ đề (thú dữ + giao thông/công ích).</t>
  </si>
  <si>
    <t>Phước-lộc (chợ Bà-đắc): chuyện nhà giàu nuông chiều con (thằng Đặng), không dạy nghề, lớn lên cờ bạc hút nha phiến phá sản đi ăn xin (răn 'con cưng là con hư') → truyện–răn đời, phụ khuyến dụ; văn hóa–xã hội (dạy con). Cần rà (truyện/tin).</t>
  </si>
  <si>
    <t>Biên-hòa (làng Bình-trước): bà Đạt khấn thần sai ba con vô rừng đốn cây làm rạp hát, cọp chụp hai anh; kèm tục 'ai bị cọp bắt phải chôn tại chỗ' → tin sự kiện; tai nạn–sự cố (thú dữ), phụ tôn giáo–tín ngưỡng (mê tín).</t>
  </si>
  <si>
    <t>Thủ-dầu-một: cháy dãy phố tranh 7 căn canh năm đêm 21 rạng 22 tháng giêng, gió mạnh thiếu nước → tin sự kiện; tai nạn–sự cố (hỏa hoạn).</t>
  </si>
  <si>
    <t>Mỹ-tho: tổng Hưng-nhơn (huyện Kiến-hưng) làm rẫy được mùa (lúa, dưa, bí, hàng bông) hơn các năm → tin sự kiện; nông nghiệp–sản xuất.</t>
  </si>
  <si>
    <t>Sách sử Annam (tiếp): vua Ngọa Triều (Long-đình, con thứ Đại-hành) bạo ngược, làm vua 4 năm → lược sử (bài tri thức–khảo cứu); tri thức–lịch sử. Cần rà (sử).</t>
  </si>
  <si>
    <t>Sách sử Annam: đời nhà Lý, vua Thái Tổ Hoàng Đế (Lý Công Uẩn) lên ngôi → lược sử (bài tri thức–khảo cứu); tri thức–lịch sử. Cần rà (sử).</t>
  </si>
  <si>
    <t>Bài địa lý nước Espagne (Yphanho): vị trí tây nam Pháp, thịnh nhất 1492 nhờ Christophe Colomb, kinh đô Madrid, 14 xứ, ~16 triệu dân → bài tri thức–khảo cứu; tri thức–địa lý.</t>
  </si>
  <si>
    <t>Nghị định định giá tiền sửa trị mỗi ngày tại nhà thương Chợ-quán: 0fr75 cho người thuộc thành phố Saigon, 1 franc cho người khác → văn bản công quyền/quy phạm; y tế–sức khỏe (viện phí), phụ kinh tế.</t>
  </si>
  <si>
    <t>Quan Nguyên-Soái ra tờ cho lập thêm một nhà bệnh tại nhà thương Chợ-quán (32 giường), sở tốn ~13.500 franc → văn bản công quyền/quyết định; y tế–sức khỏe (nhà thương).</t>
  </si>
  <si>
    <t>Nghị định (5 mars) thăng/đổi các tham biện: Pollard, Delefosse... lên hạng ba (10.000 franc); Villard, Benoist lên hạng tư; Servant lãnh Long-xuyên; Chanu xin thôi → văn bản công quyền/quyết định; chính trị–hành chính (nhân sự).</t>
  </si>
  <si>
    <t>Thuật kết quả các cuộc đua ngựa (Annam, Chợ-lớn, Chí-hòa, Khải-tường): ngựa vàng phủ Cà hạng nhứt...; không khí đua, các đội nhiều nước dự → tin sự kiện; văn hóa–xã hội (sự kiện đua).</t>
  </si>
  <si>
    <t>Cuộc Thành-phố (đua xe hai bánh) và cuộc Saigon (song mã), cuộc Nguyên-Soái, cuộc Cao-mên đua xe bò; một ngựa lạc đường tông chết một người coi; kèm lời khuyên chọn ngựa giống → tin sự kiện; văn hóa–xã hội (đua).</t>
  </si>
  <si>
    <t>Chợ-quán (làng Nhơn-giang): người vợ nghèo leo cây me cao ~18 thước hái me, sẩy tay té xuống đồng cọc, mê man; 10 ngày sau bình phục → tin sự kiện; tai nạn–sự cố.</t>
  </si>
  <si>
    <t>Cần-giuộc (làng Thanh-ba): tại đám hát, Võ-văn-nủi say rượu gây lộn đánh thằng Dư đến chết, bị làng bắt giải quan → tin sự kiện; pháp luật–an ninh (ẩu đả/giết người).</t>
  </si>
  <si>
    <t>Section</t>
  </si>
  <si>
    <t>Count</t>
  </si>
  <si>
    <t>Year</t>
  </si>
  <si>
    <t>Cong Vu</t>
  </si>
  <si>
    <t>Tap Vu</t>
  </si>
  <si>
    <t>Gia Cho</t>
  </si>
  <si>
    <r>
      <t>B</t>
    </r>
    <r>
      <rPr>
        <sz val="11"/>
        <color theme="1"/>
        <rFont val="Calibri"/>
        <family val="2"/>
      </rPr>
      <t>ả</t>
    </r>
    <r>
      <rPr>
        <sz val="11"/>
        <color theme="1"/>
        <rFont val="맑은 고딕"/>
        <family val="3"/>
        <charset val="129"/>
        <scheme val="minor"/>
      </rPr>
      <t>ng giá – b</t>
    </r>
    <r>
      <rPr>
        <sz val="11"/>
        <color theme="1"/>
        <rFont val="Calibri"/>
        <family val="2"/>
      </rPr>
      <t>ả</t>
    </r>
    <r>
      <rPr>
        <sz val="11"/>
        <color theme="1"/>
        <rFont val="맑은 고딕"/>
        <family val="3"/>
        <charset val="129"/>
        <scheme val="minor"/>
      </rPr>
      <t>ng kê – danh sách – th</t>
    </r>
    <r>
      <rPr>
        <sz val="11"/>
        <color theme="1"/>
        <rFont val="Calibri"/>
        <family val="2"/>
      </rPr>
      <t>ố</t>
    </r>
    <r>
      <rPr>
        <sz val="11"/>
        <color theme="1"/>
        <rFont val="맑은 고딕"/>
        <family val="3"/>
        <charset val="129"/>
        <scheme val="minor"/>
      </rPr>
      <t>ng kê</t>
    </r>
    <phoneticPr fontId="2" type="noConversion"/>
  </si>
  <si>
    <r>
      <t>C</t>
    </r>
    <r>
      <rPr>
        <sz val="11"/>
        <color theme="1"/>
        <rFont val="Calibri"/>
        <family val="2"/>
      </rPr>
      <t>ầ</t>
    </r>
    <r>
      <rPr>
        <sz val="11"/>
        <color theme="1"/>
        <rFont val="맑은 고딕"/>
        <family val="3"/>
        <charset val="129"/>
        <scheme val="minor"/>
      </rPr>
      <t>n gi</t>
    </r>
    <r>
      <rPr>
        <sz val="11"/>
        <color theme="1"/>
        <rFont val="Calibri"/>
        <family val="2"/>
      </rPr>
      <t>ờ</t>
    </r>
    <phoneticPr fontId="2" type="noConversion"/>
  </si>
  <si>
    <t>BQ Công vụ</t>
  </si>
  <si>
    <t>BQ Tạp vụ</t>
  </si>
  <si>
    <t>BQ Giá chợ</t>
  </si>
  <si>
    <t>BQ tổng CV+TV+GC</t>
  </si>
  <si>
    <t>4,00</t>
  </si>
  <si>
    <t>13,67</t>
  </si>
  <si>
    <t>1,33</t>
  </si>
  <si>
    <t>19,00</t>
  </si>
  <si>
    <t>5,00</t>
  </si>
  <si>
    <t>8,30</t>
  </si>
  <si>
    <t>3,10</t>
  </si>
  <si>
    <t>16,40</t>
  </si>
  <si>
    <t>6,75</t>
  </si>
  <si>
    <t>7,17</t>
  </si>
  <si>
    <t>17,92</t>
  </si>
  <si>
    <t>6,71</t>
  </si>
  <si>
    <t>7,29</t>
  </si>
  <si>
    <t>2,00</t>
  </si>
  <si>
    <t>16,00</t>
  </si>
  <si>
    <t>2,25</t>
  </si>
  <si>
    <t>7,94</t>
  </si>
  <si>
    <t>0,00</t>
  </si>
  <si>
    <t>10,19</t>
  </si>
  <si>
    <t>3,90</t>
  </si>
  <si>
    <t>9,70</t>
  </si>
  <si>
    <t>13,60</t>
  </si>
  <si>
    <t>8,67</t>
  </si>
  <si>
    <t>Miễn thuế cho ghe Annam đi lại trong Cao-mên + cấm phần thủ thu thuế trái phép (ai bị thu thì đi thưa) → tạo/xác nhận quyền–nghĩa vụ nên Hình thức chính = Văn bản công quyền (không chỉ là thông báo); kinh tế–thương mại, phụ ngoại giao.</t>
  </si>
  <si>
    <t>Điều động/bổ nhiệm thầy dạy quyền nhíp (Lê-tấn-Được Cần-lố, Quí Hà-tiên; học trò mới đậu) → văn bản công quyền; trọng tâm là giáo tập/dạy học nên Nội dung chính = Giáo dục – khoa cử, phụ chính trị–hành chính (nhân sự).</t>
  </si>
  <si>
    <t>Ba học trò (Đoàn-văn-Nhờ, Võ-văn-Sang, Nguyễn-văn-Bình) thăng bức nhì giáo tập dạy quốc ngữ → văn bản công quyền; trọng tâm giáo tập/học trò nên Nội dung chính = Giáo dục – khoa cử, phụ chính trị–hành chính.</t>
  </si>
  <si>
    <t>Thưởng tiền các thành viên hội đi lấy họa đồ nước Lào → văn bản công quyền, phụ bảng kê. Theo quy tắc 'phân theo việc được thưởng': việc là khảo sát/lấy họa đồ → Nội dung chính = Tri thức–địa lý–khoa học, phụ chính trị–hành chính (khen thưởng).</t>
  </si>
  <si>
    <t>Phát 200 francs bồi thường cho Nguyễn-văn-kiệm, chủ đất bị trưng thu lập dinh trại tham biện Mò-cày → văn bản công quyền; hành vi triển khai chính là bồi thường đất (tài chính) nên Nội dung chính = Kinh tế–tài chính, phụ chính trị–hành chính (trưng thu/lập dinh).</t>
  </si>
  <si>
    <t>Danh sách tội nhơn được ân xá/giảm phạt → hành vi chính là ân xá (tạo quyền) nên Hình thức chính = Văn bản công quyền, phụ bảng kê/danh sách; pháp luật–tư pháp.</t>
  </si>
  <si>
    <t>Danh sách thông ngôn thăng bậc, ăn bổng thêm → quyết định nhân sự nên Hình thức chính = Văn bản công quyền, phụ bảng kê/danh sách; chính trị–hành chính (nhân sự).</t>
  </si>
  <si>
    <t>Danh sách tội nhơn được ân xá → Hình thức chính = Văn bản công quyền (ân xá), phụ bảng kê/danh sách; pháp luật–tư pháp.</t>
  </si>
  <si>
    <t>Danh sách các bản án đày/tù về tội ăn cướp → Hình thức chính = Văn bản công quyền (bản án), phụ bảng kê/danh sách; pháp luật–tư pháp.</t>
  </si>
  <si>
    <t>Danh sách tha phần phạt/giảm án → Hình thức chính = Văn bản công quyền (ân xá/giảm án), phụ bảng kê/danh sách; pháp luật–tư pháp.</t>
  </si>
  <si>
    <t>Danh sách người được ân xá (Vĩnh-long/Ba-xuyên...) → Hình thức chính = Văn bản công quyền (ân xá), phụ bảng kê/danh sách; pháp luật–tư pháp.</t>
  </si>
  <si>
    <t>Hội đồng xét lại 10 án (Nº91–100): giữ nguyên/giảm/tha → Hình thức chính = Văn bản công quyền (bản án/xét lại), phụ bảng kê/danh sách; pháp luật–tư pháp.</t>
  </si>
  <si>
    <t>Danh sách án xử và kết quả phúc thẩm (Nº1–10) → Hình thức chính = Văn bản công quyền (bản án/xét lại), phụ bảng kê/danh sách; pháp luật–tư pháp.</t>
  </si>
  <si>
    <t>Tổng hợp các vụ án (Nº56–97) tham biện xử + hội đồng xét lại → Hình thức chính = Văn bản công quyền (bản án/xét lại), phụ bảng kê/danh sách; pháp luật–tư pháp.</t>
  </si>
  <si>
    <t>Lời thẩm xét án các sở tham biện (án 241–243) → Hình thức chính = Văn bản công quyền (bản án), phụ bảng kê/danh sách; pháp luật–tư pháp.</t>
  </si>
  <si>
    <t>Lời thẩm xét án 9/2/1870 (án 244–300): danh sách dài nhiều tỉnh → Hình thức chính = Văn bản công quyền (bản án), phụ bảng kê/danh sách; pháp luật–tư pháp.</t>
  </si>
  <si>
    <t>Lời thẩm xét án các sở tham biện (Đố-văn-ôn phạt lưu 10 năm...) → Hình thức chính = Văn bản công quyền (bản án), phụ bảng kê/danh sách; pháp luật–tư pháp.</t>
  </si>
  <si>
    <t>Danh sách tội nhơn được ân xá/giảm án → Hình thức chính = Văn bản công quyền (ân xá), phụ bảng kê/danh sách; pháp luật–tư pháp.</t>
  </si>
  <si>
    <t>Thuật vụ cháy chợ Tân-huyện 29 nhà → tin sự kiện; tai nạn–sự cố (hỏa hoạn).</t>
  </si>
  <si>
    <t>Cháy chợ làng Tán-tịch (đèn ngủ quên), có liệt kê thiệt hại → tin sự kiện; tai nạn–sự cố (hỏa hoạn).</t>
  </si>
  <si>
    <t>Hai chuyện răn đời về rượu và cờ bạc → giáo huấn (kể dưới dạng truyện); văn hóa–xã hội (tệ nạn/luân lý).</t>
  </si>
  <si>
    <t>Lược sử Annam (cung điện Thăng-long) → bài tri thức–khảo cứu; tri thức–lịch sử.</t>
  </si>
  <si>
    <t>Bài địa lý nước Espagne → bài tri thức–khảo cứu; tri thức–địa lý.</t>
  </si>
  <si>
    <t>Quy định người Phalangsa/ngoại quốc vào địa hạt phải có tờ thông hành → văn bản công quyền; kiểm soát ra vào → pháp luật–an ninh, phụ ngoại giao (dân ngoại quốc theo hòa ước).</t>
  </si>
  <si>
    <t>Định giá bán bản đồ Nam-kỳ (4 tấm 5 francs), đưa vào công lệnh → văn bản công quyền; việc là định giá phát mãi → kinh tế, phụ tri thức–địa lý (bản đồ).</t>
  </si>
  <si>
    <t>Đặt đổi tham biện (Gibert làm quan thuế Biên-hòa) → văn bản công quyền/quyết định; chính trị–hành chính (nhân sự).</t>
  </si>
  <si>
    <t>Đình-văn-điều bị rắn hổ cắn rồi chết → tin sự kiện; tai nạn–sự cố.</t>
  </si>
  <si>
    <t>Cháy 12 nhà tranh gần sở tham biện Tây-ninh → tin sự kiện; tai nạn–sự cố (hỏa hoạn).</t>
  </si>
  <si>
    <t>Biên-hòa: đi coi đánh me, nhà cháy lan các nhà và lúa → tin sự kiện; tai nạn–sự cố (hỏa hoạn).</t>
  </si>
  <si>
    <t>Cháy nhà thị-Cam làng Tân-phú (Trảng-bàng) → tin sự kiện; tai nạn–sự cố (hỏa hoạn).</t>
  </si>
  <si>
    <t>Bạn hát Chà-và hát tại dinh tham biện Chợ-lớn → tin sự kiện; văn hóa–xã hội (biểu diễn/đời thường).</t>
  </si>
  <si>
    <t>Cái-mơng: luận/răn việc cờ bạc → nghị luận–giáo huấn; văn hóa–xã hội (tệ nạn).</t>
  </si>
  <si>
    <t>Người đàn ông tự trầm sông Cầu-kiệu (Phú-nhuận) → tin sự kiện; tai nạn–sự cố (tự tử).</t>
  </si>
  <si>
    <t>Hai anh em bị rắn cắn chết (Châu-đốc) → tin sự kiện; tai nạn–sự cố.</t>
  </si>
  <si>
    <t>Quân mộ muốn dậy, tham biện tra xét (Cần-thơ) → tin sự kiện; pháp luật–an ninh (tụ tập/nội loạn).</t>
  </si>
  <si>
    <t>Té cây ổi chết (làng Hội-an, Sa-đéc) → tin sự kiện; tai nạn–sự cố.</t>
  </si>
  <si>
    <t>Chìm ghe rước dâu (làng Mỹ-an, Sa-đéc) → tin sự kiện; tai nạn–thiên tai–sự cố (chìm ghe).</t>
  </si>
  <si>
    <t>Bà góa con đui, cháy nhà (làng Châu-phú) → tin sự kiện; tai nạn–sự cố (hỏa hoạn).</t>
  </si>
  <si>
    <t>4 ghe mua lúa chìm tại Bãi-xang, chết người (Vĩnh-long) → tin sự kiện; tai nạn–thiên tai–sự cố.</t>
  </si>
  <si>
    <t>Lược sử Annam (vua Thái-tổ nhà Lý) → bài tri thức–khảo cứu; tri thức–lịch sử.</t>
  </si>
  <si>
    <t>Cấp lương tiền cho trò nhà trường d'Adran → văn bản công quyền; giáo dục–khoa cử.</t>
  </si>
  <si>
    <t>Lập nhà sửa dạy trẻ phạm tội tại Thuận-kiều → văn bản công quyền; cải tạo tội phạm → pháp luật–an ninh, phụ giáo dục (dạy dỗ/dạy nghề).</t>
  </si>
  <si>
    <t>Danh sách thăng bậc người làm việc nhà nước + thưởng kim bài → văn bản công quyền, phụ bảng kê (danh sách dài); chính trị–hành chính (nhân sự).</t>
  </si>
  <si>
    <t>Tin chiến tranh Pháp–Phổ bên Tây → tin sự kiện; quân sự–chiến sự, phụ ngoại giao.</t>
  </si>
  <si>
    <t>Lời thẩm xét án các sở tham biện (Trần-văn-sự...) → văn bản công quyền (bản án), phụ bảng kê/danh sách; pháp luật–tư pháp.</t>
  </si>
  <si>
    <t>Nhiều mẩu độc lập: gió lạ tốc nhà (làng Tứ-xuân) + chuyện cọp Cà-mau → tin tổng hợp; phần cọp/đời sống lớn hơn nên văn hóa–xã hội chính, phụ tai nạn–thiên tai (gió lạ).</t>
  </si>
  <si>
    <t>Con tây (tê giác) phá ruộng mía Núi-chùa (Biên-hòa) → tin sự kiện; chuyện thú dữ/đời sống → văn hóa–xã hội, phụ nông nghiệp (phá mía).</t>
  </si>
  <si>
    <t>Phát mãi đất ruộng nhà nước (Tân-an) → mời tham gia giao dịch/đấu giá nên Lời rao (theo chức năng); kinh tế–tài chính.</t>
  </si>
  <si>
    <t>Kể tên tù Con-nôn chết (báo tử, không tạo quyền) → bảng kê/danh sách; pháp luật–tư pháp (tù nhơn).</t>
  </si>
  <si>
    <t>Quy định lương tiền nhà phước nuôi m. côi + điều kiện công chức xin lương cho con → văn bản công quyền; phần lớn về chế độ lương/nhân sự → chính trị–hành chính, phụ văn hóa–xã hội (từ thiện/mồ côi). Có thể rà lại trọng tâm.</t>
  </si>
  <si>
    <t>Định đèn hiệu/tín hiệu tàu chạy trong sông Saigon (ban ngày) → văn bản công quyền; giao thông–tàu thuyền.</t>
  </si>
  <si>
    <t>Định đèn hiệu tàu chạy trong sông Saigon (ký De Cornulier-Lucinière) → văn bản công quyền; giao thông–tàu thuyền.</t>
  </si>
  <si>
    <t>Yết thị cho biết bên Pháp đổi triều, lập nền cộng hòa, Nam Kỳ vẫn như trước → chỉ cho biết sự việc nên Thông báo–yết thị; chính trị–hành chính (thể chế), phụ ngoại giao.</t>
  </si>
  <si>
    <t>[GHI CHÚ BIÊN TẬP cũ] Thêm 1 hàng 'Trả lời mấy lá đơn người ta quì' | Phân loại: Kể tên tội nhơn chết tại Con-nôn (báo tử) → bảng kê/danh sách; pháp luật–tư pháp.</t>
  </si>
  <si>
    <t>Lời thẩm xét án các sở tham biện (Huỳnh-văn-keo...) → văn bản công quyền (bản án), phụ bảng kê; pháp luật–tư pháp.</t>
  </si>
  <si>
    <t>Bài khuyên răn thói háo danh/tham công danh → nghị luận–giáo huấn; văn hóa–xã hội (luân lý).</t>
  </si>
  <si>
    <t>Chuyện cọp vô nhà bắt heo (làng Tân-khánh) + mẩu chuyện đời thường → tin sự kiện; văn hóa–xã hội.</t>
  </si>
  <si>
    <t>Nhắn tìm con lạc (con gái Nguyễn-thị-đầy) → thông báo–yết thị (nhắn tin, không phải giao dịch); văn hóa–xã hội (đời sống).</t>
  </si>
  <si>
    <t>Thống kê tàu buôn/ghe vô ra cửa biển → bảng thống kê; giao thông–tàu thuyền, phụ kinh tế (buôn/trọng tải).</t>
  </si>
  <si>
    <t>Danh sách tàu các nơi đến Saigon → bảng kê/danh sách; giao thông–tàu thuyền.</t>
  </si>
  <si>
    <t>Danh sách tàu từ đây sang các nơi → bảng kê/danh sách; giao thông–tàu thuyền.</t>
  </si>
  <si>
    <t>Trị giá hàng hóa xuất nhập mùa thu 1870 → bảng thống kê; kinh tế–tài chính–thương mại.</t>
  </si>
  <si>
    <t>Định điều lệ nhà thương Chợ-quán (cho con gái ở đậu/tắm rửa) → văn bản công quyền; y tế–sức khỏe.</t>
  </si>
  <si>
    <t>Yết thị/tuyên cáo của Nguyên Soái Dupré gửi dân Nam Kỳ khi nhậm chức → thông báo–yết thị; chính trị–hành chính.</t>
  </si>
  <si>
    <t>Lời kêu gọi người Annam ở Nam-kỳ tin cậy/hợp tác (Dupré) → khuyến dụ/kêu gọi; chính trị–hành chính.</t>
  </si>
  <si>
    <t>Đặt đổi sở các quan (de Jessé, Lucas, Moty...) → văn bản công quyền, phụ bảng kê (danh sách bổ nhiệm dài); chính trị–hành chính (nhân sự).</t>
  </si>
  <si>
    <t>Thuật lễ giao quyền quan Nguyên Soái (nghi lễ, bắn súng chào) → tin sự kiện; chính trị–hành chính (giao quyền), phụ văn hóa–xã hội (nghi lễ).</t>
  </si>
  <si>
    <t>Luận về danh và lợi (lấy gương Alexandre, Napoleon làm dẫn chứng) → nghị luận–giáo huấn; văn hóa–xã hội (luân lý). Nhân vật lịch sử → từ khoá.</t>
  </si>
  <si>
    <t>Giải nghĩa tiếng Annam 'Tam bành lục tặc' → bài giải thích/khảo cứu; tri thức (ngôn ngữ), phụ tôn giáo–tín ngưỡng (tu tiên/Phật/Lão).</t>
  </si>
  <si>
    <t>Lời tòa soạn nhắc/kêu gọi các thầy gởi tin bài về nhựt trình → khuyến dụ/kêu gọi cộng tác; báo chí–xuất bản.</t>
  </si>
  <si>
    <t>Danh sách người cúng giúp nạn hỏa tai Chợ-lớn (tên + số tiền) → bảng kê/danh sách; văn hóa–xã hội (từ thiện/quyên góp).</t>
  </si>
  <si>
    <t>Phát mãi hai sở đất nhà nước đồng Tập-trận → Lời rao (đấu giá/phát mãi); kinh tế–tài chính.</t>
  </si>
  <si>
    <t>Phát mãi ruộng đất nhà nước (Vinh-long) → Lời rao (đấu giá/phát mãi); kinh tế–tài chính.</t>
  </si>
  <si>
    <t>Phát mãi hai sở đất (Sa-đéc) → Lời rao (đấu giá/phát mãi); kinh tế–tài chính.</t>
  </si>
  <si>
    <t>Tin các nơi: bắt đảng ăn cướp có súng → tin sự kiện; pháp luật–an ninh.</t>
  </si>
  <si>
    <t>Tây-ninh: nắng gắt, giá cây/đồ lên, kèm bảng giá → tin sự kiện, phụ bảng giá; kinh tế–thương mại (giá cả).</t>
  </si>
  <si>
    <t>Bà-rịa: nhiều mẩu độc lập – được mùa, bắn cọp, con nít lên trái chết, bảng giá → tin tổng hợp, phụ bảng giá; nhiều lĩnh vực độc lập không lĩnh vực nào chi phối → Đa chủ đề (mã kỹ thuật), để trống ND phụ.</t>
  </si>
  <si>
    <t>Trảng-bàng: lửa cháy ba kì, dân chữa → tin sự kiện; tai nạn–sự cố (hỏa hoạn).</t>
  </si>
  <si>
    <t>Tiếp lược sử Annam (Phạm-du làm phản, nhà Lý) → bài tri thức–khảo cứu; tri thức–lịch sử.</t>
  </si>
  <si>
    <t>Thống kê gạo chở đi các xứ + ghe vô ra → bảng thống kê; xuất gạo → kinh tế, phụ giao thông–tàu thuyền.</t>
  </si>
  <si>
    <t>Danh sách quyên góp giúp lính Phalangsa tử thương (chiến tranh Pháp–Phổ) → bảng kê/danh sách; từ thiện → văn hóa–xã hội, phụ quân sự–chiến sự.</t>
  </si>
  <si>
    <t>Rút bớt sổ tham biện, đặt các sở mới (danh sách theo tỉnh) → văn bản công quyền, phụ bảng kê; tổ chức bộ máy/địa giới → chính trị–hành chính.</t>
  </si>
  <si>
    <t>Quy định nhiệm vụ/chức trách tham biện (23 điều) → văn bản công quyền–quy phạm; chính trị–hành chính (bộ máy).</t>
  </si>
  <si>
    <t>Sáp nhập tổng vào sở Biên-hòa → văn bản công quyền; địa giới/địa bàn → chính trị–hành chính.</t>
  </si>
  <si>
    <t>Xã chánh Sài-gòn đặt luật nghề khiêng gánh (khai tên, phát bảng, giá công, phạt) → văn bản công quyền; quản lý nghề nghiệp → nông nghiệp–sản xuất–nghề nghiệp, phụ pháp luật–an ninh (trật tự đô thị/chế tài). Có thể rà lại.</t>
  </si>
  <si>
    <t>Đặt lên/đổi sở các quan (Huyn de Vernéville...) → văn bản công quyền, phụ bảng kê (danh sách); chính trị–hành chính (nhân sự).</t>
  </si>
  <si>
    <t>Lời thẩm xét án các sở tham biện (số 88–108) → văn bản công quyền (bản án), phụ bảng kê; pháp luật–tư pháp.</t>
  </si>
  <si>
    <t>Thủ-ngữ: thống kê tàu và hàng hóa chở (tơ lụa, cá...) → bảng thống kê; hàng hóa → kinh tế, phụ giao thông–tàu thuyền.</t>
  </si>
  <si>
    <t>Thống kê ghe vô ra vàm Saigon → bảng thống kê; giao thông–tàu thuyền, phụ kinh tế.</t>
  </si>
  <si>
    <t>Bổ nhiệm/thăng chức tham biện (Rheinart...) theo tỉnh → văn bản công quyền, phụ bảng kê; chính trị–hành chính (nhân sự).</t>
  </si>
  <si>
    <t>Thông báo ngày thi cho các thầy giáo tập (chỉ cho biết lịch thi) → thông báo–yết thị; giáo dục–khoa cử.</t>
  </si>
  <si>
    <t>Lời thẩm xét án các sở tham biện (Phạm-thị-chát Mỹ-tho...) → văn bản công quyền (bản án), phụ bảng kê; pháp luật–tư pháp.</t>
  </si>
  <si>
    <t>Công bố kết quả thi chính thức + danh sách 40 người đậu → thông báo–yết thị (tính hành chính, không phải tin sự kiện), phụ bảng kê; giáo dục–khoa cử.</t>
  </si>
  <si>
    <t>Giải nghĩa điển tích 'ông Tơ bà Nguyệt' (tiếp) kể dưới dạng câu chuyện → bài giải thích, phụ truyện–văn chương; văn hóa–xã hội (hôn nhân/duyên phận).</t>
  </si>
  <si>
    <t>Giải thích hệ thống cấp bậc tham biện + đính chính lỗi kỳ trước → bài giải thích; bộ máy → chính trị–hành chính, phụ báo chí–xuất bản (đính chính).</t>
  </si>
  <si>
    <t>Học trò trường Bà-hom bị sét đánh → tin sự kiện; tai nạn–thiên tai–sự cố (sét đánh).</t>
  </si>
  <si>
    <t>Lời khuyên đừng đánh bạc, soạn thành bài thơ → nghị luận–khuyến dụ/giáo huấn, phụ truyện–văn chương (thể thơ); văn hóa–xã hội (tệ nạn).</t>
  </si>
  <si>
    <t>Tiếp lược sử Annam (Thái-thượng-hoàng và con Bà-liệt, nhà Trần) → bài tri thức–khảo cứu; tri thức–lịch sử.</t>
  </si>
  <si>
    <t>Thống kê ghe vô ra Annam → bảng thống kê; giao thông–tàu thuyền, phụ kinh tế.</t>
  </si>
  <si>
    <t>Tàu buôn vô ra chở hàng (tơ lụa, cá khô, bông, gạo...) → bảng thống kê; hàng hóa → kinh tế, phụ giao thông–tàu thuyền.</t>
  </si>
  <si>
    <t>Lệnh quan Nguyên-Soái gồm 8 điều cấm về trật tự/vệ sinh đô thị, kèm phạt tiền (1–15 quan) và tù (1–5 ngày) → văn bản công quyền–quy phạm; quy định trật tự đô thị/cấm/phạt → Nội dung chính = Pháp luật–tư pháp–an ninh (theo quy tắc B54).</t>
  </si>
  <si>
    <t>Phép giữ vệ sinh giếng nước Sài-gòn: cấm tắm rửa/rửa đồ dơ gần giếng, vi phạm phạt tiền/giam tù → văn bản công quyền–quy phạm; có chế tài cấm/phạt → Nội dung chính = Pháp luật–tư pháp–an ninh, phụ Y tế–sức khỏe (vệ sinh nước).</t>
  </si>
  <si>
    <t>Nghị định khai/đóng dấu trâu vào sổ để ngăn trộm trâu mùa cày (phạt 1–5 quan, tù 1–5 ngày) → văn bản công quyền–quy phạm; trọng tâm là đăng ký/kiểm soát chống trộm → Nội dung chính = Pháp luật–tư pháp–an ninh, phụ Nông nghiệp–sản xuất (trâu cày).</t>
  </si>
  <si>
    <t>Cần-giuộc: ngày mồng mười tháng hai (Canh Ngọ) tại làng Long-thanh, một con cọp bắt một người đàn bà (vợ người làm củi rừng) đang coi ghe, tha chạy lên rừng ăn; dân vạn ghe đuổi theo thì thấy ba con cọp đang ăn, chỉ còn bộ xương đem về chôn. Tính trong tháng 2 tại làng Long-thanh cọp đã ăn cả thảy bốn người. (Ký lục Cần-giuộc Đỗ-đăng-vị ký.)</t>
  </si>
  <si>
    <t>OCR cho thấy cọp bắt và ăn một phụ nữ, trong tháng đã có 4 người bị cọp ăn → tin sự kiện; Nội dung chính = Tai nạn–thiên tai–sự cố (thú dữ sát hại người). Đã sửa ô tóm tắt L824 (trước đây lỗi tham chiếu +E128+I128) theo đúng OCR.</t>
  </si>
  <si>
    <t xml:space="preserve"> Long-thành</t>
  </si>
  <si>
    <t>Chuyện người nhà quê làm phước</t>
  </si>
  <si>
    <t xml:space="preserve"> Trang bàng</t>
  </si>
  <si>
    <t>Lệnh của Quan Nguyên-Soái về các điều cấm (8 điều)</t>
  </si>
  <si>
    <t>Điều lệ về bày nghề cá (4 điều)</t>
  </si>
  <si>
    <t>Câu chuyện bà mẹ và đứa con trai bướng bỉnh</t>
  </si>
  <si>
    <t xml:space="preserve"> Máy làm đường</t>
  </si>
  <si>
    <t>Thưởng + bổ nhiệm + yết thị đấu thầu, đa lĩnh vực → tin tổng hợp;</t>
  </si>
  <si>
    <t>Tàu Sarthe chở ngựa &amp; máy dệt lụa + tàu Cosmao chở bạc bồi + tàu Monge tới → tin tổng hợp; Đa chủ đề. Đa chủ đề (Giao thông–tàu thuyền, Pháp luật–an ninh, lễ nghi thăm viếng... không cái nào chi phối cả đoạn)</t>
  </si>
  <si>
    <t>Bác tin đồn Nhựt-bổn/Hồng-mao đánh giúp Annam, trấn an dân → nghị luận; trấn an/cai trị (hành chính), phụ ngoại giao.</t>
  </si>
  <si>
    <t>Ngoài dân rộn ràng xao xác, kẻ đồn có Nhựt-bổn người nói có Hồng-mao đem tàu sang đánh giúp Annam; nhiều người sợ hãi bỏ công bỏ việc lo cơm khô cơm sẵn tính trốn tránh; tác giả bác bỏ tin đồn: Nhựt-bổn cũng bị Lang-sa đánh cứu mình chẳng được, Hồng-mao và Lang-sa là hai nước lớn kết làm anh em; cho rằng đây là lời quan hoang bày đặt nhát dân cho dễ quyền dễ thế. Tàu thuyền dinh trại Lang-sa bình yên không động địa; những kẻ biết điều cũng chẳng thấy sự gì; mấy xóm xung quanh hay đồn đãi, tự lấy sự sợ vào mình; kẻ cướp thấy vậy càng kiếm điều làm rối; hai nước đã hiệp hảo với nhau thì con dân cứ việc làm ăn; Lang-sa có đủ súng ống mạnh mẽ, ở theo Lang-sa thì chẳng phải sợ hãi làm chi.''“Đừng tin tin đồn có nước ngoài đến cứu An Nam; Pháp vẫn rất mạnh, chống Pháp chỉ chuốc lấy cái chết, vì vậy dân chúng nên yên ổn làm ăn và tuân theo chính quyền Pháp.”</t>
  </si>
  <si>
    <t>Hỏi đáp – bảng hỏi – đối thoại – phỏng vấn</t>
  </si>
  <si>
    <t>Văn bản được tổ chức chủ yếu bằng cấu trúc câu hỏi, bảng câu hỏi, câu hỏi–trả lời hoặc trao đổi giữa hai hay nhiều tiếng nói; bao gồm bảng hỏi chính thức dùng để thu thập ý kiến dù phần trả lời không được đăng trong cùng đơn vị.</t>
  </si>
  <si>
    <t>Mỹ-tho: đánh thuốc độc diệt cọp ở Thủ-ngữ; giá lúa gạo lên, ghe bầu ăn gạo</t>
  </si>
  <si>
    <t>Mỹ-tho (Antoine Hạnh): (1) Ở Thủ-ngữ, ông Cô-xuân dùng thuốc độc rắc lên thịt mồi để diệt cọp – đã thuốc chết 4 con, được thưởng 100 francs cho mỗi 4 con; nhờ vậy nạn cọp ở Thủ-ngữ sẽ bớt (cọp xứ này chỉ bắt heo/chó, chưa hại người). (2) Trong tháng, giá lúa gạo tại Mỹ-tho lên (lúa 23–26); ghe hàng trên xuống ăn gạo chở về, ghe dưới chở lên; nghe nói trên tàu cấp bánh ăn gạo nhiều.</t>
  </si>
  <si>
    <t>Hai mẩu: (1) diệt cọp bằng thuốc độc ở Thủ-ngữ – mẩu dài, chi phối bài; (2) giá lúa gạo/ghe buôn. → tin tổng hợp; ND chính tai nạn–sự cố (thú dữ), phụ kinh tế–thương mại. (Tóm tắt cũ bỏ sót mẩu cọp – đã bổ sung.)</t>
  </si>
  <si>
    <t>Thông báo thể lệ + giải thưởng cuộc đua; có quy định ghi danh/phán xử → HT: Văn bản công quyền – quy phạm – quyết định; ND: Văn hóa – xã hội – phong tục – đời sống (sự kiện đua).</t>
  </si>
  <si>
    <t>Yết thị thể lệ + giải thưởng các cuộc đua ngựa; quy định loại ngựa, trọng lượng, tiền góp, hạn đăng ký → HT: Văn bản công quyền – quy phạm – quyết định; ND: Văn hóa – xã hội – phong tục – đời sống (sự kiện đua).</t>
  </si>
  <si>
    <t>Yết thị trưng bày/giới thiệu hàng hóa Pháp (biên giá, chỗ làm) để khuyến thương, người xem có thể mua ngay → HT: Lời rao – quảng cáo – đấu giá – đấu thầu; ND: Kinh tế – tài chính – thương mại.</t>
  </si>
  <si>
    <t>Thử làm ruộng hai mùa + khuyên dân đừng nghi nan, tham gia cải tiến sản xuất → HT: Nghị luận – bình luận – khuyến dụ – giáo huấn; ND: Nông nghiệp – sản xuất – nghề nghiệp.</t>
  </si>
  <si>
    <t>Chuyện thủy thủ bị bỏ lại chống bão ba ngày rồi được cứu (nguồn từ nhật trình phương Tây) → HT: Tin – tường thuật sự kiện; ND: Tai nạn – thiên tai – sự cố (bão biển).</t>
  </si>
  <si>
    <t>Nhà nước mời chủ ngựa dùng dịch vụ phối giống miễn phí tại chùa Kim-chưởng → HT: Lời rao – quảng cáo – đấu giá – đấu thầu; ND: Nông nghiệp – sản xuất – nghề nghiệp (chăn nuôi/giống).</t>
  </si>
  <si>
    <t>Ba vụ cọp tấn công người tại Bà-rịa/Vũng-tàu (các mẩu cùng một lĩnh vực) → HT: Tin tổng hợp; ND: Tai nạn – thiên tai – sự cố (thú dữ).</t>
  </si>
  <si>
    <t>Thơ từ Mỏ-cày: đánh giá/khuyên dân không nghe kẻ cầm đầu giặc → HT: Nghị luận – bình luận – khuyến dụ – giáo huấn; ND: Pháp luật – tư pháp – an ninh.</t>
  </si>
  <si>
    <t>Phụ thêm GDB số 2: thể lệ + 16 điều lệ 9 cuộc đua ngựa/xe bò tại Sài-gòn → HT: Văn bản công quyền – quy phạm – quyết định; ND: Văn hóa – xã hội – phong tục – đời sống (sự kiện đua).</t>
  </si>
  <si>
    <t>Báo tử tù nhân Hộ-văn-ho (án 3 năm vì tùng giặc, Sa-đéc) chết tại nhà thương Chợ-quán 21/8/1869, có ngày/án/số thẻ/cơ quan → HT: Thư từ – văn thư – báo cáo đăng nguyên dạng; ND: Pháp luật – tư pháp – an ninh (tù).</t>
  </si>
  <si>
    <t>Nhà nước buộc người đi ghe (Sài-gòn–Cần-giờ) phải đi sát bờ, ban đêm thắp đèn treo cao để tránh đụng tàu lớn → HT: Văn bản công quyền – quy phạm – quyết định (quy tắc an toàn, dù tiêu đề ghi 'Lời rao'); ND: Giao thông – tàu thuyền – liên lạc.</t>
  </si>
  <si>
    <t>Thơ Thủ-Dầu-Một: (1) tên trộm chôn bạc bị cọp cắn; (2) người lập chùa 'linh' phát bùa chữa bệnh → HT chính: Thư từ – văn thư – báo cáo đăng nguyên dạng, phụ Tin tổng hợp; ND: Tôn giáo – tín ngưỡng, phụ Tai nạn.</t>
  </si>
  <si>
    <t>Phụ trương: điều lệ 9 cuộc đua ngựa + 16 phép tắc, giải thưởng → HT: Văn bản công quyền – quy phạm – quyết định; ND: Văn hóa – xã hội – phong tục – đời sống (sự kiện đua).</t>
  </si>
  <si>
    <t>Cái-bè: quan Đốc phủ Lộc vây bắt cướp trên sông + giết cọp dữ (một diễn tiến liên tục) → HT: Tin – tường thuật sự kiện; ND: Pháp luật – tư pháp – an ninh, phụ Tai nạn – thiên tai – sự cố.</t>
  </si>
  <si>
    <t>Báo tử: Lê-văn-Tai (Long-khánh, án lưu mãn nhứt đại vì ăn cướp) chết tại ngục Saigon 19 mars, ghi án/số thẻ/ngày → HT: Thư từ – văn thư – báo cáo đăng nguyên dạng; ND: Pháp luật – tư pháp – an ninh (tù).</t>
  </si>
  <si>
    <t>Công ti lập máy làm đường mía tại Biên-hòa + đề nghị người trồng bán/đổi mía, làng ký cung cấp 10 năm → HT: Lời rao – quảng cáo – đấu giá – đấu thầu; ND: Nông nghiệp – sản xuất, phụ Kinh tế – tài chính – thương mại.</t>
  </si>
  <si>
    <t>Đưa tin quan Nguyên Soái de Cornulier-Lucinière đã bàn giao quyền cai trị (chỉ thông tin việc đã xảy ra, không phải văn bản thực hiện chuyển quyền) → HT: Thông báo – yết thị; ND: Chính trị – hành chính.</t>
  </si>
  <si>
    <t>Cần-giuộc: ghe chở nước mắm/muối đổi lúa + tin gió lớn làm bay rơm (hai mẩu độc lập) → HT: Tin tổng hợp; ND: Đa chủ đề.</t>
  </si>
  <si>
    <t>Long-xuyên: gió/sương làm chết 22 con trâu + giá dầu phải mua từ Sa-đéc (hai mẩu độc lập) → HT: Tin tổng hợp; ND: Đa chủ đề.</t>
  </si>
  <si>
    <r>
      <t xml:space="preserve"> Y</t>
    </r>
    <r>
      <rPr>
        <sz val="11"/>
        <color theme="1"/>
        <rFont val="Calibri"/>
        <family val="2"/>
      </rPr>
      <t>ế</t>
    </r>
    <r>
      <rPr>
        <sz val="11"/>
        <color theme="1"/>
        <rFont val="맑은 고딕"/>
        <family val="3"/>
        <charset val="129"/>
        <scheme val="minor"/>
      </rPr>
      <t>t th</t>
    </r>
    <r>
      <rPr>
        <sz val="11"/>
        <color theme="1"/>
        <rFont val="Calibri"/>
        <family val="2"/>
      </rPr>
      <t>ị</t>
    </r>
    <r>
      <rPr>
        <sz val="11"/>
        <color theme="1"/>
        <rFont val="맑은 고딕"/>
        <family val="3"/>
        <charset val="129"/>
        <scheme val="minor"/>
      </rPr>
      <t xml:space="preserve"> các cu</t>
    </r>
    <r>
      <rPr>
        <sz val="11"/>
        <color theme="1"/>
        <rFont val="Calibri"/>
        <family val="2"/>
      </rPr>
      <t>ộ</t>
    </r>
    <r>
      <rPr>
        <sz val="11"/>
        <color theme="1"/>
        <rFont val="맑은 고딕"/>
        <family val="3"/>
        <charset val="129"/>
        <scheme val="minor"/>
      </rPr>
      <t>c đua ng</t>
    </r>
    <r>
      <rPr>
        <sz val="11"/>
        <color theme="1"/>
        <rFont val="Calibri"/>
        <family val="2"/>
      </rPr>
      <t>ự</t>
    </r>
    <r>
      <rPr>
        <sz val="11"/>
        <color theme="1"/>
        <rFont val="맑은 고딕"/>
        <family val="3"/>
        <charset val="129"/>
        <scheme val="minor"/>
      </rPr>
      <t>a</t>
    </r>
    <phoneticPr fontId="2" type="noConversion"/>
  </si>
  <si>
    <r>
      <t>Tin t</t>
    </r>
    <r>
      <rPr>
        <sz val="11"/>
        <color theme="1"/>
        <rFont val="Calibri"/>
        <family val="2"/>
      </rPr>
      <t>ổ</t>
    </r>
    <r>
      <rPr>
        <sz val="11"/>
        <color theme="1"/>
        <rFont val="맑은 고딕"/>
        <family val="3"/>
        <charset val="129"/>
        <scheme val="minor"/>
      </rPr>
      <t>ng h</t>
    </r>
    <r>
      <rPr>
        <sz val="11"/>
        <color theme="1"/>
        <rFont val="Calibri"/>
        <family val="2"/>
      </rPr>
      <t>ợ</t>
    </r>
    <r>
      <rPr>
        <sz val="11"/>
        <color theme="1"/>
        <rFont val="맑은 고딕"/>
        <family val="3"/>
        <charset val="129"/>
        <scheme val="minor"/>
      </rPr>
      <t>p</t>
    </r>
    <phoneticPr fontId="2" type="noConversion"/>
  </si>
  <si>
    <r>
      <t>V</t>
    </r>
    <r>
      <rPr>
        <sz val="11"/>
        <color theme="1"/>
        <rFont val="Calibri"/>
        <family val="2"/>
      </rPr>
      <t>ă</t>
    </r>
    <r>
      <rPr>
        <sz val="11"/>
        <color theme="1"/>
        <rFont val="맑은 고딕"/>
        <family val="3"/>
        <charset val="129"/>
        <scheme val="minor"/>
      </rPr>
      <t>n hóa – xã h</t>
    </r>
    <r>
      <rPr>
        <sz val="11"/>
        <color theme="1"/>
        <rFont val="Calibri"/>
        <family val="2"/>
      </rPr>
      <t>ộ</t>
    </r>
    <r>
      <rPr>
        <sz val="11"/>
        <color theme="1"/>
        <rFont val="맑은 고딕"/>
        <family val="3"/>
        <charset val="129"/>
        <scheme val="minor"/>
      </rPr>
      <t>i – phong t</t>
    </r>
    <r>
      <rPr>
        <sz val="11"/>
        <color theme="1"/>
        <rFont val="Calibri"/>
        <family val="2"/>
      </rPr>
      <t>ụ</t>
    </r>
    <r>
      <rPr>
        <sz val="11"/>
        <color theme="1"/>
        <rFont val="맑은 고딕"/>
        <family val="3"/>
        <charset val="129"/>
        <scheme val="minor"/>
      </rPr>
      <t>c – đ</t>
    </r>
    <r>
      <rPr>
        <sz val="11"/>
        <color theme="1"/>
        <rFont val="Calibri"/>
        <family val="2"/>
      </rPr>
      <t>ờ</t>
    </r>
    <r>
      <rPr>
        <sz val="11"/>
        <color theme="1"/>
        <rFont val="맑은 고딕"/>
        <family val="3"/>
        <charset val="129"/>
        <scheme val="minor"/>
      </rPr>
      <t>i s</t>
    </r>
    <r>
      <rPr>
        <sz val="11"/>
        <color theme="1"/>
        <rFont val="Calibri"/>
        <family val="2"/>
      </rPr>
      <t>ố</t>
    </r>
    <r>
      <rPr>
        <sz val="11"/>
        <color theme="1"/>
        <rFont val="맑은 고딕"/>
        <family val="3"/>
        <charset val="129"/>
        <scheme val="minor"/>
      </rPr>
      <t>ng</t>
    </r>
    <phoneticPr fontId="2" type="noConversion"/>
  </si>
  <si>
    <t>Thời kỳ</t>
  </si>
  <si>
    <t>Ngày</t>
  </si>
  <si>
    <t>Số (N0)</t>
  </si>
  <si>
    <t>Phụ thêm</t>
  </si>
  <si>
    <t>Tổng 3 mục</t>
  </si>
  <si>
    <t>có CV</t>
  </si>
  <si>
    <t>có TV</t>
  </si>
  <si>
    <t>có GC</t>
  </si>
  <si>
    <t>Tổ hợp</t>
  </si>
  <si>
    <t>CV có nhan đề</t>
  </si>
  <si>
    <t>TV có nhan đề</t>
  </si>
  <si>
    <t>4</t>
  </si>
  <si>
    <t>5</t>
  </si>
  <si>
    <t>6</t>
  </si>
  <si>
    <t>1</t>
  </si>
  <si>
    <t>2</t>
  </si>
  <si>
    <t>3</t>
  </si>
  <si>
    <t>7</t>
  </si>
  <si>
    <t>8</t>
  </si>
  <si>
    <t>9</t>
  </si>
  <si>
    <t>12</t>
  </si>
  <si>
    <t>10</t>
  </si>
  <si>
    <t>11</t>
  </si>
  <si>
    <t>13</t>
  </si>
  <si>
    <t>14</t>
  </si>
  <si>
    <t>15</t>
  </si>
  <si>
    <t>17</t>
  </si>
  <si>
    <t>18</t>
  </si>
  <si>
    <t>19</t>
  </si>
  <si>
    <t>20</t>
  </si>
  <si>
    <t>23</t>
  </si>
  <si>
    <t>27</t>
  </si>
  <si>
    <t>34</t>
  </si>
  <si>
    <t>Kết quả định lượng – Gia Định Báo 1865–1871</t>
  </si>
  <si>
    <t>1. Tổng quan corpus</t>
  </si>
  <si>
    <t>Chỉ báo</t>
  </si>
  <si>
    <t>Toàn corpus</t>
  </si>
  <si>
    <t>Số số báo</t>
  </si>
  <si>
    <t>Đơn vị nội dung (3 mục)</t>
  </si>
  <si>
    <t xml:space="preserve">   – Công vụ</t>
  </si>
  <si>
    <t xml:space="preserve">   – Tạp vụ</t>
  </si>
  <si>
    <t xml:space="preserve">   – Giá chợ</t>
  </si>
  <si>
    <t>Phụ thêm (ngoài phân tích)</t>
  </si>
  <si>
    <t>Đơn vị TB / số báo</t>
  </si>
  <si>
    <t>2. Bảng 1 – Phân bố corpus theo năm (số số báo &amp; hiện diện chuyên mục)</t>
  </si>
  <si>
    <t>Có Công vụ</t>
  </si>
  <si>
    <t>Có Tạp vụ</t>
  </si>
  <si>
    <t>Có Giá chợ</t>
  </si>
  <si>
    <r>
      <t>Đơ</t>
    </r>
    <r>
      <rPr>
        <b/>
        <sz val="11"/>
        <color rgb="FFFFFFFF"/>
        <rFont val="맑은 고딕"/>
        <family val="3"/>
        <charset val="129"/>
        <scheme val="minor"/>
      </rPr>
      <t>n vị (3 mục)</t>
    </r>
  </si>
  <si>
    <t>3. Bảng 2 – Hiện diện chuyên mục theo giai đoạn (cấp số báo)</t>
  </si>
  <si>
    <t>Chuyên mục</t>
  </si>
  <si>
    <t>Potteaux (số/45)</t>
  </si>
  <si>
    <t>% Potteaux</t>
  </si>
  <si>
    <t>TVK (số/15)</t>
  </si>
  <si>
    <t>% TVK</t>
  </si>
  <si>
    <t>4. Bảng 3 – Mẫu tổ hợp chuyên mục trong mỗi số báo</t>
  </si>
  <si>
    <t>Công vụ + Tạp vụ + Giá chợ</t>
  </si>
  <si>
    <t>Công vụ + Tạp vụ</t>
  </si>
  <si>
    <t>Công vụ + Giá chợ</t>
  </si>
  <si>
    <t>Tạp vụ + Giá chợ</t>
  </si>
  <si>
    <t>Chỉ Công vụ</t>
  </si>
  <si>
    <t>Chỉ Tạp vụ</t>
  </si>
  <si>
    <t>Chỉ Giá chợ</t>
  </si>
  <si>
    <t>5. Bảng 4 – Đơn vị nội dung, mật độ (TB/số) và tỷ trọng theo giai đoạn</t>
  </si>
  <si>
    <t>ĐV Potteaux</t>
  </si>
  <si>
    <t>TB/số</t>
  </si>
  <si>
    <t>Tỷ trọng</t>
  </si>
  <si>
    <t>ĐV TVK</t>
  </si>
  <si>
    <t>Janneau</t>
  </si>
  <si>
    <t>Janneau (số/1)</t>
  </si>
  <si>
    <t>% Janneau</t>
  </si>
  <si>
    <t>ĐV Janneau</t>
  </si>
  <si>
    <t>6. Bảng 5 – Tỷ lệ đơn vị có nhan đề gốc (Công vụ &amp; Tạp vụ)</t>
  </si>
  <si>
    <t>Giai đoạn</t>
  </si>
  <si>
    <t>ĐV có nhan đề</t>
  </si>
  <si>
    <t>Tổng ĐV</t>
  </si>
  <si>
    <t>Tỷ lệ có nhan đề</t>
  </si>
  <si>
    <t>So sánh 3 chuyên mục Công vụ – Tạp vụ – Giá chợ giữa các giai đoạn biên tập: Ernest Potteaux (45 số) – Trương Vĩnh Ký (15 số) – G. Janneau (1 số: số 28, 01/12/1869). Nguồn: 'GDB 1866-1871'; bảng cấp số báo ở 'KQ_SoBao'. Mọi con số là công thức sống.</t>
  </si>
  <si>
    <t>Dữ liệu biểu đồ (tham chiếu công thức từ các bảng trên)</t>
  </si>
  <si>
    <t>Đơn vị theo mục</t>
  </si>
  <si>
    <t>Tỷ trọng (đơn vị theo giai đoạn)</t>
  </si>
  <si>
    <t>Tỷ lệ có nhan đề gốc</t>
  </si>
  <si>
    <t>Mật độ (TB đơn vị/số)</t>
  </si>
  <si>
    <t>7. Diễn giải kết quả</t>
  </si>
  <si>
    <t>▪ Từ 3 mục biến động sang 2 mục ổn định. Thời Potteaux chỉ 24/45 số (53,3%) có đủ Công vụ–Tạp vụ–Giá chợ; còn lại là nhiều cấu hình khác nhau (10 số chỉ có Tạp vụ). Sang thời Trương Vĩnh Ký, cả 15/15 số đều theo đúng một tổ hợp Công vụ–Tạp vụ. Đây là quá trình tái cấu trúc (gọn lại, ổn định hơn), không phải mở rộng cơ học số chuyên mục.</t>
  </si>
  <si>
    <t>▪ Giá chợ biến mất như một chuyên mục độc lập. Bảng 1 cho thấy Giá chợ chỉ hiện diện 1865–1868 (26/45 số thời Potteaux, 57,8%) rồi bằng 0 từ năm 1869 trở đi. Một số chức năng thông tin giá cả không biến mất hẳn mà được hấp thụ vào Tạp vụ.</t>
  </si>
  <si>
    <t>▪ Công vụ: giảm mật độ nhưng ổn định hơn. Mật độ giảm từ 4,82 xuống 3,87 đơn vị/số (–20%); tỷ trọng giảm từ 32,2% xuống 28,9%. Nhưng hiện diện tăng từ 77,8% lên 100% số báo. Công vụ không “nhiều hơn” mà trở nên ổn định và thuần nhất hơn (lõi văn bản công quyền).</t>
  </si>
  <si>
    <t>▪ Tạp vụ: trở thành trung tâm của tờ báo. Mật độ tăng từ 7,98 lên 9,53 đơn vị/số; tỷ trọng tăng mạnh từ 53,3% lên 71,1%. Tạp vụ hấp thụ cả tin hành chính–thực dụng, tin đời sống lẫn văn bản giáo huấn–tri thức.</t>
  </si>
  <si>
    <t>▪ Nhan đề gốc tăng vọt dưới thời Trương Vĩnh Ký. Tỷ lệ đơn vị có nhan đề gốc: Công vụ tăng 21,2% → 46,6%; Tạp vụ tăng 37,3% → 79,0%. Đây là dấu hiệu định hình bài vở và chuyên nghiệp hóa cách trình bày, phù hợp với luận điểm tờ báo chuyển dần sang phục vụ đại chúng.</t>
  </si>
  <si>
    <t>▪ Số 28 (G. Janneau, 01/12/1869) củng cố xu hướng. Số này gồm 14 đơn vị (5 Công vụ + 9 Tạp vụ, không có Giá chợ) – đã theo đúng mô hình 2 mục Công vụ–Tạp vụ giống thời TVK, với tỷ lệ nhan đề cao (Công vụ 100%, Tạp vụ 66,7%). Dù do người khác ký, cấu trúc 2 mục ổn định đã hình thành quanh cuối 1869 – tức mốc biến đổi nội dung không trùng khớp tuyệt đối với mốc thay Chánh tổng tài.</t>
  </si>
  <si>
    <t>Lưu ý: số liệu tính trực tiếp từ workbook hiện tại (61 số, 888 đơn vị 3 mục + 11 Phụ thêm). Chính lệch nhỏ so với bản thảo (ví dụ Công vụ Potteaux 217 vs 218) là do quy ước loại trừ; các chỉ báo hiện diện và tổ hợp chuyên mục trùng khớp tuyệt đối.</t>
  </si>
  <si>
    <t>Năm (biểu đồ 1)</t>
  </si>
  <si>
    <t>Lịch sử – địa lý</t>
  </si>
  <si>
    <t>Khoa học – kỹ thuật</t>
  </si>
  <si>
    <t>DANH MỤC NỘI DUNG (15)</t>
  </si>
  <si>
    <t>RANH GIỚI NỘI DUNG: Tri thức / nhân chủng / ngôn ngữ</t>
  </si>
  <si>
    <t>Triều đại, nhân vật/sự kiện quá khứ, quốc gia/vùng đất, bản đồ, địa hình, mô tả các dân tộc theo KHÔNG GIAN địa lý.</t>
  </si>
  <si>
    <t>Giải thích cơ chế/quan hệ nhân quả tự nhiên: sinh học, cơ thể, di truyền, thiên văn, khí tượng, vật lý, máy móc, đo lường, kỹ thuật.</t>
  </si>
  <si>
    <t>Văn hóa – xã hội</t>
  </si>
  <si>
    <t>Ngôn ngữ, tên gọi/xưng hô, phong tục, tập quán, quan hệ xã hội, đời sống.</t>
  </si>
  <si>
    <r>
      <t>Tôn giáo – tín ngư</t>
    </r>
    <r>
      <rPr>
        <b/>
        <sz val="11"/>
        <color theme="1"/>
        <rFont val="맑은 고딕"/>
        <family val="3"/>
        <charset val="129"/>
        <scheme val="minor"/>
      </rPr>
      <t>ỡng</t>
    </r>
  </si>
  <si>
    <t>Giáo lý, thần linh, nghi lễ, mê tín; kể cả bài PHÊ PHÁN/BÁC BỎ tín ngưỡng nếu tín ngưỡng là đối tượng trung tâm.</t>
  </si>
  <si>
    <t>Hoạt động tòa soạn, nhà in, dịch thuật phục vụ báo chí, nguyên tắc viết/biên tập, gửi bài, đính chính.</t>
  </si>
  <si>
    <t>Nhân chủng (chia theo chức năng)</t>
  </si>
  <si>
    <t>Di truyền/sinh học cơ thể → KH–KT; mô tả các sắc dân theo vùng/xứ → LS–ĐL; tên gọi &amp; quan hệ giữa các cộng đồng → Văn hóa–xã hội.</t>
  </si>
  <si>
    <t>Nguyên tắc chung</t>
  </si>
  <si>
    <t>Phân loại theo ĐỐI TƯỢNG/CHỦ ĐỀ bài đang bàn, KHÔNG theo lối viết ('khảo cứu' hay 'duy lý').</t>
  </si>
  <si>
    <t>——— THỐNG KÊ 2 TRỤC CODING (Hình thức &amp; Nội dung, theo PDF) ———</t>
  </si>
  <si>
    <t>6. Cơ cấu corpus theo chuyên mục (N=899)</t>
  </si>
  <si>
    <t>n</t>
  </si>
  <si>
    <t>% (N=899)</t>
  </si>
  <si>
    <t>7. Phân bố Hình thức chính (11 loại, N=899)</t>
  </si>
  <si>
    <t>8. Phân bố Nội dung chính (15 nhóm + Đa chủ đề, N=899)</t>
  </si>
  <si>
    <t>9. Cơ cấu Hình thức trong từng chuyên mục (% theo cột)</t>
  </si>
  <si>
    <t>Công vụ (n=280)</t>
  </si>
  <si>
    <t>Tạp vụ (n=511)</t>
  </si>
  <si>
    <t>Giá chợ (n=97)</t>
  </si>
  <si>
    <t>10. Cơ cấu Nội dung trong từng chuyên mục (% theo cột)</t>
  </si>
  <si>
    <t>11. Đơn vị theo năm theo chuyên mục (N=888, không gồm Phụ thêm)</t>
  </si>
  <si>
    <t>12. Mật độ bài / số báo hiện còn theo năm (bình quân)</t>
  </si>
  <si>
    <t>BQ tổng</t>
  </si>
  <si>
    <t>13. Thời kỳ Chánh tổng tài × chuyên mục (N=899)</t>
  </si>
  <si>
    <t>Ghi chú: Janneau = đúng 1 số (N°28, 01/12/1869); không coi 3 thời kỳ ngang bằng khi so sánh.</t>
  </si>
  <si>
    <t>14. So sánh theo thời kỳ: bình quân bài/số &amp; phong cách</t>
  </si>
  <si>
    <t>Số bài (n)</t>
  </si>
  <si>
    <t>BQ bài/số</t>
  </si>
  <si>
    <t>Phân bố Hình thức chính theo thời kỳ (% trong thời kỳ)</t>
  </si>
  <si>
    <t>Hình thức</t>
  </si>
  <si>
    <t>Phân bố Nội dung chính theo thời kỳ (% trong thời kỳ)</t>
  </si>
  <si>
    <t>Nội dung</t>
  </si>
  <si>
    <t>15. Bảng chéo Hình thức × Nội dung (đếm, toàn corpus)</t>
  </si>
  <si>
    <t>Hình thức \ Nội dung</t>
  </si>
  <si>
    <t>16. Cơ cấu Nội dung theo năm (% trong năm, mẫu số = CV+TV+GC của năm)</t>
  </si>
  <si>
    <t>N</t>
  </si>
  <si>
    <t>Thống kê theo bản thảo hội thảo – Gia Định Báo 1865–1871</t>
  </si>
  <si>
    <t>So sánh Potteaux (45 số / 673 đv) vs Trương Vĩnh Ký (15 số / 201 đv); số Janneau (28) là ca chuyển tiếp bổ trợ. Công thức sống từ 'GDB 1866-1871' &amp; 'KQ_SoBao'.</t>
  </si>
  <si>
    <t>Mẫu số phụ trợ</t>
  </si>
  <si>
    <t>Tạp vụ · Potteaux</t>
  </si>
  <si>
    <t>Tạp vụ · TVK</t>
  </si>
  <si>
    <t>Công vụ · Potteaux</t>
  </si>
  <si>
    <t>Công vụ · TVK</t>
  </si>
  <si>
    <t>Bảng 1. Phân bố corpus 1865–1871 theo năm</t>
  </si>
  <si>
    <t>Đơn vị 3 mục</t>
  </si>
  <si>
    <r>
      <t>Đơ</t>
    </r>
    <r>
      <rPr>
        <b/>
        <sz val="11"/>
        <color rgb="FFFFFFFF"/>
        <rFont val="맑은 고딕"/>
        <family val="3"/>
        <charset val="129"/>
        <scheme val="minor"/>
      </rPr>
      <t>n vị 3 mục</t>
    </r>
  </si>
  <si>
    <t>Bảng 2. Các chỉ báo chính theo giai đoạn Potteaux &amp; Trương Vĩnh Ký</t>
  </si>
  <si>
    <t>Potteaux n</t>
  </si>
  <si>
    <t>TVK n</t>
  </si>
  <si>
    <t>Bảng 3. Hình thức chính trong Tạp vụ theo hai giai đoạn</t>
  </si>
  <si>
    <t>Hình thức chính (Tạp vụ)</t>
  </si>
  <si>
    <t>%</t>
  </si>
  <si>
    <t>Bảng 4. Nội dung chính trong Tạp vụ theo hai giai đoạn</t>
  </si>
  <si>
    <t>Nội dung chính (Tạp vụ)</t>
  </si>
  <si>
    <t>Bảng 5. Tỷ lệ đơn vị có nhan đề gốc trong Công vụ và Tạp vụ</t>
  </si>
  <si>
    <t>Potteaux có NĐ</t>
  </si>
  <si>
    <t>Tỷ lệ</t>
  </si>
  <si>
    <t>TVK có NĐ</t>
  </si>
  <si>
    <t>Hình thức (Tạp vụ)</t>
  </si>
  <si>
    <t>Potteaux %</t>
  </si>
  <si>
    <t>TVK %</t>
  </si>
  <si>
    <t>Nội dung (Tạp vụ)</t>
  </si>
  <si>
    <t>Nhan đề gốc</t>
  </si>
  <si>
    <t>Khóa ngày (yyyymmdd)</t>
  </si>
  <si>
    <t>Khóa ngày</t>
  </si>
  <si>
    <t>Pha</t>
  </si>
  <si>
    <t>KẾ T QUẢ (đề xuất) – Gia Định Báo 1865–1871</t>
  </si>
  <si>
    <t>Cách trình bày kết quả bám 3 câu hỏi nghiên cứu; đo độ lớn thay đổi bằng Đ (điểm %) &amp; tỉ số; bổ sung so sánh 3 pha và dòng thời gian 1869 để tách mốc thể chế khỏi mốc biến đổi nội dung.</t>
  </si>
  <si>
    <t>Câu hỏi 1 – Cấu trúc: Công vụ–Tạp vụ–Giá chợ biến đổi ra sao quanh mốc 1869?</t>
  </si>
  <si>
    <t>Câu hỏi 2 – Hình thức: cơ cấu hình thức Công vụ &amp; Tạp vụ khác nhau thế nào?</t>
  </si>
  <si>
    <t>Câu hỏi 3 – Nội dung &amp; thời điểm: Tạp vụ tái phân bố chủ đề ra sao; “phong phú hóa” hiểu theo nghĩa nào?</t>
  </si>
  <si>
    <r>
      <t>A. Chỉ báo tổng hợp: Potteaux vs Trươ</t>
    </r>
    <r>
      <rPr>
        <b/>
        <sz val="12"/>
        <color rgb="FF1F4E79"/>
        <rFont val="맑은 고딕"/>
        <family val="3"/>
        <charset val="129"/>
        <scheme val="minor"/>
      </rPr>
      <t>ng Vĩnh Ký</t>
    </r>
  </si>
  <si>
    <t>Đ (TVK − Pott)</t>
  </si>
  <si>
    <t>Mật độ 3 mục (đv/số)</t>
  </si>
  <si>
    <t>Mật độ Công vụ+Tạp vụ (đv/số)</t>
  </si>
  <si>
    <t>Tỷ trọng Tạp vụ (trong 3 mục)</t>
  </si>
  <si>
    <t>Mật độ Công vụ (đv/số)</t>
  </si>
  <si>
    <t>Hiện diện Công vụ (% số báo)</t>
  </si>
  <si>
    <t>Nhan đề gốc Công vụ+Tạp vụ (%)</t>
  </si>
  <si>
    <t>B. Tạp vụ – tái phân bố Hình thức (% trong Tạp vụ mỗi giai đoạn)</t>
  </si>
  <si>
    <t>Đ (điểm %)</t>
  </si>
  <si>
    <t>Tỉ số TVK/Pott</t>
  </si>
  <si>
    <t>C. Tạp vụ – tái phân bố Nội dung (% trong Tạp vụ mỗi giai đoạn)</t>
  </si>
  <si>
    <t>D. So sánh 3 pha – dấu hiệu đổi mới xuất hiện TRƯỚC mốc bàn giao 16/9/1869 (Tạp vụ)</t>
  </si>
  <si>
    <t>Chỉ báo (Tạp vụ)</t>
  </si>
  <si>
    <t>Potteaux sớm (&lt;6/1869)</t>
  </si>
  <si>
    <t>Potteaux 6–9/1869</t>
  </si>
  <si>
    <t>Đơn vị Tạp vụ (n)</t>
  </si>
  <si>
    <t>Mật độ Tạp vụ (đv/số)</t>
  </si>
  <si>
    <t>Bài tri thức–khảo cứu %</t>
  </si>
  <si>
    <t>Nghị luận–giáo huấn %</t>
  </si>
  <si>
    <t>Lịch sử–địa lý %</t>
  </si>
  <si>
    <t>Tai nạn–sự cố %</t>
  </si>
  <si>
    <t>Nhan đề gốc %</t>
  </si>
  <si>
    <t>E. Dòng thời gian 1869 – Tạp vụ theo tháng (mốc bàn giao 16/9/1869)</t>
  </si>
  <si>
    <t>Tháng</t>
  </si>
  <si>
    <t>Tạp vụ tổng</t>
  </si>
  <si>
    <t>Giải thích+Nghị luận %</t>
  </si>
  <si>
    <t>1869-02</t>
  </si>
  <si>
    <t>1869-04</t>
  </si>
  <si>
    <t>1869-06</t>
  </si>
  <si>
    <t>1869-07</t>
  </si>
  <si>
    <t>1869-08</t>
  </si>
  <si>
    <t>1869-09</t>
  </si>
  <si>
    <t>Potteaux→TVK</t>
  </si>
  <si>
    <t>1869-10</t>
  </si>
  <si>
    <t>1869-12</t>
  </si>
  <si>
    <t>Potteaux sớm</t>
  </si>
  <si>
    <t>Bài tri thức</t>
  </si>
  <si>
    <t>Nghị luận</t>
  </si>
  <si>
    <t>Lịch sử–địa lý</t>
  </si>
  <si>
    <t>Tai nạn–sự cố</t>
  </si>
  <si>
    <t>F. Diễn giải kết quả (theo 3 câu hỏi nghiên cứu)</t>
  </si>
  <si>
    <t>CH1 – Cấu trúc: tinh gọn chứ không mở rộng. Mô hình ba mục bất định thời Potteaux (chỉ 24/45 số có đủ 3 mục) chuyển thành cặp Công vụ–Tạp vụ ổn định (15/15 số thời TVK). Mật độ cả ba mục GIẢM (14,96→13,40 đv/số) nhưng hai mục tồn tại xuyên suốt (Công vụ+Tạp vụ) lại TĂNG nhẹ (12,80→13,40). Đây là tái cấu trúc, không phải tăng cơ học số mục/số bài.</t>
  </si>
  <si>
    <t>CH2 – Hình thức: Công vụ giữ lõi, Tạp vụ tái phân bố. Lõi văn bản công quyền của Công vụ gần như không đổi (~70,5%→70,7%); thay đổi của Công vụ nằm ở độ hiện diện đều (77,8%→100%) và nhan đề (21,2%→46,6%). Tạp vụ mới là nơi biến đổi: tin–tường thuật vẫn là nền (41,5%→44,8%), nhưng bài tri thức–khảo cứu tăng gần gấp ba (7,5%→21,0%), nghị luận–giáo huấn tăng (5,0%→8,4%), truyện gần như biến mất (12,8%→0,7%).</t>
  </si>
  <si>
    <t>CH3 – Nội dung: đa chức năng hóa, không phải “tri thức hóa” một chiều. Trong Tạp vụ, lịch sử–địa lý tăng (4,7%→15,4%), báo chí–truyền thông tăng (1,4%→4,2%), nhưng tai nạn–sự cố cũng tăng rất mạnh (9,2%→28,0%) – nền tin đời sống không bị thay bằng tri thức. Vì vậy “phong phú hóa” nên hiểu là đa chức năng hóa + tái cấu trúc, không phải mọi chủ đề cùng tăng.</t>
  </si>
  <si>
    <t>CH3 – Thời điểm (phát hiện then chốt): dấu hiệu đổi mới xuất hiện TRƯỚC mốc 16/9/1869. So sánh 3 pha cho thấy pha Potteaux 6–9/1869 đã nâng bài tri thức (6,1→12,2→21,0%), lịch sử–địa lý (3,2→9,8→15,4%) và đặc biệt nhan đề gốc (28,9→65,9→79,0%). Dòng thời gian theo tháng xác nhận: nhan đề gốc Tạp vụ vọt lên 60–73% ngay từ tháng 6–8/1869, khi Potteaux vẫn đứng tên. Do đó giai đoạn TVK phù hợp hơn với cách hiểu là củng cố–ổn định hóa, không phải điểm khởi đầu tuyệt đối.</t>
  </si>
  <si>
    <t>Giới hạn: corpus là các số hiện còn (không phải mẫu ngẫu nhiên), cỡ mẫu hai giai đoạn lệch 45/15; số Janneau (1 số) chỉ dùng như ca chuyển tiếp bổ trợ. Các tỷ lệ mô tả tư liệu bảo tồn, không suy rộng cho toàn bộ tờ báo.</t>
  </si>
  <si>
    <r>
      <t>K</t>
    </r>
    <r>
      <rPr>
        <b/>
        <sz val="11"/>
        <color theme="1"/>
        <rFont val="Calibri"/>
        <family val="2"/>
      </rPr>
      <t>ế</t>
    </r>
    <r>
      <rPr>
        <b/>
        <sz val="11"/>
        <color theme="1"/>
        <rFont val="맑은 고딕"/>
        <family val="3"/>
        <charset val="129"/>
        <scheme val="minor"/>
      </rPr>
      <t>t lu</t>
    </r>
    <r>
      <rPr>
        <b/>
        <sz val="11"/>
        <color theme="1"/>
        <rFont val="Calibri"/>
        <family val="2"/>
      </rPr>
      <t>ậ</t>
    </r>
    <r>
      <rPr>
        <b/>
        <sz val="11"/>
        <color theme="1"/>
        <rFont val="맑은 고딕"/>
        <family val="3"/>
        <charset val="129"/>
        <scheme val="minor"/>
      </rPr>
      <t>n: “phong phú hóa” = tái c</t>
    </r>
    <r>
      <rPr>
        <b/>
        <sz val="11"/>
        <color theme="1"/>
        <rFont val="Calibri"/>
        <family val="2"/>
      </rPr>
      <t>ấ</t>
    </r>
    <r>
      <rPr>
        <b/>
        <sz val="11"/>
        <color theme="1"/>
        <rFont val="맑은 고딕"/>
        <family val="3"/>
        <charset val="129"/>
        <scheme val="minor"/>
      </rPr>
      <t>u trúc (Giá ch</t>
    </r>
    <r>
      <rPr>
        <b/>
        <sz val="11"/>
        <color theme="1"/>
        <rFont val="Calibri"/>
        <family val="2"/>
      </rPr>
      <t>ợ</t>
    </r>
    <r>
      <rPr>
        <b/>
        <sz val="11"/>
        <color theme="1"/>
        <rFont val="맑은 고딕"/>
        <family val="3"/>
        <charset val="129"/>
        <scheme val="minor"/>
      </rPr>
      <t xml:space="preserve"> m</t>
    </r>
    <r>
      <rPr>
        <b/>
        <sz val="11"/>
        <color theme="1"/>
        <rFont val="Calibri"/>
        <family val="2"/>
      </rPr>
      <t>ấ</t>
    </r>
    <r>
      <rPr>
        <b/>
        <sz val="11"/>
        <color theme="1"/>
        <rFont val="맑은 고딕"/>
        <family val="3"/>
        <charset val="129"/>
        <scheme val="minor"/>
      </rPr>
      <t>t ng</t>
    </r>
    <r>
      <rPr>
        <b/>
        <sz val="11"/>
        <color theme="1"/>
        <rFont val="Calibri"/>
        <family val="2"/>
      </rPr>
      <t>ă</t>
    </r>
    <r>
      <rPr>
        <b/>
        <sz val="11"/>
        <color theme="1"/>
        <rFont val="맑은 고딕"/>
        <family val="3"/>
        <charset val="129"/>
        <scheme val="minor"/>
      </rPr>
      <t>n riêng, ch</t>
    </r>
    <r>
      <rPr>
        <b/>
        <sz val="11"/>
        <color theme="1"/>
        <rFont val="Calibri"/>
        <family val="2"/>
      </rPr>
      <t>ứ</t>
    </r>
    <r>
      <rPr>
        <b/>
        <sz val="11"/>
        <color theme="1"/>
        <rFont val="맑은 고딕"/>
        <family val="3"/>
        <charset val="129"/>
        <scheme val="minor"/>
      </rPr>
      <t>c n</t>
    </r>
    <r>
      <rPr>
        <b/>
        <sz val="11"/>
        <color theme="1"/>
        <rFont val="Calibri"/>
        <family val="2"/>
      </rPr>
      <t>ă</t>
    </r>
    <r>
      <rPr>
        <b/>
        <sz val="11"/>
        <color theme="1"/>
        <rFont val="맑은 고딕"/>
        <family val="3"/>
        <charset val="129"/>
        <scheme val="minor"/>
      </rPr>
      <t>ng giá c</t>
    </r>
    <r>
      <rPr>
        <b/>
        <sz val="11"/>
        <color theme="1"/>
        <rFont val="Calibri"/>
        <family val="2"/>
      </rPr>
      <t>ả</t>
    </r>
    <r>
      <rPr>
        <b/>
        <sz val="11"/>
        <color theme="1"/>
        <rFont val="맑은 고딕"/>
        <family val="3"/>
        <charset val="129"/>
        <scheme val="minor"/>
      </rPr>
      <t xml:space="preserve"> chuy</t>
    </r>
    <r>
      <rPr>
        <b/>
        <sz val="11"/>
        <color theme="1"/>
        <rFont val="Calibri"/>
        <family val="2"/>
      </rPr>
      <t>ể</t>
    </r>
    <r>
      <rPr>
        <b/>
        <sz val="11"/>
        <color theme="1"/>
        <rFont val="맑은 고딕"/>
        <family val="3"/>
        <charset val="129"/>
        <scheme val="minor"/>
      </rPr>
      <t>n m</t>
    </r>
    <r>
      <rPr>
        <b/>
        <sz val="11"/>
        <color theme="1"/>
        <rFont val="Calibri"/>
        <family val="2"/>
      </rPr>
      <t>ộ</t>
    </r>
    <r>
      <rPr>
        <b/>
        <sz val="11"/>
        <color theme="1"/>
        <rFont val="맑은 고딕"/>
        <family val="3"/>
        <charset val="129"/>
        <scheme val="minor"/>
      </rPr>
      <t>t ph</t>
    </r>
    <r>
      <rPr>
        <b/>
        <sz val="11"/>
        <color theme="1"/>
        <rFont val="Calibri"/>
        <family val="2"/>
      </rPr>
      <t>ầ</t>
    </r>
    <r>
      <rPr>
        <b/>
        <sz val="11"/>
        <color theme="1"/>
        <rFont val="맑은 고딕"/>
        <family val="3"/>
        <charset val="129"/>
        <scheme val="minor"/>
      </rPr>
      <t>n vào T</t>
    </r>
    <r>
      <rPr>
        <b/>
        <sz val="11"/>
        <color theme="1"/>
        <rFont val="Calibri"/>
        <family val="2"/>
      </rPr>
      <t>ạ</t>
    </r>
    <r>
      <rPr>
        <b/>
        <sz val="11"/>
        <color theme="1"/>
        <rFont val="맑은 고딕"/>
        <family val="3"/>
        <charset val="129"/>
        <scheme val="minor"/>
      </rPr>
      <t>p v</t>
    </r>
    <r>
      <rPr>
        <b/>
        <sz val="11"/>
        <color theme="1"/>
        <rFont val="Calibri"/>
        <family val="2"/>
      </rPr>
      <t>ụ</t>
    </r>
    <r>
      <rPr>
        <b/>
        <sz val="11"/>
        <color theme="1"/>
        <rFont val="맑은 고딕"/>
        <family val="3"/>
        <charset val="129"/>
        <scheme val="minor"/>
      </rPr>
      <t>) + đa ch</t>
    </r>
    <r>
      <rPr>
        <b/>
        <sz val="11"/>
        <color theme="1"/>
        <rFont val="Calibri"/>
        <family val="2"/>
      </rPr>
      <t>ứ</t>
    </r>
    <r>
      <rPr>
        <b/>
        <sz val="11"/>
        <color theme="1"/>
        <rFont val="맑은 고딕"/>
        <family val="3"/>
        <charset val="129"/>
        <scheme val="minor"/>
      </rPr>
      <t>c n</t>
    </r>
    <r>
      <rPr>
        <b/>
        <sz val="11"/>
        <color theme="1"/>
        <rFont val="Calibri"/>
        <family val="2"/>
      </rPr>
      <t>ă</t>
    </r>
    <r>
      <rPr>
        <b/>
        <sz val="11"/>
        <color theme="1"/>
        <rFont val="맑은 고딕"/>
        <family val="3"/>
        <charset val="129"/>
        <scheme val="minor"/>
      </rPr>
      <t>ng hóa T</t>
    </r>
    <r>
      <rPr>
        <b/>
        <sz val="11"/>
        <color theme="1"/>
        <rFont val="Calibri"/>
        <family val="2"/>
      </rPr>
      <t>ạ</t>
    </r>
    <r>
      <rPr>
        <b/>
        <sz val="11"/>
        <color theme="1"/>
        <rFont val="맑은 고딕"/>
        <family val="3"/>
        <charset val="129"/>
        <scheme val="minor"/>
      </rPr>
      <t>p v</t>
    </r>
    <r>
      <rPr>
        <b/>
        <sz val="11"/>
        <color theme="1"/>
        <rFont val="Calibri"/>
        <family val="2"/>
      </rPr>
      <t>ụ</t>
    </r>
    <r>
      <rPr>
        <b/>
        <sz val="11"/>
        <color theme="1"/>
        <rFont val="맑은 고딕"/>
        <family val="3"/>
        <charset val="129"/>
        <scheme val="minor"/>
      </rPr>
      <t xml:space="preserve"> + phân đo</t>
    </r>
    <r>
      <rPr>
        <b/>
        <sz val="11"/>
        <color theme="1"/>
        <rFont val="Calibri"/>
        <family val="2"/>
      </rPr>
      <t>ạ</t>
    </r>
    <r>
      <rPr>
        <b/>
        <sz val="11"/>
        <color theme="1"/>
        <rFont val="맑은 고딕"/>
        <family val="3"/>
        <charset val="129"/>
        <scheme val="minor"/>
      </rPr>
      <t>n/đ</t>
    </r>
    <r>
      <rPr>
        <b/>
        <sz val="11"/>
        <color theme="1"/>
        <rFont val="Calibri"/>
        <family val="2"/>
      </rPr>
      <t>ị</t>
    </r>
    <r>
      <rPr>
        <b/>
        <sz val="11"/>
        <color theme="1"/>
        <rFont val="맑은 고딕"/>
        <family val="3"/>
        <charset val="129"/>
        <scheme val="minor"/>
      </rPr>
      <t>nh danh v</t>
    </r>
    <r>
      <rPr>
        <b/>
        <sz val="11"/>
        <color theme="1"/>
        <rFont val="Calibri"/>
        <family val="2"/>
      </rPr>
      <t>ă</t>
    </r>
    <r>
      <rPr>
        <b/>
        <sz val="11"/>
        <color theme="1"/>
        <rFont val="맑은 고딕"/>
        <family val="3"/>
        <charset val="129"/>
        <scheme val="minor"/>
      </rPr>
      <t>n b</t>
    </r>
    <r>
      <rPr>
        <b/>
        <sz val="11"/>
        <color theme="1"/>
        <rFont val="Calibri"/>
        <family val="2"/>
      </rPr>
      <t>ả</t>
    </r>
    <r>
      <rPr>
        <b/>
        <sz val="11"/>
        <color theme="1"/>
        <rFont val="맑은 고딕"/>
        <family val="3"/>
        <charset val="129"/>
        <scheme val="minor"/>
      </rPr>
      <t>n rõ h</t>
    </r>
    <r>
      <rPr>
        <b/>
        <sz val="11"/>
        <color theme="1"/>
        <rFont val="Calibri"/>
        <family val="2"/>
      </rPr>
      <t>ơ</t>
    </r>
    <r>
      <rPr>
        <b/>
        <sz val="11"/>
        <color theme="1"/>
        <rFont val="맑은 고딕"/>
        <family val="3"/>
        <charset val="129"/>
        <scheme val="minor"/>
      </rPr>
      <t>n. M</t>
    </r>
    <r>
      <rPr>
        <b/>
        <sz val="11"/>
        <color theme="1"/>
        <rFont val="Calibri"/>
        <family val="2"/>
      </rPr>
      <t>ố</t>
    </r>
    <r>
      <rPr>
        <b/>
        <sz val="11"/>
        <color theme="1"/>
        <rFont val="맑은 고딕"/>
        <family val="3"/>
        <charset val="129"/>
        <scheme val="minor"/>
      </rPr>
      <t>c th</t>
    </r>
    <r>
      <rPr>
        <b/>
        <sz val="11"/>
        <color theme="1"/>
        <rFont val="Calibri"/>
        <family val="2"/>
      </rPr>
      <t>ể</t>
    </r>
    <r>
      <rPr>
        <b/>
        <sz val="11"/>
        <color theme="1"/>
        <rFont val="맑은 고딕"/>
        <family val="3"/>
        <charset val="129"/>
        <scheme val="minor"/>
      </rPr>
      <t xml:space="preserve"> ch</t>
    </r>
    <r>
      <rPr>
        <b/>
        <sz val="11"/>
        <color theme="1"/>
        <rFont val="Calibri"/>
        <family val="2"/>
      </rPr>
      <t>ế</t>
    </r>
    <r>
      <rPr>
        <b/>
        <sz val="11"/>
        <color theme="1"/>
        <rFont val="맑은 고딕"/>
        <family val="3"/>
        <charset val="129"/>
        <scheme val="minor"/>
      </rPr>
      <t xml:space="preserve"> (16/9) và m</t>
    </r>
    <r>
      <rPr>
        <b/>
        <sz val="11"/>
        <color theme="1"/>
        <rFont val="Calibri"/>
        <family val="2"/>
      </rPr>
      <t>ố</t>
    </r>
    <r>
      <rPr>
        <b/>
        <sz val="11"/>
        <color theme="1"/>
        <rFont val="맑은 고딕"/>
        <family val="3"/>
        <charset val="129"/>
        <scheme val="minor"/>
      </rPr>
      <t>c bi</t>
    </r>
    <r>
      <rPr>
        <b/>
        <sz val="11"/>
        <color theme="1"/>
        <rFont val="Calibri"/>
        <family val="2"/>
      </rPr>
      <t>ế</t>
    </r>
    <r>
      <rPr>
        <b/>
        <sz val="11"/>
        <color theme="1"/>
        <rFont val="맑은 고딕"/>
        <family val="3"/>
        <charset val="129"/>
        <scheme val="minor"/>
      </rPr>
      <t>n đ</t>
    </r>
    <r>
      <rPr>
        <b/>
        <sz val="11"/>
        <color theme="1"/>
        <rFont val="Calibri"/>
        <family val="2"/>
      </rPr>
      <t>ổ</t>
    </r>
    <r>
      <rPr>
        <b/>
        <sz val="11"/>
        <color theme="1"/>
        <rFont val="맑은 고딕"/>
        <family val="3"/>
        <charset val="129"/>
        <scheme val="minor"/>
      </rPr>
      <t>i n</t>
    </r>
    <r>
      <rPr>
        <b/>
        <sz val="11"/>
        <color theme="1"/>
        <rFont val="Calibri"/>
        <family val="2"/>
      </rPr>
      <t>ộ</t>
    </r>
    <r>
      <rPr>
        <b/>
        <sz val="11"/>
        <color theme="1"/>
        <rFont val="맑은 고딕"/>
        <family val="3"/>
        <charset val="129"/>
        <scheme val="minor"/>
      </rPr>
      <t>i dung KHÔNG trùng khít.</t>
    </r>
    <phoneticPr fontId="2" type="noConversion"/>
  </si>
  <si>
    <t>1865</t>
  </si>
  <si>
    <t>1866</t>
  </si>
  <si>
    <t>1867</t>
  </si>
  <si>
    <t>1868</t>
  </si>
  <si>
    <t>1869</t>
  </si>
  <si>
    <t>1870</t>
  </si>
  <si>
    <t>1871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</si>
</sst>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
    <numFmt numFmtId="178" formatCode="\+0.0%;\-0.0%"/>
    <numFmt numFmtId="179" formatCode="0.00\x"/>
  </numFmts>
  <fonts count="66">
    <font>
      <sz val="11"/>
      <color theme="1"/>
      <name val="맑은 고딕"/>
      <family val="2"/>
      <scheme val="minor"/>
    </font>
    <font>
      <b/>
      <sz val="11"/>
      <color rgb="FFFFFFFF"/>
      <name val="Segoe UI"/>
      <family val="2"/>
    </font>
    <font>
      <sz val="8"/>
      <name val="맑은 고딕"/>
      <family val="3"/>
      <charset val="129"/>
      <scheme val="minor"/>
    </font>
    <font>
      <sz val="10"/>
      <color theme="1"/>
      <name val="Segoe UI"/>
      <family val="2"/>
    </font>
    <font>
      <b/>
      <sz val="10"/>
      <color theme="1"/>
      <name val="Segoe UI"/>
      <family val="2"/>
    </font>
    <font>
      <b/>
      <sz val="10"/>
      <color theme="1"/>
      <name val="맑은 고딕"/>
      <family val="2"/>
      <scheme val="minor"/>
    </font>
    <font>
      <i/>
      <sz val="10"/>
      <color theme="1"/>
      <name val="Segoe UI"/>
      <family val="2"/>
    </font>
    <font>
      <sz val="11"/>
      <color theme="1"/>
      <name val="Segoe UI"/>
      <family val="2"/>
    </font>
    <font>
      <sz val="11"/>
      <color theme="1"/>
      <name val="Segoe UI"/>
      <family val="2"/>
      <charset val="163"/>
    </font>
    <font>
      <sz val="11"/>
      <color theme="1"/>
      <name val="Calibri"/>
      <family val="2"/>
      <charset val="163"/>
    </font>
    <font>
      <sz val="11"/>
      <color theme="1"/>
      <name val="Calibri"/>
      <family val="2"/>
      <charset val="238"/>
    </font>
    <font>
      <b/>
      <sz val="11"/>
      <color theme="1"/>
      <name val="맑은 고딕"/>
      <family val="2"/>
      <charset val="129"/>
      <scheme val="minor"/>
    </font>
    <font>
      <b/>
      <sz val="11"/>
      <color rgb="FFFFFFFF"/>
      <name val="맑은 고딕"/>
      <family val="2"/>
      <charset val="129"/>
      <scheme val="minor"/>
    </font>
    <font>
      <sz val="8"/>
      <name val="맑은 고딕"/>
      <family val="2"/>
      <charset val="129"/>
      <scheme val="minor"/>
    </font>
    <font>
      <sz val="11"/>
      <color theme="1"/>
      <name val="Calibri"/>
      <family val="2"/>
    </font>
    <font>
      <sz val="11"/>
      <color theme="1"/>
      <name val="맑은 고딕"/>
      <family val="3"/>
      <charset val="129"/>
      <scheme val="minor"/>
    </font>
    <font>
      <sz val="11"/>
      <color rgb="FF0000FF"/>
      <name val="맑은 고딕"/>
      <family val="2"/>
      <charset val="129"/>
      <scheme val="minor"/>
    </font>
    <font>
      <sz val="11"/>
      <color theme="1"/>
      <name val="Segoe UI Symbol"/>
      <family val="2"/>
    </font>
    <font>
      <b/>
      <sz val="12"/>
      <color rgb="FF1F4E78"/>
      <name val="맑은 고딕"/>
      <family val="2"/>
      <charset val="129"/>
      <scheme val="minor"/>
    </font>
    <font>
      <b/>
      <sz val="11"/>
      <color rgb="FFFFFFFF"/>
      <name val="Calibri"/>
      <family val="2"/>
      <charset val="163"/>
    </font>
    <font>
      <b/>
      <sz val="9"/>
      <color indexed="81"/>
      <name val="Tahoma"/>
      <family val="2"/>
    </font>
    <font>
      <sz val="9"/>
      <color indexed="81"/>
      <name val="Tahoma"/>
      <family val="2"/>
    </font>
    <font>
      <b/>
      <sz val="10"/>
      <color rgb="FF000000"/>
      <name val="Segoe UI"/>
      <family val="2"/>
    </font>
    <font>
      <sz val="11"/>
      <color theme="1"/>
      <name val="Calibri"/>
      <family val="3"/>
      <charset val="163"/>
    </font>
    <font>
      <sz val="11"/>
      <color theme="1"/>
      <name val="맑은 고딕"/>
      <family val="2"/>
      <charset val="129"/>
    </font>
    <font>
      <b/>
      <sz val="11"/>
      <color theme="1"/>
      <name val="맑은 고딕"/>
      <family val="3"/>
      <charset val="129"/>
      <scheme val="minor"/>
    </font>
    <font>
      <sz val="10"/>
      <color theme="1"/>
      <name val="돋움"/>
      <family val="3"/>
      <charset val="129"/>
    </font>
    <font>
      <sz val="11"/>
      <name val="Carlito"/>
    </font>
    <font>
      <b/>
      <sz val="14"/>
      <color rgb="FFFFFFFF"/>
      <name val="Carlito"/>
    </font>
    <font>
      <b/>
      <sz val="11"/>
      <name val="Carlito"/>
    </font>
    <font>
      <i/>
      <sz val="10"/>
      <name val="Carlito"/>
    </font>
    <font>
      <b/>
      <sz val="11"/>
      <color rgb="FFFFFFFF"/>
      <name val="Carlito"/>
    </font>
    <font>
      <sz val="11"/>
      <name val="Calibri"/>
      <family val="2"/>
    </font>
    <font>
      <sz val="8"/>
      <name val="돋움"/>
      <family val="3"/>
      <charset val="129"/>
    </font>
    <font>
      <sz val="10"/>
      <name val="Carlito"/>
    </font>
    <font>
      <sz val="11"/>
      <color rgb="FF006100"/>
      <name val="맑은 고딕"/>
      <family val="3"/>
      <charset val="129"/>
      <scheme val="minor"/>
    </font>
    <font>
      <b/>
      <sz val="15"/>
      <color rgb="FFFFFFFF"/>
      <name val="맑은 고딕"/>
      <family val="3"/>
      <charset val="129"/>
    </font>
    <font>
      <i/>
      <sz val="10"/>
      <color rgb="FF1F1F1F"/>
      <name val="맑은 고딕"/>
      <family val="3"/>
      <charset val="129"/>
    </font>
    <font>
      <b/>
      <sz val="11"/>
      <color rgb="FF1F1F1F"/>
      <name val="맑은 고딕"/>
      <family val="3"/>
      <charset val="129"/>
    </font>
    <font>
      <b/>
      <sz val="11"/>
      <color rgb="FFFFFFFF"/>
      <name val="맑은 고딕"/>
      <family val="3"/>
      <charset val="129"/>
    </font>
    <font>
      <b/>
      <sz val="11"/>
      <color rgb="FFFFFFFF"/>
      <name val="Calibri"/>
      <family val="2"/>
    </font>
    <font>
      <i/>
      <sz val="10"/>
      <color rgb="FF1F1F1F"/>
      <name val="Calibri"/>
      <family val="2"/>
    </font>
    <font>
      <i/>
      <sz val="10"/>
      <color rgb="FF1F1F1F"/>
      <name val="맑은 고딕"/>
      <family val="2"/>
      <charset val="129"/>
    </font>
    <font>
      <i/>
      <sz val="10"/>
      <color rgb="FF1F1F1F"/>
      <name val="Calibri"/>
      <family val="3"/>
      <charset val="163"/>
    </font>
    <font>
      <b/>
      <sz val="11"/>
      <color rgb="FF1F1F1F"/>
      <name val="Calibri"/>
      <family val="2"/>
    </font>
    <font>
      <b/>
      <sz val="11"/>
      <color theme="1"/>
      <name val="맑은 고딕"/>
      <family val="2"/>
      <scheme val="minor"/>
    </font>
    <font>
      <sz val="10"/>
      <name val="Segoe UI"/>
      <family val="2"/>
    </font>
    <font>
      <sz val="10"/>
      <name val="Calibri"/>
      <family val="2"/>
    </font>
    <font>
      <b/>
      <sz val="11"/>
      <color rgb="FFFFFFFF"/>
      <name val="맑은 고딕"/>
      <family val="2"/>
      <scheme val="minor"/>
    </font>
    <font>
      <b/>
      <sz val="10"/>
      <color rgb="FFFFFFFF"/>
      <name val="Segoe UI"/>
      <family val="2"/>
    </font>
    <font>
      <b/>
      <sz val="10"/>
      <color rgb="FF0000FF"/>
      <name val="Segoe UI"/>
      <family val="2"/>
    </font>
    <font>
      <sz val="11"/>
      <color rgb="FF0000FF"/>
      <name val="맑은 고딕"/>
      <family val="2"/>
      <scheme val="minor"/>
    </font>
    <font>
      <b/>
      <sz val="16"/>
      <color theme="1"/>
      <name val="맑은 고딕"/>
      <family val="2"/>
      <scheme val="minor"/>
    </font>
    <font>
      <sz val="11"/>
      <color rgb="FF666666"/>
      <name val="맑은 고딕"/>
      <family val="2"/>
      <scheme val="minor"/>
    </font>
    <font>
      <b/>
      <sz val="13"/>
      <color theme="1"/>
      <name val="맑은 고딕"/>
      <family val="2"/>
      <scheme val="minor"/>
    </font>
    <font>
      <sz val="11"/>
      <color rgb="FF888888"/>
      <name val="맑은 고딕"/>
      <family val="2"/>
      <scheme val="minor"/>
    </font>
    <font>
      <b/>
      <sz val="11"/>
      <color rgb="FFFFFFFF"/>
      <name val="맑은 고딕"/>
      <family val="3"/>
      <charset val="129"/>
      <scheme val="minor"/>
    </font>
    <font>
      <sz val="11"/>
      <color rgb="FF2E7D32"/>
      <name val="맑은 고딕"/>
      <family val="2"/>
      <scheme val="minor"/>
    </font>
    <font>
      <b/>
      <sz val="11"/>
      <color rgb="FF666666"/>
      <name val="맑은 고딕"/>
      <family val="2"/>
      <scheme val="minor"/>
    </font>
    <font>
      <sz val="11"/>
      <color rgb="FF1F4E79"/>
      <name val="맑은 고딕"/>
      <family val="2"/>
      <scheme val="minor"/>
    </font>
    <font>
      <b/>
      <sz val="12"/>
      <color rgb="FF1F4E79"/>
      <name val="맑은 고딕"/>
      <family val="2"/>
      <scheme val="minor"/>
    </font>
    <font>
      <b/>
      <sz val="15"/>
      <color theme="1"/>
      <name val="맑은 고딕"/>
      <family val="2"/>
      <scheme val="minor"/>
    </font>
    <font>
      <b/>
      <sz val="11"/>
      <color rgb="FF888888"/>
      <name val="맑은 고딕"/>
      <family val="2"/>
      <scheme val="minor"/>
    </font>
    <font>
      <b/>
      <sz val="12"/>
      <color theme="1"/>
      <name val="맑은 고딕"/>
      <family val="2"/>
      <scheme val="minor"/>
    </font>
    <font>
      <b/>
      <sz val="12"/>
      <color rgb="FF1F4E79"/>
      <name val="맑은 고딕"/>
      <family val="3"/>
      <charset val="129"/>
      <scheme val="minor"/>
    </font>
    <font>
      <b/>
      <sz val="11"/>
      <color theme="1"/>
      <name val="Calibri"/>
      <family val="2"/>
    </font>
  </fonts>
  <fills count="27">
    <fill>
      <patternFill patternType="none"/>
    </fill>
    <fill>
      <patternFill patternType="gray125"/>
    </fill>
    <fill>
      <patternFill patternType="solid">
        <fgColor rgb="FF1B365D"/>
        <bgColor indexed="64"/>
      </patternFill>
    </fill>
    <fill>
      <patternFill patternType="solid">
        <fgColor rgb="FFF9FAFC"/>
        <bgColor indexed="64"/>
      </patternFill>
    </fill>
    <fill>
      <patternFill patternType="solid">
        <fgColor rgb="FFFFFF00"/>
        <bgColor indexed="64"/>
      </patternFill>
    </fill>
    <fill>
      <patternFill patternType="solid">
        <fgColor theme="0"/>
        <bgColor indexed="64"/>
      </patternFill>
    </fill>
    <fill>
      <patternFill patternType="solid">
        <fgColor rgb="FFFFE699"/>
        <bgColor indexed="64"/>
      </patternFill>
    </fill>
    <fill>
      <patternFill patternType="solid">
        <fgColor rgb="FFFFF2CC"/>
        <bgColor indexed="64"/>
      </patternFill>
    </fill>
    <fill>
      <patternFill patternType="solid">
        <fgColor rgb="FF1F4E78"/>
        <bgColor indexed="64"/>
      </patternFill>
    </fill>
    <fill>
      <patternFill patternType="solid">
        <fgColor rgb="FFDDEBF7"/>
        <bgColor indexed="64"/>
      </patternFill>
    </fill>
    <fill>
      <patternFill patternType="solid">
        <fgColor theme="5" tint="0.79998168889431442"/>
        <bgColor indexed="64"/>
      </patternFill>
    </fill>
    <fill>
      <patternFill patternType="solid">
        <fgColor rgb="FF1F4E78"/>
      </patternFill>
    </fill>
    <fill>
      <patternFill patternType="solid">
        <fgColor rgb="FFD9EAF7"/>
      </patternFill>
    </fill>
    <fill>
      <patternFill patternType="solid">
        <fgColor rgb="FFFFF2CC"/>
      </patternFill>
    </fill>
    <fill>
      <patternFill patternType="solid">
        <fgColor rgb="FF5B9BD5"/>
      </patternFill>
    </fill>
    <fill>
      <patternFill patternType="solid">
        <fgColor rgb="FFC6EFCE"/>
        <bgColor indexed="64"/>
      </patternFill>
    </fill>
    <fill>
      <patternFill patternType="solid">
        <fgColor theme="3" tint="0.79998168889431442"/>
        <bgColor indexed="64"/>
      </patternFill>
    </fill>
    <fill>
      <patternFill patternType="solid">
        <fgColor rgb="FFEAF2F8"/>
      </patternFill>
    </fill>
    <fill>
      <patternFill patternType="solid">
        <fgColor rgb="FF5B6B7D"/>
        <bgColor indexed="64"/>
      </patternFill>
    </fill>
    <fill>
      <patternFill patternType="solid">
        <fgColor rgb="FFFFFFFF"/>
        <bgColor indexed="64"/>
      </patternFill>
    </fill>
    <fill>
      <patternFill patternType="solid">
        <fgColor rgb="FFFFC000"/>
        <bgColor indexed="64"/>
      </patternFill>
    </fill>
    <fill>
      <patternFill patternType="solid">
        <fgColor rgb="FFBDD7EE"/>
        <bgColor indexed="64"/>
      </patternFill>
    </fill>
    <fill>
      <patternFill patternType="solid">
        <fgColor rgb="FF1F4E79"/>
        <bgColor indexed="64"/>
      </patternFill>
    </fill>
    <fill>
      <patternFill patternType="solid">
        <fgColor rgb="FF7F2A2A"/>
        <bgColor indexed="64"/>
      </patternFill>
    </fill>
    <fill>
      <patternFill patternType="solid">
        <fgColor rgb="FF2E7D32"/>
        <bgColor indexed="64"/>
      </patternFill>
    </fill>
    <fill>
      <patternFill patternType="solid">
        <fgColor rgb="FF404040"/>
        <bgColor indexed="64"/>
      </patternFill>
    </fill>
    <fill>
      <patternFill patternType="solid">
        <fgColor rgb="FFC55A1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7" fillId="0" borderId="0"/>
  </cellStyleXfs>
  <cellXfs count="172">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12" fillId="8" borderId="1" xfId="0" applyFont="1" applyFill="1" applyBorder="1" applyAlignment="1">
      <alignment horizontal="center" vertical="center"/>
    </xf>
    <xf numFmtId="0" fontId="9" fillId="0" borderId="0" xfId="0" applyFont="1" applyAlignment="1">
      <alignment vertical="center"/>
    </xf>
    <xf numFmtId="0" fontId="12" fillId="8" borderId="2" xfId="0" applyFont="1" applyFill="1" applyBorder="1" applyAlignment="1">
      <alignment horizontal="center" vertical="center"/>
    </xf>
    <xf numFmtId="0" fontId="0" fillId="0" borderId="0" xfId="0" applyAlignment="1">
      <alignment vertical="center"/>
    </xf>
    <xf numFmtId="0" fontId="0" fillId="0" borderId="1" xfId="0" applyBorder="1" applyAlignment="1">
      <alignment vertical="center"/>
    </xf>
    <xf numFmtId="1" fontId="0" fillId="0" borderId="1" xfId="0" applyNumberFormat="1" applyBorder="1" applyAlignment="1">
      <alignment horizontal="center" vertical="center"/>
    </xf>
    <xf numFmtId="1" fontId="16" fillId="0" borderId="0" xfId="0" applyNumberFormat="1" applyFont="1" applyAlignment="1">
      <alignment horizontal="center" vertical="center"/>
    </xf>
    <xf numFmtId="176" fontId="0" fillId="0" borderId="0" xfId="0" applyNumberFormat="1" applyAlignment="1">
      <alignment horizontal="center" vertical="center"/>
    </xf>
    <xf numFmtId="0" fontId="0" fillId="0" borderId="3" xfId="0" applyBorder="1" applyAlignment="1">
      <alignment horizontal="center" vertical="center"/>
    </xf>
    <xf numFmtId="0" fontId="17" fillId="0" borderId="1" xfId="0" applyFont="1" applyBorder="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176" fontId="11" fillId="0" borderId="0" xfId="0" applyNumberFormat="1" applyFont="1" applyAlignment="1">
      <alignment horizontal="center" vertical="center"/>
    </xf>
    <xf numFmtId="0" fontId="11" fillId="9" borderId="1" xfId="0" applyFont="1" applyFill="1" applyBorder="1" applyAlignment="1">
      <alignment vertical="center"/>
    </xf>
    <xf numFmtId="0" fontId="11" fillId="9" borderId="1" xfId="0" applyFont="1" applyFill="1" applyBorder="1" applyAlignment="1">
      <alignment horizontal="center" vertical="center"/>
    </xf>
    <xf numFmtId="0" fontId="9" fillId="4" borderId="0" xfId="0" applyFont="1" applyFill="1" applyAlignment="1">
      <alignment vertical="center"/>
    </xf>
    <xf numFmtId="0" fontId="0" fillId="4" borderId="0" xfId="0" applyFill="1" applyAlignment="1">
      <alignment vertical="center"/>
    </xf>
    <xf numFmtId="49" fontId="3" fillId="3" borderId="1" xfId="0" applyNumberFormat="1" applyFont="1" applyFill="1" applyBorder="1" applyAlignment="1">
      <alignment horizontal="center" vertical="top" wrapText="1"/>
    </xf>
    <xf numFmtId="0" fontId="3" fillId="3" borderId="1" xfId="0" applyFont="1" applyFill="1" applyBorder="1" applyAlignment="1">
      <alignment horizontal="center" vertical="top" wrapText="1"/>
    </xf>
    <xf numFmtId="1" fontId="3" fillId="3" borderId="1" xfId="0" applyNumberFormat="1" applyFont="1" applyFill="1" applyBorder="1" applyAlignment="1">
      <alignment horizontal="center" vertical="top" wrapText="1"/>
    </xf>
    <xf numFmtId="0" fontId="4" fillId="3" borderId="1" xfId="0" applyFont="1" applyFill="1" applyBorder="1" applyAlignment="1">
      <alignment horizontal="center" vertical="top" wrapText="1"/>
    </xf>
    <xf numFmtId="49" fontId="3" fillId="4" borderId="1" xfId="0" applyNumberFormat="1" applyFont="1" applyFill="1" applyBorder="1" applyAlignment="1">
      <alignment horizontal="center"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49" fontId="3" fillId="5" borderId="1" xfId="0" applyNumberFormat="1" applyFont="1" applyFill="1" applyBorder="1" applyAlignment="1">
      <alignment horizontal="center" vertical="top" wrapText="1"/>
    </xf>
    <xf numFmtId="0" fontId="3" fillId="5" borderId="1" xfId="0" applyFont="1" applyFill="1" applyBorder="1" applyAlignment="1">
      <alignment horizontal="center" vertical="top" wrapText="1"/>
    </xf>
    <xf numFmtId="0" fontId="4" fillId="5" borderId="1" xfId="0" applyFont="1" applyFill="1" applyBorder="1" applyAlignment="1">
      <alignment horizontal="center" vertical="top" wrapText="1"/>
    </xf>
    <xf numFmtId="1" fontId="3" fillId="5" borderId="1" xfId="0" applyNumberFormat="1" applyFont="1" applyFill="1" applyBorder="1" applyAlignment="1">
      <alignment horizontal="center" vertical="top" wrapText="1"/>
    </xf>
    <xf numFmtId="0" fontId="0" fillId="0" borderId="1" xfId="0" applyBorder="1" applyAlignment="1">
      <alignment horizontal="center" vertical="top" wrapText="1"/>
    </xf>
    <xf numFmtId="0" fontId="9"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10" fillId="0" borderId="1" xfId="0" applyFont="1" applyBorder="1" applyAlignment="1">
      <alignment horizontal="center" vertical="top" wrapText="1"/>
    </xf>
    <xf numFmtId="0" fontId="7" fillId="0" borderId="1" xfId="0" applyFont="1" applyBorder="1" applyAlignment="1">
      <alignment horizontal="center" vertical="top" wrapText="1"/>
    </xf>
    <xf numFmtId="49" fontId="3" fillId="3" borderId="5" xfId="0" applyNumberFormat="1" applyFont="1" applyFill="1" applyBorder="1" applyAlignment="1">
      <alignment horizontal="center" vertical="top" wrapText="1"/>
    </xf>
    <xf numFmtId="1" fontId="3" fillId="3" borderId="5" xfId="0" applyNumberFormat="1" applyFont="1" applyFill="1" applyBorder="1" applyAlignment="1">
      <alignment horizontal="center" vertical="top" wrapText="1"/>
    </xf>
    <xf numFmtId="0" fontId="4" fillId="3" borderId="5" xfId="0" applyFont="1" applyFill="1" applyBorder="1" applyAlignment="1">
      <alignment horizontal="center" vertical="top" wrapText="1"/>
    </xf>
    <xf numFmtId="0" fontId="3" fillId="3" borderId="5" xfId="0" applyFont="1" applyFill="1" applyBorder="1" applyAlignment="1">
      <alignment horizontal="center" vertical="top" wrapText="1"/>
    </xf>
    <xf numFmtId="0" fontId="6" fillId="3" borderId="5" xfId="0" applyFont="1" applyFill="1" applyBorder="1" applyAlignment="1">
      <alignment horizontal="center" vertical="top" wrapText="1"/>
    </xf>
    <xf numFmtId="0" fontId="0" fillId="0" borderId="5" xfId="0" applyBorder="1" applyAlignment="1">
      <alignment horizontal="center" vertical="top" wrapText="1"/>
    </xf>
    <xf numFmtId="0" fontId="0" fillId="4" borderId="1" xfId="0" applyFill="1" applyBorder="1" applyAlignment="1">
      <alignment horizontal="center" vertical="top" wrapText="1"/>
    </xf>
    <xf numFmtId="0" fontId="9" fillId="4"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0" fillId="5" borderId="1" xfId="0" applyFill="1" applyBorder="1" applyAlignment="1">
      <alignment horizontal="center" vertical="top" wrapText="1"/>
    </xf>
    <xf numFmtId="0" fontId="31" fillId="14" borderId="0" xfId="1" applyFont="1" applyFill="1" applyAlignment="1">
      <alignment horizontal="center" vertical="center" wrapText="1"/>
    </xf>
    <xf numFmtId="0" fontId="32" fillId="0" borderId="0" xfId="0" applyFont="1" applyAlignment="1">
      <alignment wrapText="1"/>
    </xf>
    <xf numFmtId="0" fontId="34" fillId="0" borderId="0" xfId="1" applyFont="1" applyAlignment="1">
      <alignment horizontal="center" vertical="top" wrapText="1"/>
    </xf>
    <xf numFmtId="0" fontId="34" fillId="0" borderId="0" xfId="1" applyFont="1" applyAlignment="1">
      <alignment vertical="top" wrapText="1"/>
    </xf>
    <xf numFmtId="49" fontId="34" fillId="0" borderId="0" xfId="1" applyNumberFormat="1" applyFont="1" applyAlignment="1">
      <alignment horizontal="center" vertical="top" wrapText="1"/>
    </xf>
    <xf numFmtId="0" fontId="0" fillId="0" borderId="0" xfId="0" applyAlignment="1">
      <alignment wrapText="1"/>
    </xf>
    <xf numFmtId="49" fontId="22" fillId="5" borderId="1" xfId="0" applyNumberFormat="1" applyFont="1" applyFill="1" applyBorder="1" applyAlignment="1">
      <alignment horizontal="center" vertical="top" wrapText="1"/>
    </xf>
    <xf numFmtId="0" fontId="22" fillId="5" borderId="1" xfId="0" applyFont="1" applyFill="1" applyBorder="1" applyAlignment="1">
      <alignment horizontal="center" vertical="top" wrapText="1"/>
    </xf>
    <xf numFmtId="0" fontId="15" fillId="5" borderId="1" xfId="0" applyFont="1" applyFill="1" applyBorder="1" applyAlignment="1">
      <alignment horizontal="center" vertical="top" wrapText="1"/>
    </xf>
    <xf numFmtId="0" fontId="14" fillId="5"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25" fillId="5"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1" fillId="2" borderId="4" xfId="0" applyFont="1" applyFill="1" applyBorder="1" applyAlignment="1">
      <alignment horizontal="center" vertical="top" wrapText="1"/>
    </xf>
    <xf numFmtId="0" fontId="9" fillId="5" borderId="1" xfId="0" applyFont="1" applyFill="1" applyBorder="1" applyAlignment="1">
      <alignment vertical="center"/>
    </xf>
    <xf numFmtId="0" fontId="0" fillId="5" borderId="1" xfId="0" applyFill="1" applyBorder="1"/>
    <xf numFmtId="0" fontId="9" fillId="5" borderId="1" xfId="0" applyFont="1" applyFill="1" applyBorder="1"/>
    <xf numFmtId="0" fontId="9" fillId="5" borderId="1" xfId="0" applyFont="1" applyFill="1" applyBorder="1" applyAlignment="1">
      <alignment vertical="top" wrapText="1"/>
    </xf>
    <xf numFmtId="0" fontId="35" fillId="15" borderId="1" xfId="0" applyFont="1" applyFill="1" applyBorder="1" applyAlignment="1">
      <alignment horizontal="center" vertical="center"/>
    </xf>
    <xf numFmtId="49" fontId="3" fillId="16" borderId="1" xfId="0" applyNumberFormat="1" applyFont="1" applyFill="1" applyBorder="1" applyAlignment="1">
      <alignment horizontal="center" vertical="top" wrapText="1"/>
    </xf>
    <xf numFmtId="0" fontId="3" fillId="16" borderId="1" xfId="0" applyFont="1" applyFill="1" applyBorder="1" applyAlignment="1">
      <alignment horizontal="center" vertical="top" wrapText="1"/>
    </xf>
    <xf numFmtId="0" fontId="4" fillId="16" borderId="1" xfId="0" applyFont="1" applyFill="1" applyBorder="1" applyAlignment="1">
      <alignment horizontal="center" vertical="top" wrapText="1"/>
    </xf>
    <xf numFmtId="0" fontId="0" fillId="16" borderId="1" xfId="0" applyFill="1" applyBorder="1" applyAlignment="1">
      <alignment horizontal="center" vertical="top" wrapText="1"/>
    </xf>
    <xf numFmtId="0" fontId="22" fillId="16" borderId="1" xfId="0" applyFont="1" applyFill="1" applyBorder="1" applyAlignment="1">
      <alignment horizontal="center" vertical="top" wrapText="1"/>
    </xf>
    <xf numFmtId="0" fontId="45" fillId="0" borderId="0" xfId="0" applyFont="1"/>
    <xf numFmtId="0" fontId="38" fillId="17" borderId="1" xfId="0" applyFont="1" applyFill="1" applyBorder="1" applyAlignment="1">
      <alignment horizontal="center" vertical="center"/>
    </xf>
    <xf numFmtId="0" fontId="0" fillId="0" borderId="1" xfId="0" applyBorder="1"/>
    <xf numFmtId="0" fontId="39" fillId="14" borderId="1" xfId="0" applyFont="1" applyFill="1" applyBorder="1" applyAlignment="1">
      <alignment horizontal="center" vertical="center"/>
    </xf>
    <xf numFmtId="0" fontId="0" fillId="10" borderId="1" xfId="0" applyFill="1" applyBorder="1" applyAlignment="1">
      <alignment horizontal="center" vertical="center"/>
    </xf>
    <xf numFmtId="49" fontId="0" fillId="10" borderId="1" xfId="0" applyNumberFormat="1" applyFill="1" applyBorder="1" applyAlignment="1">
      <alignment horizontal="center" vertical="center"/>
    </xf>
    <xf numFmtId="1" fontId="0" fillId="10" borderId="1" xfId="0" applyNumberFormat="1" applyFill="1" applyBorder="1" applyAlignment="1">
      <alignment horizontal="center" vertical="center"/>
    </xf>
    <xf numFmtId="0" fontId="0" fillId="10" borderId="1" xfId="0" applyFill="1" applyBorder="1" applyAlignment="1">
      <alignment vertical="center" wrapText="1"/>
    </xf>
    <xf numFmtId="0" fontId="0" fillId="17" borderId="1" xfId="0" applyFill="1" applyBorder="1" applyAlignment="1">
      <alignment horizontal="center" vertical="center"/>
    </xf>
    <xf numFmtId="49" fontId="0" fillId="17" borderId="1" xfId="0" applyNumberFormat="1" applyFill="1" applyBorder="1" applyAlignment="1">
      <alignment horizontal="center" vertical="center"/>
    </xf>
    <xf numFmtId="1" fontId="0" fillId="17" borderId="1" xfId="0" applyNumberFormat="1" applyFill="1" applyBorder="1" applyAlignment="1">
      <alignment horizontal="center" vertical="center"/>
    </xf>
    <xf numFmtId="0" fontId="0" fillId="17" borderId="1" xfId="0" applyFill="1" applyBorder="1" applyAlignment="1">
      <alignment vertical="center" wrapText="1"/>
    </xf>
    <xf numFmtId="0" fontId="39" fillId="11" borderId="1" xfId="0" applyFont="1" applyFill="1" applyBorder="1" applyAlignment="1">
      <alignment horizontal="center" vertical="center"/>
    </xf>
    <xf numFmtId="0" fontId="1" fillId="2" borderId="1" xfId="0" applyFont="1" applyFill="1" applyBorder="1" applyAlignment="1">
      <alignment horizontal="center" vertical="top" wrapText="1"/>
    </xf>
    <xf numFmtId="0" fontId="1" fillId="18" borderId="1" xfId="0" applyFont="1" applyFill="1" applyBorder="1" applyAlignment="1">
      <alignment horizontal="center" vertical="top" wrapText="1"/>
    </xf>
    <xf numFmtId="0" fontId="0" fillId="2" borderId="0" xfId="0" applyFill="1"/>
    <xf numFmtId="0" fontId="48" fillId="2" borderId="0" xfId="0" applyFont="1" applyFill="1"/>
    <xf numFmtId="0" fontId="1" fillId="2" borderId="1" xfId="0" applyFont="1" applyFill="1" applyBorder="1"/>
    <xf numFmtId="0" fontId="4" fillId="0" borderId="1" xfId="0" applyFont="1" applyBorder="1" applyAlignment="1">
      <alignment vertical="top" wrapText="1"/>
    </xf>
    <xf numFmtId="0" fontId="3" fillId="0" borderId="1" xfId="0" applyFont="1" applyBorder="1" applyAlignment="1">
      <alignment vertical="top" wrapText="1"/>
    </xf>
    <xf numFmtId="0" fontId="22" fillId="19" borderId="1" xfId="0" applyFont="1" applyFill="1" applyBorder="1" applyAlignment="1">
      <alignment horizontal="center" vertical="top" wrapText="1"/>
    </xf>
    <xf numFmtId="0" fontId="0" fillId="19" borderId="1" xfId="0" applyFill="1" applyBorder="1" applyAlignment="1">
      <alignment horizontal="center" vertical="top" wrapText="1"/>
    </xf>
    <xf numFmtId="0" fontId="15" fillId="19" borderId="1" xfId="0" applyFont="1" applyFill="1" applyBorder="1" applyAlignment="1">
      <alignment horizontal="center" vertical="top" wrapText="1"/>
    </xf>
    <xf numFmtId="0" fontId="3" fillId="19" borderId="1" xfId="0" applyFont="1" applyFill="1" applyBorder="1" applyAlignment="1">
      <alignment horizontal="center" vertical="top" wrapText="1"/>
    </xf>
    <xf numFmtId="0" fontId="6" fillId="19" borderId="1" xfId="0" applyFont="1" applyFill="1" applyBorder="1" applyAlignment="1">
      <alignment horizontal="center" vertical="top" wrapText="1"/>
    </xf>
    <xf numFmtId="0" fontId="4" fillId="0" borderId="0" xfId="0" applyFont="1" applyAlignment="1">
      <alignment vertical="top" wrapText="1"/>
    </xf>
    <xf numFmtId="0" fontId="49" fillId="2" borderId="0" xfId="0" applyFont="1" applyFill="1" applyAlignment="1">
      <alignment vertical="top" wrapText="1"/>
    </xf>
    <xf numFmtId="0" fontId="50" fillId="0" borderId="0" xfId="0" applyFont="1" applyAlignment="1">
      <alignment vertical="top" wrapText="1"/>
    </xf>
    <xf numFmtId="0" fontId="51" fillId="0" borderId="0" xfId="0" applyFont="1"/>
    <xf numFmtId="0" fontId="45" fillId="5" borderId="1" xfId="0" applyFont="1" applyFill="1" applyBorder="1" applyAlignment="1">
      <alignment horizontal="center" vertical="top" wrapText="1"/>
    </xf>
    <xf numFmtId="0" fontId="45" fillId="0" borderId="1" xfId="0" applyFont="1" applyBorder="1"/>
    <xf numFmtId="0" fontId="0" fillId="0" borderId="1" xfId="0" applyBorder="1" applyAlignment="1">
      <alignment vertical="top" wrapText="1"/>
    </xf>
    <xf numFmtId="0" fontId="9" fillId="0" borderId="1" xfId="0" applyFont="1" applyBorder="1" applyAlignment="1">
      <alignment vertical="top" wrapText="1"/>
    </xf>
    <xf numFmtId="0" fontId="6" fillId="4" borderId="1" xfId="0" applyFont="1" applyFill="1" applyBorder="1" applyAlignment="1">
      <alignment horizontal="center" vertical="top" wrapText="1"/>
    </xf>
    <xf numFmtId="0" fontId="25"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25" fillId="0" borderId="0" xfId="0" applyFont="1" applyAlignment="1">
      <alignment horizontal="right" vertical="center" wrapText="1"/>
    </xf>
    <xf numFmtId="0" fontId="15" fillId="4" borderId="1" xfId="0" applyFont="1" applyFill="1" applyBorder="1" applyAlignment="1">
      <alignment horizontal="center" vertical="top" wrapText="1"/>
    </xf>
    <xf numFmtId="0" fontId="0" fillId="4" borderId="1" xfId="0" applyFill="1" applyBorder="1" applyAlignment="1">
      <alignment vertical="top" wrapText="1"/>
    </xf>
    <xf numFmtId="0" fontId="0" fillId="4" borderId="1" xfId="0" applyFill="1" applyBorder="1"/>
    <xf numFmtId="0" fontId="14" fillId="4" borderId="1" xfId="0" applyFont="1" applyFill="1" applyBorder="1" applyAlignment="1">
      <alignment horizontal="center" vertical="top" wrapText="1"/>
    </xf>
    <xf numFmtId="0" fontId="9" fillId="4" borderId="1" xfId="0" applyFont="1" applyFill="1" applyBorder="1"/>
    <xf numFmtId="0" fontId="0" fillId="0" borderId="0" xfId="0" applyAlignment="1">
      <alignment vertical="top" wrapText="1"/>
    </xf>
    <xf numFmtId="0" fontId="0" fillId="15" borderId="1" xfId="0" applyFill="1" applyBorder="1" applyAlignment="1">
      <alignment horizontal="center" vertical="top" wrapText="1"/>
    </xf>
    <xf numFmtId="0" fontId="0" fillId="20" borderId="1" xfId="0" applyFill="1" applyBorder="1" applyAlignment="1">
      <alignment horizontal="center" vertical="top" wrapText="1"/>
    </xf>
    <xf numFmtId="0" fontId="3" fillId="20" borderId="1" xfId="0" applyFont="1" applyFill="1" applyBorder="1" applyAlignment="1">
      <alignment horizontal="center" vertical="top" wrapText="1"/>
    </xf>
    <xf numFmtId="0" fontId="6" fillId="20" borderId="1" xfId="0" applyFont="1" applyFill="1" applyBorder="1" applyAlignment="1">
      <alignment horizontal="center" vertical="top" wrapText="1"/>
    </xf>
    <xf numFmtId="0" fontId="3" fillId="21" borderId="1" xfId="0" applyFont="1" applyFill="1" applyBorder="1" applyAlignment="1">
      <alignment horizontal="center" vertical="top" wrapText="1"/>
    </xf>
    <xf numFmtId="0" fontId="0" fillId="21" borderId="1" xfId="0" applyFill="1" applyBorder="1" applyAlignment="1">
      <alignment horizontal="center" vertical="top" wrapText="1"/>
    </xf>
    <xf numFmtId="0" fontId="3" fillId="15" borderId="1" xfId="0" applyFont="1" applyFill="1" applyBorder="1" applyAlignment="1">
      <alignment horizontal="center" vertical="top" wrapText="1"/>
    </xf>
    <xf numFmtId="0" fontId="22" fillId="21" borderId="1" xfId="0" applyFont="1" applyFill="1" applyBorder="1" applyAlignment="1">
      <alignment horizontal="center" vertical="top" wrapText="1"/>
    </xf>
    <xf numFmtId="0" fontId="0" fillId="6" borderId="1" xfId="0" applyFill="1" applyBorder="1" applyAlignment="1">
      <alignment horizontal="center" vertical="top" wrapText="1"/>
    </xf>
    <xf numFmtId="0" fontId="9" fillId="6" borderId="1" xfId="0" applyFont="1" applyFill="1" applyBorder="1" applyAlignment="1">
      <alignment horizontal="center" vertical="top" wrapText="1"/>
    </xf>
    <xf numFmtId="0" fontId="3" fillId="3" borderId="3" xfId="0" applyFont="1" applyFill="1" applyBorder="1" applyAlignment="1">
      <alignment horizontal="center" vertical="top" wrapText="1"/>
    </xf>
    <xf numFmtId="0" fontId="22" fillId="0" borderId="1" xfId="0" applyFont="1" applyBorder="1" applyAlignment="1">
      <alignment horizontal="center" vertical="top" wrapText="1"/>
    </xf>
    <xf numFmtId="0" fontId="15" fillId="0" borderId="1" xfId="0" applyFont="1" applyBorder="1" applyAlignment="1">
      <alignment horizontal="center" vertical="top" wrapText="1"/>
    </xf>
    <xf numFmtId="0" fontId="3" fillId="0" borderId="1" xfId="0" applyFont="1" applyBorder="1" applyAlignment="1">
      <alignment horizontal="center" vertical="top" wrapText="1"/>
    </xf>
    <xf numFmtId="0" fontId="6" fillId="0" borderId="1" xfId="0" applyFont="1" applyBorder="1" applyAlignment="1">
      <alignment horizontal="center" vertical="top" wrapText="1"/>
    </xf>
    <xf numFmtId="49" fontId="0" fillId="0" borderId="0" xfId="0" applyNumberFormat="1"/>
    <xf numFmtId="0" fontId="52" fillId="0" borderId="0" xfId="0" applyFont="1"/>
    <xf numFmtId="0" fontId="53" fillId="0" borderId="0" xfId="0" applyFont="1"/>
    <xf numFmtId="0" fontId="54" fillId="0" borderId="0" xfId="0" applyFont="1"/>
    <xf numFmtId="0" fontId="48" fillId="22" borderId="0" xfId="0" applyFont="1" applyFill="1"/>
    <xf numFmtId="0" fontId="48" fillId="22" borderId="0" xfId="0" applyFont="1" applyFill="1" applyAlignment="1">
      <alignment horizontal="center"/>
    </xf>
    <xf numFmtId="0" fontId="55" fillId="0" borderId="0" xfId="0" applyFont="1"/>
    <xf numFmtId="2" fontId="45" fillId="0" borderId="0" xfId="0" applyNumberFormat="1" applyFont="1"/>
    <xf numFmtId="176" fontId="0" fillId="0" borderId="0" xfId="0" applyNumberFormat="1"/>
    <xf numFmtId="0" fontId="48" fillId="23" borderId="0" xfId="0" applyFont="1" applyFill="1" applyAlignment="1">
      <alignment horizontal="center"/>
    </xf>
    <xf numFmtId="2" fontId="0" fillId="0" borderId="0" xfId="0" applyNumberFormat="1"/>
    <xf numFmtId="176" fontId="45" fillId="0" borderId="0" xfId="0" applyNumberFormat="1" applyFont="1"/>
    <xf numFmtId="0" fontId="48" fillId="24" borderId="0" xfId="0" applyFont="1" applyFill="1" applyAlignment="1">
      <alignment horizontal="center"/>
    </xf>
    <xf numFmtId="0" fontId="48" fillId="25" borderId="0" xfId="0" applyFont="1" applyFill="1" applyAlignment="1">
      <alignment horizontal="center"/>
    </xf>
    <xf numFmtId="0" fontId="57" fillId="0" borderId="0" xfId="0" applyFont="1"/>
    <xf numFmtId="0" fontId="58" fillId="0" borderId="0" xfId="0" applyFont="1"/>
    <xf numFmtId="0" fontId="59" fillId="0" borderId="0" xfId="0" applyFont="1"/>
    <xf numFmtId="0" fontId="60" fillId="0" borderId="0" xfId="0" applyFont="1"/>
    <xf numFmtId="177" fontId="0" fillId="0" borderId="0" xfId="0" applyNumberFormat="1"/>
    <xf numFmtId="0" fontId="48" fillId="22" borderId="0" xfId="0" applyFont="1" applyFill="1" applyAlignment="1">
      <alignment wrapText="1"/>
    </xf>
    <xf numFmtId="0" fontId="61" fillId="0" borderId="0" xfId="0" applyFont="1"/>
    <xf numFmtId="0" fontId="62" fillId="0" borderId="0" xfId="0" applyFont="1"/>
    <xf numFmtId="0" fontId="63" fillId="0" borderId="0" xfId="0" applyFont="1"/>
    <xf numFmtId="178" fontId="0" fillId="0" borderId="0" xfId="0" applyNumberFormat="1"/>
    <xf numFmtId="179" fontId="0" fillId="0" borderId="0" xfId="0" applyNumberFormat="1"/>
    <xf numFmtId="0" fontId="48" fillId="26" borderId="0" xfId="0" applyFont="1" applyFill="1" applyAlignment="1">
      <alignment horizontal="center"/>
    </xf>
    <xf numFmtId="0" fontId="53" fillId="0" borderId="0" xfId="0" applyFont="1" applyAlignment="1">
      <alignment vertical="top" wrapText="1"/>
    </xf>
    <xf numFmtId="0" fontId="53" fillId="0" borderId="0" xfId="0" applyFont="1" applyAlignment="1">
      <alignment wrapText="1"/>
    </xf>
    <xf numFmtId="0" fontId="53" fillId="0" borderId="0" xfId="0" applyFont="1"/>
    <xf numFmtId="0" fontId="0" fillId="0" borderId="0" xfId="0" applyAlignment="1">
      <alignment vertical="top" wrapText="1"/>
    </xf>
    <xf numFmtId="0" fontId="45" fillId="0" borderId="0" xfId="0" applyFont="1" applyAlignment="1">
      <alignment vertical="top" wrapText="1"/>
    </xf>
    <xf numFmtId="13" fontId="30" fillId="13" borderId="0" xfId="1" applyNumberFormat="1" applyFont="1" applyFill="1" applyAlignment="1">
      <alignment vertical="center" wrapText="1"/>
    </xf>
    <xf numFmtId="0" fontId="30" fillId="13" borderId="0" xfId="1" applyFont="1" applyFill="1" applyAlignment="1">
      <alignment vertical="center" wrapText="1"/>
    </xf>
    <xf numFmtId="0" fontId="28" fillId="11" borderId="0" xfId="1" applyFont="1" applyFill="1" applyAlignment="1">
      <alignment horizontal="center" vertical="center" wrapText="1"/>
    </xf>
    <xf numFmtId="0" fontId="29" fillId="12" borderId="0" xfId="1" applyFont="1" applyFill="1" applyAlignment="1">
      <alignment horizontal="center" vertical="center" wrapText="1"/>
    </xf>
    <xf numFmtId="0" fontId="18" fillId="0" borderId="2" xfId="0" applyFont="1" applyBorder="1" applyAlignment="1">
      <alignment horizontal="center" vertical="center"/>
    </xf>
    <xf numFmtId="0" fontId="18" fillId="0" borderId="0" xfId="0" applyFont="1" applyAlignment="1">
      <alignment horizontal="center" vertical="center"/>
    </xf>
    <xf numFmtId="0" fontId="36" fillId="11" borderId="1" xfId="0" applyFont="1" applyFill="1" applyBorder="1" applyAlignment="1">
      <alignment horizontal="center" vertical="center"/>
    </xf>
    <xf numFmtId="0" fontId="37" fillId="12" borderId="1" xfId="0" applyFont="1" applyFill="1" applyBorder="1" applyAlignment="1">
      <alignment vertical="center" wrapText="1"/>
    </xf>
    <xf numFmtId="0" fontId="39" fillId="11" borderId="1" xfId="0" applyFont="1" applyFill="1" applyBorder="1" applyAlignment="1">
      <alignment horizontal="center" vertical="center"/>
    </xf>
  </cellXfs>
  <cellStyles count="2">
    <cellStyle name="Normal" xfId="1" xr:uid="{D5DECCEE-9875-4707-844F-DC3CEC1F79AE}"/>
    <cellStyle name="표준" xfId="0" builtinId="0"/>
  </cellStyles>
  <dxfs count="27">
    <dxf>
      <font>
        <color rgb="FF006100"/>
      </font>
      <fill>
        <patternFill patternType="solid">
          <fgColor indexed="64"/>
          <bgColor rgb="FFC6EFCE"/>
        </patternFill>
      </fill>
    </dxf>
    <dxf>
      <font>
        <color rgb="FF595959"/>
      </font>
      <fill>
        <patternFill patternType="solid">
          <bgColor rgb="FFEDEDED"/>
        </patternFill>
      </fill>
    </dxf>
    <dxf>
      <font>
        <color rgb="FF7F6000"/>
      </font>
      <fill>
        <patternFill patternType="solid">
          <bgColor rgb="FFFFF2CC"/>
        </patternFill>
      </fill>
    </dxf>
    <dxf>
      <font>
        <b/>
        <color rgb="FF9C0006"/>
      </font>
      <fill>
        <patternFill patternType="solid">
          <bgColor rgb="FFFCE4D6"/>
        </patternFill>
      </fill>
    </dxf>
    <dxf>
      <font>
        <b/>
        <color rgb="FF375623"/>
      </font>
      <fill>
        <patternFill patternType="solid">
          <bgColor rgb="FFE2F0D9"/>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0" formatCode="General"/>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ltLang="ko-KR"/>
              <a:t>Số đơn vị nội dung theo chuyên mục &amp; giai đoạn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'Kết quả'!$O$3</c:f>
              <c:strCache>
                <c:ptCount val="1"/>
                <c:pt idx="0">
                  <c:v>Potteaux</c:v>
                </c:pt>
              </c:strCache>
            </c:strRef>
          </c:tx>
          <c:spPr>
            <a:solidFill>
              <a:schemeClr val="accent1"/>
            </a:solidFill>
            <a:ln>
              <a:noFill/>
            </a:ln>
            <a:effectLst/>
          </c:spPr>
          <c:invertIfNegative val="0"/>
          <c:cat>
            <c:strRef>
              <c:f>'Kết quả'!$N$4:$N$6</c:f>
              <c:strCache>
                <c:ptCount val="3"/>
                <c:pt idx="0">
                  <c:v>Công vụ</c:v>
                </c:pt>
                <c:pt idx="1">
                  <c:v>Tạp vụ</c:v>
                </c:pt>
                <c:pt idx="2">
                  <c:v>Giá chợ</c:v>
                </c:pt>
              </c:strCache>
            </c:strRef>
          </c:cat>
          <c:val>
            <c:numRef>
              <c:f>'Kết quả'!$O$4:$O$6</c:f>
              <c:numCache>
                <c:formatCode>General</c:formatCode>
                <c:ptCount val="3"/>
                <c:pt idx="0">
                  <c:v>217</c:v>
                </c:pt>
                <c:pt idx="1">
                  <c:v>359</c:v>
                </c:pt>
                <c:pt idx="2">
                  <c:v>97</c:v>
                </c:pt>
              </c:numCache>
            </c:numRef>
          </c:val>
          <c:extLst>
            <c:ext xmlns:c16="http://schemas.microsoft.com/office/drawing/2014/chart" uri="{C3380CC4-5D6E-409C-BE32-E72D297353CC}">
              <c16:uniqueId val="{00000000-7752-46AC-B507-EB223854657F}"/>
            </c:ext>
          </c:extLst>
        </c:ser>
        <c:ser>
          <c:idx val="1"/>
          <c:order val="1"/>
          <c:tx>
            <c:strRef>
              <c:f>'Kết quả'!$P$3</c:f>
              <c:strCache>
                <c:ptCount val="1"/>
                <c:pt idx="0">
                  <c:v>Trương Vĩnh Ký</c:v>
                </c:pt>
              </c:strCache>
            </c:strRef>
          </c:tx>
          <c:spPr>
            <a:solidFill>
              <a:schemeClr val="accent2"/>
            </a:solidFill>
            <a:ln>
              <a:noFill/>
            </a:ln>
            <a:effectLst/>
          </c:spPr>
          <c:invertIfNegative val="0"/>
          <c:cat>
            <c:strRef>
              <c:f>'Kết quả'!$N$4:$N$6</c:f>
              <c:strCache>
                <c:ptCount val="3"/>
                <c:pt idx="0">
                  <c:v>Công vụ</c:v>
                </c:pt>
                <c:pt idx="1">
                  <c:v>Tạp vụ</c:v>
                </c:pt>
                <c:pt idx="2">
                  <c:v>Giá chợ</c:v>
                </c:pt>
              </c:strCache>
            </c:strRef>
          </c:cat>
          <c:val>
            <c:numRef>
              <c:f>'Kết quả'!$P$4:$P$6</c:f>
              <c:numCache>
                <c:formatCode>General</c:formatCode>
                <c:ptCount val="3"/>
                <c:pt idx="0">
                  <c:v>58</c:v>
                </c:pt>
                <c:pt idx="1">
                  <c:v>143</c:v>
                </c:pt>
                <c:pt idx="2">
                  <c:v>0</c:v>
                </c:pt>
              </c:numCache>
            </c:numRef>
          </c:val>
          <c:extLst>
            <c:ext xmlns:c16="http://schemas.microsoft.com/office/drawing/2014/chart" uri="{C3380CC4-5D6E-409C-BE32-E72D297353CC}">
              <c16:uniqueId val="{00000001-7752-46AC-B507-EB223854657F}"/>
            </c:ext>
          </c:extLst>
        </c:ser>
        <c:ser>
          <c:idx val="2"/>
          <c:order val="2"/>
          <c:tx>
            <c:strRef>
              <c:f>'Kết quả'!$Q$3</c:f>
              <c:strCache>
                <c:ptCount val="1"/>
                <c:pt idx="0">
                  <c:v>G. Janneau</c:v>
                </c:pt>
              </c:strCache>
            </c:strRef>
          </c:tx>
          <c:spPr>
            <a:solidFill>
              <a:schemeClr val="accent3"/>
            </a:solidFill>
            <a:ln>
              <a:noFill/>
            </a:ln>
            <a:effectLst/>
          </c:spPr>
          <c:invertIfNegative val="0"/>
          <c:cat>
            <c:strRef>
              <c:f>'Kết quả'!$N$4:$N$6</c:f>
              <c:strCache>
                <c:ptCount val="3"/>
                <c:pt idx="0">
                  <c:v>Công vụ</c:v>
                </c:pt>
                <c:pt idx="1">
                  <c:v>Tạp vụ</c:v>
                </c:pt>
                <c:pt idx="2">
                  <c:v>Giá chợ</c:v>
                </c:pt>
              </c:strCache>
            </c:strRef>
          </c:cat>
          <c:val>
            <c:numRef>
              <c:f>'Kết quả'!$Q$4:$Q$6</c:f>
              <c:numCache>
                <c:formatCode>General</c:formatCode>
                <c:ptCount val="3"/>
                <c:pt idx="0">
                  <c:v>5</c:v>
                </c:pt>
                <c:pt idx="1">
                  <c:v>9</c:v>
                </c:pt>
                <c:pt idx="2">
                  <c:v>0</c:v>
                </c:pt>
              </c:numCache>
            </c:numRef>
          </c:val>
          <c:extLst>
            <c:ext xmlns:c16="http://schemas.microsoft.com/office/drawing/2014/chart" uri="{C3380CC4-5D6E-409C-BE32-E72D297353CC}">
              <c16:uniqueId val="{00000002-7752-46AC-B507-EB223854657F}"/>
            </c:ext>
          </c:extLst>
        </c:ser>
        <c:dLbls>
          <c:showLegendKey val="0"/>
          <c:showVal val="0"/>
          <c:showCatName val="0"/>
          <c:showSerName val="0"/>
          <c:showPercent val="0"/>
          <c:showBubbleSize val="0"/>
        </c:dLbls>
        <c:gapWidth val="219"/>
        <c:overlap val="-27"/>
        <c:axId val="902803167"/>
        <c:axId val="469700719"/>
      </c:barChart>
      <c:catAx>
        <c:axId val="90280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69700719"/>
        <c:crosses val="autoZero"/>
        <c:auto val="1"/>
        <c:lblAlgn val="ctr"/>
        <c:lblOffset val="100"/>
        <c:noMultiLvlLbl val="0"/>
      </c:catAx>
      <c:valAx>
        <c:axId val="46970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2803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Tỷ trọng chuyên mục trong mỗi giai đoạn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percentStacked"/>
        <c:varyColors val="0"/>
        <c:ser>
          <c:idx val="0"/>
          <c:order val="0"/>
          <c:tx>
            <c:strRef>
              <c:f>'Kết quả'!$O$9</c:f>
              <c:strCache>
                <c:ptCount val="1"/>
                <c:pt idx="0">
                  <c:v>Công vụ</c:v>
                </c:pt>
              </c:strCache>
            </c:strRef>
          </c:tx>
          <c:spPr>
            <a:solidFill>
              <a:schemeClr val="accent1"/>
            </a:solidFill>
            <a:ln>
              <a:noFill/>
            </a:ln>
            <a:effectLst/>
          </c:spPr>
          <c:invertIfNegative val="0"/>
          <c:cat>
            <c:strRef>
              <c:f>'Kết quả'!$N$10:$N$12</c:f>
              <c:strCache>
                <c:ptCount val="3"/>
                <c:pt idx="0">
                  <c:v>Potteaux</c:v>
                </c:pt>
                <c:pt idx="1">
                  <c:v>Trương Vĩnh Ký</c:v>
                </c:pt>
                <c:pt idx="2">
                  <c:v>G. Janneau</c:v>
                </c:pt>
              </c:strCache>
            </c:strRef>
          </c:cat>
          <c:val>
            <c:numRef>
              <c:f>'Kết quả'!$O$10:$O$12</c:f>
              <c:numCache>
                <c:formatCode>General</c:formatCode>
                <c:ptCount val="3"/>
                <c:pt idx="0">
                  <c:v>217</c:v>
                </c:pt>
                <c:pt idx="1">
                  <c:v>58</c:v>
                </c:pt>
                <c:pt idx="2">
                  <c:v>5</c:v>
                </c:pt>
              </c:numCache>
            </c:numRef>
          </c:val>
          <c:extLst>
            <c:ext xmlns:c16="http://schemas.microsoft.com/office/drawing/2014/chart" uri="{C3380CC4-5D6E-409C-BE32-E72D297353CC}">
              <c16:uniqueId val="{00000000-7F56-4ED5-9C11-665C3D1C34B9}"/>
            </c:ext>
          </c:extLst>
        </c:ser>
        <c:ser>
          <c:idx val="1"/>
          <c:order val="1"/>
          <c:tx>
            <c:strRef>
              <c:f>'Kết quả'!$P$9</c:f>
              <c:strCache>
                <c:ptCount val="1"/>
                <c:pt idx="0">
                  <c:v>Tạp vụ</c:v>
                </c:pt>
              </c:strCache>
            </c:strRef>
          </c:tx>
          <c:spPr>
            <a:solidFill>
              <a:schemeClr val="accent2"/>
            </a:solidFill>
            <a:ln>
              <a:noFill/>
            </a:ln>
            <a:effectLst/>
          </c:spPr>
          <c:invertIfNegative val="0"/>
          <c:cat>
            <c:strRef>
              <c:f>'Kết quả'!$N$10:$N$12</c:f>
              <c:strCache>
                <c:ptCount val="3"/>
                <c:pt idx="0">
                  <c:v>Potteaux</c:v>
                </c:pt>
                <c:pt idx="1">
                  <c:v>Trương Vĩnh Ký</c:v>
                </c:pt>
                <c:pt idx="2">
                  <c:v>G. Janneau</c:v>
                </c:pt>
              </c:strCache>
            </c:strRef>
          </c:cat>
          <c:val>
            <c:numRef>
              <c:f>'Kết quả'!$P$10:$P$12</c:f>
              <c:numCache>
                <c:formatCode>General</c:formatCode>
                <c:ptCount val="3"/>
                <c:pt idx="0">
                  <c:v>359</c:v>
                </c:pt>
                <c:pt idx="1">
                  <c:v>143</c:v>
                </c:pt>
                <c:pt idx="2">
                  <c:v>9</c:v>
                </c:pt>
              </c:numCache>
            </c:numRef>
          </c:val>
          <c:extLst>
            <c:ext xmlns:c16="http://schemas.microsoft.com/office/drawing/2014/chart" uri="{C3380CC4-5D6E-409C-BE32-E72D297353CC}">
              <c16:uniqueId val="{00000001-7F56-4ED5-9C11-665C3D1C34B9}"/>
            </c:ext>
          </c:extLst>
        </c:ser>
        <c:ser>
          <c:idx val="2"/>
          <c:order val="2"/>
          <c:tx>
            <c:strRef>
              <c:f>'Kết quả'!$Q$9</c:f>
              <c:strCache>
                <c:ptCount val="1"/>
                <c:pt idx="0">
                  <c:v>Giá chợ</c:v>
                </c:pt>
              </c:strCache>
            </c:strRef>
          </c:tx>
          <c:spPr>
            <a:solidFill>
              <a:schemeClr val="accent3"/>
            </a:solidFill>
            <a:ln>
              <a:noFill/>
            </a:ln>
            <a:effectLst/>
          </c:spPr>
          <c:invertIfNegative val="0"/>
          <c:cat>
            <c:strRef>
              <c:f>'Kết quả'!$N$10:$N$12</c:f>
              <c:strCache>
                <c:ptCount val="3"/>
                <c:pt idx="0">
                  <c:v>Potteaux</c:v>
                </c:pt>
                <c:pt idx="1">
                  <c:v>Trương Vĩnh Ký</c:v>
                </c:pt>
                <c:pt idx="2">
                  <c:v>G. Janneau</c:v>
                </c:pt>
              </c:strCache>
            </c:strRef>
          </c:cat>
          <c:val>
            <c:numRef>
              <c:f>'Kết quả'!$Q$10:$Q$12</c:f>
              <c:numCache>
                <c:formatCode>General</c:formatCode>
                <c:ptCount val="3"/>
                <c:pt idx="0">
                  <c:v>97</c:v>
                </c:pt>
                <c:pt idx="1">
                  <c:v>0</c:v>
                </c:pt>
                <c:pt idx="2">
                  <c:v>0</c:v>
                </c:pt>
              </c:numCache>
            </c:numRef>
          </c:val>
          <c:extLst>
            <c:ext xmlns:c16="http://schemas.microsoft.com/office/drawing/2014/chart" uri="{C3380CC4-5D6E-409C-BE32-E72D297353CC}">
              <c16:uniqueId val="{00000002-7F56-4ED5-9C11-665C3D1C34B9}"/>
            </c:ext>
          </c:extLst>
        </c:ser>
        <c:dLbls>
          <c:showLegendKey val="0"/>
          <c:showVal val="0"/>
          <c:showCatName val="0"/>
          <c:showSerName val="0"/>
          <c:showPercent val="0"/>
          <c:showBubbleSize val="0"/>
        </c:dLbls>
        <c:gapWidth val="150"/>
        <c:overlap val="100"/>
        <c:axId val="902809199"/>
        <c:axId val="469729039"/>
      </c:barChart>
      <c:catAx>
        <c:axId val="90280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69729039"/>
        <c:crosses val="autoZero"/>
        <c:auto val="1"/>
        <c:lblAlgn val="ctr"/>
        <c:lblOffset val="100"/>
        <c:noMultiLvlLbl val="0"/>
      </c:catAx>
      <c:valAx>
        <c:axId val="469729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02809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ltLang="ko-KR"/>
              <a:t>Tỷ lệ đơn vị có nhan đề gốc theo giai đoạn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'Kết quả'!$O$15</c:f>
              <c:strCache>
                <c:ptCount val="1"/>
                <c:pt idx="0">
                  <c:v>Công vụ</c:v>
                </c:pt>
              </c:strCache>
            </c:strRef>
          </c:tx>
          <c:spPr>
            <a:solidFill>
              <a:schemeClr val="accent1"/>
            </a:solidFill>
            <a:ln>
              <a:noFill/>
            </a:ln>
            <a:effectLst/>
          </c:spPr>
          <c:invertIfNegative val="0"/>
          <c:cat>
            <c:strRef>
              <c:f>'Kết quả'!$N$16:$N$18</c:f>
              <c:strCache>
                <c:ptCount val="3"/>
                <c:pt idx="0">
                  <c:v>Potteaux</c:v>
                </c:pt>
                <c:pt idx="1">
                  <c:v>Trương Vĩnh Ký</c:v>
                </c:pt>
                <c:pt idx="2">
                  <c:v>G. Janneau</c:v>
                </c:pt>
              </c:strCache>
            </c:strRef>
          </c:cat>
          <c:val>
            <c:numRef>
              <c:f>'Kết quả'!$O$16:$O$18</c:f>
              <c:numCache>
                <c:formatCode>0.0%</c:formatCode>
                <c:ptCount val="3"/>
                <c:pt idx="0">
                  <c:v>0.2119815668202765</c:v>
                </c:pt>
                <c:pt idx="1">
                  <c:v>0.46551724137931033</c:v>
                </c:pt>
                <c:pt idx="2">
                  <c:v>1</c:v>
                </c:pt>
              </c:numCache>
            </c:numRef>
          </c:val>
          <c:extLst>
            <c:ext xmlns:c16="http://schemas.microsoft.com/office/drawing/2014/chart" uri="{C3380CC4-5D6E-409C-BE32-E72D297353CC}">
              <c16:uniqueId val="{00000000-4358-4BC0-821A-8CB25D471DFF}"/>
            </c:ext>
          </c:extLst>
        </c:ser>
        <c:ser>
          <c:idx val="1"/>
          <c:order val="1"/>
          <c:tx>
            <c:strRef>
              <c:f>'Kết quả'!$P$15</c:f>
              <c:strCache>
                <c:ptCount val="1"/>
                <c:pt idx="0">
                  <c:v>Tạp vụ</c:v>
                </c:pt>
              </c:strCache>
            </c:strRef>
          </c:tx>
          <c:spPr>
            <a:solidFill>
              <a:schemeClr val="accent2"/>
            </a:solidFill>
            <a:ln>
              <a:noFill/>
            </a:ln>
            <a:effectLst/>
          </c:spPr>
          <c:invertIfNegative val="0"/>
          <c:cat>
            <c:strRef>
              <c:f>'Kết quả'!$N$16:$N$18</c:f>
              <c:strCache>
                <c:ptCount val="3"/>
                <c:pt idx="0">
                  <c:v>Potteaux</c:v>
                </c:pt>
                <c:pt idx="1">
                  <c:v>Trương Vĩnh Ký</c:v>
                </c:pt>
                <c:pt idx="2">
                  <c:v>G. Janneau</c:v>
                </c:pt>
              </c:strCache>
            </c:strRef>
          </c:cat>
          <c:val>
            <c:numRef>
              <c:f>'Kết quả'!$P$16:$P$18</c:f>
              <c:numCache>
                <c:formatCode>0.0%</c:formatCode>
                <c:ptCount val="3"/>
                <c:pt idx="0">
                  <c:v>0.37325905292479111</c:v>
                </c:pt>
                <c:pt idx="1">
                  <c:v>0.79020979020979021</c:v>
                </c:pt>
                <c:pt idx="2">
                  <c:v>0.66666666666666663</c:v>
                </c:pt>
              </c:numCache>
            </c:numRef>
          </c:val>
          <c:extLst>
            <c:ext xmlns:c16="http://schemas.microsoft.com/office/drawing/2014/chart" uri="{C3380CC4-5D6E-409C-BE32-E72D297353CC}">
              <c16:uniqueId val="{00000001-4358-4BC0-821A-8CB25D471DFF}"/>
            </c:ext>
          </c:extLst>
        </c:ser>
        <c:dLbls>
          <c:showLegendKey val="0"/>
          <c:showVal val="0"/>
          <c:showCatName val="0"/>
          <c:showSerName val="0"/>
          <c:showPercent val="0"/>
          <c:showBubbleSize val="0"/>
        </c:dLbls>
        <c:gapWidth val="219"/>
        <c:overlap val="-27"/>
        <c:axId val="851425343"/>
        <c:axId val="469719919"/>
      </c:barChart>
      <c:catAx>
        <c:axId val="85142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69719919"/>
        <c:crosses val="autoZero"/>
        <c:auto val="1"/>
        <c:lblAlgn val="ctr"/>
        <c:lblOffset val="100"/>
        <c:noMultiLvlLbl val="0"/>
      </c:catAx>
      <c:valAx>
        <c:axId val="469719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142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ltLang="ko-KR"/>
              <a:t>Mật độ trung bình (đơn vị/số báo)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'Kết quả'!$O$21</c:f>
              <c:strCache>
                <c:ptCount val="1"/>
                <c:pt idx="0">
                  <c:v>Potteaux</c:v>
                </c:pt>
              </c:strCache>
            </c:strRef>
          </c:tx>
          <c:spPr>
            <a:solidFill>
              <a:schemeClr val="accent1"/>
            </a:solidFill>
            <a:ln>
              <a:noFill/>
            </a:ln>
            <a:effectLst/>
          </c:spPr>
          <c:invertIfNegative val="0"/>
          <c:cat>
            <c:strRef>
              <c:f>'Kết quả'!$N$22:$N$24</c:f>
              <c:strCache>
                <c:ptCount val="3"/>
                <c:pt idx="0">
                  <c:v>Công vụ</c:v>
                </c:pt>
                <c:pt idx="1">
                  <c:v>Tạp vụ</c:v>
                </c:pt>
                <c:pt idx="2">
                  <c:v>Giá chợ</c:v>
                </c:pt>
              </c:strCache>
            </c:strRef>
          </c:cat>
          <c:val>
            <c:numRef>
              <c:f>'Kết quả'!$O$22:$O$24</c:f>
              <c:numCache>
                <c:formatCode>0.00</c:formatCode>
                <c:ptCount val="3"/>
                <c:pt idx="0">
                  <c:v>4.822222222222222</c:v>
                </c:pt>
                <c:pt idx="1">
                  <c:v>7.9777777777777779</c:v>
                </c:pt>
                <c:pt idx="2">
                  <c:v>2.1555555555555554</c:v>
                </c:pt>
              </c:numCache>
            </c:numRef>
          </c:val>
          <c:extLst>
            <c:ext xmlns:c16="http://schemas.microsoft.com/office/drawing/2014/chart" uri="{C3380CC4-5D6E-409C-BE32-E72D297353CC}">
              <c16:uniqueId val="{00000000-83D4-48F1-8281-534F15AF4E1F}"/>
            </c:ext>
          </c:extLst>
        </c:ser>
        <c:ser>
          <c:idx val="1"/>
          <c:order val="1"/>
          <c:tx>
            <c:strRef>
              <c:f>'Kết quả'!$P$21</c:f>
              <c:strCache>
                <c:ptCount val="1"/>
                <c:pt idx="0">
                  <c:v>Trương Vĩnh Ký</c:v>
                </c:pt>
              </c:strCache>
            </c:strRef>
          </c:tx>
          <c:spPr>
            <a:solidFill>
              <a:schemeClr val="accent2"/>
            </a:solidFill>
            <a:ln>
              <a:noFill/>
            </a:ln>
            <a:effectLst/>
          </c:spPr>
          <c:invertIfNegative val="0"/>
          <c:cat>
            <c:strRef>
              <c:f>'Kết quả'!$N$22:$N$24</c:f>
              <c:strCache>
                <c:ptCount val="3"/>
                <c:pt idx="0">
                  <c:v>Công vụ</c:v>
                </c:pt>
                <c:pt idx="1">
                  <c:v>Tạp vụ</c:v>
                </c:pt>
                <c:pt idx="2">
                  <c:v>Giá chợ</c:v>
                </c:pt>
              </c:strCache>
            </c:strRef>
          </c:cat>
          <c:val>
            <c:numRef>
              <c:f>'Kết quả'!$P$22:$P$24</c:f>
              <c:numCache>
                <c:formatCode>0.00</c:formatCode>
                <c:ptCount val="3"/>
                <c:pt idx="0">
                  <c:v>3.8666666666666667</c:v>
                </c:pt>
                <c:pt idx="1">
                  <c:v>9.5333333333333332</c:v>
                </c:pt>
                <c:pt idx="2">
                  <c:v>0</c:v>
                </c:pt>
              </c:numCache>
            </c:numRef>
          </c:val>
          <c:extLst>
            <c:ext xmlns:c16="http://schemas.microsoft.com/office/drawing/2014/chart" uri="{C3380CC4-5D6E-409C-BE32-E72D297353CC}">
              <c16:uniqueId val="{00000001-83D4-48F1-8281-534F15AF4E1F}"/>
            </c:ext>
          </c:extLst>
        </c:ser>
        <c:ser>
          <c:idx val="2"/>
          <c:order val="2"/>
          <c:tx>
            <c:strRef>
              <c:f>'Kết quả'!$Q$21</c:f>
              <c:strCache>
                <c:ptCount val="1"/>
                <c:pt idx="0">
                  <c:v>G. Janneau</c:v>
                </c:pt>
              </c:strCache>
            </c:strRef>
          </c:tx>
          <c:spPr>
            <a:solidFill>
              <a:schemeClr val="accent3"/>
            </a:solidFill>
            <a:ln>
              <a:noFill/>
            </a:ln>
            <a:effectLst/>
          </c:spPr>
          <c:invertIfNegative val="0"/>
          <c:cat>
            <c:strRef>
              <c:f>'Kết quả'!$N$22:$N$24</c:f>
              <c:strCache>
                <c:ptCount val="3"/>
                <c:pt idx="0">
                  <c:v>Công vụ</c:v>
                </c:pt>
                <c:pt idx="1">
                  <c:v>Tạp vụ</c:v>
                </c:pt>
                <c:pt idx="2">
                  <c:v>Giá chợ</c:v>
                </c:pt>
              </c:strCache>
            </c:strRef>
          </c:cat>
          <c:val>
            <c:numRef>
              <c:f>'Kết quả'!$Q$22:$Q$24</c:f>
              <c:numCache>
                <c:formatCode>0.00</c:formatCode>
                <c:ptCount val="3"/>
                <c:pt idx="0">
                  <c:v>5</c:v>
                </c:pt>
                <c:pt idx="1">
                  <c:v>9</c:v>
                </c:pt>
                <c:pt idx="2">
                  <c:v>0</c:v>
                </c:pt>
              </c:numCache>
            </c:numRef>
          </c:val>
          <c:extLst>
            <c:ext xmlns:c16="http://schemas.microsoft.com/office/drawing/2014/chart" uri="{C3380CC4-5D6E-409C-BE32-E72D297353CC}">
              <c16:uniqueId val="{00000002-83D4-48F1-8281-534F15AF4E1F}"/>
            </c:ext>
          </c:extLst>
        </c:ser>
        <c:dLbls>
          <c:showLegendKey val="0"/>
          <c:showVal val="0"/>
          <c:showCatName val="0"/>
          <c:showSerName val="0"/>
          <c:showPercent val="0"/>
          <c:showBubbleSize val="0"/>
        </c:dLbls>
        <c:gapWidth val="219"/>
        <c:overlap val="-27"/>
        <c:axId val="851428127"/>
        <c:axId val="469722799"/>
      </c:barChart>
      <c:catAx>
        <c:axId val="85142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469722799"/>
        <c:crosses val="autoZero"/>
        <c:auto val="1"/>
        <c:lblAlgn val="ctr"/>
        <c:lblOffset val="100"/>
        <c:noMultiLvlLbl val="0"/>
      </c:catAx>
      <c:valAx>
        <c:axId val="46972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51428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Biểu đồ 1 – Số số báo có mỗi chuyên mục theo năm (1865–1871)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'Kết quả'!$O$27</c:f>
              <c:strCache>
                <c:ptCount val="1"/>
                <c:pt idx="0">
                  <c:v>Số số báo</c:v>
                </c:pt>
              </c:strCache>
            </c:strRef>
          </c:tx>
          <c:spPr>
            <a:solidFill>
              <a:schemeClr val="accent1"/>
            </a:solidFill>
            <a:ln>
              <a:noFill/>
            </a:ln>
            <a:effectLst/>
          </c:spPr>
          <c:invertIfNegative val="0"/>
          <c:cat>
            <c:strRef>
              <c:f>'Kết quả'!$N$28:$N$34</c:f>
              <c:strCache>
                <c:ptCount val="7"/>
                <c:pt idx="0">
                  <c:v>1865</c:v>
                </c:pt>
                <c:pt idx="1">
                  <c:v>1866</c:v>
                </c:pt>
                <c:pt idx="2">
                  <c:v>1867</c:v>
                </c:pt>
                <c:pt idx="3">
                  <c:v>1868</c:v>
                </c:pt>
                <c:pt idx="4">
                  <c:v>1869</c:v>
                </c:pt>
                <c:pt idx="5">
                  <c:v>1870</c:v>
                </c:pt>
                <c:pt idx="6">
                  <c:v>1871</c:v>
                </c:pt>
              </c:strCache>
            </c:strRef>
          </c:cat>
          <c:val>
            <c:numRef>
              <c:f>'Kết quả'!$O$28:$O$34</c:f>
              <c:numCache>
                <c:formatCode>General</c:formatCode>
                <c:ptCount val="7"/>
                <c:pt idx="0">
                  <c:v>3</c:v>
                </c:pt>
                <c:pt idx="1">
                  <c:v>10</c:v>
                </c:pt>
                <c:pt idx="2">
                  <c:v>12</c:v>
                </c:pt>
                <c:pt idx="3">
                  <c:v>7</c:v>
                </c:pt>
                <c:pt idx="4">
                  <c:v>16</c:v>
                </c:pt>
                <c:pt idx="5">
                  <c:v>10</c:v>
                </c:pt>
                <c:pt idx="6">
                  <c:v>3</c:v>
                </c:pt>
              </c:numCache>
            </c:numRef>
          </c:val>
          <c:extLst>
            <c:ext xmlns:c16="http://schemas.microsoft.com/office/drawing/2014/chart" uri="{C3380CC4-5D6E-409C-BE32-E72D297353CC}">
              <c16:uniqueId val="{00000000-765B-43AC-A663-CB89571F6EB5}"/>
            </c:ext>
          </c:extLst>
        </c:ser>
        <c:ser>
          <c:idx val="1"/>
          <c:order val="1"/>
          <c:tx>
            <c:strRef>
              <c:f>'Kết quả'!$P$27</c:f>
              <c:strCache>
                <c:ptCount val="1"/>
                <c:pt idx="0">
                  <c:v>Có Công vụ</c:v>
                </c:pt>
              </c:strCache>
            </c:strRef>
          </c:tx>
          <c:spPr>
            <a:solidFill>
              <a:schemeClr val="accent2"/>
            </a:solidFill>
            <a:ln>
              <a:noFill/>
            </a:ln>
            <a:effectLst/>
          </c:spPr>
          <c:invertIfNegative val="0"/>
          <c:cat>
            <c:strRef>
              <c:f>'Kết quả'!$N$28:$N$34</c:f>
              <c:strCache>
                <c:ptCount val="7"/>
                <c:pt idx="0">
                  <c:v>1865</c:v>
                </c:pt>
                <c:pt idx="1">
                  <c:v>1866</c:v>
                </c:pt>
                <c:pt idx="2">
                  <c:v>1867</c:v>
                </c:pt>
                <c:pt idx="3">
                  <c:v>1868</c:v>
                </c:pt>
                <c:pt idx="4">
                  <c:v>1869</c:v>
                </c:pt>
                <c:pt idx="5">
                  <c:v>1870</c:v>
                </c:pt>
                <c:pt idx="6">
                  <c:v>1871</c:v>
                </c:pt>
              </c:strCache>
            </c:strRef>
          </c:cat>
          <c:val>
            <c:numRef>
              <c:f>'Kết quả'!$P$28:$P$34</c:f>
              <c:numCache>
                <c:formatCode>General</c:formatCode>
                <c:ptCount val="7"/>
                <c:pt idx="0">
                  <c:v>3</c:v>
                </c:pt>
                <c:pt idx="1">
                  <c:v>10</c:v>
                </c:pt>
                <c:pt idx="2">
                  <c:v>12</c:v>
                </c:pt>
                <c:pt idx="3">
                  <c:v>7</c:v>
                </c:pt>
                <c:pt idx="4">
                  <c:v>6</c:v>
                </c:pt>
                <c:pt idx="5">
                  <c:v>10</c:v>
                </c:pt>
                <c:pt idx="6">
                  <c:v>3</c:v>
                </c:pt>
              </c:numCache>
            </c:numRef>
          </c:val>
          <c:extLst>
            <c:ext xmlns:c16="http://schemas.microsoft.com/office/drawing/2014/chart" uri="{C3380CC4-5D6E-409C-BE32-E72D297353CC}">
              <c16:uniqueId val="{00000001-765B-43AC-A663-CB89571F6EB5}"/>
            </c:ext>
          </c:extLst>
        </c:ser>
        <c:ser>
          <c:idx val="2"/>
          <c:order val="2"/>
          <c:tx>
            <c:strRef>
              <c:f>'Kết quả'!$Q$27</c:f>
              <c:strCache>
                <c:ptCount val="1"/>
                <c:pt idx="0">
                  <c:v>Có Tạp vụ</c:v>
                </c:pt>
              </c:strCache>
            </c:strRef>
          </c:tx>
          <c:spPr>
            <a:solidFill>
              <a:schemeClr val="accent3"/>
            </a:solidFill>
            <a:ln>
              <a:noFill/>
            </a:ln>
            <a:effectLst/>
          </c:spPr>
          <c:invertIfNegative val="0"/>
          <c:cat>
            <c:strRef>
              <c:f>'Kết quả'!$N$28:$N$34</c:f>
              <c:strCache>
                <c:ptCount val="7"/>
                <c:pt idx="0">
                  <c:v>1865</c:v>
                </c:pt>
                <c:pt idx="1">
                  <c:v>1866</c:v>
                </c:pt>
                <c:pt idx="2">
                  <c:v>1867</c:v>
                </c:pt>
                <c:pt idx="3">
                  <c:v>1868</c:v>
                </c:pt>
                <c:pt idx="4">
                  <c:v>1869</c:v>
                </c:pt>
                <c:pt idx="5">
                  <c:v>1870</c:v>
                </c:pt>
                <c:pt idx="6">
                  <c:v>1871</c:v>
                </c:pt>
              </c:strCache>
            </c:strRef>
          </c:cat>
          <c:val>
            <c:numRef>
              <c:f>'Kết quả'!$Q$28:$Q$34</c:f>
              <c:numCache>
                <c:formatCode>General</c:formatCode>
                <c:ptCount val="7"/>
                <c:pt idx="0">
                  <c:v>3</c:v>
                </c:pt>
                <c:pt idx="1">
                  <c:v>8</c:v>
                </c:pt>
                <c:pt idx="2">
                  <c:v>12</c:v>
                </c:pt>
                <c:pt idx="3">
                  <c:v>7</c:v>
                </c:pt>
                <c:pt idx="4">
                  <c:v>14</c:v>
                </c:pt>
                <c:pt idx="5">
                  <c:v>10</c:v>
                </c:pt>
                <c:pt idx="6">
                  <c:v>3</c:v>
                </c:pt>
              </c:numCache>
            </c:numRef>
          </c:val>
          <c:extLst>
            <c:ext xmlns:c16="http://schemas.microsoft.com/office/drawing/2014/chart" uri="{C3380CC4-5D6E-409C-BE32-E72D297353CC}">
              <c16:uniqueId val="{00000002-765B-43AC-A663-CB89571F6EB5}"/>
            </c:ext>
          </c:extLst>
        </c:ser>
        <c:ser>
          <c:idx val="3"/>
          <c:order val="3"/>
          <c:tx>
            <c:strRef>
              <c:f>'Kết quả'!$R$27</c:f>
              <c:strCache>
                <c:ptCount val="1"/>
                <c:pt idx="0">
                  <c:v>Có Giá chợ</c:v>
                </c:pt>
              </c:strCache>
            </c:strRef>
          </c:tx>
          <c:spPr>
            <a:solidFill>
              <a:schemeClr val="accent4"/>
            </a:solidFill>
            <a:ln>
              <a:noFill/>
            </a:ln>
            <a:effectLst/>
          </c:spPr>
          <c:invertIfNegative val="0"/>
          <c:cat>
            <c:strRef>
              <c:f>'Kết quả'!$N$28:$N$34</c:f>
              <c:strCache>
                <c:ptCount val="7"/>
                <c:pt idx="0">
                  <c:v>1865</c:v>
                </c:pt>
                <c:pt idx="1">
                  <c:v>1866</c:v>
                </c:pt>
                <c:pt idx="2">
                  <c:v>1867</c:v>
                </c:pt>
                <c:pt idx="3">
                  <c:v>1868</c:v>
                </c:pt>
                <c:pt idx="4">
                  <c:v>1869</c:v>
                </c:pt>
                <c:pt idx="5">
                  <c:v>1870</c:v>
                </c:pt>
                <c:pt idx="6">
                  <c:v>1871</c:v>
                </c:pt>
              </c:strCache>
            </c:strRef>
          </c:cat>
          <c:val>
            <c:numRef>
              <c:f>'Kết quả'!$R$28:$R$34</c:f>
              <c:numCache>
                <c:formatCode>General</c:formatCode>
                <c:ptCount val="7"/>
                <c:pt idx="0">
                  <c:v>1</c:v>
                </c:pt>
                <c:pt idx="1">
                  <c:v>6</c:v>
                </c:pt>
                <c:pt idx="2">
                  <c:v>12</c:v>
                </c:pt>
                <c:pt idx="3">
                  <c:v>7</c:v>
                </c:pt>
                <c:pt idx="4">
                  <c:v>0</c:v>
                </c:pt>
                <c:pt idx="5">
                  <c:v>0</c:v>
                </c:pt>
                <c:pt idx="6">
                  <c:v>0</c:v>
                </c:pt>
              </c:numCache>
            </c:numRef>
          </c:val>
          <c:extLst>
            <c:ext xmlns:c16="http://schemas.microsoft.com/office/drawing/2014/chart" uri="{C3380CC4-5D6E-409C-BE32-E72D297353CC}">
              <c16:uniqueId val="{00000003-765B-43AC-A663-CB89571F6EB5}"/>
            </c:ext>
          </c:extLst>
        </c:ser>
        <c:dLbls>
          <c:showLegendKey val="0"/>
          <c:showVal val="0"/>
          <c:showCatName val="0"/>
          <c:showSerName val="0"/>
          <c:showPercent val="0"/>
          <c:showBubbleSize val="0"/>
        </c:dLbls>
        <c:gapWidth val="219"/>
        <c:overlap val="-27"/>
        <c:axId val="1026110927"/>
        <c:axId val="895548879"/>
      </c:barChart>
      <c:catAx>
        <c:axId val="102611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548879"/>
        <c:crosses val="autoZero"/>
        <c:auto val="1"/>
        <c:lblAlgn val="ctr"/>
        <c:lblOffset val="100"/>
        <c:noMultiLvlLbl val="0"/>
      </c:catAx>
      <c:valAx>
        <c:axId val="89554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6110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Phân bố Hình thức chính (N=899)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clustered"/>
        <c:varyColors val="0"/>
        <c:ser>
          <c:idx val="0"/>
          <c:order val="0"/>
          <c:spPr>
            <a:solidFill>
              <a:schemeClr val="accent1"/>
            </a:solidFill>
            <a:ln>
              <a:noFill/>
            </a:ln>
            <a:effectLst/>
          </c:spPr>
          <c:invertIfNegative val="0"/>
          <c:cat>
            <c:strRef>
              <c:f>'Kết quả'!$B$80:$B$90</c:f>
              <c:strCache>
                <c:ptCount val="11"/>
                <c:pt idx="0">
                  <c:v>Tin – tường thuật sự kiện</c:v>
                </c:pt>
                <c:pt idx="1">
                  <c:v>Tin tổng hợp</c:v>
                </c:pt>
                <c:pt idx="2">
                  <c:v>Văn bản công quyền – quy phạm – quyết định</c:v>
                </c:pt>
                <c:pt idx="3">
                  <c:v>Thông báo – yết thị</c:v>
                </c:pt>
                <c:pt idx="4">
                  <c:v>Lời rao – quảng cáo – đấu giá – đấu thầu</c:v>
                </c:pt>
                <c:pt idx="5">
                  <c:v>Bảng giá – bảng kê – danh sách – thống kê</c:v>
                </c:pt>
                <c:pt idx="6">
                  <c:v>Bài tri thức – khảo cứu – giải thích</c:v>
                </c:pt>
                <c:pt idx="7">
                  <c:v>Nghị luận – bình luận – khuyến dụ – giáo huấn</c:v>
                </c:pt>
                <c:pt idx="8">
                  <c:v>Truyện – văn chương</c:v>
                </c:pt>
                <c:pt idx="9">
                  <c:v>Thư từ – văn thư – báo cáo đăng nguyên dạng</c:v>
                </c:pt>
                <c:pt idx="10">
                  <c:v>Hỏi đáp – bảng hỏi – đối thoại – phỏng vấn</c:v>
                </c:pt>
              </c:strCache>
            </c:strRef>
          </c:cat>
          <c:val>
            <c:numRef>
              <c:f>'Kết quả'!$C$80:$C$90</c:f>
              <c:numCache>
                <c:formatCode>General</c:formatCode>
                <c:ptCount val="11"/>
                <c:pt idx="0">
                  <c:v>230</c:v>
                </c:pt>
                <c:pt idx="1">
                  <c:v>52</c:v>
                </c:pt>
                <c:pt idx="2">
                  <c:v>215</c:v>
                </c:pt>
                <c:pt idx="3">
                  <c:v>33</c:v>
                </c:pt>
                <c:pt idx="4">
                  <c:v>38</c:v>
                </c:pt>
                <c:pt idx="5">
                  <c:v>163</c:v>
                </c:pt>
                <c:pt idx="6">
                  <c:v>61</c:v>
                </c:pt>
                <c:pt idx="7">
                  <c:v>33</c:v>
                </c:pt>
                <c:pt idx="8">
                  <c:v>52</c:v>
                </c:pt>
                <c:pt idx="9">
                  <c:v>12</c:v>
                </c:pt>
                <c:pt idx="10">
                  <c:v>10</c:v>
                </c:pt>
              </c:numCache>
            </c:numRef>
          </c:val>
          <c:extLst>
            <c:ext xmlns:c16="http://schemas.microsoft.com/office/drawing/2014/chart" uri="{C3380CC4-5D6E-409C-BE32-E72D297353CC}">
              <c16:uniqueId val="{00000000-04D5-41ED-A40B-EA0D9E0C8191}"/>
            </c:ext>
          </c:extLst>
        </c:ser>
        <c:dLbls>
          <c:showLegendKey val="0"/>
          <c:showVal val="0"/>
          <c:showCatName val="0"/>
          <c:showSerName val="0"/>
          <c:showPercent val="0"/>
          <c:showBubbleSize val="0"/>
        </c:dLbls>
        <c:gapWidth val="182"/>
        <c:axId val="665460223"/>
        <c:axId val="895497039"/>
      </c:barChart>
      <c:catAx>
        <c:axId val="66546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497039"/>
        <c:crosses val="autoZero"/>
        <c:auto val="1"/>
        <c:lblAlgn val="ctr"/>
        <c:lblOffset val="100"/>
        <c:noMultiLvlLbl val="0"/>
      </c:catAx>
      <c:valAx>
        <c:axId val="89549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6546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Phân bố Nội dung chính (N=899)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0.24347193041758289"/>
          <c:y val="0.10436581509572418"/>
          <c:w val="0.56563890385237869"/>
          <c:h val="0.84442693110092104"/>
        </c:manualLayout>
      </c:layout>
      <c:barChart>
        <c:barDir val="bar"/>
        <c:grouping val="clustered"/>
        <c:varyColors val="0"/>
        <c:ser>
          <c:idx val="0"/>
          <c:order val="0"/>
          <c:spPr>
            <a:solidFill>
              <a:schemeClr val="accent1"/>
            </a:solidFill>
            <a:ln>
              <a:noFill/>
            </a:ln>
            <a:effectLst/>
          </c:spPr>
          <c:invertIfNegative val="0"/>
          <c:cat>
            <c:strRef>
              <c:f>'Kết quả'!$B$95:$B$110</c:f>
              <c:strCache>
                <c:ptCount val="16"/>
                <c:pt idx="0">
                  <c:v>Chính trị – hành chính</c:v>
                </c:pt>
                <c:pt idx="1">
                  <c:v>Pháp luật – tư pháp – an ninh</c:v>
                </c:pt>
                <c:pt idx="2">
                  <c:v>Quân sự – chiến sự</c:v>
                </c:pt>
                <c:pt idx="3">
                  <c:v>Ngoại giao – quan hệ đối ngoại</c:v>
                </c:pt>
                <c:pt idx="4">
                  <c:v>Kinh tế – tài chính – thương mại</c:v>
                </c:pt>
                <c:pt idx="5">
                  <c:v>Nông nghiệp – sản xuất – nghề nghiệp</c:v>
                </c:pt>
                <c:pt idx="6">
                  <c:v>Giao thông – tàu thuyền – liên lạc</c:v>
                </c:pt>
                <c:pt idx="7">
                  <c:v>Y tế – sức khỏe</c:v>
                </c:pt>
                <c:pt idx="8">
                  <c:v>Giáo dục – khoa cử</c:v>
                </c:pt>
                <c:pt idx="9">
                  <c:v>Văn hóa – xã hội – phong tục – đời sống</c:v>
                </c:pt>
                <c:pt idx="10">
                  <c:v>Tôn giáo – tín ngưỡng</c:v>
                </c:pt>
                <c:pt idx="11">
                  <c:v>Lịch sử – địa lý</c:v>
                </c:pt>
                <c:pt idx="12">
                  <c:v>Khoa học – kỹ thuật</c:v>
                </c:pt>
                <c:pt idx="13">
                  <c:v>Tai nạn – thiên tai – sự cố</c:v>
                </c:pt>
                <c:pt idx="14">
                  <c:v>Báo chí – xuất bản – truyền thông</c:v>
                </c:pt>
                <c:pt idx="15">
                  <c:v>Đa chủ đề</c:v>
                </c:pt>
              </c:strCache>
            </c:strRef>
          </c:cat>
          <c:val>
            <c:numRef>
              <c:f>'Kết quả'!$C$95:$C$110</c:f>
              <c:numCache>
                <c:formatCode>General</c:formatCode>
                <c:ptCount val="16"/>
                <c:pt idx="0">
                  <c:v>105</c:v>
                </c:pt>
                <c:pt idx="1">
                  <c:v>151</c:v>
                </c:pt>
                <c:pt idx="2">
                  <c:v>42</c:v>
                </c:pt>
                <c:pt idx="3">
                  <c:v>8</c:v>
                </c:pt>
                <c:pt idx="4">
                  <c:v>208</c:v>
                </c:pt>
                <c:pt idx="5">
                  <c:v>32</c:v>
                </c:pt>
                <c:pt idx="6">
                  <c:v>15</c:v>
                </c:pt>
                <c:pt idx="7">
                  <c:v>10</c:v>
                </c:pt>
                <c:pt idx="8">
                  <c:v>34</c:v>
                </c:pt>
                <c:pt idx="9">
                  <c:v>104</c:v>
                </c:pt>
                <c:pt idx="10">
                  <c:v>9</c:v>
                </c:pt>
                <c:pt idx="11">
                  <c:v>42</c:v>
                </c:pt>
                <c:pt idx="12">
                  <c:v>7</c:v>
                </c:pt>
                <c:pt idx="13">
                  <c:v>77</c:v>
                </c:pt>
                <c:pt idx="14">
                  <c:v>13</c:v>
                </c:pt>
                <c:pt idx="15">
                  <c:v>42</c:v>
                </c:pt>
              </c:numCache>
            </c:numRef>
          </c:val>
          <c:extLst>
            <c:ext xmlns:c16="http://schemas.microsoft.com/office/drawing/2014/chart" uri="{C3380CC4-5D6E-409C-BE32-E72D297353CC}">
              <c16:uniqueId val="{00000000-E4BD-4F37-B6FD-D507F40B659E}"/>
            </c:ext>
          </c:extLst>
        </c:ser>
        <c:dLbls>
          <c:showLegendKey val="0"/>
          <c:showVal val="0"/>
          <c:showCatName val="0"/>
          <c:showSerName val="0"/>
          <c:showPercent val="0"/>
          <c:showBubbleSize val="0"/>
        </c:dLbls>
        <c:gapWidth val="182"/>
        <c:axId val="1025369647"/>
        <c:axId val="895502799"/>
      </c:barChart>
      <c:catAx>
        <c:axId val="102536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502799"/>
        <c:crosses val="autoZero"/>
        <c:auto val="1"/>
        <c:lblAlgn val="ctr"/>
        <c:lblOffset val="100"/>
        <c:noMultiLvlLbl val="0"/>
      </c:catAx>
      <c:valAx>
        <c:axId val="895502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536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Hình thức trong Tạp vụ: Potteaux vs TVK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clustered"/>
        <c:varyColors val="0"/>
        <c:ser>
          <c:idx val="0"/>
          <c:order val="0"/>
          <c:tx>
            <c:strRef>
              <c:f>'TK bản thảo'!$K$8</c:f>
              <c:strCache>
                <c:ptCount val="1"/>
                <c:pt idx="0">
                  <c:v>Potteaux %</c:v>
                </c:pt>
              </c:strCache>
            </c:strRef>
          </c:tx>
          <c:spPr>
            <a:solidFill>
              <a:schemeClr val="accent1"/>
            </a:solidFill>
            <a:ln>
              <a:noFill/>
            </a:ln>
            <a:effectLst/>
          </c:spPr>
          <c:invertIfNegative val="0"/>
          <c:cat>
            <c:strRef>
              <c:f>'TK bản thảo'!$J$9:$J$19</c:f>
              <c:strCache>
                <c:ptCount val="11"/>
                <c:pt idx="0">
                  <c:v>Tin – tường thuật sự kiện</c:v>
                </c:pt>
                <c:pt idx="1">
                  <c:v>Tin tổng hợp</c:v>
                </c:pt>
                <c:pt idx="2">
                  <c:v>Văn bản công quyền – quy phạm – quyết định</c:v>
                </c:pt>
                <c:pt idx="3">
                  <c:v>Thông báo – yết thị</c:v>
                </c:pt>
                <c:pt idx="4">
                  <c:v>Lời rao – quảng cáo – đấu giá – đấu thầu</c:v>
                </c:pt>
                <c:pt idx="5">
                  <c:v>Bảng giá – bảng kê – danh sách – thống kê</c:v>
                </c:pt>
                <c:pt idx="6">
                  <c:v>Bài tri thức – khảo cứu – giải thích</c:v>
                </c:pt>
                <c:pt idx="7">
                  <c:v>Nghị luận – bình luận – khuyến dụ – giáo huấn</c:v>
                </c:pt>
                <c:pt idx="8">
                  <c:v>Truyện – văn chương</c:v>
                </c:pt>
                <c:pt idx="9">
                  <c:v>Thư từ – văn thư – báo cáo đăng nguyên dạng</c:v>
                </c:pt>
                <c:pt idx="10">
                  <c:v>Hỏi đáp – bảng hỏi – đối thoại – phỏng vấn</c:v>
                </c:pt>
              </c:strCache>
            </c:strRef>
          </c:cat>
          <c:val>
            <c:numRef>
              <c:f>'TK bản thảo'!$K$9:$K$19</c:f>
              <c:numCache>
                <c:formatCode>0.0%</c:formatCode>
                <c:ptCount val="11"/>
                <c:pt idx="0">
                  <c:v>0.41504178272980502</c:v>
                </c:pt>
                <c:pt idx="1">
                  <c:v>0.10306406685236769</c:v>
                </c:pt>
                <c:pt idx="2">
                  <c:v>2.2284122562674095E-2</c:v>
                </c:pt>
                <c:pt idx="3">
                  <c:v>3.8997214484679667E-2</c:v>
                </c:pt>
                <c:pt idx="4">
                  <c:v>3.6211699164345405E-2</c:v>
                </c:pt>
                <c:pt idx="5">
                  <c:v>9.1922005571030641E-2</c:v>
                </c:pt>
                <c:pt idx="6">
                  <c:v>7.5208913649025072E-2</c:v>
                </c:pt>
                <c:pt idx="7">
                  <c:v>5.0139275766016712E-2</c:v>
                </c:pt>
                <c:pt idx="8">
                  <c:v>0.12813370473537605</c:v>
                </c:pt>
                <c:pt idx="9">
                  <c:v>2.2284122562674095E-2</c:v>
                </c:pt>
                <c:pt idx="10">
                  <c:v>1.6713091922005572E-2</c:v>
                </c:pt>
              </c:numCache>
            </c:numRef>
          </c:val>
          <c:extLst>
            <c:ext xmlns:c16="http://schemas.microsoft.com/office/drawing/2014/chart" uri="{C3380CC4-5D6E-409C-BE32-E72D297353CC}">
              <c16:uniqueId val="{00000000-92D6-4247-B36D-165A4526E97B}"/>
            </c:ext>
          </c:extLst>
        </c:ser>
        <c:ser>
          <c:idx val="1"/>
          <c:order val="1"/>
          <c:tx>
            <c:strRef>
              <c:f>'TK bản thảo'!$L$8</c:f>
              <c:strCache>
                <c:ptCount val="1"/>
                <c:pt idx="0">
                  <c:v>TVK %</c:v>
                </c:pt>
              </c:strCache>
            </c:strRef>
          </c:tx>
          <c:spPr>
            <a:solidFill>
              <a:schemeClr val="accent2"/>
            </a:solidFill>
            <a:ln>
              <a:noFill/>
            </a:ln>
            <a:effectLst/>
          </c:spPr>
          <c:invertIfNegative val="0"/>
          <c:cat>
            <c:strRef>
              <c:f>'TK bản thảo'!$J$9:$J$19</c:f>
              <c:strCache>
                <c:ptCount val="11"/>
                <c:pt idx="0">
                  <c:v>Tin – tường thuật sự kiện</c:v>
                </c:pt>
                <c:pt idx="1">
                  <c:v>Tin tổng hợp</c:v>
                </c:pt>
                <c:pt idx="2">
                  <c:v>Văn bản công quyền – quy phạm – quyết định</c:v>
                </c:pt>
                <c:pt idx="3">
                  <c:v>Thông báo – yết thị</c:v>
                </c:pt>
                <c:pt idx="4">
                  <c:v>Lời rao – quảng cáo – đấu giá – đấu thầu</c:v>
                </c:pt>
                <c:pt idx="5">
                  <c:v>Bảng giá – bảng kê – danh sách – thống kê</c:v>
                </c:pt>
                <c:pt idx="6">
                  <c:v>Bài tri thức – khảo cứu – giải thích</c:v>
                </c:pt>
                <c:pt idx="7">
                  <c:v>Nghị luận – bình luận – khuyến dụ – giáo huấn</c:v>
                </c:pt>
                <c:pt idx="8">
                  <c:v>Truyện – văn chương</c:v>
                </c:pt>
                <c:pt idx="9">
                  <c:v>Thư từ – văn thư – báo cáo đăng nguyên dạng</c:v>
                </c:pt>
                <c:pt idx="10">
                  <c:v>Hỏi đáp – bảng hỏi – đối thoại – phỏng vấn</c:v>
                </c:pt>
              </c:strCache>
            </c:strRef>
          </c:cat>
          <c:val>
            <c:numRef>
              <c:f>'TK bản thảo'!$L$9:$L$19</c:f>
              <c:numCache>
                <c:formatCode>0.0%</c:formatCode>
                <c:ptCount val="11"/>
                <c:pt idx="0">
                  <c:v>0.44755244755244755</c:v>
                </c:pt>
                <c:pt idx="1">
                  <c:v>4.8951048951048952E-2</c:v>
                </c:pt>
                <c:pt idx="2">
                  <c:v>0</c:v>
                </c:pt>
                <c:pt idx="3">
                  <c:v>2.7972027972027972E-2</c:v>
                </c:pt>
                <c:pt idx="4">
                  <c:v>4.195804195804196E-2</c:v>
                </c:pt>
                <c:pt idx="5">
                  <c:v>0.12587412587412589</c:v>
                </c:pt>
                <c:pt idx="6">
                  <c:v>0.20979020979020979</c:v>
                </c:pt>
                <c:pt idx="7">
                  <c:v>8.3916083916083919E-2</c:v>
                </c:pt>
                <c:pt idx="8">
                  <c:v>6.993006993006993E-3</c:v>
                </c:pt>
                <c:pt idx="9">
                  <c:v>6.993006993006993E-3</c:v>
                </c:pt>
                <c:pt idx="10">
                  <c:v>0</c:v>
                </c:pt>
              </c:numCache>
            </c:numRef>
          </c:val>
          <c:extLst>
            <c:ext xmlns:c16="http://schemas.microsoft.com/office/drawing/2014/chart" uri="{C3380CC4-5D6E-409C-BE32-E72D297353CC}">
              <c16:uniqueId val="{00000001-92D6-4247-B36D-165A4526E97B}"/>
            </c:ext>
          </c:extLst>
        </c:ser>
        <c:dLbls>
          <c:showLegendKey val="0"/>
          <c:showVal val="0"/>
          <c:showCatName val="0"/>
          <c:showSerName val="0"/>
          <c:showPercent val="0"/>
          <c:showBubbleSize val="0"/>
        </c:dLbls>
        <c:gapWidth val="182"/>
        <c:axId val="1026088191"/>
        <c:axId val="895546959"/>
      </c:barChart>
      <c:catAx>
        <c:axId val="102608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546959"/>
        <c:crosses val="autoZero"/>
        <c:auto val="1"/>
        <c:lblAlgn val="ctr"/>
        <c:lblOffset val="100"/>
        <c:noMultiLvlLbl val="0"/>
      </c:catAx>
      <c:valAx>
        <c:axId val="8955469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6088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Nội dung trong Tạp vụ: Potteaux vs TVK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clustered"/>
        <c:varyColors val="0"/>
        <c:ser>
          <c:idx val="0"/>
          <c:order val="0"/>
          <c:tx>
            <c:strRef>
              <c:f>'TK bản thảo'!$K$21</c:f>
              <c:strCache>
                <c:ptCount val="1"/>
                <c:pt idx="0">
                  <c:v>Potteaux %</c:v>
                </c:pt>
              </c:strCache>
            </c:strRef>
          </c:tx>
          <c:spPr>
            <a:solidFill>
              <a:schemeClr val="accent1"/>
            </a:solidFill>
            <a:ln>
              <a:noFill/>
            </a:ln>
            <a:effectLst/>
          </c:spPr>
          <c:invertIfNegative val="0"/>
          <c:cat>
            <c:strRef>
              <c:f>'TK bản thảo'!$J$22:$J$37</c:f>
              <c:strCache>
                <c:ptCount val="16"/>
                <c:pt idx="0">
                  <c:v>Chính trị – hành chính</c:v>
                </c:pt>
                <c:pt idx="1">
                  <c:v>Pháp luật – tư pháp – an ninh</c:v>
                </c:pt>
                <c:pt idx="2">
                  <c:v>Quân sự – chiến sự</c:v>
                </c:pt>
                <c:pt idx="3">
                  <c:v>Ngoại giao – quan hệ đối ngoại</c:v>
                </c:pt>
                <c:pt idx="4">
                  <c:v>Kinh tế – tài chính – thương mại</c:v>
                </c:pt>
                <c:pt idx="5">
                  <c:v>Nông nghiệp – sản xuất – nghề nghiệp</c:v>
                </c:pt>
                <c:pt idx="6">
                  <c:v>Giao thông – tàu thuyền – liên lạc</c:v>
                </c:pt>
                <c:pt idx="7">
                  <c:v>Y tế – sức khỏe</c:v>
                </c:pt>
                <c:pt idx="8">
                  <c:v>Giáo dục – khoa cử</c:v>
                </c:pt>
                <c:pt idx="9">
                  <c:v>Văn hóa – xã hội – phong tục – đời sống</c:v>
                </c:pt>
                <c:pt idx="10">
                  <c:v>Tôn giáo – tín ngưỡng</c:v>
                </c:pt>
                <c:pt idx="11">
                  <c:v>Lịch sử – địa lý</c:v>
                </c:pt>
                <c:pt idx="12">
                  <c:v>Khoa học – kỹ thuật</c:v>
                </c:pt>
                <c:pt idx="13">
                  <c:v>Tai nạn – thiên tai – sự cố</c:v>
                </c:pt>
                <c:pt idx="14">
                  <c:v>Báo chí – xuất bản – truyền thông</c:v>
                </c:pt>
                <c:pt idx="15">
                  <c:v>Đa chủ đề</c:v>
                </c:pt>
              </c:strCache>
            </c:strRef>
          </c:cat>
          <c:val>
            <c:numRef>
              <c:f>'TK bản thảo'!$K$22:$K$37</c:f>
              <c:numCache>
                <c:formatCode>0.0%</c:formatCode>
                <c:ptCount val="16"/>
                <c:pt idx="0">
                  <c:v>4.456824512534819E-2</c:v>
                </c:pt>
                <c:pt idx="1">
                  <c:v>0.1392757660167131</c:v>
                </c:pt>
                <c:pt idx="2">
                  <c:v>9.4707520891364902E-2</c:v>
                </c:pt>
                <c:pt idx="3">
                  <c:v>1.9498607242339833E-2</c:v>
                </c:pt>
                <c:pt idx="4">
                  <c:v>0.15041782729805014</c:v>
                </c:pt>
                <c:pt idx="5">
                  <c:v>3.6211699164345405E-2</c:v>
                </c:pt>
                <c:pt idx="6">
                  <c:v>5.5710306406685237E-3</c:v>
                </c:pt>
                <c:pt idx="7">
                  <c:v>1.3927576601671309E-2</c:v>
                </c:pt>
                <c:pt idx="8">
                  <c:v>4.1782729805013928E-2</c:v>
                </c:pt>
                <c:pt idx="9">
                  <c:v>0.18384401114206128</c:v>
                </c:pt>
                <c:pt idx="10">
                  <c:v>1.1142061281337047E-2</c:v>
                </c:pt>
                <c:pt idx="11">
                  <c:v>4.7353760445682451E-2</c:v>
                </c:pt>
                <c:pt idx="12">
                  <c:v>1.6713091922005572E-2</c:v>
                </c:pt>
                <c:pt idx="13">
                  <c:v>9.1922005571030641E-2</c:v>
                </c:pt>
                <c:pt idx="14">
                  <c:v>1.3927576601671309E-2</c:v>
                </c:pt>
                <c:pt idx="15">
                  <c:v>8.9136490250696379E-2</c:v>
                </c:pt>
              </c:numCache>
            </c:numRef>
          </c:val>
          <c:extLst>
            <c:ext xmlns:c16="http://schemas.microsoft.com/office/drawing/2014/chart" uri="{C3380CC4-5D6E-409C-BE32-E72D297353CC}">
              <c16:uniqueId val="{00000000-638C-4ECA-BB2A-4DCA3011024A}"/>
            </c:ext>
          </c:extLst>
        </c:ser>
        <c:ser>
          <c:idx val="1"/>
          <c:order val="1"/>
          <c:tx>
            <c:strRef>
              <c:f>'TK bản thảo'!$L$21</c:f>
              <c:strCache>
                <c:ptCount val="1"/>
                <c:pt idx="0">
                  <c:v>TVK %</c:v>
                </c:pt>
              </c:strCache>
            </c:strRef>
          </c:tx>
          <c:spPr>
            <a:solidFill>
              <a:schemeClr val="accent2"/>
            </a:solidFill>
            <a:ln>
              <a:noFill/>
            </a:ln>
            <a:effectLst/>
          </c:spPr>
          <c:invertIfNegative val="0"/>
          <c:cat>
            <c:strRef>
              <c:f>'TK bản thảo'!$J$22:$J$37</c:f>
              <c:strCache>
                <c:ptCount val="16"/>
                <c:pt idx="0">
                  <c:v>Chính trị – hành chính</c:v>
                </c:pt>
                <c:pt idx="1">
                  <c:v>Pháp luật – tư pháp – an ninh</c:v>
                </c:pt>
                <c:pt idx="2">
                  <c:v>Quân sự – chiến sự</c:v>
                </c:pt>
                <c:pt idx="3">
                  <c:v>Ngoại giao – quan hệ đối ngoại</c:v>
                </c:pt>
                <c:pt idx="4">
                  <c:v>Kinh tế – tài chính – thương mại</c:v>
                </c:pt>
                <c:pt idx="5">
                  <c:v>Nông nghiệp – sản xuất – nghề nghiệp</c:v>
                </c:pt>
                <c:pt idx="6">
                  <c:v>Giao thông – tàu thuyền – liên lạc</c:v>
                </c:pt>
                <c:pt idx="7">
                  <c:v>Y tế – sức khỏe</c:v>
                </c:pt>
                <c:pt idx="8">
                  <c:v>Giáo dục – khoa cử</c:v>
                </c:pt>
                <c:pt idx="9">
                  <c:v>Văn hóa – xã hội – phong tục – đời sống</c:v>
                </c:pt>
                <c:pt idx="10">
                  <c:v>Tôn giáo – tín ngưỡng</c:v>
                </c:pt>
                <c:pt idx="11">
                  <c:v>Lịch sử – địa lý</c:v>
                </c:pt>
                <c:pt idx="12">
                  <c:v>Khoa học – kỹ thuật</c:v>
                </c:pt>
                <c:pt idx="13">
                  <c:v>Tai nạn – thiên tai – sự cố</c:v>
                </c:pt>
                <c:pt idx="14">
                  <c:v>Báo chí – xuất bản – truyền thông</c:v>
                </c:pt>
                <c:pt idx="15">
                  <c:v>Đa chủ đề</c:v>
                </c:pt>
              </c:strCache>
            </c:strRef>
          </c:cat>
          <c:val>
            <c:numRef>
              <c:f>'TK bản thảo'!$L$22:$L$37</c:f>
              <c:numCache>
                <c:formatCode>0.0%</c:formatCode>
                <c:ptCount val="16"/>
                <c:pt idx="0">
                  <c:v>2.097902097902098E-2</c:v>
                </c:pt>
                <c:pt idx="1">
                  <c:v>9.0909090909090912E-2</c:v>
                </c:pt>
                <c:pt idx="2">
                  <c:v>0</c:v>
                </c:pt>
                <c:pt idx="3">
                  <c:v>0</c:v>
                </c:pt>
                <c:pt idx="4">
                  <c:v>0.12587412587412589</c:v>
                </c:pt>
                <c:pt idx="5">
                  <c:v>2.097902097902098E-2</c:v>
                </c:pt>
                <c:pt idx="6">
                  <c:v>4.195804195804196E-2</c:v>
                </c:pt>
                <c:pt idx="7">
                  <c:v>0</c:v>
                </c:pt>
                <c:pt idx="8">
                  <c:v>6.993006993006993E-3</c:v>
                </c:pt>
                <c:pt idx="9">
                  <c:v>0.16783216783216784</c:v>
                </c:pt>
                <c:pt idx="10">
                  <c:v>1.3986013986013986E-2</c:v>
                </c:pt>
                <c:pt idx="11">
                  <c:v>0.15384615384615385</c:v>
                </c:pt>
                <c:pt idx="12">
                  <c:v>6.993006993006993E-3</c:v>
                </c:pt>
                <c:pt idx="13">
                  <c:v>0.27972027972027974</c:v>
                </c:pt>
                <c:pt idx="14">
                  <c:v>4.195804195804196E-2</c:v>
                </c:pt>
                <c:pt idx="15">
                  <c:v>2.7972027972027972E-2</c:v>
                </c:pt>
              </c:numCache>
            </c:numRef>
          </c:val>
          <c:extLst>
            <c:ext xmlns:c16="http://schemas.microsoft.com/office/drawing/2014/chart" uri="{C3380CC4-5D6E-409C-BE32-E72D297353CC}">
              <c16:uniqueId val="{00000001-638C-4ECA-BB2A-4DCA3011024A}"/>
            </c:ext>
          </c:extLst>
        </c:ser>
        <c:dLbls>
          <c:showLegendKey val="0"/>
          <c:showVal val="0"/>
          <c:showCatName val="0"/>
          <c:showSerName val="0"/>
          <c:showPercent val="0"/>
          <c:showBubbleSize val="0"/>
        </c:dLbls>
        <c:gapWidth val="182"/>
        <c:axId val="1026123455"/>
        <c:axId val="895549359"/>
      </c:barChart>
      <c:catAx>
        <c:axId val="102612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549359"/>
        <c:crosses val="autoZero"/>
        <c:auto val="1"/>
        <c:lblAlgn val="ctr"/>
        <c:lblOffset val="100"/>
        <c:noMultiLvlLbl val="0"/>
      </c:catAx>
      <c:valAx>
        <c:axId val="8955493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6123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Tỷ trọng chuyên mục theo giai đoạn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'TK bản thảo'!$K$39</c:f>
              <c:strCache>
                <c:ptCount val="1"/>
                <c:pt idx="0">
                  <c:v>Potteaux</c:v>
                </c:pt>
              </c:strCache>
            </c:strRef>
          </c:tx>
          <c:spPr>
            <a:solidFill>
              <a:schemeClr val="accent1"/>
            </a:solidFill>
            <a:ln>
              <a:noFill/>
            </a:ln>
            <a:effectLst/>
          </c:spPr>
          <c:invertIfNegative val="0"/>
          <c:cat>
            <c:strRef>
              <c:f>'TK bản thảo'!$J$40:$J$42</c:f>
              <c:strCache>
                <c:ptCount val="3"/>
                <c:pt idx="0">
                  <c:v>Công vụ</c:v>
                </c:pt>
                <c:pt idx="1">
                  <c:v>Tạp vụ</c:v>
                </c:pt>
                <c:pt idx="2">
                  <c:v>Giá chợ</c:v>
                </c:pt>
              </c:strCache>
            </c:strRef>
          </c:cat>
          <c:val>
            <c:numRef>
              <c:f>'TK bản thảo'!$K$40:$K$42</c:f>
              <c:numCache>
                <c:formatCode>0.0%</c:formatCode>
                <c:ptCount val="3"/>
                <c:pt idx="0">
                  <c:v>0.32243684992570582</c:v>
                </c:pt>
                <c:pt idx="1">
                  <c:v>0.53343239227340267</c:v>
                </c:pt>
                <c:pt idx="2">
                  <c:v>0.14413075780089152</c:v>
                </c:pt>
              </c:numCache>
            </c:numRef>
          </c:val>
          <c:extLst>
            <c:ext xmlns:c16="http://schemas.microsoft.com/office/drawing/2014/chart" uri="{C3380CC4-5D6E-409C-BE32-E72D297353CC}">
              <c16:uniqueId val="{00000000-43FB-4D23-B3EC-58B3B944C6B4}"/>
            </c:ext>
          </c:extLst>
        </c:ser>
        <c:ser>
          <c:idx val="1"/>
          <c:order val="1"/>
          <c:tx>
            <c:strRef>
              <c:f>'TK bản thảo'!$L$39</c:f>
              <c:strCache>
                <c:ptCount val="1"/>
                <c:pt idx="0">
                  <c:v>TVK</c:v>
                </c:pt>
              </c:strCache>
            </c:strRef>
          </c:tx>
          <c:spPr>
            <a:solidFill>
              <a:schemeClr val="accent2"/>
            </a:solidFill>
            <a:ln>
              <a:noFill/>
            </a:ln>
            <a:effectLst/>
          </c:spPr>
          <c:invertIfNegative val="0"/>
          <c:cat>
            <c:strRef>
              <c:f>'TK bản thảo'!$J$40:$J$42</c:f>
              <c:strCache>
                <c:ptCount val="3"/>
                <c:pt idx="0">
                  <c:v>Công vụ</c:v>
                </c:pt>
                <c:pt idx="1">
                  <c:v>Tạp vụ</c:v>
                </c:pt>
                <c:pt idx="2">
                  <c:v>Giá chợ</c:v>
                </c:pt>
              </c:strCache>
            </c:strRef>
          </c:cat>
          <c:val>
            <c:numRef>
              <c:f>'TK bản thảo'!$L$40:$L$42</c:f>
              <c:numCache>
                <c:formatCode>0.0%</c:formatCode>
                <c:ptCount val="3"/>
                <c:pt idx="0">
                  <c:v>0.28855721393034828</c:v>
                </c:pt>
                <c:pt idx="1">
                  <c:v>0.71144278606965172</c:v>
                </c:pt>
                <c:pt idx="2">
                  <c:v>0</c:v>
                </c:pt>
              </c:numCache>
            </c:numRef>
          </c:val>
          <c:extLst>
            <c:ext xmlns:c16="http://schemas.microsoft.com/office/drawing/2014/chart" uri="{C3380CC4-5D6E-409C-BE32-E72D297353CC}">
              <c16:uniqueId val="{00000001-43FB-4D23-B3EC-58B3B944C6B4}"/>
            </c:ext>
          </c:extLst>
        </c:ser>
        <c:dLbls>
          <c:showLegendKey val="0"/>
          <c:showVal val="0"/>
          <c:showCatName val="0"/>
          <c:showSerName val="0"/>
          <c:showPercent val="0"/>
          <c:showBubbleSize val="0"/>
        </c:dLbls>
        <c:gapWidth val="219"/>
        <c:overlap val="-27"/>
        <c:axId val="1026079839"/>
        <c:axId val="895540719"/>
      </c:barChart>
      <c:catAx>
        <c:axId val="102607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540719"/>
        <c:crosses val="autoZero"/>
        <c:auto val="1"/>
        <c:lblAlgn val="ctr"/>
        <c:lblOffset val="100"/>
        <c:noMultiLvlLbl val="0"/>
      </c:catAx>
      <c:valAx>
        <c:axId val="895540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607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Tỷ lệ nhan đề gốc theo giai đoạn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'TK bản thảo'!$K$45</c:f>
              <c:strCache>
                <c:ptCount val="1"/>
                <c:pt idx="0">
                  <c:v>Potteaux %</c:v>
                </c:pt>
              </c:strCache>
            </c:strRef>
          </c:tx>
          <c:spPr>
            <a:solidFill>
              <a:schemeClr val="accent1"/>
            </a:solidFill>
            <a:ln>
              <a:noFill/>
            </a:ln>
            <a:effectLst/>
          </c:spPr>
          <c:invertIfNegative val="0"/>
          <c:cat>
            <c:strRef>
              <c:f>'TK bản thảo'!$J$46:$J$48</c:f>
              <c:strCache>
                <c:ptCount val="3"/>
                <c:pt idx="0">
                  <c:v>Công vụ</c:v>
                </c:pt>
                <c:pt idx="1">
                  <c:v>Tạp vụ</c:v>
                </c:pt>
                <c:pt idx="2">
                  <c:v>Công vụ + Tạp vụ</c:v>
                </c:pt>
              </c:strCache>
            </c:strRef>
          </c:cat>
          <c:val>
            <c:numRef>
              <c:f>'TK bản thảo'!$K$46:$K$48</c:f>
              <c:numCache>
                <c:formatCode>0.0%</c:formatCode>
                <c:ptCount val="3"/>
                <c:pt idx="0">
                  <c:v>0.2119815668202765</c:v>
                </c:pt>
                <c:pt idx="1">
                  <c:v>0.37325905292479111</c:v>
                </c:pt>
                <c:pt idx="2">
                  <c:v>0.3125</c:v>
                </c:pt>
              </c:numCache>
            </c:numRef>
          </c:val>
          <c:extLst>
            <c:ext xmlns:c16="http://schemas.microsoft.com/office/drawing/2014/chart" uri="{C3380CC4-5D6E-409C-BE32-E72D297353CC}">
              <c16:uniqueId val="{00000000-2AA4-4834-B624-071DD1C72E37}"/>
            </c:ext>
          </c:extLst>
        </c:ser>
        <c:ser>
          <c:idx val="1"/>
          <c:order val="1"/>
          <c:tx>
            <c:strRef>
              <c:f>'TK bản thảo'!$L$45</c:f>
              <c:strCache>
                <c:ptCount val="1"/>
                <c:pt idx="0">
                  <c:v>TVK %</c:v>
                </c:pt>
              </c:strCache>
            </c:strRef>
          </c:tx>
          <c:spPr>
            <a:solidFill>
              <a:schemeClr val="accent2"/>
            </a:solidFill>
            <a:ln>
              <a:noFill/>
            </a:ln>
            <a:effectLst/>
          </c:spPr>
          <c:invertIfNegative val="0"/>
          <c:cat>
            <c:strRef>
              <c:f>'TK bản thảo'!$J$46:$J$48</c:f>
              <c:strCache>
                <c:ptCount val="3"/>
                <c:pt idx="0">
                  <c:v>Công vụ</c:v>
                </c:pt>
                <c:pt idx="1">
                  <c:v>Tạp vụ</c:v>
                </c:pt>
                <c:pt idx="2">
                  <c:v>Công vụ + Tạp vụ</c:v>
                </c:pt>
              </c:strCache>
            </c:strRef>
          </c:cat>
          <c:val>
            <c:numRef>
              <c:f>'TK bản thảo'!$L$46:$L$48</c:f>
              <c:numCache>
                <c:formatCode>0.0%</c:formatCode>
                <c:ptCount val="3"/>
                <c:pt idx="0">
                  <c:v>0.46551724137931033</c:v>
                </c:pt>
                <c:pt idx="1">
                  <c:v>0.79020979020979021</c:v>
                </c:pt>
                <c:pt idx="2">
                  <c:v>0.69651741293532343</c:v>
                </c:pt>
              </c:numCache>
            </c:numRef>
          </c:val>
          <c:extLst>
            <c:ext xmlns:c16="http://schemas.microsoft.com/office/drawing/2014/chart" uri="{C3380CC4-5D6E-409C-BE32-E72D297353CC}">
              <c16:uniqueId val="{00000001-2AA4-4834-B624-071DD1C72E37}"/>
            </c:ext>
          </c:extLst>
        </c:ser>
        <c:dLbls>
          <c:showLegendKey val="0"/>
          <c:showVal val="0"/>
          <c:showCatName val="0"/>
          <c:showSerName val="0"/>
          <c:showPercent val="0"/>
          <c:showBubbleSize val="0"/>
        </c:dLbls>
        <c:gapWidth val="219"/>
        <c:overlap val="-27"/>
        <c:axId val="1026121599"/>
        <c:axId val="895555599"/>
      </c:barChart>
      <c:catAx>
        <c:axId val="102612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555599"/>
        <c:crosses val="autoZero"/>
        <c:auto val="1"/>
        <c:lblAlgn val="ctr"/>
        <c:lblOffset val="100"/>
        <c:noMultiLvlLbl val="0"/>
      </c:catAx>
      <c:valAx>
        <c:axId val="895555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6121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So sánh 3 pha – chỉ báo Tạp vụ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'Kết quả (đề xuất)'!$L$53</c:f>
              <c:strCache>
                <c:ptCount val="1"/>
                <c:pt idx="0">
                  <c:v>Potteaux sớm</c:v>
                </c:pt>
              </c:strCache>
            </c:strRef>
          </c:tx>
          <c:spPr>
            <a:solidFill>
              <a:schemeClr val="accent1"/>
            </a:solidFill>
            <a:ln>
              <a:noFill/>
            </a:ln>
            <a:effectLst/>
          </c:spPr>
          <c:invertIfNegative val="0"/>
          <c:cat>
            <c:strRef>
              <c:f>'Kết quả (đề xuất)'!$K$54:$K$58</c:f>
              <c:strCache>
                <c:ptCount val="5"/>
                <c:pt idx="0">
                  <c:v>Bài tri thức</c:v>
                </c:pt>
                <c:pt idx="1">
                  <c:v>Nghị luận</c:v>
                </c:pt>
                <c:pt idx="2">
                  <c:v>Lịch sử–địa lý</c:v>
                </c:pt>
                <c:pt idx="3">
                  <c:v>Tai nạn–sự cố</c:v>
                </c:pt>
                <c:pt idx="4">
                  <c:v>Nhan đề gốc</c:v>
                </c:pt>
              </c:strCache>
            </c:strRef>
          </c:cat>
          <c:val>
            <c:numRef>
              <c:f>'Kết quả (đề xuất)'!$L$54:$L$58</c:f>
              <c:numCache>
                <c:formatCode>0.0%</c:formatCode>
                <c:ptCount val="5"/>
                <c:pt idx="0">
                  <c:v>6.1371841155234655E-2</c:v>
                </c:pt>
                <c:pt idx="1">
                  <c:v>5.4151624548736461E-2</c:v>
                </c:pt>
                <c:pt idx="2">
                  <c:v>3.2490974729241874E-2</c:v>
                </c:pt>
                <c:pt idx="3">
                  <c:v>0.10469314079422383</c:v>
                </c:pt>
                <c:pt idx="4">
                  <c:v>0.28880866425992779</c:v>
                </c:pt>
              </c:numCache>
            </c:numRef>
          </c:val>
          <c:extLst>
            <c:ext xmlns:c16="http://schemas.microsoft.com/office/drawing/2014/chart" uri="{C3380CC4-5D6E-409C-BE32-E72D297353CC}">
              <c16:uniqueId val="{00000000-6049-46D3-9BDA-98970C931263}"/>
            </c:ext>
          </c:extLst>
        </c:ser>
        <c:ser>
          <c:idx val="1"/>
          <c:order val="1"/>
          <c:tx>
            <c:strRef>
              <c:f>'Kết quả (đề xuất)'!$M$53</c:f>
              <c:strCache>
                <c:ptCount val="1"/>
                <c:pt idx="0">
                  <c:v>Potteaux 6–9/1869</c:v>
                </c:pt>
              </c:strCache>
            </c:strRef>
          </c:tx>
          <c:spPr>
            <a:solidFill>
              <a:schemeClr val="accent2"/>
            </a:solidFill>
            <a:ln>
              <a:noFill/>
            </a:ln>
            <a:effectLst/>
          </c:spPr>
          <c:invertIfNegative val="0"/>
          <c:cat>
            <c:strRef>
              <c:f>'Kết quả (đề xuất)'!$K$54:$K$58</c:f>
              <c:strCache>
                <c:ptCount val="5"/>
                <c:pt idx="0">
                  <c:v>Bài tri thức</c:v>
                </c:pt>
                <c:pt idx="1">
                  <c:v>Nghị luận</c:v>
                </c:pt>
                <c:pt idx="2">
                  <c:v>Lịch sử–địa lý</c:v>
                </c:pt>
                <c:pt idx="3">
                  <c:v>Tai nạn–sự cố</c:v>
                </c:pt>
                <c:pt idx="4">
                  <c:v>Nhan đề gốc</c:v>
                </c:pt>
              </c:strCache>
            </c:strRef>
          </c:cat>
          <c:val>
            <c:numRef>
              <c:f>'Kết quả (đề xuất)'!$M$54:$M$58</c:f>
              <c:numCache>
                <c:formatCode>0.0%</c:formatCode>
                <c:ptCount val="5"/>
                <c:pt idx="0">
                  <c:v>0.12195121951219512</c:v>
                </c:pt>
                <c:pt idx="1">
                  <c:v>3.6585365853658534E-2</c:v>
                </c:pt>
                <c:pt idx="2">
                  <c:v>9.7560975609756101E-2</c:v>
                </c:pt>
                <c:pt idx="3">
                  <c:v>4.878048780487805E-2</c:v>
                </c:pt>
                <c:pt idx="4">
                  <c:v>0.65853658536585369</c:v>
                </c:pt>
              </c:numCache>
            </c:numRef>
          </c:val>
          <c:extLst>
            <c:ext xmlns:c16="http://schemas.microsoft.com/office/drawing/2014/chart" uri="{C3380CC4-5D6E-409C-BE32-E72D297353CC}">
              <c16:uniqueId val="{00000001-6049-46D3-9BDA-98970C931263}"/>
            </c:ext>
          </c:extLst>
        </c:ser>
        <c:ser>
          <c:idx val="2"/>
          <c:order val="2"/>
          <c:tx>
            <c:strRef>
              <c:f>'Kết quả (đề xuất)'!$N$53</c:f>
              <c:strCache>
                <c:ptCount val="1"/>
                <c:pt idx="0">
                  <c:v>TVK</c:v>
                </c:pt>
              </c:strCache>
            </c:strRef>
          </c:tx>
          <c:spPr>
            <a:solidFill>
              <a:schemeClr val="accent3"/>
            </a:solidFill>
            <a:ln>
              <a:noFill/>
            </a:ln>
            <a:effectLst/>
          </c:spPr>
          <c:invertIfNegative val="0"/>
          <c:cat>
            <c:strRef>
              <c:f>'Kết quả (đề xuất)'!$K$54:$K$58</c:f>
              <c:strCache>
                <c:ptCount val="5"/>
                <c:pt idx="0">
                  <c:v>Bài tri thức</c:v>
                </c:pt>
                <c:pt idx="1">
                  <c:v>Nghị luận</c:v>
                </c:pt>
                <c:pt idx="2">
                  <c:v>Lịch sử–địa lý</c:v>
                </c:pt>
                <c:pt idx="3">
                  <c:v>Tai nạn–sự cố</c:v>
                </c:pt>
                <c:pt idx="4">
                  <c:v>Nhan đề gốc</c:v>
                </c:pt>
              </c:strCache>
            </c:strRef>
          </c:cat>
          <c:val>
            <c:numRef>
              <c:f>'Kết quả (đề xuất)'!$N$54:$N$58</c:f>
              <c:numCache>
                <c:formatCode>0.0%</c:formatCode>
                <c:ptCount val="5"/>
                <c:pt idx="0">
                  <c:v>0.20979020979020979</c:v>
                </c:pt>
                <c:pt idx="1">
                  <c:v>8.3916083916083919E-2</c:v>
                </c:pt>
                <c:pt idx="2">
                  <c:v>0.15384615384615385</c:v>
                </c:pt>
                <c:pt idx="3">
                  <c:v>0.27972027972027974</c:v>
                </c:pt>
                <c:pt idx="4">
                  <c:v>0.79020979020979021</c:v>
                </c:pt>
              </c:numCache>
            </c:numRef>
          </c:val>
          <c:extLst>
            <c:ext xmlns:c16="http://schemas.microsoft.com/office/drawing/2014/chart" uri="{C3380CC4-5D6E-409C-BE32-E72D297353CC}">
              <c16:uniqueId val="{00000002-6049-46D3-9BDA-98970C931263}"/>
            </c:ext>
          </c:extLst>
        </c:ser>
        <c:dLbls>
          <c:showLegendKey val="0"/>
          <c:showVal val="0"/>
          <c:showCatName val="0"/>
          <c:showSerName val="0"/>
          <c:showPercent val="0"/>
          <c:showBubbleSize val="0"/>
        </c:dLbls>
        <c:gapWidth val="219"/>
        <c:overlap val="-27"/>
        <c:axId val="1033248895"/>
        <c:axId val="895549839"/>
      </c:barChart>
      <c:catAx>
        <c:axId val="103324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549839"/>
        <c:crosses val="autoZero"/>
        <c:auto val="1"/>
        <c:lblAlgn val="ctr"/>
        <c:lblOffset val="100"/>
        <c:noMultiLvlLbl val="0"/>
      </c:catAx>
      <c:valAx>
        <c:axId val="895549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33248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Dòng thời gian 1869 – Tạp vụ (bàn giao 16/9)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'Kết quả (đề xuất)'!$L$61</c:f>
              <c:strCache>
                <c:ptCount val="1"/>
                <c:pt idx="0">
                  <c:v>Giải thích+Nghị luận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'Kết quả (đề xuất)'!$K$62:$K$69</c:f>
              <c:strCache>
                <c:ptCount val="8"/>
                <c:pt idx="0">
                  <c:v>1869-02</c:v>
                </c:pt>
                <c:pt idx="1">
                  <c:v>1869-04</c:v>
                </c:pt>
                <c:pt idx="2">
                  <c:v>1869-06</c:v>
                </c:pt>
                <c:pt idx="3">
                  <c:v>1869-07</c:v>
                </c:pt>
                <c:pt idx="4">
                  <c:v>1869-08</c:v>
                </c:pt>
                <c:pt idx="5">
                  <c:v>1869-09</c:v>
                </c:pt>
                <c:pt idx="6">
                  <c:v>1869-10</c:v>
                </c:pt>
                <c:pt idx="7">
                  <c:v>1869-12</c:v>
                </c:pt>
              </c:strCache>
            </c:strRef>
          </c:cat>
          <c:val>
            <c:numRef>
              <c:f>'Kết quả (đề xuất)'!$L$62:$L$69</c:f>
              <c:numCache>
                <c:formatCode>0.0%</c:formatCode>
                <c:ptCount val="8"/>
                <c:pt idx="0">
                  <c:v>0.2</c:v>
                </c:pt>
                <c:pt idx="1">
                  <c:v>0.18181818181818182</c:v>
                </c:pt>
                <c:pt idx="2">
                  <c:v>0.15151515151515152</c:v>
                </c:pt>
                <c:pt idx="3">
                  <c:v>0.2</c:v>
                </c:pt>
                <c:pt idx="4">
                  <c:v>0.2</c:v>
                </c:pt>
                <c:pt idx="5">
                  <c:v>0.2608695652173913</c:v>
                </c:pt>
                <c:pt idx="6">
                  <c:v>0.63636363636363635</c:v>
                </c:pt>
                <c:pt idx="7">
                  <c:v>0.1111111111111111</c:v>
                </c:pt>
              </c:numCache>
            </c:numRef>
          </c:val>
          <c:smooth val="0"/>
          <c:extLst>
            <c:ext xmlns:c16="http://schemas.microsoft.com/office/drawing/2014/chart" uri="{C3380CC4-5D6E-409C-BE32-E72D297353CC}">
              <c16:uniqueId val="{00000000-7789-45A3-99BD-7C917B9CC24F}"/>
            </c:ext>
          </c:extLst>
        </c:ser>
        <c:ser>
          <c:idx val="1"/>
          <c:order val="1"/>
          <c:tx>
            <c:strRef>
              <c:f>'Kết quả (đề xuất)'!$M$61</c:f>
              <c:strCache>
                <c:ptCount val="1"/>
                <c:pt idx="0">
                  <c:v>Nhan đề gốc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'Kết quả (đề xuất)'!$K$62:$K$69</c:f>
              <c:strCache>
                <c:ptCount val="8"/>
                <c:pt idx="0">
                  <c:v>1869-02</c:v>
                </c:pt>
                <c:pt idx="1">
                  <c:v>1869-04</c:v>
                </c:pt>
                <c:pt idx="2">
                  <c:v>1869-06</c:v>
                </c:pt>
                <c:pt idx="3">
                  <c:v>1869-07</c:v>
                </c:pt>
                <c:pt idx="4">
                  <c:v>1869-08</c:v>
                </c:pt>
                <c:pt idx="5">
                  <c:v>1869-09</c:v>
                </c:pt>
                <c:pt idx="6">
                  <c:v>1869-10</c:v>
                </c:pt>
                <c:pt idx="7">
                  <c:v>1869-12</c:v>
                </c:pt>
              </c:strCache>
            </c:strRef>
          </c:cat>
          <c:val>
            <c:numRef>
              <c:f>'Kết quả (đề xuất)'!$M$62:$M$69</c:f>
              <c:numCache>
                <c:formatCode>0.0%</c:formatCode>
                <c:ptCount val="8"/>
                <c:pt idx="0">
                  <c:v>0.2</c:v>
                </c:pt>
                <c:pt idx="1">
                  <c:v>0</c:v>
                </c:pt>
                <c:pt idx="2">
                  <c:v>0.60606060606060608</c:v>
                </c:pt>
                <c:pt idx="3">
                  <c:v>0.7</c:v>
                </c:pt>
                <c:pt idx="4">
                  <c:v>0.73333333333333328</c:v>
                </c:pt>
                <c:pt idx="5">
                  <c:v>0.69565217391304346</c:v>
                </c:pt>
                <c:pt idx="6">
                  <c:v>0.45454545454545453</c:v>
                </c:pt>
                <c:pt idx="7">
                  <c:v>0.66666666666666663</c:v>
                </c:pt>
              </c:numCache>
            </c:numRef>
          </c:val>
          <c:smooth val="0"/>
          <c:extLst>
            <c:ext xmlns:c16="http://schemas.microsoft.com/office/drawing/2014/chart" uri="{C3380CC4-5D6E-409C-BE32-E72D297353CC}">
              <c16:uniqueId val="{00000001-7789-45A3-99BD-7C917B9CC24F}"/>
            </c:ext>
          </c:extLst>
        </c:ser>
        <c:dLbls>
          <c:dLblPos val="t"/>
          <c:showLegendKey val="0"/>
          <c:showVal val="1"/>
          <c:showCatName val="0"/>
          <c:showSerName val="0"/>
          <c:showPercent val="0"/>
          <c:showBubbleSize val="0"/>
        </c:dLbls>
        <c:smooth val="0"/>
        <c:axId val="1026121135"/>
        <c:axId val="895498479"/>
      </c:lineChart>
      <c:catAx>
        <c:axId val="102612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498479"/>
        <c:crosses val="autoZero"/>
        <c:auto val="1"/>
        <c:lblAlgn val="ctr"/>
        <c:lblOffset val="100"/>
        <c:noMultiLvlLbl val="0"/>
      </c:catAx>
      <c:valAx>
        <c:axId val="8954984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6121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ltLang="ko-KR"/>
              <a:t>61 số báo hiện còn năm 1865-1871</a:t>
            </a:r>
            <a:endParaRPr lang="ko-KR" altLang="en-US"/>
          </a:p>
        </c:rich>
      </c:tx>
      <c:layout>
        <c:manualLayout>
          <c:xMode val="edge"/>
          <c:yMode val="edge"/>
          <c:x val="0.28831201128221912"/>
          <c:y val="3.549309020100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[1]Sheet1!$I$1</c:f>
              <c:strCache>
                <c:ptCount val="1"/>
                <c:pt idx="0">
                  <c:v>Số báo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'danh sách CV_TV_GC'!$H$2:$H$9</c:f>
              <c:strCache>
                <c:ptCount val="8"/>
                <c:pt idx="0">
                  <c:v>1865</c:v>
                </c:pt>
                <c:pt idx="1">
                  <c:v>1866</c:v>
                </c:pt>
                <c:pt idx="2">
                  <c:v>1867</c:v>
                </c:pt>
                <c:pt idx="3">
                  <c:v>1868</c:v>
                </c:pt>
                <c:pt idx="4">
                  <c:v>1869</c:v>
                </c:pt>
                <c:pt idx="5">
                  <c:v>1870</c:v>
                </c:pt>
                <c:pt idx="6">
                  <c:v>1871</c:v>
                </c:pt>
                <c:pt idx="7">
                  <c:v>Tổng</c:v>
                </c:pt>
              </c:strCache>
            </c:strRef>
          </c:cat>
          <c:val>
            <c:numRef>
              <c:f>'danh sách CV_TV_GC'!$I$2:$I$9</c:f>
              <c:numCache>
                <c:formatCode>General</c:formatCode>
                <c:ptCount val="8"/>
                <c:pt idx="0">
                  <c:v>3</c:v>
                </c:pt>
                <c:pt idx="1">
                  <c:v>10</c:v>
                </c:pt>
                <c:pt idx="2">
                  <c:v>12</c:v>
                </c:pt>
                <c:pt idx="3">
                  <c:v>7</c:v>
                </c:pt>
                <c:pt idx="4">
                  <c:v>16</c:v>
                </c:pt>
                <c:pt idx="5">
                  <c:v>10</c:v>
                </c:pt>
                <c:pt idx="6">
                  <c:v>3</c:v>
                </c:pt>
                <c:pt idx="7">
                  <c:v>61</c:v>
                </c:pt>
              </c:numCache>
            </c:numRef>
          </c:val>
          <c:extLst>
            <c:ext xmlns:c16="http://schemas.microsoft.com/office/drawing/2014/chart" uri="{C3380CC4-5D6E-409C-BE32-E72D297353CC}">
              <c16:uniqueId val="{00000000-38B8-4B2F-98C0-74F83F89FC79}"/>
            </c:ext>
          </c:extLst>
        </c:ser>
        <c:ser>
          <c:idx val="1"/>
          <c:order val="1"/>
          <c:tx>
            <c:strRef>
              <c:f>[1]Sheet1!$J$1</c:f>
              <c:strCache>
                <c:ptCount val="1"/>
                <c:pt idx="0">
                  <c:v>Công vụ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'danh sách CV_TV_GC'!$H$2:$H$9</c:f>
              <c:strCache>
                <c:ptCount val="8"/>
                <c:pt idx="0">
                  <c:v>1865</c:v>
                </c:pt>
                <c:pt idx="1">
                  <c:v>1866</c:v>
                </c:pt>
                <c:pt idx="2">
                  <c:v>1867</c:v>
                </c:pt>
                <c:pt idx="3">
                  <c:v>1868</c:v>
                </c:pt>
                <c:pt idx="4">
                  <c:v>1869</c:v>
                </c:pt>
                <c:pt idx="5">
                  <c:v>1870</c:v>
                </c:pt>
                <c:pt idx="6">
                  <c:v>1871</c:v>
                </c:pt>
                <c:pt idx="7">
                  <c:v>Tổng</c:v>
                </c:pt>
              </c:strCache>
            </c:strRef>
          </c:cat>
          <c:val>
            <c:numRef>
              <c:f>'danh sách CV_TV_GC'!$J$2:$J$9</c:f>
              <c:numCache>
                <c:formatCode>General</c:formatCode>
                <c:ptCount val="8"/>
                <c:pt idx="0">
                  <c:v>3</c:v>
                </c:pt>
                <c:pt idx="1">
                  <c:v>10</c:v>
                </c:pt>
                <c:pt idx="2">
                  <c:v>12</c:v>
                </c:pt>
                <c:pt idx="3">
                  <c:v>7</c:v>
                </c:pt>
                <c:pt idx="4">
                  <c:v>6</c:v>
                </c:pt>
                <c:pt idx="5">
                  <c:v>10</c:v>
                </c:pt>
                <c:pt idx="6">
                  <c:v>3</c:v>
                </c:pt>
                <c:pt idx="7">
                  <c:v>51</c:v>
                </c:pt>
              </c:numCache>
            </c:numRef>
          </c:val>
          <c:extLst>
            <c:ext xmlns:c16="http://schemas.microsoft.com/office/drawing/2014/chart" uri="{C3380CC4-5D6E-409C-BE32-E72D297353CC}">
              <c16:uniqueId val="{00000001-38B8-4B2F-98C0-74F83F89FC79}"/>
            </c:ext>
          </c:extLst>
        </c:ser>
        <c:ser>
          <c:idx val="2"/>
          <c:order val="2"/>
          <c:tx>
            <c:strRef>
              <c:f>[1]Sheet1!$K$1</c:f>
              <c:strCache>
                <c:ptCount val="1"/>
                <c:pt idx="0">
                  <c:v>Tạp vụ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'danh sách CV_TV_GC'!$H$2:$H$9</c:f>
              <c:strCache>
                <c:ptCount val="8"/>
                <c:pt idx="0">
                  <c:v>1865</c:v>
                </c:pt>
                <c:pt idx="1">
                  <c:v>1866</c:v>
                </c:pt>
                <c:pt idx="2">
                  <c:v>1867</c:v>
                </c:pt>
                <c:pt idx="3">
                  <c:v>1868</c:v>
                </c:pt>
                <c:pt idx="4">
                  <c:v>1869</c:v>
                </c:pt>
                <c:pt idx="5">
                  <c:v>1870</c:v>
                </c:pt>
                <c:pt idx="6">
                  <c:v>1871</c:v>
                </c:pt>
                <c:pt idx="7">
                  <c:v>Tổng</c:v>
                </c:pt>
              </c:strCache>
            </c:strRef>
          </c:cat>
          <c:val>
            <c:numRef>
              <c:f>'danh sách CV_TV_GC'!$K$2:$K$9</c:f>
              <c:numCache>
                <c:formatCode>General</c:formatCode>
                <c:ptCount val="8"/>
                <c:pt idx="0">
                  <c:v>3</c:v>
                </c:pt>
                <c:pt idx="1">
                  <c:v>8</c:v>
                </c:pt>
                <c:pt idx="2">
                  <c:v>12</c:v>
                </c:pt>
                <c:pt idx="3">
                  <c:v>7</c:v>
                </c:pt>
                <c:pt idx="4">
                  <c:v>14</c:v>
                </c:pt>
                <c:pt idx="5">
                  <c:v>10</c:v>
                </c:pt>
                <c:pt idx="6">
                  <c:v>3</c:v>
                </c:pt>
                <c:pt idx="7">
                  <c:v>57</c:v>
                </c:pt>
              </c:numCache>
            </c:numRef>
          </c:val>
          <c:extLst>
            <c:ext xmlns:c16="http://schemas.microsoft.com/office/drawing/2014/chart" uri="{C3380CC4-5D6E-409C-BE32-E72D297353CC}">
              <c16:uniqueId val="{00000002-38B8-4B2F-98C0-74F83F89FC79}"/>
            </c:ext>
          </c:extLst>
        </c:ser>
        <c:ser>
          <c:idx val="3"/>
          <c:order val="3"/>
          <c:tx>
            <c:strRef>
              <c:f>[1]Sheet1!$L$1</c:f>
              <c:strCache>
                <c:ptCount val="1"/>
                <c:pt idx="0">
                  <c:v>Giá chợ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'danh sách CV_TV_GC'!$H$2:$H$9</c:f>
              <c:strCache>
                <c:ptCount val="8"/>
                <c:pt idx="0">
                  <c:v>1865</c:v>
                </c:pt>
                <c:pt idx="1">
                  <c:v>1866</c:v>
                </c:pt>
                <c:pt idx="2">
                  <c:v>1867</c:v>
                </c:pt>
                <c:pt idx="3">
                  <c:v>1868</c:v>
                </c:pt>
                <c:pt idx="4">
                  <c:v>1869</c:v>
                </c:pt>
                <c:pt idx="5">
                  <c:v>1870</c:v>
                </c:pt>
                <c:pt idx="6">
                  <c:v>1871</c:v>
                </c:pt>
                <c:pt idx="7">
                  <c:v>Tổng</c:v>
                </c:pt>
              </c:strCache>
            </c:strRef>
          </c:cat>
          <c:val>
            <c:numRef>
              <c:f>'danh sách CV_TV_GC'!$L$2:$L$9</c:f>
              <c:numCache>
                <c:formatCode>General</c:formatCode>
                <c:ptCount val="8"/>
                <c:pt idx="0">
                  <c:v>1</c:v>
                </c:pt>
                <c:pt idx="1">
                  <c:v>6</c:v>
                </c:pt>
                <c:pt idx="2">
                  <c:v>12</c:v>
                </c:pt>
                <c:pt idx="3">
                  <c:v>7</c:v>
                </c:pt>
                <c:pt idx="4">
                  <c:v>0</c:v>
                </c:pt>
                <c:pt idx="5">
                  <c:v>0</c:v>
                </c:pt>
                <c:pt idx="6">
                  <c:v>0</c:v>
                </c:pt>
                <c:pt idx="7">
                  <c:v>26</c:v>
                </c:pt>
              </c:numCache>
            </c:numRef>
          </c:val>
          <c:extLst>
            <c:ext xmlns:c16="http://schemas.microsoft.com/office/drawing/2014/chart" uri="{C3380CC4-5D6E-409C-BE32-E72D297353CC}">
              <c16:uniqueId val="{00000003-38B8-4B2F-98C0-74F83F89FC79}"/>
            </c:ext>
          </c:extLst>
        </c:ser>
        <c:dLbls>
          <c:dLblPos val="outEnd"/>
          <c:showLegendKey val="0"/>
          <c:showVal val="1"/>
          <c:showCatName val="0"/>
          <c:showSerName val="0"/>
          <c:showPercent val="0"/>
          <c:showBubbleSize val="0"/>
        </c:dLbls>
        <c:gapWidth val="219"/>
        <c:overlap val="-27"/>
        <c:axId val="1025499760"/>
        <c:axId val="927522096"/>
      </c:barChart>
      <c:catAx>
        <c:axId val="102549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927522096"/>
        <c:crosses val="autoZero"/>
        <c:auto val="1"/>
        <c:lblAlgn val="ctr"/>
        <c:lblOffset val="100"/>
        <c:noMultiLvlLbl val="0"/>
      </c:catAx>
      <c:valAx>
        <c:axId val="92752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549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ltLang="ko-KR"/>
              <a:t>số bài CV- TV- GC</a:t>
            </a:r>
            <a:endParaRPr lang="pt-BR"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ltLang="ko-KR"/>
        </a:p>
      </c:txPr>
    </c:title>
    <c:autoTitleDeleted val="0"/>
    <c:plotArea>
      <c:layout/>
      <c:pieChart>
        <c:varyColors val="1"/>
        <c:ser>
          <c:idx val="0"/>
          <c:order val="0"/>
          <c:tx>
            <c:strRef>
              <c:f>'Thống kê'!$F$71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9C-412C-B5CC-4F46522638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9C-412C-B5CC-4F46522638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9C-412C-B5CC-4F46522638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'Thống kê'!$E$72:$E$74</c:f>
              <c:strCache>
                <c:ptCount val="3"/>
                <c:pt idx="0">
                  <c:v>Công vụ</c:v>
                </c:pt>
                <c:pt idx="1">
                  <c:v>Tạp vụ</c:v>
                </c:pt>
                <c:pt idx="2">
                  <c:v>Giá chợ</c:v>
                </c:pt>
              </c:strCache>
            </c:strRef>
          </c:cat>
          <c:val>
            <c:numRef>
              <c:f>'Thống kê'!$F$72:$F$74</c:f>
              <c:numCache>
                <c:formatCode>General</c:formatCode>
                <c:ptCount val="3"/>
                <c:pt idx="0">
                  <c:v>280</c:v>
                </c:pt>
                <c:pt idx="1">
                  <c:v>511</c:v>
                </c:pt>
                <c:pt idx="2">
                  <c:v>97</c:v>
                </c:pt>
              </c:numCache>
            </c:numRef>
          </c:val>
          <c:extLst>
            <c:ext xmlns:c16="http://schemas.microsoft.com/office/drawing/2014/chart" uri="{C3380CC4-5D6E-409C-BE32-E72D297353CC}">
              <c16:uniqueId val="{00000000-3662-4EBA-A7D7-78333A95FA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ko-KR" sz="1400" b="0" i="0" u="none" strike="noStrike" baseline="0"/>
              <a:t>Biến động các chuyên mục, 1865–1871</a:t>
            </a:r>
            <a:endParaRPr 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8.2025371828521432E-2"/>
          <c:y val="0.20004629629629631"/>
          <c:w val="0.89019685039370078"/>
          <c:h val="0.58202136191309417"/>
        </c:manualLayout>
      </c:layout>
      <c:lineChart>
        <c:grouping val="standard"/>
        <c:varyColors val="0"/>
        <c:ser>
          <c:idx val="0"/>
          <c:order val="0"/>
          <c:tx>
            <c:strRef>
              <c:f>'Thống kê'!$G$82</c:f>
              <c:strCache>
                <c:ptCount val="1"/>
                <c:pt idx="0">
                  <c:v>Cong Vu</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'Thống kê'!$F$83:$F$89</c:f>
              <c:numCache>
                <c:formatCode>General</c:formatCode>
                <c:ptCount val="7"/>
                <c:pt idx="0">
                  <c:v>1865</c:v>
                </c:pt>
                <c:pt idx="1">
                  <c:v>1866</c:v>
                </c:pt>
                <c:pt idx="2">
                  <c:v>1867</c:v>
                </c:pt>
                <c:pt idx="3">
                  <c:v>1868</c:v>
                </c:pt>
                <c:pt idx="4">
                  <c:v>1869</c:v>
                </c:pt>
                <c:pt idx="5">
                  <c:v>1870</c:v>
                </c:pt>
                <c:pt idx="6">
                  <c:v>1871</c:v>
                </c:pt>
              </c:numCache>
            </c:numRef>
          </c:cat>
          <c:val>
            <c:numRef>
              <c:f>'Thống kê'!$G$83:$G$89</c:f>
              <c:numCache>
                <c:formatCode>General</c:formatCode>
                <c:ptCount val="7"/>
                <c:pt idx="0">
                  <c:v>12</c:v>
                </c:pt>
                <c:pt idx="1">
                  <c:v>50</c:v>
                </c:pt>
                <c:pt idx="2">
                  <c:v>81</c:v>
                </c:pt>
                <c:pt idx="3">
                  <c:v>47</c:v>
                </c:pt>
                <c:pt idx="4">
                  <c:v>36</c:v>
                </c:pt>
                <c:pt idx="5">
                  <c:v>39</c:v>
                </c:pt>
                <c:pt idx="6">
                  <c:v>15</c:v>
                </c:pt>
              </c:numCache>
            </c:numRef>
          </c:val>
          <c:smooth val="0"/>
          <c:extLst>
            <c:ext xmlns:c16="http://schemas.microsoft.com/office/drawing/2014/chart" uri="{C3380CC4-5D6E-409C-BE32-E72D297353CC}">
              <c16:uniqueId val="{00000000-DC81-48DD-8E04-E408413E2965}"/>
            </c:ext>
          </c:extLst>
        </c:ser>
        <c:ser>
          <c:idx val="1"/>
          <c:order val="1"/>
          <c:tx>
            <c:strRef>
              <c:f>'Thống kê'!$H$82</c:f>
              <c:strCache>
                <c:ptCount val="1"/>
                <c:pt idx="0">
                  <c:v>Tap Vu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'Thống kê'!$F$83:$F$89</c:f>
              <c:numCache>
                <c:formatCode>General</c:formatCode>
                <c:ptCount val="7"/>
                <c:pt idx="0">
                  <c:v>1865</c:v>
                </c:pt>
                <c:pt idx="1">
                  <c:v>1866</c:v>
                </c:pt>
                <c:pt idx="2">
                  <c:v>1867</c:v>
                </c:pt>
                <c:pt idx="3">
                  <c:v>1868</c:v>
                </c:pt>
                <c:pt idx="4">
                  <c:v>1869</c:v>
                </c:pt>
                <c:pt idx="5">
                  <c:v>1870</c:v>
                </c:pt>
                <c:pt idx="6">
                  <c:v>1871</c:v>
                </c:pt>
              </c:numCache>
            </c:numRef>
          </c:cat>
          <c:val>
            <c:numRef>
              <c:f>'Thống kê'!$H$83:$H$89</c:f>
              <c:numCache>
                <c:formatCode>General</c:formatCode>
                <c:ptCount val="7"/>
                <c:pt idx="0">
                  <c:v>41</c:v>
                </c:pt>
                <c:pt idx="1">
                  <c:v>83</c:v>
                </c:pt>
                <c:pt idx="2">
                  <c:v>86</c:v>
                </c:pt>
                <c:pt idx="3">
                  <c:v>51</c:v>
                </c:pt>
                <c:pt idx="4">
                  <c:v>127</c:v>
                </c:pt>
                <c:pt idx="5">
                  <c:v>97</c:v>
                </c:pt>
                <c:pt idx="6">
                  <c:v>26</c:v>
                </c:pt>
              </c:numCache>
            </c:numRef>
          </c:val>
          <c:smooth val="0"/>
          <c:extLst>
            <c:ext xmlns:c16="http://schemas.microsoft.com/office/drawing/2014/chart" uri="{C3380CC4-5D6E-409C-BE32-E72D297353CC}">
              <c16:uniqueId val="{00000001-DC81-48DD-8E04-E408413E2965}"/>
            </c:ext>
          </c:extLst>
        </c:ser>
        <c:ser>
          <c:idx val="2"/>
          <c:order val="2"/>
          <c:tx>
            <c:strRef>
              <c:f>'Thống kê'!$I$82</c:f>
              <c:strCache>
                <c:ptCount val="1"/>
                <c:pt idx="0">
                  <c:v>Gia Cho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'Thống kê'!$F$83:$F$89</c:f>
              <c:numCache>
                <c:formatCode>General</c:formatCode>
                <c:ptCount val="7"/>
                <c:pt idx="0">
                  <c:v>1865</c:v>
                </c:pt>
                <c:pt idx="1">
                  <c:v>1866</c:v>
                </c:pt>
                <c:pt idx="2">
                  <c:v>1867</c:v>
                </c:pt>
                <c:pt idx="3">
                  <c:v>1868</c:v>
                </c:pt>
                <c:pt idx="4">
                  <c:v>1869</c:v>
                </c:pt>
                <c:pt idx="5">
                  <c:v>1870</c:v>
                </c:pt>
                <c:pt idx="6">
                  <c:v>1871</c:v>
                </c:pt>
              </c:numCache>
            </c:numRef>
          </c:cat>
          <c:val>
            <c:numRef>
              <c:f>'Thống kê'!$I$83:$I$89</c:f>
              <c:numCache>
                <c:formatCode>General</c:formatCode>
                <c:ptCount val="7"/>
                <c:pt idx="0">
                  <c:v>4</c:v>
                </c:pt>
                <c:pt idx="1">
                  <c:v>31</c:v>
                </c:pt>
                <c:pt idx="2">
                  <c:v>48</c:v>
                </c:pt>
                <c:pt idx="3">
                  <c:v>14</c:v>
                </c:pt>
                <c:pt idx="4">
                  <c:v>0</c:v>
                </c:pt>
                <c:pt idx="5">
                  <c:v>0</c:v>
                </c:pt>
                <c:pt idx="6">
                  <c:v>0</c:v>
                </c:pt>
              </c:numCache>
            </c:numRef>
          </c:val>
          <c:smooth val="0"/>
          <c:extLst>
            <c:ext xmlns:c16="http://schemas.microsoft.com/office/drawing/2014/chart" uri="{C3380CC4-5D6E-409C-BE32-E72D297353CC}">
              <c16:uniqueId val="{00000002-DC81-48DD-8E04-E408413E2965}"/>
            </c:ext>
          </c:extLst>
        </c:ser>
        <c:dLbls>
          <c:dLblPos val="t"/>
          <c:showLegendKey val="0"/>
          <c:showVal val="1"/>
          <c:showCatName val="0"/>
          <c:showSerName val="0"/>
          <c:showPercent val="0"/>
          <c:showBubbleSize val="0"/>
        </c:dLbls>
        <c:marker val="1"/>
        <c:smooth val="0"/>
        <c:axId val="1350461487"/>
        <c:axId val="810195407"/>
      </c:lineChart>
      <c:catAx>
        <c:axId val="135046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10195407"/>
        <c:crosses val="autoZero"/>
        <c:auto val="1"/>
        <c:lblAlgn val="ctr"/>
        <c:lblOffset val="100"/>
        <c:noMultiLvlLbl val="0"/>
      </c:catAx>
      <c:valAx>
        <c:axId val="81019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50461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ltLang="ko-KR" sz="1300" b="1" i="0" u="none" strike="noStrike" kern="1200" spc="0" baseline="0">
                <a:solidFill>
                  <a:schemeClr val="tx1">
                    <a:lumMod val="65000"/>
                    <a:lumOff val="35000"/>
                  </a:schemeClr>
                </a:solidFill>
                <a:latin typeface="+mn-lt"/>
                <a:ea typeface="+mn-ea"/>
                <a:cs typeface="+mn-cs"/>
              </a:defRPr>
            </a:pPr>
            <a:r>
              <a:rPr lang="en-US"/>
              <a:t>Số số báo hiện còn có mỗi chuyên mục theo năm, 1865–1871</a:t>
            </a:r>
          </a:p>
        </c:rich>
      </c:tx>
      <c:overlay val="0"/>
      <c:spPr>
        <a:noFill/>
        <a:ln>
          <a:noFill/>
        </a:ln>
        <a:effectLst/>
      </c:spPr>
      <c:txPr>
        <a:bodyPr rot="0" spcFirstLastPara="1" vertOverflow="ellipsis" vert="horz" wrap="square" anchor="ctr" anchorCtr="1"/>
        <a:lstStyle/>
        <a:p>
          <a:pPr>
            <a:defRPr altLang="ko-KR" sz="13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BD1_Word!$B$1</c:f>
              <c:strCache>
                <c:ptCount val="1"/>
                <c:pt idx="0">
                  <c:v>Số báo hiện còn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BD1_Word!$A$2:$A$8</c:f>
              <c:strCache>
                <c:ptCount val="7"/>
                <c:pt idx="0">
                  <c:v>1865</c:v>
                </c:pt>
                <c:pt idx="1">
                  <c:v>1866</c:v>
                </c:pt>
                <c:pt idx="2">
                  <c:v>1867</c:v>
                </c:pt>
                <c:pt idx="3">
                  <c:v>1868</c:v>
                </c:pt>
                <c:pt idx="4">
                  <c:v>1869</c:v>
                </c:pt>
                <c:pt idx="5">
                  <c:v>1870</c:v>
                </c:pt>
                <c:pt idx="6">
                  <c:v>1871</c:v>
                </c:pt>
              </c:strCache>
            </c:strRef>
          </c:cat>
          <c:val>
            <c:numRef>
              <c:f>BD1_Word!$B$2:$B$8</c:f>
              <c:numCache>
                <c:formatCode>General</c:formatCode>
                <c:ptCount val="7"/>
                <c:pt idx="0">
                  <c:v>3</c:v>
                </c:pt>
                <c:pt idx="1">
                  <c:v>10</c:v>
                </c:pt>
                <c:pt idx="2">
                  <c:v>12</c:v>
                </c:pt>
                <c:pt idx="3">
                  <c:v>7</c:v>
                </c:pt>
                <c:pt idx="4">
                  <c:v>16</c:v>
                </c:pt>
                <c:pt idx="5">
                  <c:v>10</c:v>
                </c:pt>
                <c:pt idx="6">
                  <c:v>3</c:v>
                </c:pt>
              </c:numCache>
            </c:numRef>
          </c:val>
          <c:extLst>
            <c:ext xmlns:c16="http://schemas.microsoft.com/office/drawing/2014/chart" uri="{C3380CC4-5D6E-409C-BE32-E72D297353CC}">
              <c16:uniqueId val="{00000000-88B9-408D-B152-A9FF025BD931}"/>
            </c:ext>
          </c:extLst>
        </c:ser>
        <c:ser>
          <c:idx val="1"/>
          <c:order val="1"/>
          <c:tx>
            <c:strRef>
              <c:f>BD1_Word!$C$1</c:f>
              <c:strCache>
                <c:ptCount val="1"/>
                <c:pt idx="0">
                  <c:v>Có Công vụ</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BD1_Word!$A$2:$A$8</c:f>
              <c:strCache>
                <c:ptCount val="7"/>
                <c:pt idx="0">
                  <c:v>1865</c:v>
                </c:pt>
                <c:pt idx="1">
                  <c:v>1866</c:v>
                </c:pt>
                <c:pt idx="2">
                  <c:v>1867</c:v>
                </c:pt>
                <c:pt idx="3">
                  <c:v>1868</c:v>
                </c:pt>
                <c:pt idx="4">
                  <c:v>1869</c:v>
                </c:pt>
                <c:pt idx="5">
                  <c:v>1870</c:v>
                </c:pt>
                <c:pt idx="6">
                  <c:v>1871</c:v>
                </c:pt>
              </c:strCache>
            </c:strRef>
          </c:cat>
          <c:val>
            <c:numRef>
              <c:f>BD1_Word!$C$2:$C$8</c:f>
              <c:numCache>
                <c:formatCode>General</c:formatCode>
                <c:ptCount val="7"/>
                <c:pt idx="0">
                  <c:v>3</c:v>
                </c:pt>
                <c:pt idx="1">
                  <c:v>10</c:v>
                </c:pt>
                <c:pt idx="2">
                  <c:v>12</c:v>
                </c:pt>
                <c:pt idx="3">
                  <c:v>7</c:v>
                </c:pt>
                <c:pt idx="4">
                  <c:v>6</c:v>
                </c:pt>
                <c:pt idx="5">
                  <c:v>10</c:v>
                </c:pt>
                <c:pt idx="6">
                  <c:v>3</c:v>
                </c:pt>
              </c:numCache>
            </c:numRef>
          </c:val>
          <c:extLst>
            <c:ext xmlns:c16="http://schemas.microsoft.com/office/drawing/2014/chart" uri="{C3380CC4-5D6E-409C-BE32-E72D297353CC}">
              <c16:uniqueId val="{00000001-88B9-408D-B152-A9FF025BD931}"/>
            </c:ext>
          </c:extLst>
        </c:ser>
        <c:ser>
          <c:idx val="2"/>
          <c:order val="2"/>
          <c:tx>
            <c:strRef>
              <c:f>BD1_Word!$D$1</c:f>
              <c:strCache>
                <c:ptCount val="1"/>
                <c:pt idx="0">
                  <c:v>Có Tạp vụ</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BD1_Word!$A$2:$A$8</c:f>
              <c:strCache>
                <c:ptCount val="7"/>
                <c:pt idx="0">
                  <c:v>1865</c:v>
                </c:pt>
                <c:pt idx="1">
                  <c:v>1866</c:v>
                </c:pt>
                <c:pt idx="2">
                  <c:v>1867</c:v>
                </c:pt>
                <c:pt idx="3">
                  <c:v>1868</c:v>
                </c:pt>
                <c:pt idx="4">
                  <c:v>1869</c:v>
                </c:pt>
                <c:pt idx="5">
                  <c:v>1870</c:v>
                </c:pt>
                <c:pt idx="6">
                  <c:v>1871</c:v>
                </c:pt>
              </c:strCache>
            </c:strRef>
          </c:cat>
          <c:val>
            <c:numRef>
              <c:f>BD1_Word!$D$2:$D$8</c:f>
              <c:numCache>
                <c:formatCode>General</c:formatCode>
                <c:ptCount val="7"/>
                <c:pt idx="0">
                  <c:v>3</c:v>
                </c:pt>
                <c:pt idx="1">
                  <c:v>8</c:v>
                </c:pt>
                <c:pt idx="2">
                  <c:v>12</c:v>
                </c:pt>
                <c:pt idx="3">
                  <c:v>7</c:v>
                </c:pt>
                <c:pt idx="4">
                  <c:v>14</c:v>
                </c:pt>
                <c:pt idx="5">
                  <c:v>10</c:v>
                </c:pt>
                <c:pt idx="6">
                  <c:v>3</c:v>
                </c:pt>
              </c:numCache>
            </c:numRef>
          </c:val>
          <c:extLst>
            <c:ext xmlns:c16="http://schemas.microsoft.com/office/drawing/2014/chart" uri="{C3380CC4-5D6E-409C-BE32-E72D297353CC}">
              <c16:uniqueId val="{00000002-88B9-408D-B152-A9FF025BD931}"/>
            </c:ext>
          </c:extLst>
        </c:ser>
        <c:ser>
          <c:idx val="3"/>
          <c:order val="3"/>
          <c:tx>
            <c:strRef>
              <c:f>BD1_Word!$E$1</c:f>
              <c:strCache>
                <c:ptCount val="1"/>
                <c:pt idx="0">
                  <c:v>Có Giá chợ</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BD1_Word!$A$2:$A$8</c:f>
              <c:strCache>
                <c:ptCount val="7"/>
                <c:pt idx="0">
                  <c:v>1865</c:v>
                </c:pt>
                <c:pt idx="1">
                  <c:v>1866</c:v>
                </c:pt>
                <c:pt idx="2">
                  <c:v>1867</c:v>
                </c:pt>
                <c:pt idx="3">
                  <c:v>1868</c:v>
                </c:pt>
                <c:pt idx="4">
                  <c:v>1869</c:v>
                </c:pt>
                <c:pt idx="5">
                  <c:v>1870</c:v>
                </c:pt>
                <c:pt idx="6">
                  <c:v>1871</c:v>
                </c:pt>
              </c:strCache>
            </c:strRef>
          </c:cat>
          <c:val>
            <c:numRef>
              <c:f>BD1_Word!$E$2:$E$8</c:f>
              <c:numCache>
                <c:formatCode>General</c:formatCode>
                <c:ptCount val="7"/>
                <c:pt idx="0">
                  <c:v>1</c:v>
                </c:pt>
                <c:pt idx="1">
                  <c:v>6</c:v>
                </c:pt>
                <c:pt idx="2">
                  <c:v>12</c:v>
                </c:pt>
                <c:pt idx="3">
                  <c:v>7</c:v>
                </c:pt>
                <c:pt idx="4">
                  <c:v>0</c:v>
                </c:pt>
                <c:pt idx="5">
                  <c:v>0</c:v>
                </c:pt>
                <c:pt idx="6">
                  <c:v>0</c:v>
                </c:pt>
              </c:numCache>
            </c:numRef>
          </c:val>
          <c:extLst>
            <c:ext xmlns:c16="http://schemas.microsoft.com/office/drawing/2014/chart" uri="{C3380CC4-5D6E-409C-BE32-E72D297353CC}">
              <c16:uniqueId val="{00000003-88B9-408D-B152-A9FF025BD931}"/>
            </c:ext>
          </c:extLst>
        </c:ser>
        <c:dLbls>
          <c:showLegendKey val="0"/>
          <c:showVal val="0"/>
          <c:showCatName val="0"/>
          <c:showSerName val="0"/>
          <c:showPercent val="0"/>
          <c:showBubbleSize val="0"/>
        </c:dLbls>
        <c:gapWidth val="219"/>
        <c:overlap val="-27"/>
        <c:axId val="1040087999"/>
        <c:axId val="895545039"/>
      </c:barChart>
      <c:catAx>
        <c:axId val="104008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crossAx val="895545039"/>
        <c:crosses val="autoZero"/>
        <c:auto val="1"/>
        <c:lblAlgn val="ctr"/>
        <c:lblOffset val="100"/>
        <c:noMultiLvlLbl val="0"/>
      </c:catAx>
      <c:valAx>
        <c:axId val="895545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altLang="ko-KR" sz="1000" b="0" i="0" u="none" strike="noStrike" kern="1200" baseline="0">
                    <a:solidFill>
                      <a:schemeClr val="tx1">
                        <a:lumMod val="65000"/>
                        <a:lumOff val="35000"/>
                      </a:schemeClr>
                    </a:solidFill>
                    <a:latin typeface="+mn-lt"/>
                    <a:ea typeface="+mn-ea"/>
                    <a:cs typeface="+mn-cs"/>
                  </a:defRPr>
                </a:pPr>
                <a:r>
                  <a:rPr lang="pt-BR"/>
                  <a:t>Số số báo</a:t>
                </a:r>
              </a:p>
            </c:rich>
          </c:tx>
          <c:overlay val="0"/>
          <c:spPr>
            <a:noFill/>
            <a:ln>
              <a:noFill/>
            </a:ln>
            <a:effectLst/>
          </c:spPr>
          <c:txPr>
            <a:bodyPr rot="-5400000" spcFirstLastPara="1" vertOverflow="ellipsis" vert="horz" wrap="square" anchor="ctr" anchorCtr="1"/>
            <a:lstStyle/>
            <a:p>
              <a:pPr>
                <a:defRPr altLang="ko-KR" sz="1000" b="0" i="0" u="none" strike="noStrike" kern="1200" baseline="0">
                  <a:solidFill>
                    <a:schemeClr val="tx1">
                      <a:lumMod val="65000"/>
                      <a:lumOff val="35000"/>
                    </a:schemeClr>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crossAx val="1040087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18</xdr:col>
      <xdr:colOff>0</xdr:colOff>
      <xdr:row>20</xdr:row>
      <xdr:rowOff>0</xdr:rowOff>
    </xdr:from>
    <xdr:to>
      <xdr:col>28</xdr:col>
      <xdr:colOff>0</xdr:colOff>
      <xdr:row>39</xdr:row>
      <xdr:rowOff>0</xdr:rowOff>
    </xdr:to>
    <xdr:graphicFrame macro="">
      <xdr:nvGraphicFramePr>
        <xdr:cNvPr id="3" name="차트 2">
          <a:extLst>
            <a:ext uri="{FF2B5EF4-FFF2-40B4-BE49-F238E27FC236}">
              <a16:creationId xmlns:a16="http://schemas.microsoft.com/office/drawing/2014/main" id="{45469414-882C-EE9D-9131-CF7E3D6AE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39</xdr:row>
      <xdr:rowOff>0</xdr:rowOff>
    </xdr:from>
    <xdr:to>
      <xdr:col>28</xdr:col>
      <xdr:colOff>0</xdr:colOff>
      <xdr:row>58</xdr:row>
      <xdr:rowOff>0</xdr:rowOff>
    </xdr:to>
    <xdr:graphicFrame macro="">
      <xdr:nvGraphicFramePr>
        <xdr:cNvPr id="4" name="차트 3">
          <a:extLst>
            <a:ext uri="{FF2B5EF4-FFF2-40B4-BE49-F238E27FC236}">
              <a16:creationId xmlns:a16="http://schemas.microsoft.com/office/drawing/2014/main" id="{88E2FF3B-210D-BDEB-E73F-2A4D5091C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58</xdr:row>
      <xdr:rowOff>0</xdr:rowOff>
    </xdr:from>
    <xdr:to>
      <xdr:col>28</xdr:col>
      <xdr:colOff>0</xdr:colOff>
      <xdr:row>77</xdr:row>
      <xdr:rowOff>0</xdr:rowOff>
    </xdr:to>
    <xdr:graphicFrame macro="">
      <xdr:nvGraphicFramePr>
        <xdr:cNvPr id="5" name="차트 4">
          <a:extLst>
            <a:ext uri="{FF2B5EF4-FFF2-40B4-BE49-F238E27FC236}">
              <a16:creationId xmlns:a16="http://schemas.microsoft.com/office/drawing/2014/main" id="{4E95C593-46CE-2AC0-0CF2-60983FE3A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77</xdr:row>
      <xdr:rowOff>0</xdr:rowOff>
    </xdr:from>
    <xdr:to>
      <xdr:col>28</xdr:col>
      <xdr:colOff>0</xdr:colOff>
      <xdr:row>96</xdr:row>
      <xdr:rowOff>0</xdr:rowOff>
    </xdr:to>
    <xdr:graphicFrame macro="">
      <xdr:nvGraphicFramePr>
        <xdr:cNvPr id="6" name="차트 5">
          <a:extLst>
            <a:ext uri="{FF2B5EF4-FFF2-40B4-BE49-F238E27FC236}">
              <a16:creationId xmlns:a16="http://schemas.microsoft.com/office/drawing/2014/main" id="{3583724B-7C74-9B2E-D0A0-4A32CE976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1</xdr:row>
      <xdr:rowOff>0</xdr:rowOff>
    </xdr:from>
    <xdr:to>
      <xdr:col>28</xdr:col>
      <xdr:colOff>0</xdr:colOff>
      <xdr:row>20</xdr:row>
      <xdr:rowOff>0</xdr:rowOff>
    </xdr:to>
    <xdr:graphicFrame macro="">
      <xdr:nvGraphicFramePr>
        <xdr:cNvPr id="7" name="차트 6">
          <a:extLst>
            <a:ext uri="{FF2B5EF4-FFF2-40B4-BE49-F238E27FC236}">
              <a16:creationId xmlns:a16="http://schemas.microsoft.com/office/drawing/2014/main" id="{45DB4BE2-C781-4644-E15F-EDFEADF4A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239</xdr:row>
      <xdr:rowOff>0</xdr:rowOff>
    </xdr:from>
    <xdr:to>
      <xdr:col>8</xdr:col>
      <xdr:colOff>0</xdr:colOff>
      <xdr:row>258</xdr:row>
      <xdr:rowOff>0</xdr:rowOff>
    </xdr:to>
    <xdr:graphicFrame macro="">
      <xdr:nvGraphicFramePr>
        <xdr:cNvPr id="8" name="차트 7">
          <a:extLst>
            <a:ext uri="{FF2B5EF4-FFF2-40B4-BE49-F238E27FC236}">
              <a16:creationId xmlns:a16="http://schemas.microsoft.com/office/drawing/2014/main" id="{B5EC7595-F612-86CD-60AF-F83538F51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259</xdr:row>
      <xdr:rowOff>0</xdr:rowOff>
    </xdr:from>
    <xdr:to>
      <xdr:col>8</xdr:col>
      <xdr:colOff>0</xdr:colOff>
      <xdr:row>280</xdr:row>
      <xdr:rowOff>0</xdr:rowOff>
    </xdr:to>
    <xdr:graphicFrame macro="">
      <xdr:nvGraphicFramePr>
        <xdr:cNvPr id="9" name="차트 8">
          <a:extLst>
            <a:ext uri="{FF2B5EF4-FFF2-40B4-BE49-F238E27FC236}">
              <a16:creationId xmlns:a16="http://schemas.microsoft.com/office/drawing/2014/main" id="{50B48D15-C376-34E2-B556-E76D777F9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61</xdr:row>
      <xdr:rowOff>0</xdr:rowOff>
    </xdr:from>
    <xdr:to>
      <xdr:col>8</xdr:col>
      <xdr:colOff>0</xdr:colOff>
      <xdr:row>82</xdr:row>
      <xdr:rowOff>0</xdr:rowOff>
    </xdr:to>
    <xdr:graphicFrame macro="">
      <xdr:nvGraphicFramePr>
        <xdr:cNvPr id="2" name="차트 1">
          <a:extLst>
            <a:ext uri="{FF2B5EF4-FFF2-40B4-BE49-F238E27FC236}">
              <a16:creationId xmlns:a16="http://schemas.microsoft.com/office/drawing/2014/main" id="{CD159A85-450F-569F-1476-7A587564E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83</xdr:row>
      <xdr:rowOff>0</xdr:rowOff>
    </xdr:from>
    <xdr:to>
      <xdr:col>8</xdr:col>
      <xdr:colOff>0</xdr:colOff>
      <xdr:row>108</xdr:row>
      <xdr:rowOff>0</xdr:rowOff>
    </xdr:to>
    <xdr:graphicFrame macro="">
      <xdr:nvGraphicFramePr>
        <xdr:cNvPr id="3" name="차트 2">
          <a:extLst>
            <a:ext uri="{FF2B5EF4-FFF2-40B4-BE49-F238E27FC236}">
              <a16:creationId xmlns:a16="http://schemas.microsoft.com/office/drawing/2014/main" id="{8C397432-79BB-8C8D-3AEA-D8FD614FD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50</xdr:row>
      <xdr:rowOff>0</xdr:rowOff>
    </xdr:from>
    <xdr:to>
      <xdr:col>17</xdr:col>
      <xdr:colOff>0</xdr:colOff>
      <xdr:row>67</xdr:row>
      <xdr:rowOff>0</xdr:rowOff>
    </xdr:to>
    <xdr:graphicFrame macro="">
      <xdr:nvGraphicFramePr>
        <xdr:cNvPr id="4" name="차트 3">
          <a:extLst>
            <a:ext uri="{FF2B5EF4-FFF2-40B4-BE49-F238E27FC236}">
              <a16:creationId xmlns:a16="http://schemas.microsoft.com/office/drawing/2014/main" id="{BDACBF5F-3DDA-60FB-9500-EA6761BE0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68</xdr:row>
      <xdr:rowOff>0</xdr:rowOff>
    </xdr:from>
    <xdr:to>
      <xdr:col>17</xdr:col>
      <xdr:colOff>0</xdr:colOff>
      <xdr:row>85</xdr:row>
      <xdr:rowOff>0</xdr:rowOff>
    </xdr:to>
    <xdr:graphicFrame macro="">
      <xdr:nvGraphicFramePr>
        <xdr:cNvPr id="5" name="차트 4">
          <a:extLst>
            <a:ext uri="{FF2B5EF4-FFF2-40B4-BE49-F238E27FC236}">
              <a16:creationId xmlns:a16="http://schemas.microsoft.com/office/drawing/2014/main" id="{ADE19BBD-0AB9-AEF8-3604-F457EEFFE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73</xdr:row>
      <xdr:rowOff>0</xdr:rowOff>
    </xdr:from>
    <xdr:to>
      <xdr:col>8</xdr:col>
      <xdr:colOff>0</xdr:colOff>
      <xdr:row>93</xdr:row>
      <xdr:rowOff>0</xdr:rowOff>
    </xdr:to>
    <xdr:graphicFrame macro="">
      <xdr:nvGraphicFramePr>
        <xdr:cNvPr id="2" name="차트 1">
          <a:extLst>
            <a:ext uri="{FF2B5EF4-FFF2-40B4-BE49-F238E27FC236}">
              <a16:creationId xmlns:a16="http://schemas.microsoft.com/office/drawing/2014/main" id="{F622EA46-69E3-CF39-DD05-12AB3E3E0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73</xdr:row>
      <xdr:rowOff>0</xdr:rowOff>
    </xdr:from>
    <xdr:to>
      <xdr:col>17</xdr:col>
      <xdr:colOff>0</xdr:colOff>
      <xdr:row>93</xdr:row>
      <xdr:rowOff>0</xdr:rowOff>
    </xdr:to>
    <xdr:graphicFrame macro="">
      <xdr:nvGraphicFramePr>
        <xdr:cNvPr id="3" name="차트 2">
          <a:extLst>
            <a:ext uri="{FF2B5EF4-FFF2-40B4-BE49-F238E27FC236}">
              <a16:creationId xmlns:a16="http://schemas.microsoft.com/office/drawing/2014/main" id="{AD20F17D-96A7-2B85-1557-B636FAF73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19050</xdr:colOff>
      <xdr:row>4</xdr:row>
      <xdr:rowOff>38101</xdr:rowOff>
    </xdr:from>
    <xdr:to>
      <xdr:col>7</xdr:col>
      <xdr:colOff>1060450</xdr:colOff>
      <xdr:row>7</xdr:row>
      <xdr:rowOff>197486</xdr:rowOff>
    </xdr:to>
    <xdr:pic>
      <xdr:nvPicPr>
        <xdr:cNvPr id="2" name="그림 1">
          <a:extLst>
            <a:ext uri="{FF2B5EF4-FFF2-40B4-BE49-F238E27FC236}">
              <a16:creationId xmlns:a16="http://schemas.microsoft.com/office/drawing/2014/main" id="{1171D60C-1E51-4E98-A706-ECEEBE7CF1FA}"/>
            </a:ext>
          </a:extLst>
        </xdr:cNvPr>
        <xdr:cNvPicPr>
          <a:picLocks noChangeAspect="1"/>
        </xdr:cNvPicPr>
      </xdr:nvPicPr>
      <xdr:blipFill>
        <a:blip xmlns:r="http://schemas.openxmlformats.org/officeDocument/2006/relationships" r:embed="rId1"/>
        <a:stretch>
          <a:fillRect/>
        </a:stretch>
      </xdr:blipFill>
      <xdr:spPr>
        <a:xfrm>
          <a:off x="8147050" y="901701"/>
          <a:ext cx="1041400" cy="807085"/>
        </a:xfrm>
        <a:prstGeom prst="rect">
          <a:avLst/>
        </a:prstGeom>
      </xdr:spPr>
    </xdr:pic>
    <xdr:clientData/>
  </xdr:twoCellAnchor>
  <xdr:twoCellAnchor editAs="oneCell">
    <xdr:from>
      <xdr:col>6</xdr:col>
      <xdr:colOff>4070351</xdr:colOff>
      <xdr:row>8</xdr:row>
      <xdr:rowOff>76200</xdr:rowOff>
    </xdr:from>
    <xdr:to>
      <xdr:col>7</xdr:col>
      <xdr:colOff>1117601</xdr:colOff>
      <xdr:row>9</xdr:row>
      <xdr:rowOff>131960</xdr:rowOff>
    </xdr:to>
    <xdr:pic>
      <xdr:nvPicPr>
        <xdr:cNvPr id="3" name="그림 2">
          <a:extLst>
            <a:ext uri="{FF2B5EF4-FFF2-40B4-BE49-F238E27FC236}">
              <a16:creationId xmlns:a16="http://schemas.microsoft.com/office/drawing/2014/main" id="{374963E3-ED04-4CFF-B2E5-CFD86CA8495C}"/>
            </a:ext>
          </a:extLst>
        </xdr:cNvPr>
        <xdr:cNvPicPr>
          <a:picLocks noChangeAspect="1"/>
        </xdr:cNvPicPr>
      </xdr:nvPicPr>
      <xdr:blipFill>
        <a:blip xmlns:r="http://schemas.openxmlformats.org/officeDocument/2006/relationships" r:embed="rId2"/>
        <a:stretch>
          <a:fillRect/>
        </a:stretch>
      </xdr:blipFill>
      <xdr:spPr>
        <a:xfrm>
          <a:off x="8115301" y="1803400"/>
          <a:ext cx="1130300" cy="271660"/>
        </a:xfrm>
        <a:prstGeom prst="rect">
          <a:avLst/>
        </a:prstGeom>
      </xdr:spPr>
    </xdr:pic>
    <xdr:clientData/>
  </xdr:twoCellAnchor>
  <xdr:twoCellAnchor editAs="oneCell">
    <xdr:from>
      <xdr:col>6</xdr:col>
      <xdr:colOff>1891971</xdr:colOff>
      <xdr:row>13</xdr:row>
      <xdr:rowOff>102155</xdr:rowOff>
    </xdr:from>
    <xdr:to>
      <xdr:col>6</xdr:col>
      <xdr:colOff>3958926</xdr:colOff>
      <xdr:row>14</xdr:row>
      <xdr:rowOff>555625</xdr:rowOff>
    </xdr:to>
    <xdr:pic>
      <xdr:nvPicPr>
        <xdr:cNvPr id="4" name="그림 3">
          <a:extLst>
            <a:ext uri="{FF2B5EF4-FFF2-40B4-BE49-F238E27FC236}">
              <a16:creationId xmlns:a16="http://schemas.microsoft.com/office/drawing/2014/main" id="{8F0D7D1E-B7D8-4254-B906-9BEEDE5A7979}"/>
            </a:ext>
          </a:extLst>
        </xdr:cNvPr>
        <xdr:cNvPicPr>
          <a:picLocks noChangeAspect="1"/>
        </xdr:cNvPicPr>
      </xdr:nvPicPr>
      <xdr:blipFill>
        <a:blip xmlns:r="http://schemas.openxmlformats.org/officeDocument/2006/relationships" r:embed="rId3"/>
        <a:stretch>
          <a:fillRect/>
        </a:stretch>
      </xdr:blipFill>
      <xdr:spPr>
        <a:xfrm>
          <a:off x="5926867" y="3607884"/>
          <a:ext cx="2066955" cy="1035554"/>
        </a:xfrm>
        <a:prstGeom prst="rect">
          <a:avLst/>
        </a:prstGeom>
      </xdr:spPr>
    </xdr:pic>
    <xdr:clientData/>
  </xdr:twoCellAnchor>
  <xdr:twoCellAnchor editAs="oneCell">
    <xdr:from>
      <xdr:col>7</xdr:col>
      <xdr:colOff>0</xdr:colOff>
      <xdr:row>33</xdr:row>
      <xdr:rowOff>0</xdr:rowOff>
    </xdr:from>
    <xdr:to>
      <xdr:col>8</xdr:col>
      <xdr:colOff>2423433</xdr:colOff>
      <xdr:row>35</xdr:row>
      <xdr:rowOff>139779</xdr:rowOff>
    </xdr:to>
    <xdr:pic>
      <xdr:nvPicPr>
        <xdr:cNvPr id="5" name="그림 4">
          <a:extLst>
            <a:ext uri="{FF2B5EF4-FFF2-40B4-BE49-F238E27FC236}">
              <a16:creationId xmlns:a16="http://schemas.microsoft.com/office/drawing/2014/main" id="{2680C5D3-5999-47D9-9C71-5BF89551E43C}"/>
            </a:ext>
          </a:extLst>
        </xdr:cNvPr>
        <xdr:cNvPicPr>
          <a:picLocks noChangeAspect="1"/>
        </xdr:cNvPicPr>
      </xdr:nvPicPr>
      <xdr:blipFill>
        <a:blip xmlns:r="http://schemas.openxmlformats.org/officeDocument/2006/relationships" r:embed="rId4"/>
        <a:stretch>
          <a:fillRect/>
        </a:stretch>
      </xdr:blipFill>
      <xdr:spPr>
        <a:xfrm>
          <a:off x="8128000" y="9340850"/>
          <a:ext cx="6506483" cy="571579"/>
        </a:xfrm>
        <a:prstGeom prst="rect">
          <a:avLst/>
        </a:prstGeom>
      </xdr:spPr>
    </xdr:pic>
    <xdr:clientData/>
  </xdr:twoCellAnchor>
  <xdr:twoCellAnchor editAs="oneCell">
    <xdr:from>
      <xdr:col>6</xdr:col>
      <xdr:colOff>4076700</xdr:colOff>
      <xdr:row>60</xdr:row>
      <xdr:rowOff>209550</xdr:rowOff>
    </xdr:from>
    <xdr:to>
      <xdr:col>7</xdr:col>
      <xdr:colOff>2280933</xdr:colOff>
      <xdr:row>63</xdr:row>
      <xdr:rowOff>76200</xdr:rowOff>
    </xdr:to>
    <xdr:pic>
      <xdr:nvPicPr>
        <xdr:cNvPr id="6" name="그림 5">
          <a:extLst>
            <a:ext uri="{FF2B5EF4-FFF2-40B4-BE49-F238E27FC236}">
              <a16:creationId xmlns:a16="http://schemas.microsoft.com/office/drawing/2014/main" id="{03FD10EC-3F38-4BF6-9D7F-71FAC125BCDE}"/>
            </a:ext>
          </a:extLst>
        </xdr:cNvPr>
        <xdr:cNvPicPr>
          <a:picLocks noChangeAspect="1"/>
        </xdr:cNvPicPr>
      </xdr:nvPicPr>
      <xdr:blipFill>
        <a:blip xmlns:r="http://schemas.openxmlformats.org/officeDocument/2006/relationships" r:embed="rId5"/>
        <a:stretch>
          <a:fillRect/>
        </a:stretch>
      </xdr:blipFill>
      <xdr:spPr>
        <a:xfrm>
          <a:off x="8121650" y="15379700"/>
          <a:ext cx="2287283" cy="514350"/>
        </a:xfrm>
        <a:prstGeom prst="rect">
          <a:avLst/>
        </a:prstGeom>
      </xdr:spPr>
    </xdr:pic>
    <xdr:clientData/>
  </xdr:twoCellAnchor>
  <xdr:twoCellAnchor editAs="oneCell">
    <xdr:from>
      <xdr:col>6</xdr:col>
      <xdr:colOff>4072064</xdr:colOff>
      <xdr:row>49</xdr:row>
      <xdr:rowOff>20159</xdr:rowOff>
    </xdr:from>
    <xdr:to>
      <xdr:col>8</xdr:col>
      <xdr:colOff>3118302</xdr:colOff>
      <xdr:row>51</xdr:row>
      <xdr:rowOff>64610</xdr:rowOff>
    </xdr:to>
    <xdr:pic>
      <xdr:nvPicPr>
        <xdr:cNvPr id="7" name="그림 6">
          <a:extLst>
            <a:ext uri="{FF2B5EF4-FFF2-40B4-BE49-F238E27FC236}">
              <a16:creationId xmlns:a16="http://schemas.microsoft.com/office/drawing/2014/main" id="{BC254ADB-3B9E-49E5-A666-A05F4D366D8C}"/>
            </a:ext>
          </a:extLst>
        </xdr:cNvPr>
        <xdr:cNvPicPr>
          <a:picLocks noChangeAspect="1"/>
        </xdr:cNvPicPr>
      </xdr:nvPicPr>
      <xdr:blipFill>
        <a:blip xmlns:r="http://schemas.openxmlformats.org/officeDocument/2006/relationships" r:embed="rId6"/>
        <a:stretch>
          <a:fillRect/>
        </a:stretch>
      </xdr:blipFill>
      <xdr:spPr>
        <a:xfrm>
          <a:off x="8117014" y="12815409"/>
          <a:ext cx="7212338" cy="476251"/>
        </a:xfrm>
        <a:prstGeom prst="rect">
          <a:avLst/>
        </a:prstGeom>
      </xdr:spPr>
    </xdr:pic>
    <xdr:clientData/>
  </xdr:twoCellAnchor>
  <xdr:twoCellAnchor editAs="oneCell">
    <xdr:from>
      <xdr:col>7</xdr:col>
      <xdr:colOff>253876</xdr:colOff>
      <xdr:row>42</xdr:row>
      <xdr:rowOff>43470</xdr:rowOff>
    </xdr:from>
    <xdr:to>
      <xdr:col>7</xdr:col>
      <xdr:colOff>1508126</xdr:colOff>
      <xdr:row>45</xdr:row>
      <xdr:rowOff>14800</xdr:rowOff>
    </xdr:to>
    <xdr:pic>
      <xdr:nvPicPr>
        <xdr:cNvPr id="8" name="그림 7">
          <a:extLst>
            <a:ext uri="{FF2B5EF4-FFF2-40B4-BE49-F238E27FC236}">
              <a16:creationId xmlns:a16="http://schemas.microsoft.com/office/drawing/2014/main" id="{B45AC03A-A217-4A67-9CA0-D9606663A8D2}"/>
            </a:ext>
          </a:extLst>
        </xdr:cNvPr>
        <xdr:cNvPicPr>
          <a:picLocks noChangeAspect="1"/>
        </xdr:cNvPicPr>
      </xdr:nvPicPr>
      <xdr:blipFill>
        <a:blip xmlns:r="http://schemas.openxmlformats.org/officeDocument/2006/relationships" r:embed="rId7"/>
        <a:stretch>
          <a:fillRect/>
        </a:stretch>
      </xdr:blipFill>
      <xdr:spPr>
        <a:xfrm>
          <a:off x="8376584" y="11169199"/>
          <a:ext cx="1254250" cy="606330"/>
        </a:xfrm>
        <a:prstGeom prst="rect">
          <a:avLst/>
        </a:prstGeom>
      </xdr:spPr>
    </xdr:pic>
    <xdr:clientData/>
  </xdr:twoCellAnchor>
  <xdr:twoCellAnchor editAs="oneCell">
    <xdr:from>
      <xdr:col>7</xdr:col>
      <xdr:colOff>0</xdr:colOff>
      <xdr:row>36</xdr:row>
      <xdr:rowOff>0</xdr:rowOff>
    </xdr:from>
    <xdr:to>
      <xdr:col>8</xdr:col>
      <xdr:colOff>1844524</xdr:colOff>
      <xdr:row>39</xdr:row>
      <xdr:rowOff>20133</xdr:rowOff>
    </xdr:to>
    <xdr:pic>
      <xdr:nvPicPr>
        <xdr:cNvPr id="9" name="그림 8">
          <a:extLst>
            <a:ext uri="{FF2B5EF4-FFF2-40B4-BE49-F238E27FC236}">
              <a16:creationId xmlns:a16="http://schemas.microsoft.com/office/drawing/2014/main" id="{B018CC11-E1B6-4832-9428-00E06DC118B2}"/>
            </a:ext>
          </a:extLst>
        </xdr:cNvPr>
        <xdr:cNvPicPr>
          <a:picLocks noChangeAspect="1"/>
        </xdr:cNvPicPr>
      </xdr:nvPicPr>
      <xdr:blipFill>
        <a:blip xmlns:r="http://schemas.openxmlformats.org/officeDocument/2006/relationships" r:embed="rId8"/>
        <a:stretch>
          <a:fillRect/>
        </a:stretch>
      </xdr:blipFill>
      <xdr:spPr>
        <a:xfrm>
          <a:off x="8128000" y="9988550"/>
          <a:ext cx="5927574" cy="667833"/>
        </a:xfrm>
        <a:prstGeom prst="rect">
          <a:avLst/>
        </a:prstGeom>
      </xdr:spPr>
    </xdr:pic>
    <xdr:clientData/>
  </xdr:twoCellAnchor>
  <xdr:twoCellAnchor editAs="oneCell">
    <xdr:from>
      <xdr:col>8</xdr:col>
      <xdr:colOff>1935239</xdr:colOff>
      <xdr:row>36</xdr:row>
      <xdr:rowOff>20158</xdr:rowOff>
    </xdr:from>
    <xdr:to>
      <xdr:col>9</xdr:col>
      <xdr:colOff>423334</xdr:colOff>
      <xdr:row>40</xdr:row>
      <xdr:rowOff>144688</xdr:rowOff>
    </xdr:to>
    <xdr:pic>
      <xdr:nvPicPr>
        <xdr:cNvPr id="10" name="그림 9">
          <a:extLst>
            <a:ext uri="{FF2B5EF4-FFF2-40B4-BE49-F238E27FC236}">
              <a16:creationId xmlns:a16="http://schemas.microsoft.com/office/drawing/2014/main" id="{45A8BA96-30AF-4780-8342-2A644192EA66}"/>
            </a:ext>
          </a:extLst>
        </xdr:cNvPr>
        <xdr:cNvPicPr>
          <a:picLocks noChangeAspect="1"/>
        </xdr:cNvPicPr>
      </xdr:nvPicPr>
      <xdr:blipFill>
        <a:blip xmlns:r="http://schemas.openxmlformats.org/officeDocument/2006/relationships" r:embed="rId9"/>
        <a:stretch>
          <a:fillRect/>
        </a:stretch>
      </xdr:blipFill>
      <xdr:spPr>
        <a:xfrm>
          <a:off x="14146289" y="10008708"/>
          <a:ext cx="2571145" cy="988130"/>
        </a:xfrm>
        <a:prstGeom prst="rect">
          <a:avLst/>
        </a:prstGeom>
      </xdr:spPr>
    </xdr:pic>
    <xdr:clientData/>
  </xdr:twoCellAnchor>
  <xdr:twoCellAnchor>
    <xdr:from>
      <xdr:col>9</xdr:col>
      <xdr:colOff>3684840</xdr:colOff>
      <xdr:row>20</xdr:row>
      <xdr:rowOff>106900</xdr:rowOff>
    </xdr:from>
    <xdr:to>
      <xdr:col>12</xdr:col>
      <xdr:colOff>562756</xdr:colOff>
      <xdr:row>40</xdr:row>
      <xdr:rowOff>179663</xdr:rowOff>
    </xdr:to>
    <xdr:graphicFrame macro="">
      <xdr:nvGraphicFramePr>
        <xdr:cNvPr id="12" name="차트 11">
          <a:extLst>
            <a:ext uri="{FF2B5EF4-FFF2-40B4-BE49-F238E27FC236}">
              <a16:creationId xmlns:a16="http://schemas.microsoft.com/office/drawing/2014/main" id="{E3FD6317-49D9-47E5-A3D4-DC029393E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120650</xdr:colOff>
      <xdr:row>57</xdr:row>
      <xdr:rowOff>95250</xdr:rowOff>
    </xdr:from>
    <xdr:to>
      <xdr:col>7</xdr:col>
      <xdr:colOff>1225550</xdr:colOff>
      <xdr:row>70</xdr:row>
      <xdr:rowOff>31750</xdr:rowOff>
    </xdr:to>
    <xdr:graphicFrame macro="">
      <xdr:nvGraphicFramePr>
        <xdr:cNvPr id="2" name="차트 1">
          <a:extLst>
            <a:ext uri="{FF2B5EF4-FFF2-40B4-BE49-F238E27FC236}">
              <a16:creationId xmlns:a16="http://schemas.microsoft.com/office/drawing/2014/main" id="{9F0C4D7E-EBA1-2DE5-8F06-5C0C1C23D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120650</xdr:colOff>
      <xdr:row>78</xdr:row>
      <xdr:rowOff>146050</xdr:rowOff>
    </xdr:from>
    <xdr:to>
      <xdr:col>7</xdr:col>
      <xdr:colOff>1225550</xdr:colOff>
      <xdr:row>91</xdr:row>
      <xdr:rowOff>82550</xdr:rowOff>
    </xdr:to>
    <xdr:graphicFrame macro="">
      <xdr:nvGraphicFramePr>
        <xdr:cNvPr id="3" name="차트 2">
          <a:extLst>
            <a:ext uri="{FF2B5EF4-FFF2-40B4-BE49-F238E27FC236}">
              <a16:creationId xmlns:a16="http://schemas.microsoft.com/office/drawing/2014/main" id="{05BF62D1-6DD4-2F68-1FCC-275437139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16</xdr:col>
      <xdr:colOff>0</xdr:colOff>
      <xdr:row>24</xdr:row>
      <xdr:rowOff>0</xdr:rowOff>
    </xdr:to>
    <xdr:graphicFrame macro="">
      <xdr:nvGraphicFramePr>
        <xdr:cNvPr id="2" name="차트 1">
          <a:extLst>
            <a:ext uri="{FF2B5EF4-FFF2-40B4-BE49-F238E27FC236}">
              <a16:creationId xmlns:a16="http://schemas.microsoft.com/office/drawing/2014/main" id="{6230A6D2-F8AD-1DD3-0A09-9BF543AC4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gdb.xlsx" TargetMode="External"/><Relationship Id="rId2" Type="http://schemas.openxmlformats.org/officeDocument/2006/relationships/externalLinkPath" Target="file:///C:\Users\user\Documents\gdb.xlsx" TargetMode="External"/><Relationship Id="rId1" Type="http://schemas.openxmlformats.org/officeDocument/2006/relationships/externalLinkPath" Target="/Users/user/Documents/g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1">
          <cell r="I1" t="str">
            <v>Số báo</v>
          </cell>
          <cell r="J1" t="str">
            <v>Công vụ ✓</v>
          </cell>
          <cell r="K1" t="str">
            <v>Tạp vụ ✓</v>
          </cell>
          <cell r="L1" t="str">
            <v>Giá chợ ✓</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96CAE8-5079-49F2-BF92-88C2E15D03C0}" name="GiaDinhBaoInventory" displayName="GiaDinhBaoInventory" ref="A4:J140" totalsRowShown="0" headerRowDxfId="26" dataDxfId="25">
  <tableColumns count="10">
    <tableColumn id="1" xr3:uid="{00C270B4-E1C9-4702-A08D-98CC6DB91905}" name="STT" dataDxfId="24"/>
    <tableColumn id="2" xr3:uid="{6CF61D10-44B9-466F-8239-668963F5B3B4}" name="Danh sách số báo" dataDxfId="23"/>
    <tableColumn id="3" xr3:uid="{5CF058D4-68B5-496A-BBA1-91C602105441}" name="Ngày phát hành" dataDxfId="22"/>
    <tableColumn id="4" xr3:uid="{11F17FEA-36A9-414B-89FA-7126695413E3}" name="Năm phát hành" dataDxfId="21"/>
    <tableColumn id="5" xr3:uid="{B25E2C2C-FDCE-4380-9C94-805C3FF56167}" name="Số báo" dataDxfId="20"/>
    <tableColumn id="6" xr3:uid="{310C97F7-76C1-491C-A68A-AECF70EE13A7}" name="Tình trạng lưu trữ" dataDxfId="19"/>
    <tableColumn id="7" xr3:uid="{A07DB66D-F951-4E92-9ECB-3ED40E18CABE}" name="Chánh tổng tài / người phụ trách" dataDxfId="18"/>
    <tableColumn id="8" xr3:uid="{ACD7DC41-271E-4F6F-B262-9C48504A2001}" name="Mức xác nhận ngày" dataDxfId="17"/>
    <tableColumn id="9" xr3:uid="{BE8F8198-C428-4612-BDD9-22B11C87C46B}" name="Ghi chú" dataDxfId="16"/>
    <tableColumn id="10" xr3:uid="{2F422C97-BF99-4483-A89F-9C2EB532960F}" name="nơi bảo tồn" dataDxfId="15">
      <calculatedColumnFormula>IF(F5="Còn",IF(D5=1865,"Thư viện Khoa học Tổng hợp TP.HCM; Southeast Asian Newspapers","Thư viện Quốc gia Pháp (BnF)"),"—")</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855AED-6B26-4699-ACFB-CC631CE759ED}" name="ThongKe61SoTable" displayName="ThongKe61SoTable" ref="A4:I65" totalsRowShown="0" headerRowDxfId="14">
  <tableColumns count="9">
    <tableColumn id="1" xr3:uid="{8BAE0321-5A87-4F35-B0EF-B5A234648667}" name="STT" dataDxfId="13"/>
    <tableColumn id="2" xr3:uid="{9F9E4894-5CD7-41CF-A848-DED17ECDB21E}" name="Năm" dataDxfId="12"/>
    <tableColumn id="3" xr3:uid="{C0834BBA-5EB5-40D6-9209-B8926AFACF54}" name="Số báo" dataDxfId="11"/>
    <tableColumn id="4" xr3:uid="{69D89D99-D3B4-4AAD-99CB-06946B0AB2EE}" name="Ngày phát hành" dataDxfId="10"/>
    <tableColumn id="5" xr3:uid="{F234EA37-724E-4F7E-ACE4-C3E71D9B3307}" name="CV" dataDxfId="9">
      <calculatedColumnFormula>COUNTIFS('GDB 1866-1871'!$S$2:$S$900,$B5,'GDB 1866-1871'!$B$2:$B$900,$C5,'GDB 1866-1871'!$T$2:$T$900,"Công vụ")</calculatedColumnFormula>
    </tableColumn>
    <tableColumn id="6" xr3:uid="{AC679C7E-0A55-43FE-A11E-C323F7CCE69D}" name="TV" dataDxfId="8">
      <calculatedColumnFormula>COUNTIFS('GDB 1866-1871'!$S$2:$S$900,$B5,'GDB 1866-1871'!$B$2:$B$900,$C5,'GDB 1866-1871'!$T$2:$T$900,"Tạp vụ")</calculatedColumnFormula>
    </tableColumn>
    <tableColumn id="7" xr3:uid="{63807BCB-A28B-42FF-958A-F4DB2CE987EB}" name="GC" dataDxfId="7">
      <calculatedColumnFormula>COUNTIFS('GDB 1866-1871'!$S$2:$S$900,$B5,'GDB 1866-1871'!$B$2:$B$900,$C5,'GDB 1866-1871'!$T$2:$T$900,"Giá chợ")</calculatedColumnFormula>
    </tableColumn>
    <tableColumn id="8" xr3:uid="{55A1F194-6F8F-4C46-99AF-DDB407BAA9E2}" name="Tổng " dataDxfId="6">
      <calculatedColumnFormula>SUM(E5:G5)</calculatedColumnFormula>
    </tableColumn>
    <tableColumn id="9" xr3:uid="{79881A65-179C-470F-ABC1-DD6C22770B74}" name="Ghi chú"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FD260C3-04D1-479D-BDE0-3EE6B61FDDC1}">
  <we:reference id="wa200009404" version="1.0.0.8" store="en-US" storeType="OMEX"/>
  <we:alternateReferences>
    <we:reference id="wa200009404" version="1.0.0.8" store="en-US" storeType="OMEX"/>
  </we:alternateReferences>
  <we:properties>
    <we:property name="claude.fileId" value="&quot;49294709-0626-4518-8c2d-d47bd6e9959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BA1D6-1180-45ED-BBB9-6BC3153FA564}">
  <dimension ref="B1:S238"/>
  <sheetViews>
    <sheetView zoomScale="45" workbookViewId="0">
      <selection activeCell="K244" sqref="K244"/>
    </sheetView>
  </sheetViews>
  <sheetFormatPr defaultRowHeight="17"/>
  <cols>
    <col min="2" max="2" width="25" customWidth="1"/>
    <col min="3" max="5" width="13" customWidth="1"/>
    <col min="6" max="6" width="20.08203125" customWidth="1"/>
    <col min="7" max="8" width="13" customWidth="1"/>
  </cols>
  <sheetData>
    <row r="1" spans="2:17">
      <c r="N1" s="147" t="s">
        <v>4800</v>
      </c>
    </row>
    <row r="2" spans="2:17" ht="25.5">
      <c r="B2" s="133" t="s">
        <v>4755</v>
      </c>
    </row>
    <row r="3" spans="2:17">
      <c r="B3" s="159" t="s">
        <v>4799</v>
      </c>
      <c r="C3" s="160"/>
      <c r="D3" s="160"/>
      <c r="E3" s="160"/>
      <c r="F3" s="160"/>
      <c r="G3" s="160"/>
      <c r="H3" s="160"/>
      <c r="I3" s="160"/>
      <c r="J3" s="160"/>
      <c r="K3" s="160"/>
      <c r="L3" s="160"/>
      <c r="N3" s="73" t="s">
        <v>4801</v>
      </c>
      <c r="O3" s="73" t="s">
        <v>1896</v>
      </c>
      <c r="P3" s="73" t="s">
        <v>2</v>
      </c>
      <c r="Q3" s="73" t="s">
        <v>3185</v>
      </c>
    </row>
    <row r="4" spans="2:17">
      <c r="N4" t="s">
        <v>27</v>
      </c>
      <c r="O4">
        <f>C45</f>
        <v>217</v>
      </c>
      <c r="P4">
        <f>F45</f>
        <v>58</v>
      </c>
      <c r="Q4">
        <f>I45</f>
        <v>5</v>
      </c>
    </row>
    <row r="5" spans="2:17" ht="20.5">
      <c r="B5" s="135" t="s">
        <v>4756</v>
      </c>
      <c r="N5" t="s">
        <v>13</v>
      </c>
      <c r="O5">
        <f>C46</f>
        <v>359</v>
      </c>
      <c r="P5">
        <f>F46</f>
        <v>143</v>
      </c>
      <c r="Q5">
        <f>I46</f>
        <v>9</v>
      </c>
    </row>
    <row r="6" spans="2:17">
      <c r="B6" s="136" t="s">
        <v>4757</v>
      </c>
      <c r="C6" s="137" t="s">
        <v>1896</v>
      </c>
      <c r="D6" s="137" t="s">
        <v>2</v>
      </c>
      <c r="E6" s="144" t="s">
        <v>3185</v>
      </c>
      <c r="F6" s="145" t="s">
        <v>4758</v>
      </c>
      <c r="N6" t="s">
        <v>40</v>
      </c>
      <c r="O6">
        <f>C47</f>
        <v>97</v>
      </c>
      <c r="P6">
        <f>F47</f>
        <v>0</v>
      </c>
      <c r="Q6">
        <f>I47</f>
        <v>0</v>
      </c>
    </row>
    <row r="7" spans="2:17">
      <c r="B7" t="s">
        <v>4759</v>
      </c>
      <c r="C7">
        <f>COUNTIF(KQ_SoBao!$A:$A,"Potteaux")</f>
        <v>45</v>
      </c>
      <c r="D7">
        <f>COUNTIF(KQ_SoBao!$A:$A,"TVK")</f>
        <v>15</v>
      </c>
      <c r="E7">
        <f>COUNTIF(KQ_SoBao!$A:$A,"Janneau")</f>
        <v>1</v>
      </c>
      <c r="F7">
        <f t="shared" ref="F7:F12" si="0">C7+D7+E7</f>
        <v>61</v>
      </c>
    </row>
    <row r="8" spans="2:17">
      <c r="B8" t="s">
        <v>4760</v>
      </c>
      <c r="C8">
        <f>SUMIFS(KQ_SoBao!$I:$I,KQ_SoBao!$A:$A,"Potteaux")</f>
        <v>673</v>
      </c>
      <c r="D8">
        <f>SUMIFS(KQ_SoBao!$I:$I,KQ_SoBao!$A:$A,"TVK")</f>
        <v>201</v>
      </c>
      <c r="E8">
        <f>SUMIFS(KQ_SoBao!$I:$I,KQ_SoBao!$A:$A,"Janneau")</f>
        <v>14</v>
      </c>
      <c r="F8">
        <f t="shared" si="0"/>
        <v>888</v>
      </c>
      <c r="N8" s="73" t="s">
        <v>4802</v>
      </c>
    </row>
    <row r="9" spans="2:17">
      <c r="B9" t="s">
        <v>4761</v>
      </c>
      <c r="C9">
        <f>SUMIFS(KQ_SoBao!$E:$E,KQ_SoBao!$A:$A,"Potteaux")</f>
        <v>217</v>
      </c>
      <c r="D9">
        <f>SUMIFS(KQ_SoBao!$E:$E,KQ_SoBao!$A:$A,"TVK")</f>
        <v>58</v>
      </c>
      <c r="E9">
        <f>SUMIFS(KQ_SoBao!$E:$E,KQ_SoBao!$A:$A,"Janneau")</f>
        <v>5</v>
      </c>
      <c r="F9">
        <f t="shared" si="0"/>
        <v>280</v>
      </c>
      <c r="O9" s="73" t="s">
        <v>27</v>
      </c>
      <c r="P9" s="73" t="s">
        <v>13</v>
      </c>
      <c r="Q9" s="73" t="s">
        <v>40</v>
      </c>
    </row>
    <row r="10" spans="2:17">
      <c r="B10" t="s">
        <v>4762</v>
      </c>
      <c r="C10">
        <f>SUMIFS(KQ_SoBao!$F:$F,KQ_SoBao!$A:$A,"Potteaux")</f>
        <v>359</v>
      </c>
      <c r="D10">
        <f>SUMIFS(KQ_SoBao!$F:$F,KQ_SoBao!$A:$A,"TVK")</f>
        <v>143</v>
      </c>
      <c r="E10">
        <f>SUMIFS(KQ_SoBao!$F:$F,KQ_SoBao!$A:$A,"Janneau")</f>
        <v>9</v>
      </c>
      <c r="F10">
        <f t="shared" si="0"/>
        <v>511</v>
      </c>
      <c r="N10" t="s">
        <v>1896</v>
      </c>
      <c r="O10">
        <f>C45</f>
        <v>217</v>
      </c>
      <c r="P10">
        <f>C46</f>
        <v>359</v>
      </c>
      <c r="Q10">
        <f>C47</f>
        <v>97</v>
      </c>
    </row>
    <row r="11" spans="2:17">
      <c r="B11" t="s">
        <v>4763</v>
      </c>
      <c r="C11">
        <f>SUMIFS(KQ_SoBao!$G:$G,KQ_SoBao!$A:$A,"Potteaux")</f>
        <v>97</v>
      </c>
      <c r="D11">
        <f>SUMIFS(KQ_SoBao!$G:$G,KQ_SoBao!$A:$A,"TVK")</f>
        <v>0</v>
      </c>
      <c r="E11">
        <f>SUMIFS(KQ_SoBao!$G:$G,KQ_SoBao!$A:$A,"Janneau")</f>
        <v>0</v>
      </c>
      <c r="F11">
        <f t="shared" si="0"/>
        <v>97</v>
      </c>
      <c r="N11" t="s">
        <v>2</v>
      </c>
      <c r="O11">
        <f>F45</f>
        <v>58</v>
      </c>
      <c r="P11">
        <f>F46</f>
        <v>143</v>
      </c>
      <c r="Q11">
        <f>F47</f>
        <v>0</v>
      </c>
    </row>
    <row r="12" spans="2:17">
      <c r="B12" s="138" t="s">
        <v>4764</v>
      </c>
      <c r="C12" s="138">
        <f>SUMIFS(KQ_SoBao!$H:$H,KQ_SoBao!$A:$A,"Potteaux")</f>
        <v>10</v>
      </c>
      <c r="D12" s="138">
        <f>SUMIFS(KQ_SoBao!$H:$H,KQ_SoBao!$A:$A,"TVK")</f>
        <v>1</v>
      </c>
      <c r="E12" s="138">
        <f>SUMIFS(KQ_SoBao!$H:$H,KQ_SoBao!$A:$A,"Janneau")</f>
        <v>0</v>
      </c>
      <c r="F12" s="138">
        <f t="shared" si="0"/>
        <v>11</v>
      </c>
      <c r="N12" t="s">
        <v>3185</v>
      </c>
      <c r="O12">
        <f>I45</f>
        <v>5</v>
      </c>
      <c r="P12">
        <f>I46</f>
        <v>9</v>
      </c>
      <c r="Q12">
        <f>I47</f>
        <v>0</v>
      </c>
    </row>
    <row r="13" spans="2:17">
      <c r="B13" s="73" t="s">
        <v>4765</v>
      </c>
      <c r="C13" s="139">
        <f>C8/C7</f>
        <v>14.955555555555556</v>
      </c>
      <c r="D13" s="139">
        <f>D8/D7</f>
        <v>13.4</v>
      </c>
      <c r="E13" s="139">
        <f>E8/E7</f>
        <v>14</v>
      </c>
      <c r="F13" s="139">
        <f>F8/F7</f>
        <v>14.557377049180328</v>
      </c>
    </row>
    <row r="14" spans="2:17">
      <c r="N14" s="73" t="s">
        <v>4803</v>
      </c>
    </row>
    <row r="15" spans="2:17" ht="20.5">
      <c r="B15" s="135" t="s">
        <v>4766</v>
      </c>
      <c r="O15" s="73" t="s">
        <v>27</v>
      </c>
      <c r="P15" s="73" t="s">
        <v>13</v>
      </c>
    </row>
    <row r="16" spans="2:17">
      <c r="B16" s="136" t="s">
        <v>1301</v>
      </c>
      <c r="C16" s="137" t="s">
        <v>4759</v>
      </c>
      <c r="D16" s="137" t="s">
        <v>4767</v>
      </c>
      <c r="E16" s="137" t="s">
        <v>4768</v>
      </c>
      <c r="F16" s="137" t="s">
        <v>4769</v>
      </c>
      <c r="G16" s="137" t="s">
        <v>4770</v>
      </c>
      <c r="N16" t="s">
        <v>1896</v>
      </c>
      <c r="O16" s="140">
        <f>F52</f>
        <v>0.2119815668202765</v>
      </c>
      <c r="P16" s="140">
        <f>F55</f>
        <v>0.37325905292479111</v>
      </c>
    </row>
    <row r="17" spans="2:18">
      <c r="B17">
        <v>1865</v>
      </c>
      <c r="C17">
        <f>COUNTIF(KQ_SoBao!$D:$D,$B17)</f>
        <v>3</v>
      </c>
      <c r="D17">
        <f>SUMIFS(KQ_SoBao!$J:$J,KQ_SoBao!$D:$D,$B17)</f>
        <v>3</v>
      </c>
      <c r="E17">
        <f>SUMIFS(KQ_SoBao!$K:$K,KQ_SoBao!$D:$D,$B17)</f>
        <v>3</v>
      </c>
      <c r="F17">
        <f>SUMIFS(KQ_SoBao!$L:$L,KQ_SoBao!$D:$D,$B17)</f>
        <v>1</v>
      </c>
      <c r="G17">
        <f>SUMIFS(KQ_SoBao!$I:$I,KQ_SoBao!$D:$D,$B17)</f>
        <v>57</v>
      </c>
      <c r="N17" t="s">
        <v>2</v>
      </c>
      <c r="O17" s="140">
        <f>F53</f>
        <v>0.46551724137931033</v>
      </c>
      <c r="P17" s="140">
        <f>F56</f>
        <v>0.79020979020979021</v>
      </c>
    </row>
    <row r="18" spans="2:18">
      <c r="B18">
        <v>1866</v>
      </c>
      <c r="C18">
        <f>COUNTIF(KQ_SoBao!$D:$D,$B18)</f>
        <v>10</v>
      </c>
      <c r="D18">
        <f>SUMIFS(KQ_SoBao!$J:$J,KQ_SoBao!$D:$D,$B18)</f>
        <v>10</v>
      </c>
      <c r="E18">
        <f>SUMIFS(KQ_SoBao!$K:$K,KQ_SoBao!$D:$D,$B18)</f>
        <v>8</v>
      </c>
      <c r="F18">
        <f>SUMIFS(KQ_SoBao!$L:$L,KQ_SoBao!$D:$D,$B18)</f>
        <v>6</v>
      </c>
      <c r="G18">
        <f>SUMIFS(KQ_SoBao!$I:$I,KQ_SoBao!$D:$D,$B18)</f>
        <v>164</v>
      </c>
      <c r="N18" t="s">
        <v>3185</v>
      </c>
      <c r="O18" s="140">
        <f>F54</f>
        <v>1</v>
      </c>
      <c r="P18" s="140">
        <f>F57</f>
        <v>0.66666666666666663</v>
      </c>
    </row>
    <row r="19" spans="2:18">
      <c r="B19">
        <v>1867</v>
      </c>
      <c r="C19">
        <f>COUNTIF(KQ_SoBao!$D:$D,$B19)</f>
        <v>12</v>
      </c>
      <c r="D19">
        <f>SUMIFS(KQ_SoBao!$J:$J,KQ_SoBao!$D:$D,$B19)</f>
        <v>12</v>
      </c>
      <c r="E19">
        <f>SUMIFS(KQ_SoBao!$K:$K,KQ_SoBao!$D:$D,$B19)</f>
        <v>12</v>
      </c>
      <c r="F19">
        <f>SUMIFS(KQ_SoBao!$L:$L,KQ_SoBao!$D:$D,$B19)</f>
        <v>12</v>
      </c>
      <c r="G19">
        <f>SUMIFS(KQ_SoBao!$I:$I,KQ_SoBao!$D:$D,$B19)</f>
        <v>215</v>
      </c>
    </row>
    <row r="20" spans="2:18">
      <c r="B20">
        <v>1868</v>
      </c>
      <c r="C20">
        <f>COUNTIF(KQ_SoBao!$D:$D,$B20)</f>
        <v>7</v>
      </c>
      <c r="D20">
        <f>SUMIFS(KQ_SoBao!$J:$J,KQ_SoBao!$D:$D,$B20)</f>
        <v>7</v>
      </c>
      <c r="E20">
        <f>SUMIFS(KQ_SoBao!$K:$K,KQ_SoBao!$D:$D,$B20)</f>
        <v>7</v>
      </c>
      <c r="F20">
        <f>SUMIFS(KQ_SoBao!$L:$L,KQ_SoBao!$D:$D,$B20)</f>
        <v>7</v>
      </c>
      <c r="G20">
        <f>SUMIFS(KQ_SoBao!$I:$I,KQ_SoBao!$D:$D,$B20)</f>
        <v>112</v>
      </c>
      <c r="N20" s="73" t="s">
        <v>4804</v>
      </c>
    </row>
    <row r="21" spans="2:18">
      <c r="B21">
        <v>1869</v>
      </c>
      <c r="C21">
        <f>COUNTIF(KQ_SoBao!$D:$D,$B21)</f>
        <v>16</v>
      </c>
      <c r="D21">
        <f>SUMIFS(KQ_SoBao!$J:$J,KQ_SoBao!$D:$D,$B21)</f>
        <v>6</v>
      </c>
      <c r="E21">
        <f>SUMIFS(KQ_SoBao!$K:$K,KQ_SoBao!$D:$D,$B21)</f>
        <v>14</v>
      </c>
      <c r="F21">
        <f>SUMIFS(KQ_SoBao!$L:$L,KQ_SoBao!$D:$D,$B21)</f>
        <v>0</v>
      </c>
      <c r="G21">
        <f>SUMIFS(KQ_SoBao!$I:$I,KQ_SoBao!$D:$D,$B21)</f>
        <v>163</v>
      </c>
      <c r="O21" s="73" t="s">
        <v>1896</v>
      </c>
      <c r="P21" s="73" t="s">
        <v>2</v>
      </c>
      <c r="Q21" s="73" t="s">
        <v>3185</v>
      </c>
    </row>
    <row r="22" spans="2:18">
      <c r="B22">
        <v>1870</v>
      </c>
      <c r="C22">
        <f>COUNTIF(KQ_SoBao!$D:$D,$B22)</f>
        <v>10</v>
      </c>
      <c r="D22">
        <f>SUMIFS(KQ_SoBao!$J:$J,KQ_SoBao!$D:$D,$B22)</f>
        <v>10</v>
      </c>
      <c r="E22">
        <f>SUMIFS(KQ_SoBao!$K:$K,KQ_SoBao!$D:$D,$B22)</f>
        <v>10</v>
      </c>
      <c r="F22">
        <f>SUMIFS(KQ_SoBao!$L:$L,KQ_SoBao!$D:$D,$B22)</f>
        <v>0</v>
      </c>
      <c r="G22">
        <f>SUMIFS(KQ_SoBao!$I:$I,KQ_SoBao!$D:$D,$B22)</f>
        <v>136</v>
      </c>
      <c r="N22" t="s">
        <v>27</v>
      </c>
      <c r="O22" s="142">
        <f>D45</f>
        <v>4.822222222222222</v>
      </c>
      <c r="P22" s="142">
        <f>G45</f>
        <v>3.8666666666666667</v>
      </c>
      <c r="Q22" s="142">
        <f>J45</f>
        <v>5</v>
      </c>
    </row>
    <row r="23" spans="2:18">
      <c r="B23">
        <v>1871</v>
      </c>
      <c r="C23">
        <f>COUNTIF(KQ_SoBao!$D:$D,$B23)</f>
        <v>3</v>
      </c>
      <c r="D23">
        <f>SUMIFS(KQ_SoBao!$J:$J,KQ_SoBao!$D:$D,$B23)</f>
        <v>3</v>
      </c>
      <c r="E23">
        <f>SUMIFS(KQ_SoBao!$K:$K,KQ_SoBao!$D:$D,$B23)</f>
        <v>3</v>
      </c>
      <c r="F23">
        <f>SUMIFS(KQ_SoBao!$L:$L,KQ_SoBao!$D:$D,$B23)</f>
        <v>0</v>
      </c>
      <c r="G23">
        <f>SUMIFS(KQ_SoBao!$I:$I,KQ_SoBao!$D:$D,$B23)</f>
        <v>41</v>
      </c>
      <c r="N23" t="s">
        <v>13</v>
      </c>
      <c r="O23" s="142">
        <f>D46</f>
        <v>7.9777777777777779</v>
      </c>
      <c r="P23" s="142">
        <f>G46</f>
        <v>9.5333333333333332</v>
      </c>
      <c r="Q23" s="142">
        <f>J46</f>
        <v>9</v>
      </c>
    </row>
    <row r="24" spans="2:18">
      <c r="B24" s="73" t="s">
        <v>1330</v>
      </c>
      <c r="C24" s="73">
        <f>SUM(C17:C23)</f>
        <v>61</v>
      </c>
      <c r="D24" s="73">
        <f>SUM(D17:D23)</f>
        <v>51</v>
      </c>
      <c r="E24" s="73">
        <f>SUM(E17:E23)</f>
        <v>57</v>
      </c>
      <c r="F24" s="73">
        <f>SUM(F17:F23)</f>
        <v>26</v>
      </c>
      <c r="G24" s="73">
        <f>SUM(G17:G23)</f>
        <v>888</v>
      </c>
      <c r="N24" t="s">
        <v>40</v>
      </c>
      <c r="O24" s="142">
        <f>D47</f>
        <v>2.1555555555555554</v>
      </c>
      <c r="P24" s="142">
        <f>G47</f>
        <v>0</v>
      </c>
      <c r="Q24" s="142">
        <f>J47</f>
        <v>0</v>
      </c>
    </row>
    <row r="26" spans="2:18" ht="20.5">
      <c r="B26" s="135" t="s">
        <v>4771</v>
      </c>
    </row>
    <row r="27" spans="2:18">
      <c r="B27" s="136" t="s">
        <v>4772</v>
      </c>
      <c r="C27" s="137" t="s">
        <v>4773</v>
      </c>
      <c r="D27" s="137" t="s">
        <v>4774</v>
      </c>
      <c r="E27" s="137" t="s">
        <v>4775</v>
      </c>
      <c r="F27" s="137" t="s">
        <v>4776</v>
      </c>
      <c r="G27" s="144" t="s">
        <v>4791</v>
      </c>
      <c r="H27" s="144" t="s">
        <v>4792</v>
      </c>
      <c r="N27" s="73" t="s">
        <v>4813</v>
      </c>
      <c r="O27" s="73" t="s">
        <v>4759</v>
      </c>
      <c r="P27" s="73" t="s">
        <v>4767</v>
      </c>
      <c r="Q27" s="73" t="s">
        <v>4768</v>
      </c>
      <c r="R27" s="73" t="s">
        <v>4769</v>
      </c>
    </row>
    <row r="28" spans="2:18">
      <c r="B28" t="s">
        <v>27</v>
      </c>
      <c r="C28">
        <f>SUMIFS(KQ_SoBao!$J:$J,KQ_SoBao!$A:$A,"Potteaux")</f>
        <v>35</v>
      </c>
      <c r="D28" s="140">
        <f>C28/$C$7</f>
        <v>0.77777777777777779</v>
      </c>
      <c r="E28">
        <f>SUMIFS(KQ_SoBao!$J:$J,KQ_SoBao!$A:$A,"TVK")</f>
        <v>15</v>
      </c>
      <c r="F28" s="140">
        <f>E28/$D$7</f>
        <v>1</v>
      </c>
      <c r="G28">
        <f>SUMIFS(KQ_SoBao!$J:$J,KQ_SoBao!$A:$A,"Janneau")</f>
        <v>1</v>
      </c>
      <c r="H28" s="140">
        <f>G28/$E$7</f>
        <v>1</v>
      </c>
      <c r="N28" t="str">
        <f>TEXT(B17,"0")</f>
        <v>1865</v>
      </c>
      <c r="O28">
        <f>C17</f>
        <v>3</v>
      </c>
      <c r="P28">
        <f>D17</f>
        <v>3</v>
      </c>
      <c r="Q28">
        <f>E17</f>
        <v>3</v>
      </c>
      <c r="R28">
        <f>F17</f>
        <v>1</v>
      </c>
    </row>
    <row r="29" spans="2:18">
      <c r="B29" t="s">
        <v>13</v>
      </c>
      <c r="C29">
        <f>SUMIFS(KQ_SoBao!$K:$K,KQ_SoBao!$A:$A,"Potteaux")</f>
        <v>41</v>
      </c>
      <c r="D29" s="140">
        <f>C29/$C$7</f>
        <v>0.91111111111111109</v>
      </c>
      <c r="E29">
        <f>SUMIFS(KQ_SoBao!$K:$K,KQ_SoBao!$A:$A,"TVK")</f>
        <v>15</v>
      </c>
      <c r="F29" s="140">
        <f>E29/$D$7</f>
        <v>1</v>
      </c>
      <c r="G29">
        <f>SUMIFS(KQ_SoBao!$K:$K,KQ_SoBao!$A:$A,"Janneau")</f>
        <v>1</v>
      </c>
      <c r="H29" s="140">
        <f>G29/$E$7</f>
        <v>1</v>
      </c>
      <c r="N29" t="str">
        <f t="shared" ref="N29:N34" si="1">TEXT(B18,"0")</f>
        <v>1866</v>
      </c>
      <c r="O29">
        <f t="shared" ref="O29:R29" si="2">C18</f>
        <v>10</v>
      </c>
      <c r="P29">
        <f t="shared" si="2"/>
        <v>10</v>
      </c>
      <c r="Q29">
        <f t="shared" si="2"/>
        <v>8</v>
      </c>
      <c r="R29">
        <f t="shared" si="2"/>
        <v>6</v>
      </c>
    </row>
    <row r="30" spans="2:18">
      <c r="B30" t="s">
        <v>40</v>
      </c>
      <c r="C30">
        <f>SUMIFS(KQ_SoBao!$L:$L,KQ_SoBao!$A:$A,"Potteaux")</f>
        <v>26</v>
      </c>
      <c r="D30" s="140">
        <f>C30/$C$7</f>
        <v>0.57777777777777772</v>
      </c>
      <c r="E30">
        <f>SUMIFS(KQ_SoBao!$L:$L,KQ_SoBao!$A:$A,"TVK")</f>
        <v>0</v>
      </c>
      <c r="F30" s="140">
        <f>E30/$D$7</f>
        <v>0</v>
      </c>
      <c r="G30">
        <f>SUMIFS(KQ_SoBao!$L:$L,KQ_SoBao!$A:$A,"Janneau")</f>
        <v>0</v>
      </c>
      <c r="H30" s="140">
        <f>G30/$E$7</f>
        <v>0</v>
      </c>
      <c r="N30" t="str">
        <f t="shared" si="1"/>
        <v>1867</v>
      </c>
      <c r="O30">
        <f t="shared" ref="O30:R30" si="3">C19</f>
        <v>12</v>
      </c>
      <c r="P30">
        <f t="shared" si="3"/>
        <v>12</v>
      </c>
      <c r="Q30">
        <f t="shared" si="3"/>
        <v>12</v>
      </c>
      <c r="R30">
        <f t="shared" si="3"/>
        <v>12</v>
      </c>
    </row>
    <row r="31" spans="2:18">
      <c r="N31" t="str">
        <f t="shared" si="1"/>
        <v>1868</v>
      </c>
      <c r="O31">
        <f t="shared" ref="O31:R31" si="4">C20</f>
        <v>7</v>
      </c>
      <c r="P31">
        <f t="shared" si="4"/>
        <v>7</v>
      </c>
      <c r="Q31">
        <f t="shared" si="4"/>
        <v>7</v>
      </c>
      <c r="R31">
        <f t="shared" si="4"/>
        <v>7</v>
      </c>
    </row>
    <row r="32" spans="2:18" ht="20.5">
      <c r="B32" s="135" t="s">
        <v>4777</v>
      </c>
      <c r="N32" t="str">
        <f t="shared" si="1"/>
        <v>1869</v>
      </c>
      <c r="O32">
        <f t="shared" ref="O32:R32" si="5">C21</f>
        <v>16</v>
      </c>
      <c r="P32">
        <f t="shared" si="5"/>
        <v>6</v>
      </c>
      <c r="Q32">
        <f t="shared" si="5"/>
        <v>14</v>
      </c>
      <c r="R32">
        <f t="shared" si="5"/>
        <v>0</v>
      </c>
    </row>
    <row r="33" spans="2:18">
      <c r="B33" s="136" t="s">
        <v>4730</v>
      </c>
      <c r="C33" s="137" t="s">
        <v>1896</v>
      </c>
      <c r="D33" s="137" t="s">
        <v>3661</v>
      </c>
      <c r="E33" s="144" t="s">
        <v>4790</v>
      </c>
      <c r="N33" t="str">
        <f t="shared" si="1"/>
        <v>1870</v>
      </c>
      <c r="O33">
        <f t="shared" ref="O33:R33" si="6">C22</f>
        <v>10</v>
      </c>
      <c r="P33">
        <f t="shared" si="6"/>
        <v>10</v>
      </c>
      <c r="Q33">
        <f t="shared" si="6"/>
        <v>10</v>
      </c>
      <c r="R33">
        <f t="shared" si="6"/>
        <v>0</v>
      </c>
    </row>
    <row r="34" spans="2:18">
      <c r="B34" t="s">
        <v>4778</v>
      </c>
      <c r="C34">
        <f>COUNTIFS(KQ_SoBao!$M:$M,"CV+TV+GC",KQ_SoBao!$A:$A,"Potteaux")</f>
        <v>24</v>
      </c>
      <c r="D34">
        <f>COUNTIFS(KQ_SoBao!$M:$M,"CV+TV+GC",KQ_SoBao!$A:$A,"TVK")</f>
        <v>0</v>
      </c>
      <c r="E34">
        <f>COUNTIFS(KQ_SoBao!$M:$M,"CV+TV+GC",KQ_SoBao!$A:$A,"Janneau")</f>
        <v>0</v>
      </c>
      <c r="N34" t="str">
        <f t="shared" si="1"/>
        <v>1871</v>
      </c>
      <c r="O34">
        <f t="shared" ref="O34:R34" si="7">C23</f>
        <v>3</v>
      </c>
      <c r="P34">
        <f t="shared" si="7"/>
        <v>3</v>
      </c>
      <c r="Q34">
        <f t="shared" si="7"/>
        <v>3</v>
      </c>
      <c r="R34">
        <f t="shared" si="7"/>
        <v>0</v>
      </c>
    </row>
    <row r="35" spans="2:18">
      <c r="B35" t="s">
        <v>4779</v>
      </c>
      <c r="C35">
        <f>COUNTIFS(KQ_SoBao!$M:$M,"CV+TV",KQ_SoBao!$A:$A,"Potteaux")</f>
        <v>7</v>
      </c>
      <c r="D35">
        <f>COUNTIFS(KQ_SoBao!$M:$M,"CV+TV",KQ_SoBao!$A:$A,"TVK")</f>
        <v>15</v>
      </c>
      <c r="E35">
        <f>COUNTIFS(KQ_SoBao!$M:$M,"CV+TV",KQ_SoBao!$A:$A,"Janneau")</f>
        <v>1</v>
      </c>
    </row>
    <row r="36" spans="2:18">
      <c r="B36" t="s">
        <v>4780</v>
      </c>
      <c r="C36">
        <f>COUNTIFS(KQ_SoBao!$M:$M,"CV+GC",KQ_SoBao!$A:$A,"Potteaux")</f>
        <v>2</v>
      </c>
      <c r="D36">
        <f>COUNTIFS(KQ_SoBao!$M:$M,"CV+GC",KQ_SoBao!$A:$A,"TVK")</f>
        <v>0</v>
      </c>
      <c r="E36">
        <f>COUNTIFS(KQ_SoBao!$M:$M,"CV+GC",KQ_SoBao!$A:$A,"Janneau")</f>
        <v>0</v>
      </c>
    </row>
    <row r="37" spans="2:18">
      <c r="B37" t="s">
        <v>4781</v>
      </c>
      <c r="C37">
        <f>COUNTIFS(KQ_SoBao!$M:$M,"TV+GC",KQ_SoBao!$A:$A,"Potteaux")</f>
        <v>0</v>
      </c>
      <c r="D37">
        <f>COUNTIFS(KQ_SoBao!$M:$M,"TV+GC",KQ_SoBao!$A:$A,"TVK")</f>
        <v>0</v>
      </c>
      <c r="E37">
        <f>COUNTIFS(KQ_SoBao!$M:$M,"TV+GC",KQ_SoBao!$A:$A,"Janneau")</f>
        <v>0</v>
      </c>
    </row>
    <row r="38" spans="2:18">
      <c r="B38" t="s">
        <v>4782</v>
      </c>
      <c r="C38">
        <f>COUNTIFS(KQ_SoBao!$M:$M,"CV",KQ_SoBao!$A:$A,"Potteaux")</f>
        <v>2</v>
      </c>
      <c r="D38">
        <f>COUNTIFS(KQ_SoBao!$M:$M,"CV",KQ_SoBao!$A:$A,"TVK")</f>
        <v>0</v>
      </c>
      <c r="E38">
        <f>COUNTIFS(KQ_SoBao!$M:$M,"CV",KQ_SoBao!$A:$A,"Janneau")</f>
        <v>0</v>
      </c>
    </row>
    <row r="39" spans="2:18">
      <c r="B39" t="s">
        <v>4783</v>
      </c>
      <c r="C39">
        <f>COUNTIFS(KQ_SoBao!$M:$M,"TV",KQ_SoBao!$A:$A,"Potteaux")</f>
        <v>10</v>
      </c>
      <c r="D39">
        <f>COUNTIFS(KQ_SoBao!$M:$M,"TV",KQ_SoBao!$A:$A,"TVK")</f>
        <v>0</v>
      </c>
      <c r="E39">
        <f>COUNTIFS(KQ_SoBao!$M:$M,"TV",KQ_SoBao!$A:$A,"Janneau")</f>
        <v>0</v>
      </c>
    </row>
    <row r="40" spans="2:18">
      <c r="B40" t="s">
        <v>4784</v>
      </c>
      <c r="C40">
        <f>COUNTIFS(KQ_SoBao!$M:$M,"GC",KQ_SoBao!$A:$A,"Potteaux")</f>
        <v>0</v>
      </c>
      <c r="D40">
        <f>COUNTIFS(KQ_SoBao!$M:$M,"GC",KQ_SoBao!$A:$A,"TVK")</f>
        <v>0</v>
      </c>
      <c r="E40">
        <f>COUNTIFS(KQ_SoBao!$M:$M,"GC",KQ_SoBao!$A:$A,"Janneau")</f>
        <v>0</v>
      </c>
    </row>
    <row r="41" spans="2:18">
      <c r="B41" s="73" t="s">
        <v>1330</v>
      </c>
      <c r="C41" s="73">
        <f>SUM(C34:C40)</f>
        <v>45</v>
      </c>
      <c r="D41" s="73">
        <f>SUM(D34:D40)</f>
        <v>15</v>
      </c>
      <c r="E41" s="73">
        <f>SUM(E34:E40)</f>
        <v>1</v>
      </c>
    </row>
    <row r="43" spans="2:18" ht="20.5">
      <c r="B43" s="135" t="s">
        <v>4785</v>
      </c>
    </row>
    <row r="44" spans="2:18">
      <c r="B44" s="136" t="s">
        <v>4772</v>
      </c>
      <c r="C44" s="137" t="s">
        <v>4786</v>
      </c>
      <c r="D44" s="137" t="s">
        <v>4787</v>
      </c>
      <c r="E44" s="137" t="s">
        <v>4788</v>
      </c>
      <c r="F44" s="141" t="s">
        <v>4789</v>
      </c>
      <c r="G44" s="141" t="s">
        <v>4787</v>
      </c>
      <c r="H44" s="141" t="s">
        <v>4788</v>
      </c>
      <c r="I44" s="144" t="s">
        <v>4793</v>
      </c>
      <c r="J44" s="144" t="s">
        <v>4787</v>
      </c>
      <c r="K44" s="144" t="s">
        <v>4788</v>
      </c>
    </row>
    <row r="45" spans="2:18">
      <c r="B45" t="s">
        <v>27</v>
      </c>
      <c r="C45">
        <f>SUMIFS(KQ_SoBao!$E:$E,KQ_SoBao!$A:$A,"Potteaux")</f>
        <v>217</v>
      </c>
      <c r="D45" s="142">
        <f>C45/$C$7</f>
        <v>4.822222222222222</v>
      </c>
      <c r="E45" s="140">
        <f>C45/$C$48</f>
        <v>0.32243684992570582</v>
      </c>
      <c r="F45">
        <f>SUMIFS(KQ_SoBao!$E:$E,KQ_SoBao!$A:$A,"TVK")</f>
        <v>58</v>
      </c>
      <c r="G45" s="142">
        <f>F45/$D$7</f>
        <v>3.8666666666666667</v>
      </c>
      <c r="H45" s="140">
        <f>F45/$F$48</f>
        <v>0.28855721393034828</v>
      </c>
      <c r="I45">
        <f>SUMIFS(KQ_SoBao!$E:$E,KQ_SoBao!$A:$A,"Janneau")</f>
        <v>5</v>
      </c>
      <c r="J45" s="142">
        <f>I45/$E$7</f>
        <v>5</v>
      </c>
      <c r="K45" s="140">
        <f>I45/$I$48</f>
        <v>0.35714285714285715</v>
      </c>
    </row>
    <row r="46" spans="2:18">
      <c r="B46" t="s">
        <v>13</v>
      </c>
      <c r="C46">
        <f>SUMIFS(KQ_SoBao!$F:$F,KQ_SoBao!$A:$A,"Potteaux")</f>
        <v>359</v>
      </c>
      <c r="D46" s="142">
        <f>C46/$C$7</f>
        <v>7.9777777777777779</v>
      </c>
      <c r="E46" s="140">
        <f>C46/$C$48</f>
        <v>0.53343239227340267</v>
      </c>
      <c r="F46">
        <f>SUMIFS(KQ_SoBao!$F:$F,KQ_SoBao!$A:$A,"TVK")</f>
        <v>143</v>
      </c>
      <c r="G46" s="142">
        <f>F46/$D$7</f>
        <v>9.5333333333333332</v>
      </c>
      <c r="H46" s="140">
        <f>F46/$F$48</f>
        <v>0.71144278606965172</v>
      </c>
      <c r="I46">
        <f>SUMIFS(KQ_SoBao!$F:$F,KQ_SoBao!$A:$A,"Janneau")</f>
        <v>9</v>
      </c>
      <c r="J46" s="142">
        <f>I46/$E$7</f>
        <v>9</v>
      </c>
      <c r="K46" s="140">
        <f>I46/$I$48</f>
        <v>0.6428571428571429</v>
      </c>
    </row>
    <row r="47" spans="2:18">
      <c r="B47" t="s">
        <v>40</v>
      </c>
      <c r="C47">
        <f>SUMIFS(KQ_SoBao!$G:$G,KQ_SoBao!$A:$A,"Potteaux")</f>
        <v>97</v>
      </c>
      <c r="D47" s="142">
        <f>C47/$C$7</f>
        <v>2.1555555555555554</v>
      </c>
      <c r="E47" s="140">
        <f>C47/$C$48</f>
        <v>0.14413075780089152</v>
      </c>
      <c r="F47">
        <f>SUMIFS(KQ_SoBao!$G:$G,KQ_SoBao!$A:$A,"TVK")</f>
        <v>0</v>
      </c>
      <c r="G47" s="142">
        <f>F47/$D$7</f>
        <v>0</v>
      </c>
      <c r="H47" s="140">
        <f>F47/$F$48</f>
        <v>0</v>
      </c>
      <c r="I47">
        <f>SUMIFS(KQ_SoBao!$G:$G,KQ_SoBao!$A:$A,"Janneau")</f>
        <v>0</v>
      </c>
      <c r="J47" s="142">
        <f>I47/$E$7</f>
        <v>0</v>
      </c>
      <c r="K47" s="140">
        <f>I47/$I$48</f>
        <v>0</v>
      </c>
    </row>
    <row r="48" spans="2:18">
      <c r="B48" s="73" t="s">
        <v>4726</v>
      </c>
      <c r="C48" s="73">
        <f>SUM(C45:C47)</f>
        <v>673</v>
      </c>
      <c r="D48" s="139">
        <f>C48/$C$7</f>
        <v>14.955555555555556</v>
      </c>
      <c r="E48" s="143">
        <f>C48/$C$48</f>
        <v>1</v>
      </c>
      <c r="F48" s="73">
        <f>SUM(F45:F47)</f>
        <v>201</v>
      </c>
      <c r="G48" s="139">
        <f>F48/$D$7</f>
        <v>13.4</v>
      </c>
      <c r="H48" s="143">
        <f>F48/$F$48</f>
        <v>1</v>
      </c>
      <c r="I48" s="73">
        <f>SUM(I45:I47)</f>
        <v>14</v>
      </c>
      <c r="J48" s="139">
        <f>I48/$E$7</f>
        <v>14</v>
      </c>
      <c r="K48" s="143">
        <f>I48/$I$48</f>
        <v>1</v>
      </c>
    </row>
    <row r="50" spans="2:12" ht="20.5">
      <c r="B50" s="135" t="s">
        <v>4794</v>
      </c>
    </row>
    <row r="51" spans="2:12">
      <c r="B51" s="136" t="s">
        <v>4772</v>
      </c>
      <c r="C51" s="136" t="s">
        <v>4795</v>
      </c>
      <c r="D51" s="137" t="s">
        <v>4796</v>
      </c>
      <c r="E51" s="137" t="s">
        <v>4797</v>
      </c>
      <c r="F51" s="137" t="s">
        <v>4798</v>
      </c>
    </row>
    <row r="52" spans="2:12">
      <c r="B52" t="s">
        <v>27</v>
      </c>
      <c r="C52" t="s">
        <v>1896</v>
      </c>
      <c r="D52">
        <f>SUMIFS(KQ_SoBao!$N:$N,KQ_SoBao!$A:$A,"Potteaux")</f>
        <v>46</v>
      </c>
      <c r="E52">
        <f>SUMIFS(KQ_SoBao!$E:$E,KQ_SoBao!$A:$A,"Potteaux")</f>
        <v>217</v>
      </c>
      <c r="F52" s="140">
        <f t="shared" ref="F52:F57" si="8">D52/E52</f>
        <v>0.2119815668202765</v>
      </c>
    </row>
    <row r="53" spans="2:12">
      <c r="B53" t="s">
        <v>27</v>
      </c>
      <c r="C53" t="s">
        <v>2</v>
      </c>
      <c r="D53">
        <f>SUMIFS(KQ_SoBao!$N:$N,KQ_SoBao!$A:$A,"TVK")</f>
        <v>27</v>
      </c>
      <c r="E53">
        <f>SUMIFS(KQ_SoBao!$E:$E,KQ_SoBao!$A:$A,"TVK")</f>
        <v>58</v>
      </c>
      <c r="F53" s="140">
        <f t="shared" si="8"/>
        <v>0.46551724137931033</v>
      </c>
    </row>
    <row r="54" spans="2:12">
      <c r="B54" t="s">
        <v>27</v>
      </c>
      <c r="C54" s="146" t="s">
        <v>3185</v>
      </c>
      <c r="D54">
        <f>SUMIFS(KQ_SoBao!$N:$N,KQ_SoBao!$A:$A,"Janneau")</f>
        <v>5</v>
      </c>
      <c r="E54">
        <f>SUMIFS(KQ_SoBao!$E:$E,KQ_SoBao!$A:$A,"Janneau")</f>
        <v>5</v>
      </c>
      <c r="F54" s="140">
        <f t="shared" si="8"/>
        <v>1</v>
      </c>
    </row>
    <row r="55" spans="2:12">
      <c r="B55" t="s">
        <v>13</v>
      </c>
      <c r="C55" t="s">
        <v>1896</v>
      </c>
      <c r="D55">
        <f>SUMIFS(KQ_SoBao!$O:$O,KQ_SoBao!$A:$A,"Potteaux")</f>
        <v>134</v>
      </c>
      <c r="E55">
        <f>SUMIFS(KQ_SoBao!$F:$F,KQ_SoBao!$A:$A,"Potteaux")</f>
        <v>359</v>
      </c>
      <c r="F55" s="140">
        <f t="shared" si="8"/>
        <v>0.37325905292479111</v>
      </c>
    </row>
    <row r="56" spans="2:12">
      <c r="B56" t="s">
        <v>13</v>
      </c>
      <c r="C56" t="s">
        <v>2</v>
      </c>
      <c r="D56">
        <f>SUMIFS(KQ_SoBao!$O:$O,KQ_SoBao!$A:$A,"TVK")</f>
        <v>113</v>
      </c>
      <c r="E56">
        <f>SUMIFS(KQ_SoBao!$F:$F,KQ_SoBao!$A:$A,"TVK")</f>
        <v>143</v>
      </c>
      <c r="F56" s="140">
        <f t="shared" si="8"/>
        <v>0.79020979020979021</v>
      </c>
    </row>
    <row r="57" spans="2:12">
      <c r="B57" t="s">
        <v>13</v>
      </c>
      <c r="C57" s="146" t="s">
        <v>3185</v>
      </c>
      <c r="D57">
        <f>SUMIFS(KQ_SoBao!$O:$O,KQ_SoBao!$A:$A,"Janneau")</f>
        <v>6</v>
      </c>
      <c r="E57">
        <f>SUMIFS(KQ_SoBao!$F:$F,KQ_SoBao!$A:$A,"Janneau")</f>
        <v>9</v>
      </c>
      <c r="F57" s="140">
        <f t="shared" si="8"/>
        <v>0.66666666666666663</v>
      </c>
    </row>
    <row r="60" spans="2:12" ht="20.5">
      <c r="B60" s="135" t="s">
        <v>4805</v>
      </c>
    </row>
    <row r="61" spans="2:12">
      <c r="B61" s="161" t="s">
        <v>4806</v>
      </c>
      <c r="C61" s="161"/>
      <c r="D61" s="161"/>
      <c r="E61" s="161"/>
      <c r="F61" s="161"/>
      <c r="G61" s="161"/>
      <c r="H61" s="161"/>
      <c r="I61" s="161"/>
      <c r="J61" s="161"/>
      <c r="K61" s="161"/>
      <c r="L61" s="161"/>
    </row>
    <row r="62" spans="2:12">
      <c r="B62" s="161" t="s">
        <v>4807</v>
      </c>
      <c r="C62" s="161"/>
      <c r="D62" s="161"/>
      <c r="E62" s="161"/>
      <c r="F62" s="161"/>
      <c r="G62" s="161"/>
      <c r="H62" s="161"/>
      <c r="I62" s="161"/>
      <c r="J62" s="161"/>
      <c r="K62" s="161"/>
      <c r="L62" s="161"/>
    </row>
    <row r="63" spans="2:12">
      <c r="B63" s="161" t="s">
        <v>4808</v>
      </c>
      <c r="C63" s="161"/>
      <c r="D63" s="161"/>
      <c r="E63" s="161"/>
      <c r="F63" s="161"/>
      <c r="G63" s="161"/>
      <c r="H63" s="161"/>
      <c r="I63" s="161"/>
      <c r="J63" s="161"/>
      <c r="K63" s="161"/>
      <c r="L63" s="161"/>
    </row>
    <row r="64" spans="2:12">
      <c r="B64" s="161" t="s">
        <v>4809</v>
      </c>
      <c r="C64" s="161"/>
      <c r="D64" s="161"/>
      <c r="E64" s="161"/>
      <c r="F64" s="161"/>
      <c r="G64" s="161"/>
      <c r="H64" s="161"/>
      <c r="I64" s="161"/>
      <c r="J64" s="161"/>
      <c r="K64" s="161"/>
      <c r="L64" s="161"/>
    </row>
    <row r="65" spans="2:12">
      <c r="B65" s="161" t="s">
        <v>4810</v>
      </c>
      <c r="C65" s="161"/>
      <c r="D65" s="161"/>
      <c r="E65" s="161"/>
      <c r="F65" s="161"/>
      <c r="G65" s="161"/>
      <c r="H65" s="161"/>
      <c r="I65" s="161"/>
      <c r="J65" s="161"/>
      <c r="K65" s="161"/>
      <c r="L65" s="161"/>
    </row>
    <row r="66" spans="2:12">
      <c r="B66" s="161" t="s">
        <v>4811</v>
      </c>
      <c r="C66" s="161"/>
      <c r="D66" s="161"/>
      <c r="E66" s="161"/>
      <c r="F66" s="161"/>
      <c r="G66" s="161"/>
      <c r="H66" s="161"/>
      <c r="I66" s="161"/>
      <c r="J66" s="161"/>
      <c r="K66" s="161"/>
      <c r="L66" s="161"/>
    </row>
    <row r="67" spans="2:12">
      <c r="B67" s="158" t="s">
        <v>4812</v>
      </c>
      <c r="C67" s="158"/>
      <c r="D67" s="158"/>
      <c r="E67" s="158"/>
      <c r="F67" s="158"/>
      <c r="G67" s="158"/>
      <c r="H67" s="158"/>
      <c r="I67" s="158"/>
      <c r="J67" s="158"/>
      <c r="K67" s="158"/>
      <c r="L67" s="158"/>
    </row>
    <row r="69" spans="2:12" ht="17.5">
      <c r="B69" s="149" t="s">
        <v>4829</v>
      </c>
    </row>
    <row r="70" spans="2:12" ht="20.5">
      <c r="B70" s="135" t="s">
        <v>4830</v>
      </c>
    </row>
    <row r="71" spans="2:12">
      <c r="B71" s="136" t="s">
        <v>4772</v>
      </c>
      <c r="C71" s="137" t="s">
        <v>4831</v>
      </c>
      <c r="D71" s="137" t="s">
        <v>4832</v>
      </c>
    </row>
    <row r="72" spans="2:12">
      <c r="B72" t="s">
        <v>13</v>
      </c>
      <c r="C72">
        <f>COUNTIF('GDB 1866-1871'!$T:$T,$B72)</f>
        <v>511</v>
      </c>
      <c r="D72" s="140">
        <f>C72/$C$76</f>
        <v>0.5684093437152391</v>
      </c>
    </row>
    <row r="73" spans="2:12">
      <c r="B73" t="s">
        <v>27</v>
      </c>
      <c r="C73">
        <f>COUNTIF('GDB 1866-1871'!$T:$T,$B73)</f>
        <v>280</v>
      </c>
      <c r="D73" s="140">
        <f>C73/$C$76</f>
        <v>0.31145717463848721</v>
      </c>
    </row>
    <row r="74" spans="2:12">
      <c r="B74" t="s">
        <v>40</v>
      </c>
      <c r="C74">
        <f>COUNTIF('GDB 1866-1871'!$T:$T,$B74)</f>
        <v>97</v>
      </c>
      <c r="D74" s="140">
        <f>C74/$C$76</f>
        <v>0.10789766407119021</v>
      </c>
    </row>
    <row r="75" spans="2:12">
      <c r="B75" t="s">
        <v>64</v>
      </c>
      <c r="C75">
        <f>COUNTIF('GDB 1866-1871'!$T:$T,$B75)</f>
        <v>11</v>
      </c>
      <c r="D75" s="140">
        <f>C75/$C$76</f>
        <v>1.2235817575083427E-2</v>
      </c>
    </row>
    <row r="76" spans="2:12">
      <c r="B76" s="73" t="s">
        <v>1330</v>
      </c>
      <c r="C76" s="73">
        <f>SUM(C72:C75)</f>
        <v>899</v>
      </c>
      <c r="D76" s="143">
        <f>C76/$C$76</f>
        <v>1</v>
      </c>
    </row>
    <row r="78" spans="2:12" ht="20.5">
      <c r="B78" s="135" t="s">
        <v>4833</v>
      </c>
    </row>
    <row r="79" spans="2:12">
      <c r="B79" s="136" t="s">
        <v>3200</v>
      </c>
      <c r="C79" s="137" t="s">
        <v>4831</v>
      </c>
      <c r="D79" s="137" t="s">
        <v>4832</v>
      </c>
    </row>
    <row r="80" spans="2:12">
      <c r="B80" t="s">
        <v>3829</v>
      </c>
      <c r="C80">
        <f>COUNTIF('GDB 1866-1871'!$G:$G,$B80)</f>
        <v>230</v>
      </c>
      <c r="D80" s="140">
        <f>C80/$C$91</f>
        <v>0.25583982202447164</v>
      </c>
    </row>
    <row r="81" spans="2:4">
      <c r="B81" t="s">
        <v>1472</v>
      </c>
      <c r="C81">
        <f>COUNTIF('GDB 1866-1871'!$G:$G,$B81)</f>
        <v>52</v>
      </c>
      <c r="D81" s="140">
        <f t="shared" ref="D81:D90" si="9">C81/$C$91</f>
        <v>5.7842046718576193E-2</v>
      </c>
    </row>
    <row r="82" spans="2:4">
      <c r="B82" t="s">
        <v>3844</v>
      </c>
      <c r="C82">
        <f>COUNTIF('GDB 1866-1871'!$G:$G,$B82)</f>
        <v>215</v>
      </c>
      <c r="D82" s="140">
        <f t="shared" si="9"/>
        <v>0.23915461624026696</v>
      </c>
    </row>
    <row r="83" spans="2:4">
      <c r="B83" t="s">
        <v>3822</v>
      </c>
      <c r="C83">
        <f>COUNTIF('GDB 1866-1871'!$G:$G,$B83)</f>
        <v>33</v>
      </c>
      <c r="D83" s="140">
        <f t="shared" si="9"/>
        <v>3.6707452725250278E-2</v>
      </c>
    </row>
    <row r="84" spans="2:4">
      <c r="B84" t="s">
        <v>3877</v>
      </c>
      <c r="C84">
        <f>COUNTIF('GDB 1866-1871'!$G:$G,$B84)</f>
        <v>38</v>
      </c>
      <c r="D84" s="140">
        <f t="shared" si="9"/>
        <v>4.2269187986651836E-2</v>
      </c>
    </row>
    <row r="85" spans="2:4">
      <c r="B85" t="s">
        <v>3837</v>
      </c>
      <c r="C85">
        <f>COUNTIF('GDB 1866-1871'!$G:$G,$B85)</f>
        <v>163</v>
      </c>
      <c r="D85" s="140">
        <f t="shared" si="9"/>
        <v>0.18131256952169078</v>
      </c>
    </row>
    <row r="86" spans="2:4">
      <c r="B86" t="s">
        <v>3854</v>
      </c>
      <c r="C86">
        <f>COUNTIF('GDB 1866-1871'!$G:$G,$B86)</f>
        <v>61</v>
      </c>
      <c r="D86" s="140">
        <f t="shared" si="9"/>
        <v>6.7853170189099005E-2</v>
      </c>
    </row>
    <row r="87" spans="2:4">
      <c r="B87" t="s">
        <v>3824</v>
      </c>
      <c r="C87">
        <f>COUNTIF('GDB 1866-1871'!$G:$G,$B87)</f>
        <v>33</v>
      </c>
      <c r="D87" s="140">
        <f t="shared" si="9"/>
        <v>3.6707452725250278E-2</v>
      </c>
    </row>
    <row r="88" spans="2:4">
      <c r="B88" t="s">
        <v>3878</v>
      </c>
      <c r="C88">
        <f>COUNTIF('GDB 1866-1871'!$G:$G,$B88)</f>
        <v>52</v>
      </c>
      <c r="D88" s="140">
        <f t="shared" si="9"/>
        <v>5.7842046718576193E-2</v>
      </c>
    </row>
    <row r="89" spans="2:4">
      <c r="B89" t="s">
        <v>3879</v>
      </c>
      <c r="C89">
        <f>COUNTIF('GDB 1866-1871'!$G:$G,$B89)</f>
        <v>12</v>
      </c>
      <c r="D89" s="140">
        <f t="shared" si="9"/>
        <v>1.3348164627363738E-2</v>
      </c>
    </row>
    <row r="90" spans="2:4">
      <c r="B90" t="s">
        <v>4695</v>
      </c>
      <c r="C90">
        <f>COUNTIF('GDB 1866-1871'!$G:$G,$B90)</f>
        <v>10</v>
      </c>
      <c r="D90" s="140">
        <f t="shared" si="9"/>
        <v>1.1123470522803115E-2</v>
      </c>
    </row>
    <row r="91" spans="2:4">
      <c r="B91" s="73" t="s">
        <v>1330</v>
      </c>
      <c r="C91" s="73">
        <f>SUM(C80:C90)</f>
        <v>899</v>
      </c>
      <c r="D91" s="143">
        <f>C91/$C$91</f>
        <v>1</v>
      </c>
    </row>
    <row r="93" spans="2:4" ht="20.5">
      <c r="B93" s="135" t="s">
        <v>4834</v>
      </c>
    </row>
    <row r="94" spans="2:4">
      <c r="B94" s="136" t="s">
        <v>3204</v>
      </c>
      <c r="C94" s="137" t="s">
        <v>4831</v>
      </c>
      <c r="D94" s="137" t="s">
        <v>4832</v>
      </c>
    </row>
    <row r="95" spans="2:4">
      <c r="B95" t="s">
        <v>3827</v>
      </c>
      <c r="C95">
        <f>COUNTIF('GDB 1866-1871'!$I:$I,$B95)</f>
        <v>105</v>
      </c>
      <c r="D95" s="140">
        <f>C95/$C$111</f>
        <v>0.1167964404894327</v>
      </c>
    </row>
    <row r="96" spans="2:4">
      <c r="B96" t="s">
        <v>3828</v>
      </c>
      <c r="C96">
        <f>COUNTIF('GDB 1866-1871'!$I:$I,$B96)</f>
        <v>151</v>
      </c>
      <c r="D96" s="140">
        <f t="shared" ref="D96:D110" si="10">C96/$C$111</f>
        <v>0.16796440489432704</v>
      </c>
    </row>
    <row r="97" spans="2:4">
      <c r="B97" t="s">
        <v>3830</v>
      </c>
      <c r="C97">
        <f>COUNTIF('GDB 1866-1871'!$I:$I,$B97)</f>
        <v>42</v>
      </c>
      <c r="D97" s="140">
        <f t="shared" si="10"/>
        <v>4.6718576195773083E-2</v>
      </c>
    </row>
    <row r="98" spans="2:4">
      <c r="B98" t="s">
        <v>3833</v>
      </c>
      <c r="C98">
        <f>COUNTIF('GDB 1866-1871'!$I:$I,$B98)</f>
        <v>8</v>
      </c>
      <c r="D98" s="140">
        <f t="shared" si="10"/>
        <v>8.8987764182424916E-3</v>
      </c>
    </row>
    <row r="99" spans="2:4">
      <c r="B99" t="s">
        <v>3838</v>
      </c>
      <c r="C99">
        <f>COUNTIF('GDB 1866-1871'!$I:$I,$B99)</f>
        <v>208</v>
      </c>
      <c r="D99" s="140">
        <f t="shared" si="10"/>
        <v>0.23136818687430477</v>
      </c>
    </row>
    <row r="100" spans="2:4">
      <c r="B100" t="s">
        <v>3825</v>
      </c>
      <c r="C100">
        <f>COUNTIF('GDB 1866-1871'!$I:$I,$B100)</f>
        <v>32</v>
      </c>
      <c r="D100" s="140">
        <f t="shared" si="10"/>
        <v>3.5595105672969966E-2</v>
      </c>
    </row>
    <row r="101" spans="2:4">
      <c r="B101" t="s">
        <v>3850</v>
      </c>
      <c r="C101">
        <f>COUNTIF('GDB 1866-1871'!$I:$I,$B101)</f>
        <v>15</v>
      </c>
      <c r="D101" s="140">
        <f t="shared" si="10"/>
        <v>1.6685205784204672E-2</v>
      </c>
    </row>
    <row r="102" spans="2:4">
      <c r="B102" t="s">
        <v>3851</v>
      </c>
      <c r="C102">
        <f>COUNTIF('GDB 1866-1871'!$I:$I,$B102)</f>
        <v>10</v>
      </c>
      <c r="D102" s="140">
        <f t="shared" si="10"/>
        <v>1.1123470522803115E-2</v>
      </c>
    </row>
    <row r="103" spans="2:4">
      <c r="B103" t="s">
        <v>3880</v>
      </c>
      <c r="C103">
        <f>COUNTIF('GDB 1866-1871'!$I:$I,$B103)</f>
        <v>34</v>
      </c>
      <c r="D103" s="140">
        <f t="shared" si="10"/>
        <v>3.781979977753059E-2</v>
      </c>
    </row>
    <row r="104" spans="2:4">
      <c r="B104" t="s">
        <v>3823</v>
      </c>
      <c r="C104">
        <f>COUNTIF('GDB 1866-1871'!$I:$I,$B104)</f>
        <v>104</v>
      </c>
      <c r="D104" s="140">
        <f t="shared" si="10"/>
        <v>0.11568409343715239</v>
      </c>
    </row>
    <row r="105" spans="2:4">
      <c r="B105" t="s">
        <v>3831</v>
      </c>
      <c r="C105">
        <f>COUNTIF('GDB 1866-1871'!$I:$I,$B105)</f>
        <v>9</v>
      </c>
      <c r="D105" s="140">
        <f t="shared" si="10"/>
        <v>1.0011123470522803E-2</v>
      </c>
    </row>
    <row r="106" spans="2:4">
      <c r="B106" t="s">
        <v>4814</v>
      </c>
      <c r="C106">
        <f>COUNTIF('GDB 1866-1871'!$I:$I,$B106)</f>
        <v>42</v>
      </c>
      <c r="D106" s="140">
        <f t="shared" si="10"/>
        <v>4.6718576195773083E-2</v>
      </c>
    </row>
    <row r="107" spans="2:4">
      <c r="B107" t="s">
        <v>4815</v>
      </c>
      <c r="C107">
        <f>COUNTIF('GDB 1866-1871'!$I:$I,$B107)</f>
        <v>7</v>
      </c>
      <c r="D107" s="140">
        <f t="shared" si="10"/>
        <v>7.7864293659621799E-3</v>
      </c>
    </row>
    <row r="108" spans="2:4">
      <c r="B108" t="s">
        <v>3846</v>
      </c>
      <c r="C108">
        <f>COUNTIF('GDB 1866-1871'!$I:$I,$B108)</f>
        <v>77</v>
      </c>
      <c r="D108" s="140">
        <f t="shared" si="10"/>
        <v>8.5650723025583977E-2</v>
      </c>
    </row>
    <row r="109" spans="2:4">
      <c r="B109" t="s">
        <v>3867</v>
      </c>
      <c r="C109">
        <f>COUNTIF('GDB 1866-1871'!$I:$I,$B109)</f>
        <v>13</v>
      </c>
      <c r="D109" s="140">
        <f t="shared" si="10"/>
        <v>1.4460511679644048E-2</v>
      </c>
    </row>
    <row r="110" spans="2:4">
      <c r="B110" t="s">
        <v>3866</v>
      </c>
      <c r="C110">
        <f>COUNTIF('GDB 1866-1871'!$I:$I,$B110)</f>
        <v>42</v>
      </c>
      <c r="D110" s="140">
        <f t="shared" si="10"/>
        <v>4.6718576195773083E-2</v>
      </c>
    </row>
    <row r="111" spans="2:4">
      <c r="B111" s="73" t="s">
        <v>1330</v>
      </c>
      <c r="C111" s="73">
        <f>SUM(C95:C110)</f>
        <v>899</v>
      </c>
      <c r="D111" s="143">
        <f>C111/$C$111</f>
        <v>1</v>
      </c>
    </row>
    <row r="113" spans="2:5" ht="20.5">
      <c r="B113" s="135" t="s">
        <v>4835</v>
      </c>
    </row>
    <row r="114" spans="2:5">
      <c r="B114" s="136" t="s">
        <v>3200</v>
      </c>
      <c r="C114" s="137" t="s">
        <v>4836</v>
      </c>
      <c r="D114" s="137" t="s">
        <v>4837</v>
      </c>
      <c r="E114" s="137" t="s">
        <v>4838</v>
      </c>
    </row>
    <row r="115" spans="2:5">
      <c r="B115" t="str">
        <f>B80</f>
        <v>Tin – tường thuật sự kiện</v>
      </c>
      <c r="C115" s="140">
        <f>COUNTIFS('GDB 1866-1871'!$G:$G,$B115,'GDB 1866-1871'!$T:$T,"Công vụ")/$C$73</f>
        <v>4.2857142857142858E-2</v>
      </c>
      <c r="D115" s="140">
        <f>COUNTIFS('GDB 1866-1871'!$G:$G,$B115,'GDB 1866-1871'!$T:$T,"Tạp vụ")/$C$72</f>
        <v>0.4227005870841487</v>
      </c>
      <c r="E115" s="140">
        <f>COUNTIFS('GDB 1866-1871'!$G:$G,$B115,'GDB 1866-1871'!$T:$T,"Giá chợ")/$C$74</f>
        <v>0</v>
      </c>
    </row>
    <row r="116" spans="2:5">
      <c r="B116" t="str">
        <f t="shared" ref="B116:B125" si="11">B81</f>
        <v>Tin tổng hợp</v>
      </c>
      <c r="C116" s="140">
        <f>COUNTIFS('GDB 1866-1871'!$G:$G,$B116,'GDB 1866-1871'!$T:$T,"Công vụ")/$C$73</f>
        <v>2.5000000000000001E-2</v>
      </c>
      <c r="D116" s="140">
        <f>COUNTIFS('GDB 1866-1871'!$G:$G,$B116,'GDB 1866-1871'!$T:$T,"Tạp vụ")/$C$72</f>
        <v>8.8062622309197647E-2</v>
      </c>
      <c r="E116" s="140">
        <f>COUNTIFS('GDB 1866-1871'!$G:$G,$B116,'GDB 1866-1871'!$T:$T,"Giá chợ")/$C$74</f>
        <v>0</v>
      </c>
    </row>
    <row r="117" spans="2:5">
      <c r="B117" t="str">
        <f t="shared" si="11"/>
        <v>Văn bản công quyền – quy phạm – quyết định</v>
      </c>
      <c r="C117" s="140">
        <f>COUNTIFS('GDB 1866-1871'!$G:$G,$B117,'GDB 1866-1871'!$T:$T,"Công vụ")/$C$73</f>
        <v>0.71071428571428574</v>
      </c>
      <c r="D117" s="140">
        <f>COUNTIFS('GDB 1866-1871'!$G:$G,$B117,'GDB 1866-1871'!$T:$T,"Tạp vụ")/$C$72</f>
        <v>1.5655577299412915E-2</v>
      </c>
      <c r="E117" s="140">
        <f>COUNTIFS('GDB 1866-1871'!$G:$G,$B117,'GDB 1866-1871'!$T:$T,"Giá chợ")/$C$74</f>
        <v>0</v>
      </c>
    </row>
    <row r="118" spans="2:5">
      <c r="B118" t="str">
        <f t="shared" si="11"/>
        <v>Thông báo – yết thị</v>
      </c>
      <c r="C118" s="140">
        <f>COUNTIFS('GDB 1866-1871'!$G:$G,$B118,'GDB 1866-1871'!$T:$T,"Công vụ")/$C$73</f>
        <v>0.05</v>
      </c>
      <c r="D118" s="140">
        <f>COUNTIFS('GDB 1866-1871'!$G:$G,$B118,'GDB 1866-1871'!$T:$T,"Tạp vụ")/$C$72</f>
        <v>3.5225048923679059E-2</v>
      </c>
      <c r="E118" s="140">
        <f>COUNTIFS('GDB 1866-1871'!$G:$G,$B118,'GDB 1866-1871'!$T:$T,"Giá chợ")/$C$74</f>
        <v>0</v>
      </c>
    </row>
    <row r="119" spans="2:5">
      <c r="B119" t="str">
        <f t="shared" si="11"/>
        <v>Lời rao – quảng cáo – đấu giá – đấu thầu</v>
      </c>
      <c r="C119" s="140">
        <f>COUNTIFS('GDB 1866-1871'!$G:$G,$B119,'GDB 1866-1871'!$T:$T,"Công vụ")/$C$73</f>
        <v>6.7857142857142852E-2</v>
      </c>
      <c r="D119" s="140">
        <f>COUNTIFS('GDB 1866-1871'!$G:$G,$B119,'GDB 1866-1871'!$T:$T,"Tạp vụ")/$C$72</f>
        <v>3.7181996086105673E-2</v>
      </c>
      <c r="E119" s="140">
        <f>COUNTIFS('GDB 1866-1871'!$G:$G,$B119,'GDB 1866-1871'!$T:$T,"Giá chợ")/$C$74</f>
        <v>0</v>
      </c>
    </row>
    <row r="120" spans="2:5">
      <c r="B120" t="str">
        <f t="shared" si="11"/>
        <v>Bảng giá – bảng kê – danh sách – thống kê</v>
      </c>
      <c r="C120" s="140">
        <f>COUNTIFS('GDB 1866-1871'!$G:$G,$B120,'GDB 1866-1871'!$T:$T,"Công vụ")/$C$73</f>
        <v>4.642857142857143E-2</v>
      </c>
      <c r="D120" s="140">
        <f>COUNTIFS('GDB 1866-1871'!$G:$G,$B120,'GDB 1866-1871'!$T:$T,"Tạp vụ")/$C$72</f>
        <v>0.10371819960861056</v>
      </c>
      <c r="E120" s="140">
        <f>COUNTIFS('GDB 1866-1871'!$G:$G,$B120,'GDB 1866-1871'!$T:$T,"Giá chợ")/$C$74</f>
        <v>1</v>
      </c>
    </row>
    <row r="121" spans="2:5">
      <c r="B121" t="str">
        <f t="shared" si="11"/>
        <v>Bài tri thức – khảo cứu – giải thích</v>
      </c>
      <c r="C121" s="140">
        <f>COUNTIFS('GDB 1866-1871'!$G:$G,$B121,'GDB 1866-1871'!$T:$T,"Công vụ")/$C$73</f>
        <v>1.0714285714285714E-2</v>
      </c>
      <c r="D121" s="140">
        <f>COUNTIFS('GDB 1866-1871'!$G:$G,$B121,'GDB 1866-1871'!$T:$T,"Tạp vụ")/$C$72</f>
        <v>0.11350293542074363</v>
      </c>
      <c r="E121" s="140">
        <f>COUNTIFS('GDB 1866-1871'!$G:$G,$B121,'GDB 1866-1871'!$T:$T,"Giá chợ")/$C$74</f>
        <v>0</v>
      </c>
    </row>
    <row r="122" spans="2:5">
      <c r="B122" t="str">
        <f t="shared" si="11"/>
        <v>Nghị luận – bình luận – khuyến dụ – giáo huấn</v>
      </c>
      <c r="C122" s="140">
        <f>COUNTIFS('GDB 1866-1871'!$G:$G,$B122,'GDB 1866-1871'!$T:$T,"Công vụ")/$C$73</f>
        <v>1.0714285714285714E-2</v>
      </c>
      <c r="D122" s="140">
        <f>COUNTIFS('GDB 1866-1871'!$G:$G,$B122,'GDB 1866-1871'!$T:$T,"Tạp vụ")/$C$72</f>
        <v>5.8708414872798431E-2</v>
      </c>
      <c r="E122" s="140">
        <f>COUNTIFS('GDB 1866-1871'!$G:$G,$B122,'GDB 1866-1871'!$T:$T,"Giá chợ")/$C$74</f>
        <v>0</v>
      </c>
    </row>
    <row r="123" spans="2:5">
      <c r="B123" t="str">
        <f t="shared" si="11"/>
        <v>Truyện – văn chương</v>
      </c>
      <c r="C123" s="140">
        <f>COUNTIFS('GDB 1866-1871'!$G:$G,$B123,'GDB 1866-1871'!$T:$T,"Công vụ")/$C$73</f>
        <v>1.4285714285714285E-2</v>
      </c>
      <c r="D123" s="140">
        <f>COUNTIFS('GDB 1866-1871'!$G:$G,$B123,'GDB 1866-1871'!$T:$T,"Tạp vụ")/$C$72</f>
        <v>9.393346379647749E-2</v>
      </c>
      <c r="E123" s="140">
        <f>COUNTIFS('GDB 1866-1871'!$G:$G,$B123,'GDB 1866-1871'!$T:$T,"Giá chợ")/$C$74</f>
        <v>0</v>
      </c>
    </row>
    <row r="124" spans="2:5">
      <c r="B124" t="str">
        <f t="shared" si="11"/>
        <v>Thư từ – văn thư – báo cáo đăng nguyên dạng</v>
      </c>
      <c r="C124" s="140">
        <f>COUNTIFS('GDB 1866-1871'!$G:$G,$B124,'GDB 1866-1871'!$T:$T,"Công vụ")/$C$73</f>
        <v>7.1428571428571426E-3</v>
      </c>
      <c r="D124" s="140">
        <f>COUNTIFS('GDB 1866-1871'!$G:$G,$B124,'GDB 1866-1871'!$T:$T,"Tạp vụ")/$C$72</f>
        <v>1.9569471624266144E-2</v>
      </c>
      <c r="E124" s="140">
        <f>COUNTIFS('GDB 1866-1871'!$G:$G,$B124,'GDB 1866-1871'!$T:$T,"Giá chợ")/$C$74</f>
        <v>0</v>
      </c>
    </row>
    <row r="125" spans="2:5">
      <c r="B125" t="str">
        <f t="shared" si="11"/>
        <v>Hỏi đáp – bảng hỏi – đối thoại – phỏng vấn</v>
      </c>
      <c r="C125" s="140">
        <f>COUNTIFS('GDB 1866-1871'!$G:$G,$B125,'GDB 1866-1871'!$T:$T,"Công vụ")/$C$73</f>
        <v>1.4285714285714285E-2</v>
      </c>
      <c r="D125" s="140">
        <f>COUNTIFS('GDB 1866-1871'!$G:$G,$B125,'GDB 1866-1871'!$T:$T,"Tạp vụ")/$C$72</f>
        <v>1.1741682974559686E-2</v>
      </c>
      <c r="E125" s="140">
        <f>COUNTIFS('GDB 1866-1871'!$G:$G,$B125,'GDB 1866-1871'!$T:$T,"Giá chợ")/$C$74</f>
        <v>0</v>
      </c>
    </row>
    <row r="126" spans="2:5">
      <c r="B126" s="73" t="s">
        <v>1330</v>
      </c>
      <c r="C126" s="143">
        <f>SUM(C115:C125)</f>
        <v>0.99999999999999978</v>
      </c>
      <c r="D126" s="143">
        <f>SUM(D115:D125)</f>
        <v>0.99999999999999978</v>
      </c>
      <c r="E126" s="143">
        <f>SUM(E115:E125)</f>
        <v>1</v>
      </c>
    </row>
    <row r="128" spans="2:5" ht="20.5">
      <c r="B128" s="135" t="s">
        <v>4839</v>
      </c>
    </row>
    <row r="129" spans="2:5">
      <c r="B129" s="136" t="s">
        <v>3204</v>
      </c>
      <c r="C129" s="137" t="s">
        <v>4836</v>
      </c>
      <c r="D129" s="137" t="s">
        <v>4837</v>
      </c>
      <c r="E129" s="137" t="s">
        <v>4838</v>
      </c>
    </row>
    <row r="130" spans="2:5">
      <c r="B130" t="str">
        <f>B95</f>
        <v>Chính trị – hành chính</v>
      </c>
      <c r="C130" s="140">
        <f>COUNTIFS('GDB 1866-1871'!$I:$I,$B130,'GDB 1866-1871'!$T:$T,"Công vụ")/$C$73</f>
        <v>0.30714285714285716</v>
      </c>
      <c r="D130" s="140">
        <f>COUNTIFS('GDB 1866-1871'!$I:$I,$B130,'GDB 1866-1871'!$T:$T,"Tạp vụ")/$C$72</f>
        <v>3.7181996086105673E-2</v>
      </c>
      <c r="E130" s="140">
        <f>COUNTIFS('GDB 1866-1871'!$I:$I,$B130,'GDB 1866-1871'!$T:$T,"Giá chợ")/$C$74</f>
        <v>0</v>
      </c>
    </row>
    <row r="131" spans="2:5">
      <c r="B131" t="str">
        <f t="shared" ref="B131:B145" si="12">B96</f>
        <v>Pháp luật – tư pháp – an ninh</v>
      </c>
      <c r="C131" s="140">
        <f>COUNTIFS('GDB 1866-1871'!$I:$I,$B131,'GDB 1866-1871'!$T:$T,"Công vụ")/$C$73</f>
        <v>0.3</v>
      </c>
      <c r="D131" s="140">
        <f>COUNTIFS('GDB 1866-1871'!$I:$I,$B131,'GDB 1866-1871'!$T:$T,"Tạp vụ")/$C$72</f>
        <v>0.12328767123287671</v>
      </c>
      <c r="E131" s="140">
        <f>COUNTIFS('GDB 1866-1871'!$I:$I,$B131,'GDB 1866-1871'!$T:$T,"Giá chợ")/$C$74</f>
        <v>0</v>
      </c>
    </row>
    <row r="132" spans="2:5">
      <c r="B132" t="str">
        <f t="shared" si="12"/>
        <v>Quân sự – chiến sự</v>
      </c>
      <c r="C132" s="140">
        <f>COUNTIFS('GDB 1866-1871'!$I:$I,$B132,'GDB 1866-1871'!$T:$T,"Công vụ")/$C$73</f>
        <v>1.7857142857142856E-2</v>
      </c>
      <c r="D132" s="140">
        <f>COUNTIFS('GDB 1866-1871'!$I:$I,$B132,'GDB 1866-1871'!$T:$T,"Tạp vụ")/$C$72</f>
        <v>6.6536203522504889E-2</v>
      </c>
      <c r="E132" s="140">
        <f>COUNTIFS('GDB 1866-1871'!$I:$I,$B132,'GDB 1866-1871'!$T:$T,"Giá chợ")/$C$74</f>
        <v>0</v>
      </c>
    </row>
    <row r="133" spans="2:5">
      <c r="B133" t="str">
        <f t="shared" si="12"/>
        <v>Ngoại giao – quan hệ đối ngoại</v>
      </c>
      <c r="C133" s="140">
        <f>COUNTIFS('GDB 1866-1871'!$I:$I,$B133,'GDB 1866-1871'!$T:$T,"Công vụ")/$C$73</f>
        <v>3.5714285714285713E-3</v>
      </c>
      <c r="D133" s="140">
        <f>COUNTIFS('GDB 1866-1871'!$I:$I,$B133,'GDB 1866-1871'!$T:$T,"Tạp vụ")/$C$72</f>
        <v>1.3698630136986301E-2</v>
      </c>
      <c r="E133" s="140">
        <f>COUNTIFS('GDB 1866-1871'!$I:$I,$B133,'GDB 1866-1871'!$T:$T,"Giá chợ")/$C$74</f>
        <v>0</v>
      </c>
    </row>
    <row r="134" spans="2:5">
      <c r="B134" t="str">
        <f t="shared" si="12"/>
        <v>Kinh tế – tài chính – thương mại</v>
      </c>
      <c r="C134" s="140">
        <f>COUNTIFS('GDB 1866-1871'!$I:$I,$B134,'GDB 1866-1871'!$T:$T,"Công vụ")/$C$73</f>
        <v>0.13214285714285715</v>
      </c>
      <c r="D134" s="140">
        <f>COUNTIFS('GDB 1866-1871'!$I:$I,$B134,'GDB 1866-1871'!$T:$T,"Tạp vụ")/$C$72</f>
        <v>0.14481409001956946</v>
      </c>
      <c r="E134" s="140">
        <f>COUNTIFS('GDB 1866-1871'!$I:$I,$B134,'GDB 1866-1871'!$T:$T,"Giá chợ")/$C$74</f>
        <v>1</v>
      </c>
    </row>
    <row r="135" spans="2:5">
      <c r="B135" t="str">
        <f t="shared" si="12"/>
        <v>Nông nghiệp – sản xuất – nghề nghiệp</v>
      </c>
      <c r="C135" s="140">
        <f>COUNTIFS('GDB 1866-1871'!$I:$I,$B135,'GDB 1866-1871'!$T:$T,"Công vụ")/$C$73</f>
        <v>4.642857142857143E-2</v>
      </c>
      <c r="D135" s="140">
        <f>COUNTIFS('GDB 1866-1871'!$I:$I,$B135,'GDB 1866-1871'!$T:$T,"Tạp vụ")/$C$72</f>
        <v>3.3268101761252444E-2</v>
      </c>
      <c r="E135" s="140">
        <f>COUNTIFS('GDB 1866-1871'!$I:$I,$B135,'GDB 1866-1871'!$T:$T,"Giá chợ")/$C$74</f>
        <v>0</v>
      </c>
    </row>
    <row r="136" spans="2:5">
      <c r="B136" t="str">
        <f t="shared" si="12"/>
        <v>Giao thông – tàu thuyền – liên lạc</v>
      </c>
      <c r="C136" s="140">
        <f>COUNTIFS('GDB 1866-1871'!$I:$I,$B136,'GDB 1866-1871'!$T:$T,"Công vụ")/$C$73</f>
        <v>2.5000000000000001E-2</v>
      </c>
      <c r="D136" s="140">
        <f>COUNTIFS('GDB 1866-1871'!$I:$I,$B136,'GDB 1866-1871'!$T:$T,"Tạp vụ")/$C$72</f>
        <v>1.5655577299412915E-2</v>
      </c>
      <c r="E136" s="140">
        <f>COUNTIFS('GDB 1866-1871'!$I:$I,$B136,'GDB 1866-1871'!$T:$T,"Giá chợ")/$C$74</f>
        <v>0</v>
      </c>
    </row>
    <row r="137" spans="2:5">
      <c r="B137" t="str">
        <f t="shared" si="12"/>
        <v>Y tế – sức khỏe</v>
      </c>
      <c r="C137" s="140">
        <f>COUNTIFS('GDB 1866-1871'!$I:$I,$B137,'GDB 1866-1871'!$T:$T,"Công vụ")/$C$73</f>
        <v>1.4285714285714285E-2</v>
      </c>
      <c r="D137" s="140">
        <f>COUNTIFS('GDB 1866-1871'!$I:$I,$B137,'GDB 1866-1871'!$T:$T,"Tạp vụ")/$C$72</f>
        <v>1.1741682974559686E-2</v>
      </c>
      <c r="E137" s="140">
        <f>COUNTIFS('GDB 1866-1871'!$I:$I,$B137,'GDB 1866-1871'!$T:$T,"Giá chợ")/$C$74</f>
        <v>0</v>
      </c>
    </row>
    <row r="138" spans="2:5">
      <c r="B138" t="str">
        <f t="shared" si="12"/>
        <v>Giáo dục – khoa cử</v>
      </c>
      <c r="C138" s="140">
        <f>COUNTIFS('GDB 1866-1871'!$I:$I,$B138,'GDB 1866-1871'!$T:$T,"Công vụ")/$C$73</f>
        <v>6.4285714285714279E-2</v>
      </c>
      <c r="D138" s="140">
        <f>COUNTIFS('GDB 1866-1871'!$I:$I,$B138,'GDB 1866-1871'!$T:$T,"Tạp vụ")/$C$72</f>
        <v>3.131115459882583E-2</v>
      </c>
      <c r="E138" s="140">
        <f>COUNTIFS('GDB 1866-1871'!$I:$I,$B138,'GDB 1866-1871'!$T:$T,"Giá chợ")/$C$74</f>
        <v>0</v>
      </c>
    </row>
    <row r="139" spans="2:5">
      <c r="B139" t="str">
        <f t="shared" si="12"/>
        <v>Văn hóa – xã hội – phong tục – đời sống</v>
      </c>
      <c r="C139" s="140">
        <f>COUNTIFS('GDB 1866-1871'!$I:$I,$B139,'GDB 1866-1871'!$T:$T,"Công vụ")/$C$73</f>
        <v>3.9285714285714285E-2</v>
      </c>
      <c r="D139" s="140">
        <f>COUNTIFS('GDB 1866-1871'!$I:$I,$B139,'GDB 1866-1871'!$T:$T,"Tạp vụ")/$C$72</f>
        <v>0.17808219178082191</v>
      </c>
      <c r="E139" s="140">
        <f>COUNTIFS('GDB 1866-1871'!$I:$I,$B139,'GDB 1866-1871'!$T:$T,"Giá chợ")/$C$74</f>
        <v>0</v>
      </c>
    </row>
    <row r="140" spans="2:5">
      <c r="B140" t="str">
        <f t="shared" si="12"/>
        <v>Tôn giáo – tín ngưỡng</v>
      </c>
      <c r="C140" s="140">
        <f>COUNTIFS('GDB 1866-1871'!$I:$I,$B140,'GDB 1866-1871'!$T:$T,"Công vụ")/$C$73</f>
        <v>3.5714285714285713E-3</v>
      </c>
      <c r="D140" s="140">
        <f>COUNTIFS('GDB 1866-1871'!$I:$I,$B140,'GDB 1866-1871'!$T:$T,"Tạp vụ")/$C$72</f>
        <v>1.5655577299412915E-2</v>
      </c>
      <c r="E140" s="140">
        <f>COUNTIFS('GDB 1866-1871'!$I:$I,$B140,'GDB 1866-1871'!$T:$T,"Giá chợ")/$C$74</f>
        <v>0</v>
      </c>
    </row>
    <row r="141" spans="2:5">
      <c r="B141" t="str">
        <f t="shared" si="12"/>
        <v>Lịch sử – địa lý</v>
      </c>
      <c r="C141" s="140">
        <f>COUNTIFS('GDB 1866-1871'!$I:$I,$B141,'GDB 1866-1871'!$T:$T,"Công vụ")/$C$73</f>
        <v>7.1428571428571426E-3</v>
      </c>
      <c r="D141" s="140">
        <f>COUNTIFS('GDB 1866-1871'!$I:$I,$B141,'GDB 1866-1871'!$T:$T,"Tạp vụ")/$C$72</f>
        <v>7.8277886497064575E-2</v>
      </c>
      <c r="E141" s="140">
        <f>COUNTIFS('GDB 1866-1871'!$I:$I,$B141,'GDB 1866-1871'!$T:$T,"Giá chợ")/$C$74</f>
        <v>0</v>
      </c>
    </row>
    <row r="142" spans="2:5">
      <c r="B142" t="str">
        <f t="shared" si="12"/>
        <v>Khoa học – kỹ thuật</v>
      </c>
      <c r="C142" s="140">
        <f>COUNTIFS('GDB 1866-1871'!$I:$I,$B142,'GDB 1866-1871'!$T:$T,"Công vụ")/$C$73</f>
        <v>0</v>
      </c>
      <c r="D142" s="140">
        <f>COUNTIFS('GDB 1866-1871'!$I:$I,$B142,'GDB 1866-1871'!$T:$T,"Tạp vụ")/$C$72</f>
        <v>1.3698630136986301E-2</v>
      </c>
      <c r="E142" s="140">
        <f>COUNTIFS('GDB 1866-1871'!$I:$I,$B142,'GDB 1866-1871'!$T:$T,"Giá chợ")/$C$74</f>
        <v>0</v>
      </c>
    </row>
    <row r="143" spans="2:5">
      <c r="B143" t="str">
        <f t="shared" si="12"/>
        <v>Tai nạn – thiên tai – sự cố</v>
      </c>
      <c r="C143" s="140">
        <f>COUNTIFS('GDB 1866-1871'!$I:$I,$B143,'GDB 1866-1871'!$T:$T,"Công vụ")/$C$73</f>
        <v>1.0714285714285714E-2</v>
      </c>
      <c r="D143" s="140">
        <f>COUNTIFS('GDB 1866-1871'!$I:$I,$B143,'GDB 1866-1871'!$T:$T,"Tạp vụ")/$C$72</f>
        <v>0.14481409001956946</v>
      </c>
      <c r="E143" s="140">
        <f>COUNTIFS('GDB 1866-1871'!$I:$I,$B143,'GDB 1866-1871'!$T:$T,"Giá chợ")/$C$74</f>
        <v>0</v>
      </c>
    </row>
    <row r="144" spans="2:5">
      <c r="B144" t="str">
        <f t="shared" si="12"/>
        <v>Báo chí – xuất bản – truyền thông</v>
      </c>
      <c r="C144" s="140">
        <f>COUNTIFS('GDB 1866-1871'!$I:$I,$B144,'GDB 1866-1871'!$T:$T,"Công vụ")/$C$73</f>
        <v>7.1428571428571426E-3</v>
      </c>
      <c r="D144" s="140">
        <f>COUNTIFS('GDB 1866-1871'!$I:$I,$B144,'GDB 1866-1871'!$T:$T,"Tạp vụ")/$C$72</f>
        <v>2.1526418786692758E-2</v>
      </c>
      <c r="E144" s="140">
        <f>COUNTIFS('GDB 1866-1871'!$I:$I,$B144,'GDB 1866-1871'!$T:$T,"Giá chợ")/$C$74</f>
        <v>0</v>
      </c>
    </row>
    <row r="145" spans="2:7">
      <c r="B145" t="str">
        <f t="shared" si="12"/>
        <v>Đa chủ đề</v>
      </c>
      <c r="C145" s="140">
        <f>COUNTIFS('GDB 1866-1871'!$I:$I,$B145,'GDB 1866-1871'!$T:$T,"Công vụ")/$C$73</f>
        <v>2.1428571428571429E-2</v>
      </c>
      <c r="D145" s="140">
        <f>COUNTIFS('GDB 1866-1871'!$I:$I,$B145,'GDB 1866-1871'!$T:$T,"Tạp vụ")/$C$72</f>
        <v>7.0450097847358117E-2</v>
      </c>
      <c r="E145" s="140">
        <f>COUNTIFS('GDB 1866-1871'!$I:$I,$B145,'GDB 1866-1871'!$T:$T,"Giá chợ")/$C$74</f>
        <v>0</v>
      </c>
    </row>
    <row r="146" spans="2:7">
      <c r="B146" s="73" t="s">
        <v>1330</v>
      </c>
      <c r="C146" s="143">
        <f>SUM(C130:C145)</f>
        <v>0.99999999999999989</v>
      </c>
      <c r="D146" s="143">
        <f>SUM(D130:D145)</f>
        <v>1</v>
      </c>
      <c r="E146" s="143">
        <f>SUM(E130:E145)</f>
        <v>1</v>
      </c>
    </row>
    <row r="148" spans="2:7" ht="20.5">
      <c r="B148" s="135" t="s">
        <v>4840</v>
      </c>
    </row>
    <row r="149" spans="2:7">
      <c r="B149" s="136" t="s">
        <v>1301</v>
      </c>
      <c r="C149" s="137" t="s">
        <v>1302</v>
      </c>
      <c r="D149" s="137" t="s">
        <v>27</v>
      </c>
      <c r="E149" s="137" t="s">
        <v>13</v>
      </c>
      <c r="F149" s="137" t="s">
        <v>40</v>
      </c>
      <c r="G149" s="137" t="s">
        <v>1330</v>
      </c>
    </row>
    <row r="150" spans="2:7">
      <c r="B150">
        <v>1865</v>
      </c>
      <c r="C150">
        <f>COUNTIF(KQ_SoBao!$D:$D,$B150)</f>
        <v>3</v>
      </c>
      <c r="D150">
        <f>COUNTIFS('GDB 1866-1871'!$S:$S,$B150,'GDB 1866-1871'!$T:$T,"Công vụ")</f>
        <v>12</v>
      </c>
      <c r="E150">
        <f>COUNTIFS('GDB 1866-1871'!$S:$S,$B150,'GDB 1866-1871'!$T:$T,"Tạp vụ")</f>
        <v>41</v>
      </c>
      <c r="F150">
        <f>COUNTIFS('GDB 1866-1871'!$S:$S,$B150,'GDB 1866-1871'!$T:$T,"Giá chợ")</f>
        <v>4</v>
      </c>
      <c r="G150">
        <f>D150+E150+F150</f>
        <v>57</v>
      </c>
    </row>
    <row r="151" spans="2:7">
      <c r="B151">
        <v>1866</v>
      </c>
      <c r="C151">
        <f>COUNTIF(KQ_SoBao!$D:$D,$B151)</f>
        <v>10</v>
      </c>
      <c r="D151">
        <f>COUNTIFS('GDB 1866-1871'!$S:$S,$B151,'GDB 1866-1871'!$T:$T,"Công vụ")</f>
        <v>50</v>
      </c>
      <c r="E151">
        <f>COUNTIFS('GDB 1866-1871'!$S:$S,$B151,'GDB 1866-1871'!$T:$T,"Tạp vụ")</f>
        <v>83</v>
      </c>
      <c r="F151">
        <f>COUNTIFS('GDB 1866-1871'!$S:$S,$B151,'GDB 1866-1871'!$T:$T,"Giá chợ")</f>
        <v>31</v>
      </c>
      <c r="G151">
        <f t="shared" ref="G151:G156" si="13">D151+E151+F151</f>
        <v>164</v>
      </c>
    </row>
    <row r="152" spans="2:7">
      <c r="B152">
        <v>1867</v>
      </c>
      <c r="C152">
        <f>COUNTIF(KQ_SoBao!$D:$D,$B152)</f>
        <v>12</v>
      </c>
      <c r="D152">
        <f>COUNTIFS('GDB 1866-1871'!$S:$S,$B152,'GDB 1866-1871'!$T:$T,"Công vụ")</f>
        <v>81</v>
      </c>
      <c r="E152">
        <f>COUNTIFS('GDB 1866-1871'!$S:$S,$B152,'GDB 1866-1871'!$T:$T,"Tạp vụ")</f>
        <v>86</v>
      </c>
      <c r="F152">
        <f>COUNTIFS('GDB 1866-1871'!$S:$S,$B152,'GDB 1866-1871'!$T:$T,"Giá chợ")</f>
        <v>48</v>
      </c>
      <c r="G152">
        <f t="shared" si="13"/>
        <v>215</v>
      </c>
    </row>
    <row r="153" spans="2:7">
      <c r="B153">
        <v>1868</v>
      </c>
      <c r="C153">
        <f>COUNTIF(KQ_SoBao!$D:$D,$B153)</f>
        <v>7</v>
      </c>
      <c r="D153">
        <f>COUNTIFS('GDB 1866-1871'!$S:$S,$B153,'GDB 1866-1871'!$T:$T,"Công vụ")</f>
        <v>47</v>
      </c>
      <c r="E153">
        <f>COUNTIFS('GDB 1866-1871'!$S:$S,$B153,'GDB 1866-1871'!$T:$T,"Tạp vụ")</f>
        <v>51</v>
      </c>
      <c r="F153">
        <f>COUNTIFS('GDB 1866-1871'!$S:$S,$B153,'GDB 1866-1871'!$T:$T,"Giá chợ")</f>
        <v>14</v>
      </c>
      <c r="G153">
        <f t="shared" si="13"/>
        <v>112</v>
      </c>
    </row>
    <row r="154" spans="2:7">
      <c r="B154">
        <v>1869</v>
      </c>
      <c r="C154">
        <f>COUNTIF(KQ_SoBao!$D:$D,$B154)</f>
        <v>16</v>
      </c>
      <c r="D154">
        <f>COUNTIFS('GDB 1866-1871'!$S:$S,$B154,'GDB 1866-1871'!$T:$T,"Công vụ")</f>
        <v>36</v>
      </c>
      <c r="E154">
        <f>COUNTIFS('GDB 1866-1871'!$S:$S,$B154,'GDB 1866-1871'!$T:$T,"Tạp vụ")</f>
        <v>127</v>
      </c>
      <c r="F154">
        <f>COUNTIFS('GDB 1866-1871'!$S:$S,$B154,'GDB 1866-1871'!$T:$T,"Giá chợ")</f>
        <v>0</v>
      </c>
      <c r="G154">
        <f t="shared" si="13"/>
        <v>163</v>
      </c>
    </row>
    <row r="155" spans="2:7">
      <c r="B155">
        <v>1870</v>
      </c>
      <c r="C155">
        <f>COUNTIF(KQ_SoBao!$D:$D,$B155)</f>
        <v>10</v>
      </c>
      <c r="D155">
        <f>COUNTIFS('GDB 1866-1871'!$S:$S,$B155,'GDB 1866-1871'!$T:$T,"Công vụ")</f>
        <v>39</v>
      </c>
      <c r="E155">
        <f>COUNTIFS('GDB 1866-1871'!$S:$S,$B155,'GDB 1866-1871'!$T:$T,"Tạp vụ")</f>
        <v>97</v>
      </c>
      <c r="F155">
        <f>COUNTIFS('GDB 1866-1871'!$S:$S,$B155,'GDB 1866-1871'!$T:$T,"Giá chợ")</f>
        <v>0</v>
      </c>
      <c r="G155">
        <f t="shared" si="13"/>
        <v>136</v>
      </c>
    </row>
    <row r="156" spans="2:7">
      <c r="B156">
        <v>1871</v>
      </c>
      <c r="C156">
        <f>COUNTIF(KQ_SoBao!$D:$D,$B156)</f>
        <v>3</v>
      </c>
      <c r="D156">
        <f>COUNTIFS('GDB 1866-1871'!$S:$S,$B156,'GDB 1866-1871'!$T:$T,"Công vụ")</f>
        <v>15</v>
      </c>
      <c r="E156">
        <f>COUNTIFS('GDB 1866-1871'!$S:$S,$B156,'GDB 1866-1871'!$T:$T,"Tạp vụ")</f>
        <v>26</v>
      </c>
      <c r="F156">
        <f>COUNTIFS('GDB 1866-1871'!$S:$S,$B156,'GDB 1866-1871'!$T:$T,"Giá chợ")</f>
        <v>0</v>
      </c>
      <c r="G156">
        <f t="shared" si="13"/>
        <v>41</v>
      </c>
    </row>
    <row r="157" spans="2:7">
      <c r="B157" s="73" t="s">
        <v>1330</v>
      </c>
      <c r="C157" s="73">
        <f>SUM(C150:C156)</f>
        <v>61</v>
      </c>
      <c r="D157" s="73">
        <f>SUM(D150:D156)</f>
        <v>280</v>
      </c>
      <c r="E157" s="73">
        <f>SUM(E150:E156)</f>
        <v>511</v>
      </c>
      <c r="F157" s="73">
        <f>SUM(F150:F156)</f>
        <v>97</v>
      </c>
      <c r="G157" s="73">
        <f>SUM(G150:G156)</f>
        <v>888</v>
      </c>
    </row>
    <row r="159" spans="2:7" ht="20.5">
      <c r="B159" s="135" t="s">
        <v>4841</v>
      </c>
    </row>
    <row r="160" spans="2:7">
      <c r="B160" s="136" t="s">
        <v>1301</v>
      </c>
      <c r="C160" s="137" t="s">
        <v>1302</v>
      </c>
      <c r="D160" s="137" t="s">
        <v>4552</v>
      </c>
      <c r="E160" s="137" t="s">
        <v>4553</v>
      </c>
      <c r="F160" s="137" t="s">
        <v>4554</v>
      </c>
      <c r="G160" s="137" t="s">
        <v>4842</v>
      </c>
    </row>
    <row r="161" spans="2:7">
      <c r="B161">
        <f>B150</f>
        <v>1865</v>
      </c>
      <c r="C161">
        <f>C150</f>
        <v>3</v>
      </c>
      <c r="D161" s="142">
        <f>D150/C150</f>
        <v>4</v>
      </c>
      <c r="E161" s="142">
        <f>E150/C150</f>
        <v>13.666666666666666</v>
      </c>
      <c r="F161" s="142">
        <f>F150/C150</f>
        <v>1.3333333333333333</v>
      </c>
      <c r="G161" s="142">
        <f>G150/C150</f>
        <v>19</v>
      </c>
    </row>
    <row r="162" spans="2:7">
      <c r="B162">
        <f t="shared" ref="B162:C162" si="14">B151</f>
        <v>1866</v>
      </c>
      <c r="C162">
        <f t="shared" si="14"/>
        <v>10</v>
      </c>
      <c r="D162" s="142">
        <f t="shared" ref="D162:D167" si="15">D151/C151</f>
        <v>5</v>
      </c>
      <c r="E162" s="142">
        <f t="shared" ref="E162:E167" si="16">E151/C151</f>
        <v>8.3000000000000007</v>
      </c>
      <c r="F162" s="142">
        <f t="shared" ref="F162:F167" si="17">F151/C151</f>
        <v>3.1</v>
      </c>
      <c r="G162" s="142">
        <f t="shared" ref="G162:G167" si="18">G151/C151</f>
        <v>16.399999999999999</v>
      </c>
    </row>
    <row r="163" spans="2:7">
      <c r="B163">
        <f t="shared" ref="B163:C163" si="19">B152</f>
        <v>1867</v>
      </c>
      <c r="C163">
        <f t="shared" si="19"/>
        <v>12</v>
      </c>
      <c r="D163" s="142">
        <f t="shared" si="15"/>
        <v>6.75</v>
      </c>
      <c r="E163" s="142">
        <f t="shared" si="16"/>
        <v>7.166666666666667</v>
      </c>
      <c r="F163" s="142">
        <f t="shared" si="17"/>
        <v>4</v>
      </c>
      <c r="G163" s="142">
        <f t="shared" si="18"/>
        <v>17.916666666666668</v>
      </c>
    </row>
    <row r="164" spans="2:7">
      <c r="B164">
        <f t="shared" ref="B164:C164" si="20">B153</f>
        <v>1868</v>
      </c>
      <c r="C164">
        <f t="shared" si="20"/>
        <v>7</v>
      </c>
      <c r="D164" s="142">
        <f t="shared" si="15"/>
        <v>6.7142857142857144</v>
      </c>
      <c r="E164" s="142">
        <f t="shared" si="16"/>
        <v>7.2857142857142856</v>
      </c>
      <c r="F164" s="142">
        <f t="shared" si="17"/>
        <v>2</v>
      </c>
      <c r="G164" s="142">
        <f t="shared" si="18"/>
        <v>16</v>
      </c>
    </row>
    <row r="165" spans="2:7">
      <c r="B165">
        <f t="shared" ref="B165:C165" si="21">B154</f>
        <v>1869</v>
      </c>
      <c r="C165">
        <f t="shared" si="21"/>
        <v>16</v>
      </c>
      <c r="D165" s="142">
        <f t="shared" si="15"/>
        <v>2.25</v>
      </c>
      <c r="E165" s="142">
        <f t="shared" si="16"/>
        <v>7.9375</v>
      </c>
      <c r="F165" s="142">
        <f t="shared" si="17"/>
        <v>0</v>
      </c>
      <c r="G165" s="142">
        <f t="shared" si="18"/>
        <v>10.1875</v>
      </c>
    </row>
    <row r="166" spans="2:7">
      <c r="B166">
        <f t="shared" ref="B166:C166" si="22">B155</f>
        <v>1870</v>
      </c>
      <c r="C166">
        <f t="shared" si="22"/>
        <v>10</v>
      </c>
      <c r="D166" s="142">
        <f t="shared" si="15"/>
        <v>3.9</v>
      </c>
      <c r="E166" s="142">
        <f t="shared" si="16"/>
        <v>9.6999999999999993</v>
      </c>
      <c r="F166" s="142">
        <f t="shared" si="17"/>
        <v>0</v>
      </c>
      <c r="G166" s="142">
        <f t="shared" si="18"/>
        <v>13.6</v>
      </c>
    </row>
    <row r="167" spans="2:7">
      <c r="B167">
        <f t="shared" ref="B167:C167" si="23">B156</f>
        <v>1871</v>
      </c>
      <c r="C167">
        <f t="shared" si="23"/>
        <v>3</v>
      </c>
      <c r="D167" s="142">
        <f t="shared" si="15"/>
        <v>5</v>
      </c>
      <c r="E167" s="142">
        <f t="shared" si="16"/>
        <v>8.6666666666666661</v>
      </c>
      <c r="F167" s="142">
        <f t="shared" si="17"/>
        <v>0</v>
      </c>
      <c r="G167" s="142">
        <f t="shared" si="18"/>
        <v>13.666666666666666</v>
      </c>
    </row>
    <row r="169" spans="2:7" ht="20.5">
      <c r="B169" s="135" t="s">
        <v>4843</v>
      </c>
    </row>
    <row r="170" spans="2:7">
      <c r="B170" s="136" t="s">
        <v>4722</v>
      </c>
      <c r="C170" s="137" t="s">
        <v>27</v>
      </c>
      <c r="D170" s="137" t="s">
        <v>13</v>
      </c>
      <c r="E170" s="137" t="s">
        <v>40</v>
      </c>
      <c r="F170" s="137" t="s">
        <v>4725</v>
      </c>
      <c r="G170" s="137" t="s">
        <v>1330</v>
      </c>
    </row>
    <row r="171" spans="2:7">
      <c r="B171" t="s">
        <v>1896</v>
      </c>
      <c r="C171">
        <f>COUNTIFS('GDB 1866-1871'!$R:$R,$B171,'GDB 1866-1871'!$T:$T,"Công vụ")</f>
        <v>217</v>
      </c>
      <c r="D171">
        <f>COUNTIFS('GDB 1866-1871'!$R:$R,$B171,'GDB 1866-1871'!$T:$T,"Tạp vụ")</f>
        <v>359</v>
      </c>
      <c r="E171">
        <f>COUNTIFS('GDB 1866-1871'!$R:$R,$B171,'GDB 1866-1871'!$T:$T,"Giá chợ")</f>
        <v>97</v>
      </c>
      <c r="F171">
        <f>COUNTIFS('GDB 1866-1871'!$R:$R,$B171,'GDB 1866-1871'!$T:$T,"Phụ thêm GDB")</f>
        <v>10</v>
      </c>
      <c r="G171">
        <f>SUM(C171:F171)</f>
        <v>683</v>
      </c>
    </row>
    <row r="172" spans="2:7">
      <c r="B172" t="s">
        <v>3661</v>
      </c>
      <c r="C172">
        <f>COUNTIFS('GDB 1866-1871'!$R:$R,$B172,'GDB 1866-1871'!$T:$T,"Công vụ")</f>
        <v>58</v>
      </c>
      <c r="D172">
        <f>COUNTIFS('GDB 1866-1871'!$R:$R,$B172,'GDB 1866-1871'!$T:$T,"Tạp vụ")</f>
        <v>143</v>
      </c>
      <c r="E172">
        <f>COUNTIFS('GDB 1866-1871'!$R:$R,$B172,'GDB 1866-1871'!$T:$T,"Giá chợ")</f>
        <v>0</v>
      </c>
      <c r="F172">
        <f>COUNTIFS('GDB 1866-1871'!$R:$R,$B172,'GDB 1866-1871'!$T:$T,"Phụ thêm GDB")</f>
        <v>1</v>
      </c>
      <c r="G172">
        <f t="shared" ref="G172:G173" si="24">SUM(C172:F172)</f>
        <v>202</v>
      </c>
    </row>
    <row r="173" spans="2:7">
      <c r="B173" t="s">
        <v>4790</v>
      </c>
      <c r="C173">
        <f>COUNTIFS('GDB 1866-1871'!$R:$R,$B173,'GDB 1866-1871'!$T:$T,"Công vụ")</f>
        <v>5</v>
      </c>
      <c r="D173">
        <f>COUNTIFS('GDB 1866-1871'!$R:$R,$B173,'GDB 1866-1871'!$T:$T,"Tạp vụ")</f>
        <v>9</v>
      </c>
      <c r="E173">
        <f>COUNTIFS('GDB 1866-1871'!$R:$R,$B173,'GDB 1866-1871'!$T:$T,"Giá chợ")</f>
        <v>0</v>
      </c>
      <c r="F173">
        <f>COUNTIFS('GDB 1866-1871'!$R:$R,$B173,'GDB 1866-1871'!$T:$T,"Phụ thêm GDB")</f>
        <v>0</v>
      </c>
      <c r="G173">
        <f t="shared" si="24"/>
        <v>14</v>
      </c>
    </row>
    <row r="174" spans="2:7">
      <c r="B174" s="73" t="s">
        <v>1330</v>
      </c>
      <c r="C174" s="73">
        <f>SUM(C171:C173)</f>
        <v>280</v>
      </c>
      <c r="D174" s="73">
        <f>SUM(D171:D173)</f>
        <v>511</v>
      </c>
      <c r="E174" s="73">
        <f>SUM(E171:E173)</f>
        <v>97</v>
      </c>
      <c r="F174" s="73">
        <f>SUM(F171:F173)</f>
        <v>11</v>
      </c>
      <c r="G174" s="73">
        <f>SUM(G171:G173)</f>
        <v>899</v>
      </c>
    </row>
    <row r="175" spans="2:7">
      <c r="B175" s="134" t="s">
        <v>4844</v>
      </c>
    </row>
    <row r="177" spans="2:5" ht="20.5">
      <c r="B177" s="135" t="s">
        <v>4845</v>
      </c>
    </row>
    <row r="178" spans="2:5">
      <c r="B178" s="136" t="s">
        <v>4722</v>
      </c>
      <c r="C178" s="137" t="s">
        <v>4846</v>
      </c>
      <c r="D178" s="137" t="s">
        <v>1302</v>
      </c>
      <c r="E178" s="137" t="s">
        <v>4847</v>
      </c>
    </row>
    <row r="179" spans="2:5">
      <c r="B179" t="s">
        <v>1896</v>
      </c>
      <c r="C179">
        <f>G171</f>
        <v>683</v>
      </c>
      <c r="D179">
        <f>COUNTIF(KQ_SoBao!$A:$A,$B179)</f>
        <v>45</v>
      </c>
      <c r="E179" s="150">
        <f>C179/D179</f>
        <v>15.177777777777777</v>
      </c>
    </row>
    <row r="180" spans="2:5">
      <c r="B180" t="s">
        <v>3661</v>
      </c>
      <c r="C180">
        <f>G172</f>
        <v>202</v>
      </c>
      <c r="D180">
        <f>COUNTIF(KQ_SoBao!$A:$A,$B180)</f>
        <v>15</v>
      </c>
      <c r="E180" s="150">
        <f>C180/D180</f>
        <v>13.466666666666667</v>
      </c>
    </row>
    <row r="181" spans="2:5">
      <c r="B181" t="s">
        <v>4790</v>
      </c>
      <c r="C181">
        <f>G173</f>
        <v>14</v>
      </c>
      <c r="D181">
        <f>COUNTIF(KQ_SoBao!$A:$A,$B181)</f>
        <v>1</v>
      </c>
      <c r="E181" s="150">
        <f>C181/D181</f>
        <v>14</v>
      </c>
    </row>
    <row r="183" spans="2:5">
      <c r="B183" s="73" t="s">
        <v>4848</v>
      </c>
    </row>
    <row r="184" spans="2:5">
      <c r="B184" s="136" t="s">
        <v>4849</v>
      </c>
      <c r="C184" s="137" t="s">
        <v>1896</v>
      </c>
      <c r="D184" s="137" t="s">
        <v>3661</v>
      </c>
      <c r="E184" s="137" t="s">
        <v>4790</v>
      </c>
    </row>
    <row r="185" spans="2:5">
      <c r="B185" t="str">
        <f>B80</f>
        <v>Tin – tường thuật sự kiện</v>
      </c>
      <c r="C185" s="140">
        <f>COUNTIFS('GDB 1866-1871'!$G:$G,$B185,'GDB 1866-1871'!$R:$R,"Potteaux")/$G$171</f>
        <v>0.23572474377745242</v>
      </c>
      <c r="D185" s="140">
        <f>COUNTIFS('GDB 1866-1871'!$G:$G,$B185,'GDB 1866-1871'!$R:$R,"TVK")/$G$172</f>
        <v>0.32673267326732675</v>
      </c>
      <c r="E185" s="140">
        <f>COUNTIFS('GDB 1866-1871'!$G:$G,$B185,'GDB 1866-1871'!$R:$R,"Janneau")/$G$173</f>
        <v>0.21428571428571427</v>
      </c>
    </row>
    <row r="186" spans="2:5">
      <c r="B186" t="str">
        <f t="shared" ref="B186:B195" si="25">B81</f>
        <v>Tin tổng hợp</v>
      </c>
      <c r="C186" s="140">
        <f>COUNTIFS('GDB 1866-1871'!$G:$G,$B186,'GDB 1866-1871'!$R:$R,"Potteaux")/$G$171</f>
        <v>6.4421669106881407E-2</v>
      </c>
      <c r="D186" s="140">
        <f>COUNTIFS('GDB 1866-1871'!$G:$G,$B186,'GDB 1866-1871'!$R:$R,"TVK")/$G$172</f>
        <v>3.4653465346534656E-2</v>
      </c>
      <c r="E186" s="140">
        <f>COUNTIFS('GDB 1866-1871'!$G:$G,$B186,'GDB 1866-1871'!$R:$R,"Janneau")/$G$173</f>
        <v>7.1428571428571425E-2</v>
      </c>
    </row>
    <row r="187" spans="2:5">
      <c r="B187" t="str">
        <f t="shared" si="25"/>
        <v>Văn bản công quyền – quy phạm – quyết định</v>
      </c>
      <c r="C187" s="140">
        <f>COUNTIFS('GDB 1866-1871'!$G:$G,$B187,'GDB 1866-1871'!$R:$R,"Potteaux")/$G$171</f>
        <v>0.24597364568081992</v>
      </c>
      <c r="D187" s="140">
        <f>COUNTIFS('GDB 1866-1871'!$G:$G,$B187,'GDB 1866-1871'!$R:$R,"TVK")/$G$172</f>
        <v>0.20792079207920791</v>
      </c>
      <c r="E187" s="140">
        <f>COUNTIFS('GDB 1866-1871'!$G:$G,$B187,'GDB 1866-1871'!$R:$R,"Janneau")/$G$173</f>
        <v>0.35714285714285715</v>
      </c>
    </row>
    <row r="188" spans="2:5">
      <c r="B188" t="str">
        <f t="shared" si="25"/>
        <v>Thông báo – yết thị</v>
      </c>
      <c r="C188" s="140">
        <f>COUNTIFS('GDB 1866-1871'!$G:$G,$B188,'GDB 1866-1871'!$R:$R,"Potteaux")/$G$171</f>
        <v>3.6603221083455345E-2</v>
      </c>
      <c r="D188" s="140">
        <f>COUNTIFS('GDB 1866-1871'!$G:$G,$B188,'GDB 1866-1871'!$R:$R,"TVK")/$G$172</f>
        <v>3.9603960396039604E-2</v>
      </c>
      <c r="E188" s="140">
        <f>COUNTIFS('GDB 1866-1871'!$G:$G,$B188,'GDB 1866-1871'!$R:$R,"Janneau")/$G$173</f>
        <v>0</v>
      </c>
    </row>
    <row r="189" spans="2:5">
      <c r="B189" t="str">
        <f t="shared" si="25"/>
        <v>Lời rao – quảng cáo – đấu giá – đấu thầu</v>
      </c>
      <c r="C189" s="140">
        <f>COUNTIFS('GDB 1866-1871'!$G:$G,$B189,'GDB 1866-1871'!$R:$R,"Potteaux")/$G$171</f>
        <v>4.3923865300146414E-2</v>
      </c>
      <c r="D189" s="140">
        <f>COUNTIFS('GDB 1866-1871'!$G:$G,$B189,'GDB 1866-1871'!$R:$R,"TVK")/$G$172</f>
        <v>3.9603960396039604E-2</v>
      </c>
      <c r="E189" s="140">
        <f>COUNTIFS('GDB 1866-1871'!$G:$G,$B189,'GDB 1866-1871'!$R:$R,"Janneau")/$G$173</f>
        <v>0</v>
      </c>
    </row>
    <row r="190" spans="2:5">
      <c r="B190" t="str">
        <f t="shared" si="25"/>
        <v>Bảng giá – bảng kê – danh sách – thống kê</v>
      </c>
      <c r="C190" s="140">
        <f>COUNTIFS('GDB 1866-1871'!$G:$G,$B190,'GDB 1866-1871'!$R:$R,"Potteaux")/$G$171</f>
        <v>0.20058565153733529</v>
      </c>
      <c r="D190" s="140">
        <f>COUNTIFS('GDB 1866-1871'!$G:$G,$B190,'GDB 1866-1871'!$R:$R,"TVK")/$G$172</f>
        <v>0.11881188118811881</v>
      </c>
      <c r="E190" s="140">
        <f>COUNTIFS('GDB 1866-1871'!$G:$G,$B190,'GDB 1866-1871'!$R:$R,"Janneau")/$G$173</f>
        <v>0.14285714285714285</v>
      </c>
    </row>
    <row r="191" spans="2:5">
      <c r="B191" t="str">
        <f t="shared" si="25"/>
        <v>Bài tri thức – khảo cứu – giải thích</v>
      </c>
      <c r="C191" s="140">
        <f>COUNTIFS('GDB 1866-1871'!$G:$G,$B191,'GDB 1866-1871'!$R:$R,"Potteaux")/$G$171</f>
        <v>4.3923865300146414E-2</v>
      </c>
      <c r="D191" s="140">
        <f>COUNTIFS('GDB 1866-1871'!$G:$G,$B191,'GDB 1866-1871'!$R:$R,"TVK")/$G$172</f>
        <v>0.14851485148514851</v>
      </c>
      <c r="E191" s="140">
        <f>COUNTIFS('GDB 1866-1871'!$G:$G,$B191,'GDB 1866-1871'!$R:$R,"Janneau")/$G$173</f>
        <v>7.1428571428571425E-2</v>
      </c>
    </row>
    <row r="192" spans="2:5">
      <c r="B192" t="str">
        <f t="shared" si="25"/>
        <v>Nghị luận – bình luận – khuyến dụ – giáo huấn</v>
      </c>
      <c r="C192" s="140">
        <f>COUNTIFS('GDB 1866-1871'!$G:$G,$B192,'GDB 1866-1871'!$R:$R,"Potteaux")/$G$171</f>
        <v>2.9282576866764276E-2</v>
      </c>
      <c r="D192" s="140">
        <f>COUNTIFS('GDB 1866-1871'!$G:$G,$B192,'GDB 1866-1871'!$R:$R,"TVK")/$G$172</f>
        <v>6.4356435643564358E-2</v>
      </c>
      <c r="E192" s="140">
        <f>COUNTIFS('GDB 1866-1871'!$G:$G,$B192,'GDB 1866-1871'!$R:$R,"Janneau")/$G$173</f>
        <v>0</v>
      </c>
    </row>
    <row r="193" spans="2:5">
      <c r="B193" t="str">
        <f t="shared" si="25"/>
        <v>Truyện – văn chương</v>
      </c>
      <c r="C193" s="140">
        <f>COUNTIFS('GDB 1866-1871'!$G:$G,$B193,'GDB 1866-1871'!$R:$R,"Potteaux")/$G$171</f>
        <v>7.1742313323572476E-2</v>
      </c>
      <c r="D193" s="140">
        <f>COUNTIFS('GDB 1866-1871'!$G:$G,$B193,'GDB 1866-1871'!$R:$R,"TVK")/$G$172</f>
        <v>9.9009900990099011E-3</v>
      </c>
      <c r="E193" s="140">
        <f>COUNTIFS('GDB 1866-1871'!$G:$G,$B193,'GDB 1866-1871'!$R:$R,"Janneau")/$G$173</f>
        <v>7.1428571428571425E-2</v>
      </c>
    </row>
    <row r="194" spans="2:5">
      <c r="B194" t="str">
        <f t="shared" si="25"/>
        <v>Thư từ – văn thư – báo cáo đăng nguyên dạng</v>
      </c>
      <c r="C194" s="140">
        <f>COUNTIFS('GDB 1866-1871'!$G:$G,$B194,'GDB 1866-1871'!$R:$R,"Potteaux")/$G$171</f>
        <v>1.3177159590043924E-2</v>
      </c>
      <c r="D194" s="140">
        <f>COUNTIFS('GDB 1866-1871'!$G:$G,$B194,'GDB 1866-1871'!$R:$R,"TVK")/$G$172</f>
        <v>9.9009900990099011E-3</v>
      </c>
      <c r="E194" s="140">
        <f>COUNTIFS('GDB 1866-1871'!$G:$G,$B194,'GDB 1866-1871'!$R:$R,"Janneau")/$G$173</f>
        <v>7.1428571428571425E-2</v>
      </c>
    </row>
    <row r="195" spans="2:5">
      <c r="B195" t="str">
        <f t="shared" si="25"/>
        <v>Hỏi đáp – bảng hỏi – đối thoại – phỏng vấn</v>
      </c>
      <c r="C195" s="140">
        <f>COUNTIFS('GDB 1866-1871'!$G:$G,$B195,'GDB 1866-1871'!$R:$R,"Potteaux")/$G$171</f>
        <v>1.4641288433382138E-2</v>
      </c>
      <c r="D195" s="140">
        <f>COUNTIFS('GDB 1866-1871'!$G:$G,$B195,'GDB 1866-1871'!$R:$R,"TVK")/$G$172</f>
        <v>0</v>
      </c>
      <c r="E195" s="140">
        <f>COUNTIFS('GDB 1866-1871'!$G:$G,$B195,'GDB 1866-1871'!$R:$R,"Janneau")/$G$173</f>
        <v>0</v>
      </c>
    </row>
    <row r="197" spans="2:5">
      <c r="B197" s="73" t="s">
        <v>4850</v>
      </c>
    </row>
    <row r="198" spans="2:5">
      <c r="B198" s="136" t="s">
        <v>4851</v>
      </c>
      <c r="C198" s="137" t="s">
        <v>1896</v>
      </c>
      <c r="D198" s="137" t="s">
        <v>3661</v>
      </c>
      <c r="E198" s="137" t="s">
        <v>4790</v>
      </c>
    </row>
    <row r="199" spans="2:5">
      <c r="B199" t="str">
        <f>B95</f>
        <v>Chính trị – hành chính</v>
      </c>
      <c r="C199" s="140">
        <f>COUNTIFS('GDB 1866-1871'!$I:$I,$B199,'GDB 1866-1871'!$R:$R,"Potteaux")/$G$171</f>
        <v>0.12152269399707175</v>
      </c>
      <c r="D199" s="140">
        <f>COUNTIFS('GDB 1866-1871'!$I:$I,$B199,'GDB 1866-1871'!$R:$R,"TVK")/$G$172</f>
        <v>9.9009900990099015E-2</v>
      </c>
      <c r="E199" s="140">
        <f>COUNTIFS('GDB 1866-1871'!$I:$I,$B199,'GDB 1866-1871'!$R:$R,"Janneau")/$G$173</f>
        <v>0.14285714285714285</v>
      </c>
    </row>
    <row r="200" spans="2:5">
      <c r="B200" t="str">
        <f t="shared" ref="B200:B214" si="26">B96</f>
        <v>Pháp luật – tư pháp – an ninh</v>
      </c>
      <c r="C200" s="140">
        <f>COUNTIFS('GDB 1866-1871'!$I:$I,$B200,'GDB 1866-1871'!$R:$R,"Potteaux")/$G$171</f>
        <v>0.1698389458272328</v>
      </c>
      <c r="D200" s="140">
        <f>COUNTIFS('GDB 1866-1871'!$I:$I,$B200,'GDB 1866-1871'!$R:$R,"TVK")/$G$172</f>
        <v>0.16831683168316833</v>
      </c>
      <c r="E200" s="140">
        <f>COUNTIFS('GDB 1866-1871'!$I:$I,$B200,'GDB 1866-1871'!$R:$R,"Janneau")/$G$173</f>
        <v>7.1428571428571425E-2</v>
      </c>
    </row>
    <row r="201" spans="2:5">
      <c r="B201" t="str">
        <f t="shared" si="26"/>
        <v>Quân sự – chiến sự</v>
      </c>
      <c r="C201" s="140">
        <f>COUNTIFS('GDB 1866-1871'!$I:$I,$B201,'GDB 1866-1871'!$R:$R,"Potteaux")/$G$171</f>
        <v>6.0029282576866766E-2</v>
      </c>
      <c r="D201" s="140">
        <f>COUNTIFS('GDB 1866-1871'!$I:$I,$B201,'GDB 1866-1871'!$R:$R,"TVK")/$G$172</f>
        <v>4.9504950495049506E-3</v>
      </c>
      <c r="E201" s="140">
        <f>COUNTIFS('GDB 1866-1871'!$I:$I,$B201,'GDB 1866-1871'!$R:$R,"Janneau")/$G$173</f>
        <v>0</v>
      </c>
    </row>
    <row r="202" spans="2:5">
      <c r="B202" t="str">
        <f t="shared" si="26"/>
        <v>Ngoại giao – quan hệ đối ngoại</v>
      </c>
      <c r="C202" s="140">
        <f>COUNTIFS('GDB 1866-1871'!$I:$I,$B202,'GDB 1866-1871'!$R:$R,"Potteaux")/$G$171</f>
        <v>1.171303074670571E-2</v>
      </c>
      <c r="D202" s="140">
        <f>COUNTIFS('GDB 1866-1871'!$I:$I,$B202,'GDB 1866-1871'!$R:$R,"TVK")/$G$172</f>
        <v>0</v>
      </c>
      <c r="E202" s="140">
        <f>COUNTIFS('GDB 1866-1871'!$I:$I,$B202,'GDB 1866-1871'!$R:$R,"Janneau")/$G$173</f>
        <v>0</v>
      </c>
    </row>
    <row r="203" spans="2:5">
      <c r="B203" t="str">
        <f t="shared" si="26"/>
        <v>Kinh tế – tài chính – thương mại</v>
      </c>
      <c r="C203" s="140">
        <f>COUNTIFS('GDB 1866-1871'!$I:$I,$B203,'GDB 1866-1871'!$R:$R,"Potteaux")/$G$171</f>
        <v>0.26647144948755491</v>
      </c>
      <c r="D203" s="140">
        <f>COUNTIFS('GDB 1866-1871'!$I:$I,$B203,'GDB 1866-1871'!$R:$R,"TVK")/$G$172</f>
        <v>0.11881188118811881</v>
      </c>
      <c r="E203" s="140">
        <f>COUNTIFS('GDB 1866-1871'!$I:$I,$B203,'GDB 1866-1871'!$R:$R,"Janneau")/$G$173</f>
        <v>0.14285714285714285</v>
      </c>
    </row>
    <row r="204" spans="2:5">
      <c r="B204" t="str">
        <f t="shared" si="26"/>
        <v>Nông nghiệp – sản xuất – nghề nghiệp</v>
      </c>
      <c r="C204" s="140">
        <f>COUNTIFS('GDB 1866-1871'!$I:$I,$B204,'GDB 1866-1871'!$R:$R,"Potteaux")/$G$171</f>
        <v>3.9531478770131773E-2</v>
      </c>
      <c r="D204" s="140">
        <f>COUNTIFS('GDB 1866-1871'!$I:$I,$B204,'GDB 1866-1871'!$R:$R,"TVK")/$G$172</f>
        <v>1.9801980198019802E-2</v>
      </c>
      <c r="E204" s="140">
        <f>COUNTIFS('GDB 1866-1871'!$I:$I,$B204,'GDB 1866-1871'!$R:$R,"Janneau")/$G$173</f>
        <v>7.1428571428571425E-2</v>
      </c>
    </row>
    <row r="205" spans="2:5">
      <c r="B205" t="str">
        <f t="shared" si="26"/>
        <v>Giao thông – tàu thuyền – liên lạc</v>
      </c>
      <c r="C205" s="140">
        <f>COUNTIFS('GDB 1866-1871'!$I:$I,$B205,'GDB 1866-1871'!$R:$R,"Potteaux")/$G$171</f>
        <v>7.320644216691069E-3</v>
      </c>
      <c r="D205" s="140">
        <f>COUNTIFS('GDB 1866-1871'!$I:$I,$B205,'GDB 1866-1871'!$R:$R,"TVK")/$G$172</f>
        <v>4.4554455445544552E-2</v>
      </c>
      <c r="E205" s="140">
        <f>COUNTIFS('GDB 1866-1871'!$I:$I,$B205,'GDB 1866-1871'!$R:$R,"Janneau")/$G$173</f>
        <v>7.1428571428571425E-2</v>
      </c>
    </row>
    <row r="206" spans="2:5">
      <c r="B206" t="str">
        <f t="shared" si="26"/>
        <v>Y tế – sức khỏe</v>
      </c>
      <c r="C206" s="140">
        <f>COUNTIFS('GDB 1866-1871'!$I:$I,$B206,'GDB 1866-1871'!$R:$R,"Potteaux")/$G$171</f>
        <v>8.7847730600292828E-3</v>
      </c>
      <c r="D206" s="140">
        <f>COUNTIFS('GDB 1866-1871'!$I:$I,$B206,'GDB 1866-1871'!$R:$R,"TVK")/$G$172</f>
        <v>1.4851485148514851E-2</v>
      </c>
      <c r="E206" s="140">
        <f>COUNTIFS('GDB 1866-1871'!$I:$I,$B206,'GDB 1866-1871'!$R:$R,"Janneau")/$G$173</f>
        <v>7.1428571428571425E-2</v>
      </c>
    </row>
    <row r="207" spans="2:5">
      <c r="B207" t="str">
        <f t="shared" si="26"/>
        <v>Giáo dục – khoa cử</v>
      </c>
      <c r="C207" s="140">
        <f>COUNTIFS('GDB 1866-1871'!$I:$I,$B207,'GDB 1866-1871'!$R:$R,"Potteaux")/$G$171</f>
        <v>4.0995607613469986E-2</v>
      </c>
      <c r="D207" s="140">
        <f>COUNTIFS('GDB 1866-1871'!$I:$I,$B207,'GDB 1866-1871'!$R:$R,"TVK")/$G$172</f>
        <v>2.4752475247524754E-2</v>
      </c>
      <c r="E207" s="140">
        <f>COUNTIFS('GDB 1866-1871'!$I:$I,$B207,'GDB 1866-1871'!$R:$R,"Janneau")/$G$173</f>
        <v>7.1428571428571425E-2</v>
      </c>
    </row>
    <row r="208" spans="2:5">
      <c r="B208" t="str">
        <f t="shared" si="26"/>
        <v>Văn hóa – xã hội – phong tục – đời sống</v>
      </c>
      <c r="C208" s="140">
        <f>COUNTIFS('GDB 1866-1871'!$I:$I,$B208,'GDB 1866-1871'!$R:$R,"Potteaux")/$G$171</f>
        <v>0.11273792093704246</v>
      </c>
      <c r="D208" s="140">
        <f>COUNTIFS('GDB 1866-1871'!$I:$I,$B208,'GDB 1866-1871'!$R:$R,"TVK")/$G$172</f>
        <v>0.12871287128712872</v>
      </c>
      <c r="E208" s="140">
        <f>COUNTIFS('GDB 1866-1871'!$I:$I,$B208,'GDB 1866-1871'!$R:$R,"Janneau")/$G$173</f>
        <v>7.1428571428571425E-2</v>
      </c>
    </row>
    <row r="209" spans="2:18">
      <c r="B209" t="str">
        <f t="shared" si="26"/>
        <v>Tôn giáo – tín ngưỡng</v>
      </c>
      <c r="C209" s="140">
        <f>COUNTIFS('GDB 1866-1871'!$I:$I,$B209,'GDB 1866-1871'!$R:$R,"Potteaux")/$G$171</f>
        <v>7.320644216691069E-3</v>
      </c>
      <c r="D209" s="140">
        <f>COUNTIFS('GDB 1866-1871'!$I:$I,$B209,'GDB 1866-1871'!$R:$R,"TVK")/$G$172</f>
        <v>9.9009900990099011E-3</v>
      </c>
      <c r="E209" s="140">
        <f>COUNTIFS('GDB 1866-1871'!$I:$I,$B209,'GDB 1866-1871'!$R:$R,"Janneau")/$G$173</f>
        <v>0.14285714285714285</v>
      </c>
    </row>
    <row r="210" spans="2:18">
      <c r="B210" t="str">
        <f t="shared" si="26"/>
        <v>Lịch sử – địa lý</v>
      </c>
      <c r="C210" s="140">
        <f>COUNTIFS('GDB 1866-1871'!$I:$I,$B210,'GDB 1866-1871'!$R:$R,"Potteaux")/$G$171</f>
        <v>2.7818448023426062E-2</v>
      </c>
      <c r="D210" s="140">
        <f>COUNTIFS('GDB 1866-1871'!$I:$I,$B210,'GDB 1866-1871'!$R:$R,"TVK")/$G$172</f>
        <v>0.10891089108910891</v>
      </c>
      <c r="E210" s="140">
        <f>COUNTIFS('GDB 1866-1871'!$I:$I,$B210,'GDB 1866-1871'!$R:$R,"Janneau")/$G$173</f>
        <v>7.1428571428571425E-2</v>
      </c>
    </row>
    <row r="211" spans="2:18">
      <c r="B211" t="str">
        <f t="shared" si="26"/>
        <v>Khoa học – kỹ thuật</v>
      </c>
      <c r="C211" s="140">
        <f>COUNTIFS('GDB 1866-1871'!$I:$I,$B211,'GDB 1866-1871'!$R:$R,"Potteaux")/$G$171</f>
        <v>8.7847730600292828E-3</v>
      </c>
      <c r="D211" s="140">
        <f>COUNTIFS('GDB 1866-1871'!$I:$I,$B211,'GDB 1866-1871'!$R:$R,"TVK")/$G$172</f>
        <v>4.9504950495049506E-3</v>
      </c>
      <c r="E211" s="140">
        <f>COUNTIFS('GDB 1866-1871'!$I:$I,$B211,'GDB 1866-1871'!$R:$R,"Janneau")/$G$173</f>
        <v>0</v>
      </c>
    </row>
    <row r="212" spans="2:18">
      <c r="B212" t="str">
        <f t="shared" si="26"/>
        <v>Tai nạn – thiên tai – sự cố</v>
      </c>
      <c r="C212" s="140">
        <f>COUNTIFS('GDB 1866-1871'!$I:$I,$B212,'GDB 1866-1871'!$R:$R,"Potteaux")/$G$171</f>
        <v>5.2708638360175697E-2</v>
      </c>
      <c r="D212" s="140">
        <f>COUNTIFS('GDB 1866-1871'!$I:$I,$B212,'GDB 1866-1871'!$R:$R,"TVK")/$G$172</f>
        <v>0.19801980198019803</v>
      </c>
      <c r="E212" s="140">
        <f>COUNTIFS('GDB 1866-1871'!$I:$I,$B212,'GDB 1866-1871'!$R:$R,"Janneau")/$G$173</f>
        <v>7.1428571428571425E-2</v>
      </c>
    </row>
    <row r="213" spans="2:18">
      <c r="B213" t="str">
        <f t="shared" si="26"/>
        <v>Báo chí – xuất bản – truyền thông</v>
      </c>
      <c r="C213" s="140">
        <f>COUNTIFS('GDB 1866-1871'!$I:$I,$B213,'GDB 1866-1871'!$R:$R,"Potteaux")/$G$171</f>
        <v>8.7847730600292828E-3</v>
      </c>
      <c r="D213" s="140">
        <f>COUNTIFS('GDB 1866-1871'!$I:$I,$B213,'GDB 1866-1871'!$R:$R,"TVK")/$G$172</f>
        <v>3.4653465346534656E-2</v>
      </c>
      <c r="E213" s="140">
        <f>COUNTIFS('GDB 1866-1871'!$I:$I,$B213,'GDB 1866-1871'!$R:$R,"Janneau")/$G$173</f>
        <v>0</v>
      </c>
    </row>
    <row r="214" spans="2:18">
      <c r="B214" t="str">
        <f t="shared" si="26"/>
        <v>Đa chủ đề</v>
      </c>
      <c r="C214" s="140">
        <f>COUNTIFS('GDB 1866-1871'!$I:$I,$B214,'GDB 1866-1871'!$R:$R,"Potteaux")/$G$171</f>
        <v>5.5636896046852125E-2</v>
      </c>
      <c r="D214" s="140">
        <f>COUNTIFS('GDB 1866-1871'!$I:$I,$B214,'GDB 1866-1871'!$R:$R,"TVK")/$G$172</f>
        <v>1.9801980198019802E-2</v>
      </c>
      <c r="E214" s="140">
        <f>COUNTIFS('GDB 1866-1871'!$I:$I,$B214,'GDB 1866-1871'!$R:$R,"Janneau")/$G$173</f>
        <v>0</v>
      </c>
    </row>
    <row r="216" spans="2:18" ht="20.5">
      <c r="B216" s="135" t="s">
        <v>4852</v>
      </c>
    </row>
    <row r="217" spans="2:18" ht="42" customHeight="1">
      <c r="B217" s="136" t="s">
        <v>4853</v>
      </c>
      <c r="C217" s="151" t="str">
        <f>B95</f>
        <v>Chính trị – hành chính</v>
      </c>
      <c r="D217" s="151" t="str">
        <f>B96</f>
        <v>Pháp luật – tư pháp – an ninh</v>
      </c>
      <c r="E217" s="151" t="str">
        <f>B97</f>
        <v>Quân sự – chiến sự</v>
      </c>
      <c r="F217" s="151" t="str">
        <f>B98</f>
        <v>Ngoại giao – quan hệ đối ngoại</v>
      </c>
      <c r="G217" s="151" t="str">
        <f>B99</f>
        <v>Kinh tế – tài chính – thương mại</v>
      </c>
      <c r="H217" s="151" t="str">
        <f>B100</f>
        <v>Nông nghiệp – sản xuất – nghề nghiệp</v>
      </c>
      <c r="I217" s="151" t="str">
        <f>B101</f>
        <v>Giao thông – tàu thuyền – liên lạc</v>
      </c>
      <c r="J217" s="151" t="str">
        <f>B102</f>
        <v>Y tế – sức khỏe</v>
      </c>
      <c r="K217" s="151" t="str">
        <f>B103</f>
        <v>Giáo dục – khoa cử</v>
      </c>
      <c r="L217" s="151" t="str">
        <f>B104</f>
        <v>Văn hóa – xã hội – phong tục – đời sống</v>
      </c>
      <c r="M217" s="151" t="str">
        <f>B105</f>
        <v>Tôn giáo – tín ngưỡng</v>
      </c>
      <c r="N217" s="151" t="str">
        <f>B106</f>
        <v>Lịch sử – địa lý</v>
      </c>
      <c r="O217" s="151" t="str">
        <f>B107</f>
        <v>Khoa học – kỹ thuật</v>
      </c>
      <c r="P217" s="151" t="str">
        <f>B108</f>
        <v>Tai nạn – thiên tai – sự cố</v>
      </c>
      <c r="Q217" s="151" t="str">
        <f>B109</f>
        <v>Báo chí – xuất bản – truyền thông</v>
      </c>
      <c r="R217" s="151" t="str">
        <f>B110</f>
        <v>Đa chủ đề</v>
      </c>
    </row>
    <row r="218" spans="2:18">
      <c r="B218" t="str">
        <f>B80</f>
        <v>Tin – tường thuật sự kiện</v>
      </c>
      <c r="C218">
        <f>COUNTIFS('GDB 1866-1871'!$G:$G,$B218,'GDB 1866-1871'!$I:$I,C$217)</f>
        <v>13</v>
      </c>
      <c r="D218">
        <f>COUNTIFS('GDB 1866-1871'!$G:$G,$B218,'GDB 1866-1871'!$I:$I,D$217)</f>
        <v>56</v>
      </c>
      <c r="E218">
        <f>COUNTIFS('GDB 1866-1871'!$G:$G,$B218,'GDB 1866-1871'!$I:$I,E$217)</f>
        <v>32</v>
      </c>
      <c r="F218">
        <f>COUNTIFS('GDB 1866-1871'!$G:$G,$B218,'GDB 1866-1871'!$I:$I,F$217)</f>
        <v>7</v>
      </c>
      <c r="G218">
        <f>COUNTIFS('GDB 1866-1871'!$G:$G,$B218,'GDB 1866-1871'!$I:$I,G$217)</f>
        <v>5</v>
      </c>
      <c r="H218">
        <f>COUNTIFS('GDB 1866-1871'!$G:$G,$B218,'GDB 1866-1871'!$I:$I,H$217)</f>
        <v>8</v>
      </c>
      <c r="I218">
        <f>COUNTIFS('GDB 1866-1871'!$G:$G,$B218,'GDB 1866-1871'!$I:$I,I$217)</f>
        <v>3</v>
      </c>
      <c r="J218">
        <f>COUNTIFS('GDB 1866-1871'!$G:$G,$B218,'GDB 1866-1871'!$I:$I,J$217)</f>
        <v>4</v>
      </c>
      <c r="K218">
        <f>COUNTIFS('GDB 1866-1871'!$G:$G,$B218,'GDB 1866-1871'!$I:$I,K$217)</f>
        <v>3</v>
      </c>
      <c r="L218">
        <f>COUNTIFS('GDB 1866-1871'!$G:$G,$B218,'GDB 1866-1871'!$I:$I,L$217)</f>
        <v>22</v>
      </c>
      <c r="M218">
        <f>COUNTIFS('GDB 1866-1871'!$G:$G,$B218,'GDB 1866-1871'!$I:$I,M$217)</f>
        <v>5</v>
      </c>
      <c r="N218">
        <f>COUNTIFS('GDB 1866-1871'!$G:$G,$B218,'GDB 1866-1871'!$I:$I,N$217)</f>
        <v>1</v>
      </c>
      <c r="O218">
        <f>COUNTIFS('GDB 1866-1871'!$G:$G,$B218,'GDB 1866-1871'!$I:$I,O$217)</f>
        <v>0</v>
      </c>
      <c r="P218">
        <f>COUNTIFS('GDB 1866-1871'!$G:$G,$B218,'GDB 1866-1871'!$I:$I,P$217)</f>
        <v>71</v>
      </c>
      <c r="Q218">
        <f>COUNTIFS('GDB 1866-1871'!$G:$G,$B218,'GDB 1866-1871'!$I:$I,Q$217)</f>
        <v>0</v>
      </c>
      <c r="R218">
        <f>COUNTIFS('GDB 1866-1871'!$G:$G,$B218,'GDB 1866-1871'!$I:$I,R$217)</f>
        <v>0</v>
      </c>
    </row>
    <row r="219" spans="2:18">
      <c r="B219" t="str">
        <f t="shared" ref="B219:B228" si="27">B81</f>
        <v>Tin tổng hợp</v>
      </c>
      <c r="C219">
        <f>COUNTIFS('GDB 1866-1871'!$G:$G,$B219,'GDB 1866-1871'!$I:$I,C$217)</f>
        <v>1</v>
      </c>
      <c r="D219">
        <f>COUNTIFS('GDB 1866-1871'!$G:$G,$B219,'GDB 1866-1871'!$I:$I,D$217)</f>
        <v>1</v>
      </c>
      <c r="E219">
        <f>COUNTIFS('GDB 1866-1871'!$G:$G,$B219,'GDB 1866-1871'!$I:$I,E$217)</f>
        <v>0</v>
      </c>
      <c r="F219">
        <f>COUNTIFS('GDB 1866-1871'!$G:$G,$B219,'GDB 1866-1871'!$I:$I,F$217)</f>
        <v>0</v>
      </c>
      <c r="G219">
        <f>COUNTIFS('GDB 1866-1871'!$G:$G,$B219,'GDB 1866-1871'!$I:$I,G$217)</f>
        <v>0</v>
      </c>
      <c r="H219">
        <f>COUNTIFS('GDB 1866-1871'!$G:$G,$B219,'GDB 1866-1871'!$I:$I,H$217)</f>
        <v>1</v>
      </c>
      <c r="I219">
        <f>COUNTIFS('GDB 1866-1871'!$G:$G,$B219,'GDB 1866-1871'!$I:$I,I$217)</f>
        <v>0</v>
      </c>
      <c r="J219">
        <f>COUNTIFS('GDB 1866-1871'!$G:$G,$B219,'GDB 1866-1871'!$I:$I,J$217)</f>
        <v>0</v>
      </c>
      <c r="K219">
        <f>COUNTIFS('GDB 1866-1871'!$G:$G,$B219,'GDB 1866-1871'!$I:$I,K$217)</f>
        <v>0</v>
      </c>
      <c r="L219">
        <f>COUNTIFS('GDB 1866-1871'!$G:$G,$B219,'GDB 1866-1871'!$I:$I,L$217)</f>
        <v>3</v>
      </c>
      <c r="M219">
        <f>COUNTIFS('GDB 1866-1871'!$G:$G,$B219,'GDB 1866-1871'!$I:$I,M$217)</f>
        <v>0</v>
      </c>
      <c r="N219">
        <f>COUNTIFS('GDB 1866-1871'!$G:$G,$B219,'GDB 1866-1871'!$I:$I,N$217)</f>
        <v>0</v>
      </c>
      <c r="O219">
        <f>COUNTIFS('GDB 1866-1871'!$G:$G,$B219,'GDB 1866-1871'!$I:$I,O$217)</f>
        <v>0</v>
      </c>
      <c r="P219">
        <f>COUNTIFS('GDB 1866-1871'!$G:$G,$B219,'GDB 1866-1871'!$I:$I,P$217)</f>
        <v>4</v>
      </c>
      <c r="Q219">
        <f>COUNTIFS('GDB 1866-1871'!$G:$G,$B219,'GDB 1866-1871'!$I:$I,Q$217)</f>
        <v>0</v>
      </c>
      <c r="R219">
        <f>COUNTIFS('GDB 1866-1871'!$G:$G,$B219,'GDB 1866-1871'!$I:$I,R$217)</f>
        <v>42</v>
      </c>
    </row>
    <row r="220" spans="2:18">
      <c r="B220" t="str">
        <f t="shared" si="27"/>
        <v>Văn bản công quyền – quy phạm – quyết định</v>
      </c>
      <c r="C220">
        <f>COUNTIFS('GDB 1866-1871'!$G:$G,$B220,'GDB 1866-1871'!$I:$I,C$217)</f>
        <v>74</v>
      </c>
      <c r="D220">
        <f>COUNTIFS('GDB 1866-1871'!$G:$G,$B220,'GDB 1866-1871'!$I:$I,D$217)</f>
        <v>76</v>
      </c>
      <c r="E220">
        <f>COUNTIFS('GDB 1866-1871'!$G:$G,$B220,'GDB 1866-1871'!$I:$I,E$217)</f>
        <v>6</v>
      </c>
      <c r="F220">
        <f>COUNTIFS('GDB 1866-1871'!$G:$G,$B220,'GDB 1866-1871'!$I:$I,F$217)</f>
        <v>0</v>
      </c>
      <c r="G220">
        <f>COUNTIFS('GDB 1866-1871'!$G:$G,$B220,'GDB 1866-1871'!$I:$I,G$217)</f>
        <v>16</v>
      </c>
      <c r="H220">
        <f>COUNTIFS('GDB 1866-1871'!$G:$G,$B220,'GDB 1866-1871'!$I:$I,H$217)</f>
        <v>9</v>
      </c>
      <c r="I220">
        <f>COUNTIFS('GDB 1866-1871'!$G:$G,$B220,'GDB 1866-1871'!$I:$I,I$217)</f>
        <v>5</v>
      </c>
      <c r="J220">
        <f>COUNTIFS('GDB 1866-1871'!$G:$G,$B220,'GDB 1866-1871'!$I:$I,J$217)</f>
        <v>4</v>
      </c>
      <c r="K220">
        <f>COUNTIFS('GDB 1866-1871'!$G:$G,$B220,'GDB 1866-1871'!$I:$I,K$217)</f>
        <v>14</v>
      </c>
      <c r="L220">
        <f>COUNTIFS('GDB 1866-1871'!$G:$G,$B220,'GDB 1866-1871'!$I:$I,L$217)</f>
        <v>5</v>
      </c>
      <c r="M220">
        <f>COUNTIFS('GDB 1866-1871'!$G:$G,$B220,'GDB 1866-1871'!$I:$I,M$217)</f>
        <v>1</v>
      </c>
      <c r="N220">
        <f>COUNTIFS('GDB 1866-1871'!$G:$G,$B220,'GDB 1866-1871'!$I:$I,N$217)</f>
        <v>2</v>
      </c>
      <c r="O220">
        <f>COUNTIFS('GDB 1866-1871'!$G:$G,$B220,'GDB 1866-1871'!$I:$I,O$217)</f>
        <v>0</v>
      </c>
      <c r="P220">
        <f>COUNTIFS('GDB 1866-1871'!$G:$G,$B220,'GDB 1866-1871'!$I:$I,P$217)</f>
        <v>2</v>
      </c>
      <c r="Q220">
        <f>COUNTIFS('GDB 1866-1871'!$G:$G,$B220,'GDB 1866-1871'!$I:$I,Q$217)</f>
        <v>1</v>
      </c>
      <c r="R220">
        <f>COUNTIFS('GDB 1866-1871'!$G:$G,$B220,'GDB 1866-1871'!$I:$I,R$217)</f>
        <v>0</v>
      </c>
    </row>
    <row r="221" spans="2:18">
      <c r="B221" t="str">
        <f t="shared" si="27"/>
        <v>Thông báo – yết thị</v>
      </c>
      <c r="C221">
        <f>COUNTIFS('GDB 1866-1871'!$G:$G,$B221,'GDB 1866-1871'!$I:$I,C$217)</f>
        <v>3</v>
      </c>
      <c r="D221">
        <f>COUNTIFS('GDB 1866-1871'!$G:$G,$B221,'GDB 1866-1871'!$I:$I,D$217)</f>
        <v>3</v>
      </c>
      <c r="E221">
        <f>COUNTIFS('GDB 1866-1871'!$G:$G,$B221,'GDB 1866-1871'!$I:$I,E$217)</f>
        <v>0</v>
      </c>
      <c r="F221">
        <f>COUNTIFS('GDB 1866-1871'!$G:$G,$B221,'GDB 1866-1871'!$I:$I,F$217)</f>
        <v>0</v>
      </c>
      <c r="G221">
        <f>COUNTIFS('GDB 1866-1871'!$G:$G,$B221,'GDB 1866-1871'!$I:$I,G$217)</f>
        <v>8</v>
      </c>
      <c r="H221">
        <f>COUNTIFS('GDB 1866-1871'!$G:$G,$B221,'GDB 1866-1871'!$I:$I,H$217)</f>
        <v>2</v>
      </c>
      <c r="I221">
        <f>COUNTIFS('GDB 1866-1871'!$G:$G,$B221,'GDB 1866-1871'!$I:$I,I$217)</f>
        <v>1</v>
      </c>
      <c r="J221">
        <f>COUNTIFS('GDB 1866-1871'!$G:$G,$B221,'GDB 1866-1871'!$I:$I,J$217)</f>
        <v>0</v>
      </c>
      <c r="K221">
        <f>COUNTIFS('GDB 1866-1871'!$G:$G,$B221,'GDB 1866-1871'!$I:$I,K$217)</f>
        <v>2</v>
      </c>
      <c r="L221">
        <f>COUNTIFS('GDB 1866-1871'!$G:$G,$B221,'GDB 1866-1871'!$I:$I,L$217)</f>
        <v>5</v>
      </c>
      <c r="M221">
        <f>COUNTIFS('GDB 1866-1871'!$G:$G,$B221,'GDB 1866-1871'!$I:$I,M$217)</f>
        <v>0</v>
      </c>
      <c r="N221">
        <f>COUNTIFS('GDB 1866-1871'!$G:$G,$B221,'GDB 1866-1871'!$I:$I,N$217)</f>
        <v>0</v>
      </c>
      <c r="O221">
        <f>COUNTIFS('GDB 1866-1871'!$G:$G,$B221,'GDB 1866-1871'!$I:$I,O$217)</f>
        <v>0</v>
      </c>
      <c r="P221">
        <f>COUNTIFS('GDB 1866-1871'!$G:$G,$B221,'GDB 1866-1871'!$I:$I,P$217)</f>
        <v>0</v>
      </c>
      <c r="Q221">
        <f>COUNTIFS('GDB 1866-1871'!$G:$G,$B221,'GDB 1866-1871'!$I:$I,Q$217)</f>
        <v>9</v>
      </c>
      <c r="R221">
        <f>COUNTIFS('GDB 1866-1871'!$G:$G,$B221,'GDB 1866-1871'!$I:$I,R$217)</f>
        <v>0</v>
      </c>
    </row>
    <row r="222" spans="2:18">
      <c r="B222" t="str">
        <f t="shared" si="27"/>
        <v>Lời rao – quảng cáo – đấu giá – đấu thầu</v>
      </c>
      <c r="C222">
        <f>COUNTIFS('GDB 1866-1871'!$G:$G,$B222,'GDB 1866-1871'!$I:$I,C$217)</f>
        <v>0</v>
      </c>
      <c r="D222">
        <f>COUNTIFS('GDB 1866-1871'!$G:$G,$B222,'GDB 1866-1871'!$I:$I,D$217)</f>
        <v>0</v>
      </c>
      <c r="E222">
        <f>COUNTIFS('GDB 1866-1871'!$G:$G,$B222,'GDB 1866-1871'!$I:$I,E$217)</f>
        <v>0</v>
      </c>
      <c r="F222">
        <f>COUNTIFS('GDB 1866-1871'!$G:$G,$B222,'GDB 1866-1871'!$I:$I,F$217)</f>
        <v>0</v>
      </c>
      <c r="G222">
        <f>COUNTIFS('GDB 1866-1871'!$G:$G,$B222,'GDB 1866-1871'!$I:$I,G$217)</f>
        <v>35</v>
      </c>
      <c r="H222">
        <f>COUNTIFS('GDB 1866-1871'!$G:$G,$B222,'GDB 1866-1871'!$I:$I,H$217)</f>
        <v>2</v>
      </c>
      <c r="I222">
        <f>COUNTIFS('GDB 1866-1871'!$G:$G,$B222,'GDB 1866-1871'!$I:$I,I$217)</f>
        <v>1</v>
      </c>
      <c r="J222">
        <f>COUNTIFS('GDB 1866-1871'!$G:$G,$B222,'GDB 1866-1871'!$I:$I,J$217)</f>
        <v>0</v>
      </c>
      <c r="K222">
        <f>COUNTIFS('GDB 1866-1871'!$G:$G,$B222,'GDB 1866-1871'!$I:$I,K$217)</f>
        <v>0</v>
      </c>
      <c r="L222">
        <f>COUNTIFS('GDB 1866-1871'!$G:$G,$B222,'GDB 1866-1871'!$I:$I,L$217)</f>
        <v>0</v>
      </c>
      <c r="M222">
        <f>COUNTIFS('GDB 1866-1871'!$G:$G,$B222,'GDB 1866-1871'!$I:$I,M$217)</f>
        <v>0</v>
      </c>
      <c r="N222">
        <f>COUNTIFS('GDB 1866-1871'!$G:$G,$B222,'GDB 1866-1871'!$I:$I,N$217)</f>
        <v>0</v>
      </c>
      <c r="O222">
        <f>COUNTIFS('GDB 1866-1871'!$G:$G,$B222,'GDB 1866-1871'!$I:$I,O$217)</f>
        <v>0</v>
      </c>
      <c r="P222">
        <f>COUNTIFS('GDB 1866-1871'!$G:$G,$B222,'GDB 1866-1871'!$I:$I,P$217)</f>
        <v>0</v>
      </c>
      <c r="Q222">
        <f>COUNTIFS('GDB 1866-1871'!$G:$G,$B222,'GDB 1866-1871'!$I:$I,Q$217)</f>
        <v>0</v>
      </c>
      <c r="R222">
        <f>COUNTIFS('GDB 1866-1871'!$G:$G,$B222,'GDB 1866-1871'!$I:$I,R$217)</f>
        <v>0</v>
      </c>
    </row>
    <row r="223" spans="2:18">
      <c r="B223" t="str">
        <f t="shared" si="27"/>
        <v>Bảng giá – bảng kê – danh sách – thống kê</v>
      </c>
      <c r="C223">
        <f>COUNTIFS('GDB 1866-1871'!$G:$G,$B223,'GDB 1866-1871'!$I:$I,C$217)</f>
        <v>5</v>
      </c>
      <c r="D223">
        <f>COUNTIFS('GDB 1866-1871'!$G:$G,$B223,'GDB 1866-1871'!$I:$I,D$217)</f>
        <v>8</v>
      </c>
      <c r="E223">
        <f>COUNTIFS('GDB 1866-1871'!$G:$G,$B223,'GDB 1866-1871'!$I:$I,E$217)</f>
        <v>0</v>
      </c>
      <c r="F223">
        <f>COUNTIFS('GDB 1866-1871'!$G:$G,$B223,'GDB 1866-1871'!$I:$I,F$217)</f>
        <v>0</v>
      </c>
      <c r="G223">
        <f>COUNTIFS('GDB 1866-1871'!$G:$G,$B223,'GDB 1866-1871'!$I:$I,G$217)</f>
        <v>133</v>
      </c>
      <c r="H223">
        <f>COUNTIFS('GDB 1866-1871'!$G:$G,$B223,'GDB 1866-1871'!$I:$I,H$217)</f>
        <v>1</v>
      </c>
      <c r="I223">
        <f>COUNTIFS('GDB 1866-1871'!$G:$G,$B223,'GDB 1866-1871'!$I:$I,I$217)</f>
        <v>5</v>
      </c>
      <c r="J223">
        <f>COUNTIFS('GDB 1866-1871'!$G:$G,$B223,'GDB 1866-1871'!$I:$I,J$217)</f>
        <v>0</v>
      </c>
      <c r="K223">
        <f>COUNTIFS('GDB 1866-1871'!$G:$G,$B223,'GDB 1866-1871'!$I:$I,K$217)</f>
        <v>8</v>
      </c>
      <c r="L223">
        <f>COUNTIFS('GDB 1866-1871'!$G:$G,$B223,'GDB 1866-1871'!$I:$I,L$217)</f>
        <v>3</v>
      </c>
      <c r="M223">
        <f>COUNTIFS('GDB 1866-1871'!$G:$G,$B223,'GDB 1866-1871'!$I:$I,M$217)</f>
        <v>0</v>
      </c>
      <c r="N223">
        <f>COUNTIFS('GDB 1866-1871'!$G:$G,$B223,'GDB 1866-1871'!$I:$I,N$217)</f>
        <v>0</v>
      </c>
      <c r="O223">
        <f>COUNTIFS('GDB 1866-1871'!$G:$G,$B223,'GDB 1866-1871'!$I:$I,O$217)</f>
        <v>0</v>
      </c>
      <c r="P223">
        <f>COUNTIFS('GDB 1866-1871'!$G:$G,$B223,'GDB 1866-1871'!$I:$I,P$217)</f>
        <v>0</v>
      </c>
      <c r="Q223">
        <f>COUNTIFS('GDB 1866-1871'!$G:$G,$B223,'GDB 1866-1871'!$I:$I,Q$217)</f>
        <v>0</v>
      </c>
      <c r="R223">
        <f>COUNTIFS('GDB 1866-1871'!$G:$G,$B223,'GDB 1866-1871'!$I:$I,R$217)</f>
        <v>0</v>
      </c>
    </row>
    <row r="224" spans="2:18">
      <c r="B224" t="str">
        <f t="shared" si="27"/>
        <v>Bài tri thức – khảo cứu – giải thích</v>
      </c>
      <c r="C224">
        <f>COUNTIFS('GDB 1866-1871'!$G:$G,$B224,'GDB 1866-1871'!$I:$I,C$217)</f>
        <v>1</v>
      </c>
      <c r="D224">
        <f>COUNTIFS('GDB 1866-1871'!$G:$G,$B224,'GDB 1866-1871'!$I:$I,D$217)</f>
        <v>1</v>
      </c>
      <c r="E224">
        <f>COUNTIFS('GDB 1866-1871'!$G:$G,$B224,'GDB 1866-1871'!$I:$I,E$217)</f>
        <v>0</v>
      </c>
      <c r="F224">
        <f>COUNTIFS('GDB 1866-1871'!$G:$G,$B224,'GDB 1866-1871'!$I:$I,F$217)</f>
        <v>0</v>
      </c>
      <c r="G224">
        <f>COUNTIFS('GDB 1866-1871'!$G:$G,$B224,'GDB 1866-1871'!$I:$I,G$217)</f>
        <v>1</v>
      </c>
      <c r="H224">
        <f>COUNTIFS('GDB 1866-1871'!$G:$G,$B224,'GDB 1866-1871'!$I:$I,H$217)</f>
        <v>6</v>
      </c>
      <c r="I224">
        <f>COUNTIFS('GDB 1866-1871'!$G:$G,$B224,'GDB 1866-1871'!$I:$I,I$217)</f>
        <v>0</v>
      </c>
      <c r="J224">
        <f>COUNTIFS('GDB 1866-1871'!$G:$G,$B224,'GDB 1866-1871'!$I:$I,J$217)</f>
        <v>1</v>
      </c>
      <c r="K224">
        <f>COUNTIFS('GDB 1866-1871'!$G:$G,$B224,'GDB 1866-1871'!$I:$I,K$217)</f>
        <v>1</v>
      </c>
      <c r="L224">
        <f>COUNTIFS('GDB 1866-1871'!$G:$G,$B224,'GDB 1866-1871'!$I:$I,L$217)</f>
        <v>7</v>
      </c>
      <c r="M224">
        <f>COUNTIFS('GDB 1866-1871'!$G:$G,$B224,'GDB 1866-1871'!$I:$I,M$217)</f>
        <v>1</v>
      </c>
      <c r="N224">
        <f>COUNTIFS('GDB 1866-1871'!$G:$G,$B224,'GDB 1866-1871'!$I:$I,N$217)</f>
        <v>34</v>
      </c>
      <c r="O224">
        <f>COUNTIFS('GDB 1866-1871'!$G:$G,$B224,'GDB 1866-1871'!$I:$I,O$217)</f>
        <v>7</v>
      </c>
      <c r="P224">
        <f>COUNTIFS('GDB 1866-1871'!$G:$G,$B224,'GDB 1866-1871'!$I:$I,P$217)</f>
        <v>0</v>
      </c>
      <c r="Q224">
        <f>COUNTIFS('GDB 1866-1871'!$G:$G,$B224,'GDB 1866-1871'!$I:$I,Q$217)</f>
        <v>1</v>
      </c>
      <c r="R224">
        <f>COUNTIFS('GDB 1866-1871'!$G:$G,$B224,'GDB 1866-1871'!$I:$I,R$217)</f>
        <v>0</v>
      </c>
    </row>
    <row r="225" spans="2:19">
      <c r="B225" t="str">
        <f t="shared" si="27"/>
        <v>Nghị luận – bình luận – khuyến dụ – giáo huấn</v>
      </c>
      <c r="C225">
        <f>COUNTIFS('GDB 1866-1871'!$G:$G,$B225,'GDB 1866-1871'!$I:$I,C$217)</f>
        <v>5</v>
      </c>
      <c r="D225">
        <f>COUNTIFS('GDB 1866-1871'!$G:$G,$B225,'GDB 1866-1871'!$I:$I,D$217)</f>
        <v>2</v>
      </c>
      <c r="E225">
        <f>COUNTIFS('GDB 1866-1871'!$G:$G,$B225,'GDB 1866-1871'!$I:$I,E$217)</f>
        <v>4</v>
      </c>
      <c r="F225">
        <f>COUNTIFS('GDB 1866-1871'!$G:$G,$B225,'GDB 1866-1871'!$I:$I,F$217)</f>
        <v>0</v>
      </c>
      <c r="G225">
        <f>COUNTIFS('GDB 1866-1871'!$G:$G,$B225,'GDB 1866-1871'!$I:$I,G$217)</f>
        <v>2</v>
      </c>
      <c r="H225">
        <f>COUNTIFS('GDB 1866-1871'!$G:$G,$B225,'GDB 1866-1871'!$I:$I,H$217)</f>
        <v>2</v>
      </c>
      <c r="I225">
        <f>COUNTIFS('GDB 1866-1871'!$G:$G,$B225,'GDB 1866-1871'!$I:$I,I$217)</f>
        <v>0</v>
      </c>
      <c r="J225">
        <f>COUNTIFS('GDB 1866-1871'!$G:$G,$B225,'GDB 1866-1871'!$I:$I,J$217)</f>
        <v>0</v>
      </c>
      <c r="K225">
        <f>COUNTIFS('GDB 1866-1871'!$G:$G,$B225,'GDB 1866-1871'!$I:$I,K$217)</f>
        <v>2</v>
      </c>
      <c r="L225">
        <f>COUNTIFS('GDB 1866-1871'!$G:$G,$B225,'GDB 1866-1871'!$I:$I,L$217)</f>
        <v>11</v>
      </c>
      <c r="M225">
        <f>COUNTIFS('GDB 1866-1871'!$G:$G,$B225,'GDB 1866-1871'!$I:$I,M$217)</f>
        <v>1</v>
      </c>
      <c r="N225">
        <f>COUNTIFS('GDB 1866-1871'!$G:$G,$B225,'GDB 1866-1871'!$I:$I,N$217)</f>
        <v>2</v>
      </c>
      <c r="O225">
        <f>COUNTIFS('GDB 1866-1871'!$G:$G,$B225,'GDB 1866-1871'!$I:$I,O$217)</f>
        <v>0</v>
      </c>
      <c r="P225">
        <f>COUNTIFS('GDB 1866-1871'!$G:$G,$B225,'GDB 1866-1871'!$I:$I,P$217)</f>
        <v>0</v>
      </c>
      <c r="Q225">
        <f>COUNTIFS('GDB 1866-1871'!$G:$G,$B225,'GDB 1866-1871'!$I:$I,Q$217)</f>
        <v>2</v>
      </c>
      <c r="R225">
        <f>COUNTIFS('GDB 1866-1871'!$G:$G,$B225,'GDB 1866-1871'!$I:$I,R$217)</f>
        <v>0</v>
      </c>
    </row>
    <row r="226" spans="2:19">
      <c r="B226" t="str">
        <f t="shared" si="27"/>
        <v>Truyện – văn chương</v>
      </c>
      <c r="C226">
        <f>COUNTIFS('GDB 1866-1871'!$G:$G,$B226,'GDB 1866-1871'!$I:$I,C$217)</f>
        <v>1</v>
      </c>
      <c r="D226">
        <f>COUNTIFS('GDB 1866-1871'!$G:$G,$B226,'GDB 1866-1871'!$I:$I,D$217)</f>
        <v>0</v>
      </c>
      <c r="E226">
        <f>COUNTIFS('GDB 1866-1871'!$G:$G,$B226,'GDB 1866-1871'!$I:$I,E$217)</f>
        <v>0</v>
      </c>
      <c r="F226">
        <f>COUNTIFS('GDB 1866-1871'!$G:$G,$B226,'GDB 1866-1871'!$I:$I,F$217)</f>
        <v>0</v>
      </c>
      <c r="G226">
        <f>COUNTIFS('GDB 1866-1871'!$G:$G,$B226,'GDB 1866-1871'!$I:$I,G$217)</f>
        <v>0</v>
      </c>
      <c r="H226">
        <f>COUNTIFS('GDB 1866-1871'!$G:$G,$B226,'GDB 1866-1871'!$I:$I,H$217)</f>
        <v>0</v>
      </c>
      <c r="I226">
        <f>COUNTIFS('GDB 1866-1871'!$G:$G,$B226,'GDB 1866-1871'!$I:$I,I$217)</f>
        <v>0</v>
      </c>
      <c r="J226">
        <f>COUNTIFS('GDB 1866-1871'!$G:$G,$B226,'GDB 1866-1871'!$I:$I,J$217)</f>
        <v>1</v>
      </c>
      <c r="K226">
        <f>COUNTIFS('GDB 1866-1871'!$G:$G,$B226,'GDB 1866-1871'!$I:$I,K$217)</f>
        <v>0</v>
      </c>
      <c r="L226">
        <f>COUNTIFS('GDB 1866-1871'!$G:$G,$B226,'GDB 1866-1871'!$I:$I,L$217)</f>
        <v>47</v>
      </c>
      <c r="M226">
        <f>COUNTIFS('GDB 1866-1871'!$G:$G,$B226,'GDB 1866-1871'!$I:$I,M$217)</f>
        <v>0</v>
      </c>
      <c r="N226">
        <f>COUNTIFS('GDB 1866-1871'!$G:$G,$B226,'GDB 1866-1871'!$I:$I,N$217)</f>
        <v>3</v>
      </c>
      <c r="O226">
        <f>COUNTIFS('GDB 1866-1871'!$G:$G,$B226,'GDB 1866-1871'!$I:$I,O$217)</f>
        <v>0</v>
      </c>
      <c r="P226">
        <f>COUNTIFS('GDB 1866-1871'!$G:$G,$B226,'GDB 1866-1871'!$I:$I,P$217)</f>
        <v>0</v>
      </c>
      <c r="Q226">
        <f>COUNTIFS('GDB 1866-1871'!$G:$G,$B226,'GDB 1866-1871'!$I:$I,Q$217)</f>
        <v>0</v>
      </c>
      <c r="R226">
        <f>COUNTIFS('GDB 1866-1871'!$G:$G,$B226,'GDB 1866-1871'!$I:$I,R$217)</f>
        <v>0</v>
      </c>
    </row>
    <row r="227" spans="2:19">
      <c r="B227" t="str">
        <f t="shared" si="27"/>
        <v>Thư từ – văn thư – báo cáo đăng nguyên dạng</v>
      </c>
      <c r="C227">
        <f>COUNTIFS('GDB 1866-1871'!$G:$G,$B227,'GDB 1866-1871'!$I:$I,C$217)</f>
        <v>0</v>
      </c>
      <c r="D227">
        <f>COUNTIFS('GDB 1866-1871'!$G:$G,$B227,'GDB 1866-1871'!$I:$I,D$217)</f>
        <v>4</v>
      </c>
      <c r="E227">
        <f>COUNTIFS('GDB 1866-1871'!$G:$G,$B227,'GDB 1866-1871'!$I:$I,E$217)</f>
        <v>0</v>
      </c>
      <c r="F227">
        <f>COUNTIFS('GDB 1866-1871'!$G:$G,$B227,'GDB 1866-1871'!$I:$I,F$217)</f>
        <v>1</v>
      </c>
      <c r="G227">
        <f>COUNTIFS('GDB 1866-1871'!$G:$G,$B227,'GDB 1866-1871'!$I:$I,G$217)</f>
        <v>1</v>
      </c>
      <c r="H227">
        <f>COUNTIFS('GDB 1866-1871'!$G:$G,$B227,'GDB 1866-1871'!$I:$I,H$217)</f>
        <v>0</v>
      </c>
      <c r="I227">
        <f>COUNTIFS('GDB 1866-1871'!$G:$G,$B227,'GDB 1866-1871'!$I:$I,I$217)</f>
        <v>0</v>
      </c>
      <c r="J227">
        <f>COUNTIFS('GDB 1866-1871'!$G:$G,$B227,'GDB 1866-1871'!$I:$I,J$217)</f>
        <v>0</v>
      </c>
      <c r="K227">
        <f>COUNTIFS('GDB 1866-1871'!$G:$G,$B227,'GDB 1866-1871'!$I:$I,K$217)</f>
        <v>4</v>
      </c>
      <c r="L227">
        <f>COUNTIFS('GDB 1866-1871'!$G:$G,$B227,'GDB 1866-1871'!$I:$I,L$217)</f>
        <v>1</v>
      </c>
      <c r="M227">
        <f>COUNTIFS('GDB 1866-1871'!$G:$G,$B227,'GDB 1866-1871'!$I:$I,M$217)</f>
        <v>1</v>
      </c>
      <c r="N227">
        <f>COUNTIFS('GDB 1866-1871'!$G:$G,$B227,'GDB 1866-1871'!$I:$I,N$217)</f>
        <v>0</v>
      </c>
      <c r="O227">
        <f>COUNTIFS('GDB 1866-1871'!$G:$G,$B227,'GDB 1866-1871'!$I:$I,O$217)</f>
        <v>0</v>
      </c>
      <c r="P227">
        <f>COUNTIFS('GDB 1866-1871'!$G:$G,$B227,'GDB 1866-1871'!$I:$I,P$217)</f>
        <v>0</v>
      </c>
      <c r="Q227">
        <f>COUNTIFS('GDB 1866-1871'!$G:$G,$B227,'GDB 1866-1871'!$I:$I,Q$217)</f>
        <v>0</v>
      </c>
      <c r="R227">
        <f>COUNTIFS('GDB 1866-1871'!$G:$G,$B227,'GDB 1866-1871'!$I:$I,R$217)</f>
        <v>0</v>
      </c>
    </row>
    <row r="228" spans="2:19">
      <c r="B228" t="str">
        <f t="shared" si="27"/>
        <v>Hỏi đáp – bảng hỏi – đối thoại – phỏng vấn</v>
      </c>
      <c r="C228">
        <f>COUNTIFS('GDB 1866-1871'!$G:$G,$B228,'GDB 1866-1871'!$I:$I,C$217)</f>
        <v>2</v>
      </c>
      <c r="D228">
        <f>COUNTIFS('GDB 1866-1871'!$G:$G,$B228,'GDB 1866-1871'!$I:$I,D$217)</f>
        <v>0</v>
      </c>
      <c r="E228">
        <f>COUNTIFS('GDB 1866-1871'!$G:$G,$B228,'GDB 1866-1871'!$I:$I,E$217)</f>
        <v>0</v>
      </c>
      <c r="F228">
        <f>COUNTIFS('GDB 1866-1871'!$G:$G,$B228,'GDB 1866-1871'!$I:$I,F$217)</f>
        <v>0</v>
      </c>
      <c r="G228">
        <f>COUNTIFS('GDB 1866-1871'!$G:$G,$B228,'GDB 1866-1871'!$I:$I,G$217)</f>
        <v>7</v>
      </c>
      <c r="H228">
        <f>COUNTIFS('GDB 1866-1871'!$G:$G,$B228,'GDB 1866-1871'!$I:$I,H$217)</f>
        <v>1</v>
      </c>
      <c r="I228">
        <f>COUNTIFS('GDB 1866-1871'!$G:$G,$B228,'GDB 1866-1871'!$I:$I,I$217)</f>
        <v>0</v>
      </c>
      <c r="J228">
        <f>COUNTIFS('GDB 1866-1871'!$G:$G,$B228,'GDB 1866-1871'!$I:$I,J$217)</f>
        <v>0</v>
      </c>
      <c r="K228">
        <f>COUNTIFS('GDB 1866-1871'!$G:$G,$B228,'GDB 1866-1871'!$I:$I,K$217)</f>
        <v>0</v>
      </c>
      <c r="L228">
        <f>COUNTIFS('GDB 1866-1871'!$G:$G,$B228,'GDB 1866-1871'!$I:$I,L$217)</f>
        <v>0</v>
      </c>
      <c r="M228">
        <f>COUNTIFS('GDB 1866-1871'!$G:$G,$B228,'GDB 1866-1871'!$I:$I,M$217)</f>
        <v>0</v>
      </c>
      <c r="N228">
        <f>COUNTIFS('GDB 1866-1871'!$G:$G,$B228,'GDB 1866-1871'!$I:$I,N$217)</f>
        <v>0</v>
      </c>
      <c r="O228">
        <f>COUNTIFS('GDB 1866-1871'!$G:$G,$B228,'GDB 1866-1871'!$I:$I,O$217)</f>
        <v>0</v>
      </c>
      <c r="P228">
        <f>COUNTIFS('GDB 1866-1871'!$G:$G,$B228,'GDB 1866-1871'!$I:$I,P$217)</f>
        <v>0</v>
      </c>
      <c r="Q228">
        <f>COUNTIFS('GDB 1866-1871'!$G:$G,$B228,'GDB 1866-1871'!$I:$I,Q$217)</f>
        <v>0</v>
      </c>
      <c r="R228">
        <f>COUNTIFS('GDB 1866-1871'!$G:$G,$B228,'GDB 1866-1871'!$I:$I,R$217)</f>
        <v>0</v>
      </c>
    </row>
    <row r="230" spans="2:19" ht="20.5">
      <c r="B230" s="135" t="s">
        <v>4854</v>
      </c>
    </row>
    <row r="231" spans="2:19" ht="42" customHeight="1">
      <c r="B231" s="136" t="s">
        <v>1301</v>
      </c>
      <c r="C231" s="137" t="s">
        <v>4855</v>
      </c>
      <c r="D231" s="151" t="str">
        <f>B95</f>
        <v>Chính trị – hành chính</v>
      </c>
      <c r="E231" s="151" t="str">
        <f>B96</f>
        <v>Pháp luật – tư pháp – an ninh</v>
      </c>
      <c r="F231" s="151" t="str">
        <f>B97</f>
        <v>Quân sự – chiến sự</v>
      </c>
      <c r="G231" s="151" t="str">
        <f>B98</f>
        <v>Ngoại giao – quan hệ đối ngoại</v>
      </c>
      <c r="H231" s="151" t="str">
        <f>B99</f>
        <v>Kinh tế – tài chính – thương mại</v>
      </c>
      <c r="I231" s="151" t="str">
        <f>B100</f>
        <v>Nông nghiệp – sản xuất – nghề nghiệp</v>
      </c>
      <c r="J231" s="151" t="str">
        <f>B101</f>
        <v>Giao thông – tàu thuyền – liên lạc</v>
      </c>
      <c r="K231" s="151" t="str">
        <f>B102</f>
        <v>Y tế – sức khỏe</v>
      </c>
      <c r="L231" s="151" t="str">
        <f>B103</f>
        <v>Giáo dục – khoa cử</v>
      </c>
      <c r="M231" s="151" t="str">
        <f>B104</f>
        <v>Văn hóa – xã hội – phong tục – đời sống</v>
      </c>
      <c r="N231" s="151" t="str">
        <f>B105</f>
        <v>Tôn giáo – tín ngưỡng</v>
      </c>
      <c r="O231" s="151" t="str">
        <f>B106</f>
        <v>Lịch sử – địa lý</v>
      </c>
      <c r="P231" s="151" t="str">
        <f>B107</f>
        <v>Khoa học – kỹ thuật</v>
      </c>
      <c r="Q231" s="151" t="str">
        <f>B108</f>
        <v>Tai nạn – thiên tai – sự cố</v>
      </c>
      <c r="R231" s="151" t="str">
        <f>B109</f>
        <v>Báo chí – xuất bản – truyền thông</v>
      </c>
      <c r="S231" s="151" t="str">
        <f>B110</f>
        <v>Đa chủ đề</v>
      </c>
    </row>
    <row r="232" spans="2:19">
      <c r="B232">
        <f>B150</f>
        <v>1865</v>
      </c>
      <c r="C232">
        <f>G150</f>
        <v>57</v>
      </c>
      <c r="D232" s="140">
        <f>COUNTIFS('GDB 1866-1871'!$I:$I,D$231,'GDB 1866-1871'!$S:$S,$B232,'GDB 1866-1871'!$T:$T,"&lt;&gt;Phụ thêm GDB")/$C232</f>
        <v>5.2631578947368418E-2</v>
      </c>
      <c r="E232" s="140">
        <f>COUNTIFS('GDB 1866-1871'!$I:$I,E$231,'GDB 1866-1871'!$S:$S,$B232,'GDB 1866-1871'!$T:$T,"&lt;&gt;Phụ thêm GDB")/$C232</f>
        <v>0.22807017543859648</v>
      </c>
      <c r="F232" s="140">
        <f>COUNTIFS('GDB 1866-1871'!$I:$I,F$231,'GDB 1866-1871'!$S:$S,$B232,'GDB 1866-1871'!$T:$T,"&lt;&gt;Phụ thêm GDB")/$C232</f>
        <v>1.7543859649122806E-2</v>
      </c>
      <c r="G232" s="140">
        <f>COUNTIFS('GDB 1866-1871'!$I:$I,G$231,'GDB 1866-1871'!$S:$S,$B232,'GDB 1866-1871'!$T:$T,"&lt;&gt;Phụ thêm GDB")/$C232</f>
        <v>3.5087719298245612E-2</v>
      </c>
      <c r="H232" s="140">
        <f>COUNTIFS('GDB 1866-1871'!$I:$I,H$231,'GDB 1866-1871'!$S:$S,$B232,'GDB 1866-1871'!$T:$T,"&lt;&gt;Phụ thêm GDB")/$C232</f>
        <v>0.24561403508771928</v>
      </c>
      <c r="I232" s="140">
        <f>COUNTIFS('GDB 1866-1871'!$I:$I,I$231,'GDB 1866-1871'!$S:$S,$B232,'GDB 1866-1871'!$T:$T,"&lt;&gt;Phụ thêm GDB")/$C232</f>
        <v>3.5087719298245612E-2</v>
      </c>
      <c r="J232" s="140">
        <f>COUNTIFS('GDB 1866-1871'!$I:$I,J$231,'GDB 1866-1871'!$S:$S,$B232,'GDB 1866-1871'!$T:$T,"&lt;&gt;Phụ thêm GDB")/$C232</f>
        <v>0</v>
      </c>
      <c r="K232" s="140">
        <f>COUNTIFS('GDB 1866-1871'!$I:$I,K$231,'GDB 1866-1871'!$S:$S,$B232,'GDB 1866-1871'!$T:$T,"&lt;&gt;Phụ thêm GDB")/$C232</f>
        <v>3.5087719298245612E-2</v>
      </c>
      <c r="L232" s="140">
        <f>COUNTIFS('GDB 1866-1871'!$I:$I,L$231,'GDB 1866-1871'!$S:$S,$B232,'GDB 1866-1871'!$T:$T,"&lt;&gt;Phụ thêm GDB")/$C232</f>
        <v>0</v>
      </c>
      <c r="M232" s="140">
        <f>COUNTIFS('GDB 1866-1871'!$I:$I,M$231,'GDB 1866-1871'!$S:$S,$B232,'GDB 1866-1871'!$T:$T,"&lt;&gt;Phụ thêm GDB")/$C232</f>
        <v>8.771929824561403E-2</v>
      </c>
      <c r="N232" s="140">
        <f>COUNTIFS('GDB 1866-1871'!$I:$I,N$231,'GDB 1866-1871'!$S:$S,$B232,'GDB 1866-1871'!$T:$T,"&lt;&gt;Phụ thêm GDB")/$C232</f>
        <v>1.7543859649122806E-2</v>
      </c>
      <c r="O232" s="140">
        <f>COUNTIFS('GDB 1866-1871'!$I:$I,O$231,'GDB 1866-1871'!$S:$S,$B232,'GDB 1866-1871'!$T:$T,"&lt;&gt;Phụ thêm GDB")/$C232</f>
        <v>0</v>
      </c>
      <c r="P232" s="140">
        <f>COUNTIFS('GDB 1866-1871'!$I:$I,P$231,'GDB 1866-1871'!$S:$S,$B232,'GDB 1866-1871'!$T:$T,"&lt;&gt;Phụ thêm GDB")/$C232</f>
        <v>0</v>
      </c>
      <c r="Q232" s="140">
        <f>COUNTIFS('GDB 1866-1871'!$I:$I,Q$231,'GDB 1866-1871'!$S:$S,$B232,'GDB 1866-1871'!$T:$T,"&lt;&gt;Phụ thêm GDB")/$C232</f>
        <v>7.0175438596491224E-2</v>
      </c>
      <c r="R232" s="140">
        <f>COUNTIFS('GDB 1866-1871'!$I:$I,R$231,'GDB 1866-1871'!$S:$S,$B232,'GDB 1866-1871'!$T:$T,"&lt;&gt;Phụ thêm GDB")/$C232</f>
        <v>1.7543859649122806E-2</v>
      </c>
      <c r="S232" s="140">
        <f>COUNTIFS('GDB 1866-1871'!$I:$I,S$231,'GDB 1866-1871'!$S:$S,$B232,'GDB 1866-1871'!$T:$T,"&lt;&gt;Phụ thêm GDB")/$C232</f>
        <v>0.15789473684210525</v>
      </c>
    </row>
    <row r="233" spans="2:19">
      <c r="B233">
        <f t="shared" ref="B233:B238" si="28">B151</f>
        <v>1866</v>
      </c>
      <c r="C233">
        <f t="shared" ref="C233:C238" si="29">G151</f>
        <v>164</v>
      </c>
      <c r="D233" s="140">
        <f>COUNTIFS('GDB 1866-1871'!$I:$I,D$231,'GDB 1866-1871'!$S:$S,$B233,'GDB 1866-1871'!$T:$T,"&lt;&gt;Phụ thêm GDB")/$C233</f>
        <v>6.7073170731707321E-2</v>
      </c>
      <c r="E233" s="140">
        <f>COUNTIFS('GDB 1866-1871'!$I:$I,E$231,'GDB 1866-1871'!$S:$S,$B233,'GDB 1866-1871'!$T:$T,"&lt;&gt;Phụ thêm GDB")/$C233</f>
        <v>0.11585365853658537</v>
      </c>
      <c r="F233" s="140">
        <f>COUNTIFS('GDB 1866-1871'!$I:$I,F$231,'GDB 1866-1871'!$S:$S,$B233,'GDB 1866-1871'!$T:$T,"&lt;&gt;Phụ thêm GDB")/$C233</f>
        <v>8.5365853658536592E-2</v>
      </c>
      <c r="G233" s="140">
        <f>COUNTIFS('GDB 1866-1871'!$I:$I,G$231,'GDB 1866-1871'!$S:$S,$B233,'GDB 1866-1871'!$T:$T,"&lt;&gt;Phụ thêm GDB")/$C233</f>
        <v>1.2195121951219513E-2</v>
      </c>
      <c r="H233" s="140">
        <f>COUNTIFS('GDB 1866-1871'!$I:$I,H$231,'GDB 1866-1871'!$S:$S,$B233,'GDB 1866-1871'!$T:$T,"&lt;&gt;Phụ thêm GDB")/$C233</f>
        <v>0.3597560975609756</v>
      </c>
      <c r="I233" s="140">
        <f>COUNTIFS('GDB 1866-1871'!$I:$I,I$231,'GDB 1866-1871'!$S:$S,$B233,'GDB 1866-1871'!$T:$T,"&lt;&gt;Phụ thêm GDB")/$C233</f>
        <v>6.7073170731707321E-2</v>
      </c>
      <c r="J233" s="140">
        <f>COUNTIFS('GDB 1866-1871'!$I:$I,J$231,'GDB 1866-1871'!$S:$S,$B233,'GDB 1866-1871'!$T:$T,"&lt;&gt;Phụ thêm GDB")/$C233</f>
        <v>1.2195121951219513E-2</v>
      </c>
      <c r="K233" s="140">
        <f>COUNTIFS('GDB 1866-1871'!$I:$I,K$231,'GDB 1866-1871'!$S:$S,$B233,'GDB 1866-1871'!$T:$T,"&lt;&gt;Phụ thêm GDB")/$C233</f>
        <v>6.0975609756097563E-3</v>
      </c>
      <c r="L233" s="140">
        <f>COUNTIFS('GDB 1866-1871'!$I:$I,L$231,'GDB 1866-1871'!$S:$S,$B233,'GDB 1866-1871'!$T:$T,"&lt;&gt;Phụ thêm GDB")/$C233</f>
        <v>6.0975609756097563E-3</v>
      </c>
      <c r="M233" s="140">
        <f>COUNTIFS('GDB 1866-1871'!$I:$I,M$231,'GDB 1866-1871'!$S:$S,$B233,'GDB 1866-1871'!$T:$T,"&lt;&gt;Phụ thêm GDB")/$C233</f>
        <v>0.11585365853658537</v>
      </c>
      <c r="N233" s="140">
        <f>COUNTIFS('GDB 1866-1871'!$I:$I,N$231,'GDB 1866-1871'!$S:$S,$B233,'GDB 1866-1871'!$T:$T,"&lt;&gt;Phụ thêm GDB")/$C233</f>
        <v>0</v>
      </c>
      <c r="O233" s="140">
        <f>COUNTIFS('GDB 1866-1871'!$I:$I,O$231,'GDB 1866-1871'!$S:$S,$B233,'GDB 1866-1871'!$T:$T,"&lt;&gt;Phụ thêm GDB")/$C233</f>
        <v>2.4390243902439025E-2</v>
      </c>
      <c r="P233" s="140">
        <f>COUNTIFS('GDB 1866-1871'!$I:$I,P$231,'GDB 1866-1871'!$S:$S,$B233,'GDB 1866-1871'!$T:$T,"&lt;&gt;Phụ thêm GDB")/$C233</f>
        <v>1.8292682926829267E-2</v>
      </c>
      <c r="Q233" s="140">
        <f>COUNTIFS('GDB 1866-1871'!$I:$I,Q$231,'GDB 1866-1871'!$S:$S,$B233,'GDB 1866-1871'!$T:$T,"&lt;&gt;Phụ thêm GDB")/$C233</f>
        <v>4.2682926829268296E-2</v>
      </c>
      <c r="R233" s="140">
        <f>COUNTIFS('GDB 1866-1871'!$I:$I,R$231,'GDB 1866-1871'!$S:$S,$B233,'GDB 1866-1871'!$T:$T,"&lt;&gt;Phụ thêm GDB")/$C233</f>
        <v>6.0975609756097563E-3</v>
      </c>
      <c r="S233" s="140">
        <f>COUNTIFS('GDB 1866-1871'!$I:$I,S$231,'GDB 1866-1871'!$S:$S,$B233,'GDB 1866-1871'!$T:$T,"&lt;&gt;Phụ thêm GDB")/$C233</f>
        <v>6.097560975609756E-2</v>
      </c>
    </row>
    <row r="234" spans="2:19">
      <c r="B234">
        <f t="shared" si="28"/>
        <v>1867</v>
      </c>
      <c r="C234">
        <f t="shared" si="29"/>
        <v>215</v>
      </c>
      <c r="D234" s="140">
        <f>COUNTIFS('GDB 1866-1871'!$I:$I,D$231,'GDB 1866-1871'!$S:$S,$B234,'GDB 1866-1871'!$T:$T,"&lt;&gt;Phụ thêm GDB")/$C234</f>
        <v>0.18139534883720931</v>
      </c>
      <c r="E234" s="140">
        <f>COUNTIFS('GDB 1866-1871'!$I:$I,E$231,'GDB 1866-1871'!$S:$S,$B234,'GDB 1866-1871'!$T:$T,"&lt;&gt;Phụ thêm GDB")/$C234</f>
        <v>0.14883720930232558</v>
      </c>
      <c r="F234" s="140">
        <f>COUNTIFS('GDB 1866-1871'!$I:$I,F$231,'GDB 1866-1871'!$S:$S,$B234,'GDB 1866-1871'!$T:$T,"&lt;&gt;Phụ thêm GDB")/$C234</f>
        <v>7.9069767441860464E-2</v>
      </c>
      <c r="G234" s="140">
        <f>COUNTIFS('GDB 1866-1871'!$I:$I,G$231,'GDB 1866-1871'!$S:$S,$B234,'GDB 1866-1871'!$T:$T,"&lt;&gt;Phụ thêm GDB")/$C234</f>
        <v>4.6511627906976744E-3</v>
      </c>
      <c r="H234" s="140">
        <f>COUNTIFS('GDB 1866-1871'!$I:$I,H$231,'GDB 1866-1871'!$S:$S,$B234,'GDB 1866-1871'!$T:$T,"&lt;&gt;Phụ thêm GDB")/$C234</f>
        <v>0.26511627906976742</v>
      </c>
      <c r="I234" s="140">
        <f>COUNTIFS('GDB 1866-1871'!$I:$I,I$231,'GDB 1866-1871'!$S:$S,$B234,'GDB 1866-1871'!$T:$T,"&lt;&gt;Phụ thêm GDB")/$C234</f>
        <v>1.3953488372093023E-2</v>
      </c>
      <c r="J234" s="140">
        <f>COUNTIFS('GDB 1866-1871'!$I:$I,J$231,'GDB 1866-1871'!$S:$S,$B234,'GDB 1866-1871'!$T:$T,"&lt;&gt;Phụ thêm GDB")/$C234</f>
        <v>4.6511627906976744E-3</v>
      </c>
      <c r="K234" s="140">
        <f>COUNTIFS('GDB 1866-1871'!$I:$I,K$231,'GDB 1866-1871'!$S:$S,$B234,'GDB 1866-1871'!$T:$T,"&lt;&gt;Phụ thêm GDB")/$C234</f>
        <v>4.6511627906976744E-3</v>
      </c>
      <c r="L234" s="140">
        <f>COUNTIFS('GDB 1866-1871'!$I:$I,L$231,'GDB 1866-1871'!$S:$S,$B234,'GDB 1866-1871'!$T:$T,"&lt;&gt;Phụ thêm GDB")/$C234</f>
        <v>6.0465116279069767E-2</v>
      </c>
      <c r="M234" s="140">
        <f>COUNTIFS('GDB 1866-1871'!$I:$I,M$231,'GDB 1866-1871'!$S:$S,$B234,'GDB 1866-1871'!$T:$T,"&lt;&gt;Phụ thêm GDB")/$C234</f>
        <v>8.3720930232558138E-2</v>
      </c>
      <c r="N234" s="140">
        <f>COUNTIFS('GDB 1866-1871'!$I:$I,N$231,'GDB 1866-1871'!$S:$S,$B234,'GDB 1866-1871'!$T:$T,"&lt;&gt;Phụ thêm GDB")/$C234</f>
        <v>4.6511627906976744E-3</v>
      </c>
      <c r="O234" s="140">
        <f>COUNTIFS('GDB 1866-1871'!$I:$I,O$231,'GDB 1866-1871'!$S:$S,$B234,'GDB 1866-1871'!$T:$T,"&lt;&gt;Phụ thêm GDB")/$C234</f>
        <v>1.8604651162790697E-2</v>
      </c>
      <c r="P234" s="140">
        <f>COUNTIFS('GDB 1866-1871'!$I:$I,P$231,'GDB 1866-1871'!$S:$S,$B234,'GDB 1866-1871'!$T:$T,"&lt;&gt;Phụ thêm GDB")/$C234</f>
        <v>4.6511627906976744E-3</v>
      </c>
      <c r="Q234" s="140">
        <f>COUNTIFS('GDB 1866-1871'!$I:$I,Q$231,'GDB 1866-1871'!$S:$S,$B234,'GDB 1866-1871'!$T:$T,"&lt;&gt;Phụ thêm GDB")/$C234</f>
        <v>5.1162790697674418E-2</v>
      </c>
      <c r="R234" s="140">
        <f>COUNTIFS('GDB 1866-1871'!$I:$I,R$231,'GDB 1866-1871'!$S:$S,$B234,'GDB 1866-1871'!$T:$T,"&lt;&gt;Phụ thêm GDB")/$C234</f>
        <v>0</v>
      </c>
      <c r="S234" s="140">
        <f>COUNTIFS('GDB 1866-1871'!$I:$I,S$231,'GDB 1866-1871'!$S:$S,$B234,'GDB 1866-1871'!$T:$T,"&lt;&gt;Phụ thêm GDB")/$C234</f>
        <v>7.441860465116279E-2</v>
      </c>
    </row>
    <row r="235" spans="2:19">
      <c r="B235">
        <f t="shared" si="28"/>
        <v>1868</v>
      </c>
      <c r="C235">
        <f t="shared" si="29"/>
        <v>112</v>
      </c>
      <c r="D235" s="140">
        <f>COUNTIFS('GDB 1866-1871'!$I:$I,D$231,'GDB 1866-1871'!$S:$S,$B235,'GDB 1866-1871'!$T:$T,"&lt;&gt;Phụ thêm GDB")/$C235</f>
        <v>0.15178571428571427</v>
      </c>
      <c r="E235" s="140">
        <f>COUNTIFS('GDB 1866-1871'!$I:$I,E$231,'GDB 1866-1871'!$S:$S,$B235,'GDB 1866-1871'!$T:$T,"&lt;&gt;Phụ thêm GDB")/$C235</f>
        <v>0.25</v>
      </c>
      <c r="F235" s="140">
        <f>COUNTIFS('GDB 1866-1871'!$I:$I,F$231,'GDB 1866-1871'!$S:$S,$B235,'GDB 1866-1871'!$T:$T,"&lt;&gt;Phụ thêm GDB")/$C235</f>
        <v>5.3571428571428568E-2</v>
      </c>
      <c r="G235" s="140">
        <f>COUNTIFS('GDB 1866-1871'!$I:$I,G$231,'GDB 1866-1871'!$S:$S,$B235,'GDB 1866-1871'!$T:$T,"&lt;&gt;Phụ thêm GDB")/$C235</f>
        <v>2.6785714285714284E-2</v>
      </c>
      <c r="H235" s="140">
        <f>COUNTIFS('GDB 1866-1871'!$I:$I,H$231,'GDB 1866-1871'!$S:$S,$B235,'GDB 1866-1871'!$T:$T,"&lt;&gt;Phụ thêm GDB")/$C235</f>
        <v>0.16964285714285715</v>
      </c>
      <c r="I235" s="140">
        <f>COUNTIFS('GDB 1866-1871'!$I:$I,I$231,'GDB 1866-1871'!$S:$S,$B235,'GDB 1866-1871'!$T:$T,"&lt;&gt;Phụ thêm GDB")/$C235</f>
        <v>2.6785714285714284E-2</v>
      </c>
      <c r="J235" s="140">
        <f>COUNTIFS('GDB 1866-1871'!$I:$I,J$231,'GDB 1866-1871'!$S:$S,$B235,'GDB 1866-1871'!$T:$T,"&lt;&gt;Phụ thêm GDB")/$C235</f>
        <v>1.7857142857142856E-2</v>
      </c>
      <c r="K235" s="140">
        <f>COUNTIFS('GDB 1866-1871'!$I:$I,K$231,'GDB 1866-1871'!$S:$S,$B235,'GDB 1866-1871'!$T:$T,"&lt;&gt;Phụ thêm GDB")/$C235</f>
        <v>1.7857142857142856E-2</v>
      </c>
      <c r="L235" s="140">
        <f>COUNTIFS('GDB 1866-1871'!$I:$I,L$231,'GDB 1866-1871'!$S:$S,$B235,'GDB 1866-1871'!$T:$T,"&lt;&gt;Phụ thêm GDB")/$C235</f>
        <v>8.9285714285714288E-2</v>
      </c>
      <c r="M235" s="140">
        <f>COUNTIFS('GDB 1866-1871'!$I:$I,M$231,'GDB 1866-1871'!$S:$S,$B235,'GDB 1866-1871'!$T:$T,"&lt;&gt;Phụ thêm GDB")/$C235</f>
        <v>6.25E-2</v>
      </c>
      <c r="N235" s="140">
        <f>COUNTIFS('GDB 1866-1871'!$I:$I,N$231,'GDB 1866-1871'!$S:$S,$B235,'GDB 1866-1871'!$T:$T,"&lt;&gt;Phụ thêm GDB")/$C235</f>
        <v>0</v>
      </c>
      <c r="O235" s="140">
        <f>COUNTIFS('GDB 1866-1871'!$I:$I,O$231,'GDB 1866-1871'!$S:$S,$B235,'GDB 1866-1871'!$T:$T,"&lt;&gt;Phụ thêm GDB")/$C235</f>
        <v>1.7857142857142856E-2</v>
      </c>
      <c r="P235" s="140">
        <f>COUNTIFS('GDB 1866-1871'!$I:$I,P$231,'GDB 1866-1871'!$S:$S,$B235,'GDB 1866-1871'!$T:$T,"&lt;&gt;Phụ thêm GDB")/$C235</f>
        <v>8.9285714285714281E-3</v>
      </c>
      <c r="Q235" s="140">
        <f>COUNTIFS('GDB 1866-1871'!$I:$I,Q$231,'GDB 1866-1871'!$S:$S,$B235,'GDB 1866-1871'!$T:$T,"&lt;&gt;Phụ thêm GDB")/$C235</f>
        <v>8.0357142857142863E-2</v>
      </c>
      <c r="R235" s="140">
        <f>COUNTIFS('GDB 1866-1871'!$I:$I,R$231,'GDB 1866-1871'!$S:$S,$B235,'GDB 1866-1871'!$T:$T,"&lt;&gt;Phụ thêm GDB")/$C235</f>
        <v>8.9285714285714281E-3</v>
      </c>
      <c r="S235" s="140">
        <f>COUNTIFS('GDB 1866-1871'!$I:$I,S$231,'GDB 1866-1871'!$S:$S,$B235,'GDB 1866-1871'!$T:$T,"&lt;&gt;Phụ thêm GDB")/$C235</f>
        <v>1.7857142857142856E-2</v>
      </c>
    </row>
    <row r="236" spans="2:19">
      <c r="B236">
        <f t="shared" si="28"/>
        <v>1869</v>
      </c>
      <c r="C236">
        <f t="shared" si="29"/>
        <v>163</v>
      </c>
      <c r="D236" s="140">
        <f>COUNTIFS('GDB 1866-1871'!$I:$I,D$231,'GDB 1866-1871'!$S:$S,$B236,'GDB 1866-1871'!$T:$T,"&lt;&gt;Phụ thêm GDB")/$C236</f>
        <v>9.815950920245399E-2</v>
      </c>
      <c r="E236" s="140">
        <f>COUNTIFS('GDB 1866-1871'!$I:$I,E$231,'GDB 1866-1871'!$S:$S,$B236,'GDB 1866-1871'!$T:$T,"&lt;&gt;Phụ thêm GDB")/$C236</f>
        <v>0.14723926380368099</v>
      </c>
      <c r="F236" s="140">
        <f>COUNTIFS('GDB 1866-1871'!$I:$I,F$231,'GDB 1866-1871'!$S:$S,$B236,'GDB 1866-1871'!$T:$T,"&lt;&gt;Phụ thêm GDB")/$C236</f>
        <v>0</v>
      </c>
      <c r="G236" s="140">
        <f>COUNTIFS('GDB 1866-1871'!$I:$I,G$231,'GDB 1866-1871'!$S:$S,$B236,'GDB 1866-1871'!$T:$T,"&lt;&gt;Phụ thêm GDB")/$C236</f>
        <v>0</v>
      </c>
      <c r="H236" s="140">
        <f>COUNTIFS('GDB 1866-1871'!$I:$I,H$231,'GDB 1866-1871'!$S:$S,$B236,'GDB 1866-1871'!$T:$T,"&lt;&gt;Phụ thêm GDB")/$C236</f>
        <v>0.2392638036809816</v>
      </c>
      <c r="I236" s="140">
        <f>COUNTIFS('GDB 1866-1871'!$I:$I,I$231,'GDB 1866-1871'!$S:$S,$B236,'GDB 1866-1871'!$T:$T,"&lt;&gt;Phụ thêm GDB")/$C236</f>
        <v>4.9079754601226995E-2</v>
      </c>
      <c r="J236" s="140">
        <f>COUNTIFS('GDB 1866-1871'!$I:$I,J$231,'GDB 1866-1871'!$S:$S,$B236,'GDB 1866-1871'!$T:$T,"&lt;&gt;Phụ thêm GDB")/$C236</f>
        <v>1.2269938650306749E-2</v>
      </c>
      <c r="K236" s="140">
        <f>COUNTIFS('GDB 1866-1871'!$I:$I,K$231,'GDB 1866-1871'!$S:$S,$B236,'GDB 1866-1871'!$T:$T,"&lt;&gt;Phụ thêm GDB")/$C236</f>
        <v>6.1349693251533744E-3</v>
      </c>
      <c r="L236" s="140">
        <f>COUNTIFS('GDB 1866-1871'!$I:$I,L$231,'GDB 1866-1871'!$S:$S,$B236,'GDB 1866-1871'!$T:$T,"&lt;&gt;Phụ thêm GDB")/$C236</f>
        <v>3.0674846625766871E-2</v>
      </c>
      <c r="M236" s="140">
        <f>COUNTIFS('GDB 1866-1871'!$I:$I,M$231,'GDB 1866-1871'!$S:$S,$B236,'GDB 1866-1871'!$T:$T,"&lt;&gt;Phụ thêm GDB")/$C236</f>
        <v>0.18404907975460122</v>
      </c>
      <c r="N236" s="140">
        <f>COUNTIFS('GDB 1866-1871'!$I:$I,N$231,'GDB 1866-1871'!$S:$S,$B236,'GDB 1866-1871'!$T:$T,"&lt;&gt;Phụ thêm GDB")/$C236</f>
        <v>3.0674846625766871E-2</v>
      </c>
      <c r="O236" s="140">
        <f>COUNTIFS('GDB 1866-1871'!$I:$I,O$231,'GDB 1866-1871'!$S:$S,$B236,'GDB 1866-1871'!$T:$T,"&lt;&gt;Phụ thêm GDB")/$C236</f>
        <v>9.815950920245399E-2</v>
      </c>
      <c r="P236" s="140">
        <f>COUNTIFS('GDB 1866-1871'!$I:$I,P$231,'GDB 1866-1871'!$S:$S,$B236,'GDB 1866-1871'!$T:$T,"&lt;&gt;Phụ thêm GDB")/$C236</f>
        <v>6.1349693251533744E-3</v>
      </c>
      <c r="Q236" s="140">
        <f>COUNTIFS('GDB 1866-1871'!$I:$I,Q$231,'GDB 1866-1871'!$S:$S,$B236,'GDB 1866-1871'!$T:$T,"&lt;&gt;Phụ thêm GDB")/$C236</f>
        <v>4.2944785276073622E-2</v>
      </c>
      <c r="R236" s="140">
        <f>COUNTIFS('GDB 1866-1871'!$I:$I,R$231,'GDB 1866-1871'!$S:$S,$B236,'GDB 1866-1871'!$T:$T,"&lt;&gt;Phụ thêm GDB")/$C236</f>
        <v>4.9079754601226995E-2</v>
      </c>
      <c r="S236" s="140">
        <f>COUNTIFS('GDB 1866-1871'!$I:$I,S$231,'GDB 1866-1871'!$S:$S,$B236,'GDB 1866-1871'!$T:$T,"&lt;&gt;Phụ thêm GDB")/$C236</f>
        <v>6.1349693251533744E-3</v>
      </c>
    </row>
    <row r="237" spans="2:19">
      <c r="B237">
        <f t="shared" si="28"/>
        <v>1870</v>
      </c>
      <c r="C237">
        <f t="shared" si="29"/>
        <v>136</v>
      </c>
      <c r="D237" s="140">
        <f>COUNTIFS('GDB 1866-1871'!$I:$I,D$231,'GDB 1866-1871'!$S:$S,$B237,'GDB 1866-1871'!$T:$T,"&lt;&gt;Phụ thêm GDB")/$C237</f>
        <v>5.8823529411764705E-2</v>
      </c>
      <c r="E237" s="140">
        <f>COUNTIFS('GDB 1866-1871'!$I:$I,E$231,'GDB 1866-1871'!$S:$S,$B237,'GDB 1866-1871'!$T:$T,"&lt;&gt;Phụ thêm GDB")/$C237</f>
        <v>0.20588235294117646</v>
      </c>
      <c r="F237" s="140">
        <f>COUNTIFS('GDB 1866-1871'!$I:$I,F$231,'GDB 1866-1871'!$S:$S,$B237,'GDB 1866-1871'!$T:$T,"&lt;&gt;Phụ thêm GDB")/$C237</f>
        <v>7.3529411764705881E-3</v>
      </c>
      <c r="G237" s="140">
        <f>COUNTIFS('GDB 1866-1871'!$I:$I,G$231,'GDB 1866-1871'!$S:$S,$B237,'GDB 1866-1871'!$T:$T,"&lt;&gt;Phụ thêm GDB")/$C237</f>
        <v>0</v>
      </c>
      <c r="H237" s="140">
        <f>COUNTIFS('GDB 1866-1871'!$I:$I,H$231,'GDB 1866-1871'!$S:$S,$B237,'GDB 1866-1871'!$T:$T,"&lt;&gt;Phụ thêm GDB")/$C237</f>
        <v>9.5588235294117641E-2</v>
      </c>
      <c r="I237" s="140">
        <f>COUNTIFS('GDB 1866-1871'!$I:$I,I$231,'GDB 1866-1871'!$S:$S,$B237,'GDB 1866-1871'!$T:$T,"&lt;&gt;Phụ thêm GDB")/$C237</f>
        <v>1.4705882352941176E-2</v>
      </c>
      <c r="J237" s="140">
        <f>COUNTIFS('GDB 1866-1871'!$I:$I,J$231,'GDB 1866-1871'!$S:$S,$B237,'GDB 1866-1871'!$T:$T,"&lt;&gt;Phụ thêm GDB")/$C237</f>
        <v>4.4117647058823532E-2</v>
      </c>
      <c r="K237" s="140">
        <f>COUNTIFS('GDB 1866-1871'!$I:$I,K$231,'GDB 1866-1871'!$S:$S,$B237,'GDB 1866-1871'!$T:$T,"&lt;&gt;Phụ thêm GDB")/$C237</f>
        <v>1.4705882352941176E-2</v>
      </c>
      <c r="L237" s="140">
        <f>COUNTIFS('GDB 1866-1871'!$I:$I,L$231,'GDB 1866-1871'!$S:$S,$B237,'GDB 1866-1871'!$T:$T,"&lt;&gt;Phụ thêm GDB")/$C237</f>
        <v>2.2058823529411766E-2</v>
      </c>
      <c r="M237" s="140">
        <f>COUNTIFS('GDB 1866-1871'!$I:$I,M$231,'GDB 1866-1871'!$S:$S,$B237,'GDB 1866-1871'!$T:$T,"&lt;&gt;Phụ thêm GDB")/$C237</f>
        <v>0.13235294117647059</v>
      </c>
      <c r="N237" s="140">
        <f>COUNTIFS('GDB 1866-1871'!$I:$I,N$231,'GDB 1866-1871'!$S:$S,$B237,'GDB 1866-1871'!$T:$T,"&lt;&gt;Phụ thêm GDB")/$C237</f>
        <v>7.3529411764705881E-3</v>
      </c>
      <c r="O237" s="140">
        <f>COUNTIFS('GDB 1866-1871'!$I:$I,O$231,'GDB 1866-1871'!$S:$S,$B237,'GDB 1866-1871'!$T:$T,"&lt;&gt;Phụ thêm GDB")/$C237</f>
        <v>0.10294117647058823</v>
      </c>
      <c r="P237" s="140">
        <f>COUNTIFS('GDB 1866-1871'!$I:$I,P$231,'GDB 1866-1871'!$S:$S,$B237,'GDB 1866-1871'!$T:$T,"&lt;&gt;Phụ thêm GDB")/$C237</f>
        <v>7.3529411764705881E-3</v>
      </c>
      <c r="Q237" s="140">
        <f>COUNTIFS('GDB 1866-1871'!$I:$I,Q$231,'GDB 1866-1871'!$S:$S,$B237,'GDB 1866-1871'!$T:$T,"&lt;&gt;Phụ thêm GDB")/$C237</f>
        <v>0.27205882352941174</v>
      </c>
      <c r="R237" s="140">
        <f>COUNTIFS('GDB 1866-1871'!$I:$I,R$231,'GDB 1866-1871'!$S:$S,$B237,'GDB 1866-1871'!$T:$T,"&lt;&gt;Phụ thêm GDB")/$C237</f>
        <v>7.3529411764705881E-3</v>
      </c>
      <c r="S237" s="140">
        <f>COUNTIFS('GDB 1866-1871'!$I:$I,S$231,'GDB 1866-1871'!$S:$S,$B237,'GDB 1866-1871'!$T:$T,"&lt;&gt;Phụ thêm GDB")/$C237</f>
        <v>7.3529411764705881E-3</v>
      </c>
    </row>
    <row r="238" spans="2:19">
      <c r="B238">
        <f t="shared" si="28"/>
        <v>1871</v>
      </c>
      <c r="C238">
        <f t="shared" si="29"/>
        <v>41</v>
      </c>
      <c r="D238" s="140">
        <f>COUNTIFS('GDB 1866-1871'!$I:$I,D$231,'GDB 1866-1871'!$S:$S,$B238,'GDB 1866-1871'!$T:$T,"&lt;&gt;Phụ thêm GDB")/$C238</f>
        <v>0.26829268292682928</v>
      </c>
      <c r="E238" s="140">
        <f>COUNTIFS('GDB 1866-1871'!$I:$I,E$231,'GDB 1866-1871'!$S:$S,$B238,'GDB 1866-1871'!$T:$T,"&lt;&gt;Phụ thêm GDB")/$C238</f>
        <v>7.3170731707317069E-2</v>
      </c>
      <c r="F238" s="140">
        <f>COUNTIFS('GDB 1866-1871'!$I:$I,F$231,'GDB 1866-1871'!$S:$S,$B238,'GDB 1866-1871'!$T:$T,"&lt;&gt;Phụ thêm GDB")/$C238</f>
        <v>0</v>
      </c>
      <c r="G238" s="140">
        <f>COUNTIFS('GDB 1866-1871'!$I:$I,G$231,'GDB 1866-1871'!$S:$S,$B238,'GDB 1866-1871'!$T:$T,"&lt;&gt;Phụ thêm GDB")/$C238</f>
        <v>0</v>
      </c>
      <c r="H238" s="140">
        <f>COUNTIFS('GDB 1866-1871'!$I:$I,H$231,'GDB 1866-1871'!$S:$S,$B238,'GDB 1866-1871'!$T:$T,"&lt;&gt;Phụ thêm GDB")/$C238</f>
        <v>0.17073170731707318</v>
      </c>
      <c r="I238" s="140">
        <f>COUNTIFS('GDB 1866-1871'!$I:$I,I$231,'GDB 1866-1871'!$S:$S,$B238,'GDB 1866-1871'!$T:$T,"&lt;&gt;Phụ thêm GDB")/$C238</f>
        <v>2.4390243902439025E-2</v>
      </c>
      <c r="J238" s="140">
        <f>COUNTIFS('GDB 1866-1871'!$I:$I,J$231,'GDB 1866-1871'!$S:$S,$B238,'GDB 1866-1871'!$T:$T,"&lt;&gt;Phụ thêm GDB")/$C238</f>
        <v>4.878048780487805E-2</v>
      </c>
      <c r="K238" s="140">
        <f>COUNTIFS('GDB 1866-1871'!$I:$I,K$231,'GDB 1866-1871'!$S:$S,$B238,'GDB 1866-1871'!$T:$T,"&lt;&gt;Phụ thêm GDB")/$C238</f>
        <v>2.4390243902439025E-2</v>
      </c>
      <c r="L238" s="140">
        <f>COUNTIFS('GDB 1866-1871'!$I:$I,L$231,'GDB 1866-1871'!$S:$S,$B238,'GDB 1866-1871'!$T:$T,"&lt;&gt;Phụ thêm GDB")/$C238</f>
        <v>4.878048780487805E-2</v>
      </c>
      <c r="M238" s="140">
        <f>COUNTIFS('GDB 1866-1871'!$I:$I,M$231,'GDB 1866-1871'!$S:$S,$B238,'GDB 1866-1871'!$T:$T,"&lt;&gt;Phụ thêm GDB")/$C238</f>
        <v>0.12195121951219512</v>
      </c>
      <c r="N238" s="140">
        <f>COUNTIFS('GDB 1866-1871'!$I:$I,N$231,'GDB 1866-1871'!$S:$S,$B238,'GDB 1866-1871'!$T:$T,"&lt;&gt;Phụ thêm GDB")/$C238</f>
        <v>2.4390243902439025E-2</v>
      </c>
      <c r="O238" s="140">
        <f>COUNTIFS('GDB 1866-1871'!$I:$I,O$231,'GDB 1866-1871'!$S:$S,$B238,'GDB 1866-1871'!$T:$T,"&lt;&gt;Phụ thêm GDB")/$C238</f>
        <v>4.878048780487805E-2</v>
      </c>
      <c r="P238" s="140">
        <f>COUNTIFS('GDB 1866-1871'!$I:$I,P$231,'GDB 1866-1871'!$S:$S,$B238,'GDB 1866-1871'!$T:$T,"&lt;&gt;Phụ thêm GDB")/$C238</f>
        <v>0</v>
      </c>
      <c r="Q238" s="140">
        <f>COUNTIFS('GDB 1866-1871'!$I:$I,Q$231,'GDB 1866-1871'!$S:$S,$B238,'GDB 1866-1871'!$T:$T,"&lt;&gt;Phụ thêm GDB")/$C238</f>
        <v>4.878048780487805E-2</v>
      </c>
      <c r="R238" s="140">
        <f>COUNTIFS('GDB 1866-1871'!$I:$I,R$231,'GDB 1866-1871'!$S:$S,$B238,'GDB 1866-1871'!$T:$T,"&lt;&gt;Phụ thêm GDB")/$C238</f>
        <v>2.4390243902439025E-2</v>
      </c>
      <c r="S238" s="140">
        <f>COUNTIFS('GDB 1866-1871'!$I:$I,S$231,'GDB 1866-1871'!$S:$S,$B238,'GDB 1866-1871'!$T:$T,"&lt;&gt;Phụ thêm GDB")/$C238</f>
        <v>7.3170731707317069E-2</v>
      </c>
    </row>
  </sheetData>
  <mergeCells count="8">
    <mergeCell ref="B67:L67"/>
    <mergeCell ref="B3:L3"/>
    <mergeCell ref="B61:L61"/>
    <mergeCell ref="B62:L62"/>
    <mergeCell ref="B63:L63"/>
    <mergeCell ref="B64:L64"/>
    <mergeCell ref="B65:L65"/>
    <mergeCell ref="B66:L66"/>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ADEC0-D0F5-4D7A-A17E-5ED1E243945E}">
  <dimension ref="B1:L60"/>
  <sheetViews>
    <sheetView topLeftCell="A117" workbookViewId="0">
      <selection activeCell="H3" sqref="H3"/>
    </sheetView>
  </sheetViews>
  <sheetFormatPr defaultRowHeight="17"/>
  <cols>
    <col min="2" max="2" width="33.33203125" customWidth="1"/>
    <col min="3" max="8" width="12.33203125" customWidth="1"/>
    <col min="10" max="10" width="25" customWidth="1"/>
  </cols>
  <sheetData>
    <row r="1" spans="2:12" ht="23">
      <c r="B1" s="152" t="s">
        <v>4856</v>
      </c>
      <c r="J1" s="153" t="s">
        <v>4858</v>
      </c>
    </row>
    <row r="2" spans="2:12">
      <c r="B2" s="134" t="s">
        <v>4857</v>
      </c>
      <c r="J2" t="s">
        <v>4859</v>
      </c>
      <c r="K2">
        <f>COUNTIFS('GDB 1866-1871'!$R:$R,"Potteaux",'GDB 1866-1871'!$T:$T,"Tạp vụ")</f>
        <v>359</v>
      </c>
    </row>
    <row r="3" spans="2:12" ht="17.5">
      <c r="B3" s="154" t="s">
        <v>4863</v>
      </c>
      <c r="J3" t="s">
        <v>4860</v>
      </c>
      <c r="K3">
        <f>COUNTIFS('GDB 1866-1871'!$R:$R,"TVK",'GDB 1866-1871'!$T:$T,"Tạp vụ")</f>
        <v>143</v>
      </c>
    </row>
    <row r="4" spans="2:12">
      <c r="B4" s="136" t="s">
        <v>1301</v>
      </c>
      <c r="C4" s="137" t="s">
        <v>1302</v>
      </c>
      <c r="D4" s="137" t="s">
        <v>4767</v>
      </c>
      <c r="E4" s="137" t="s">
        <v>4768</v>
      </c>
      <c r="F4" s="137" t="s">
        <v>4769</v>
      </c>
      <c r="G4" s="137" t="s">
        <v>4865</v>
      </c>
      <c r="J4" t="s">
        <v>4861</v>
      </c>
      <c r="K4">
        <f>COUNTIFS('GDB 1866-1871'!$R:$R,"Potteaux",'GDB 1866-1871'!$T:$T,"Công vụ")</f>
        <v>217</v>
      </c>
    </row>
    <row r="5" spans="2:12">
      <c r="B5">
        <v>1865</v>
      </c>
      <c r="C5">
        <f>COUNTIF(KQ_SoBao!$D:$D,$B5)</f>
        <v>3</v>
      </c>
      <c r="D5">
        <f>SUMIFS(KQ_SoBao!$J:$J,KQ_SoBao!$D:$D,$B5)</f>
        <v>3</v>
      </c>
      <c r="E5">
        <f>SUMIFS(KQ_SoBao!$K:$K,KQ_SoBao!$D:$D,$B5)</f>
        <v>3</v>
      </c>
      <c r="F5">
        <f>SUMIFS(KQ_SoBao!$L:$L,KQ_SoBao!$D:$D,$B5)</f>
        <v>1</v>
      </c>
      <c r="G5">
        <f>SUMIFS(KQ_SoBao!$I:$I,KQ_SoBao!$D:$D,$B5)</f>
        <v>57</v>
      </c>
      <c r="J5" t="s">
        <v>4862</v>
      </c>
      <c r="K5">
        <f>COUNTIFS('GDB 1866-1871'!$R:$R,"TVK",'GDB 1866-1871'!$T:$T,"Công vụ")</f>
        <v>58</v>
      </c>
    </row>
    <row r="6" spans="2:12">
      <c r="B6">
        <v>1866</v>
      </c>
      <c r="C6">
        <f>COUNTIF(KQ_SoBao!$D:$D,$B6)</f>
        <v>10</v>
      </c>
      <c r="D6">
        <f>SUMIFS(KQ_SoBao!$J:$J,KQ_SoBao!$D:$D,$B6)</f>
        <v>10</v>
      </c>
      <c r="E6">
        <f>SUMIFS(KQ_SoBao!$K:$K,KQ_SoBao!$D:$D,$B6)</f>
        <v>8</v>
      </c>
      <c r="F6">
        <f>SUMIFS(KQ_SoBao!$L:$L,KQ_SoBao!$D:$D,$B6)</f>
        <v>6</v>
      </c>
      <c r="G6">
        <f>SUMIFS(KQ_SoBao!$I:$I,KQ_SoBao!$D:$D,$B6)</f>
        <v>164</v>
      </c>
    </row>
    <row r="7" spans="2:12">
      <c r="B7">
        <v>1867</v>
      </c>
      <c r="C7">
        <f>COUNTIF(KQ_SoBao!$D:$D,$B7)</f>
        <v>12</v>
      </c>
      <c r="D7">
        <f>SUMIFS(KQ_SoBao!$J:$J,KQ_SoBao!$D:$D,$B7)</f>
        <v>12</v>
      </c>
      <c r="E7">
        <f>SUMIFS(KQ_SoBao!$K:$K,KQ_SoBao!$D:$D,$B7)</f>
        <v>12</v>
      </c>
      <c r="F7">
        <f>SUMIFS(KQ_SoBao!$L:$L,KQ_SoBao!$D:$D,$B7)</f>
        <v>12</v>
      </c>
      <c r="G7">
        <f>SUMIFS(KQ_SoBao!$I:$I,KQ_SoBao!$D:$D,$B7)</f>
        <v>215</v>
      </c>
    </row>
    <row r="8" spans="2:12">
      <c r="B8">
        <v>1868</v>
      </c>
      <c r="C8">
        <f>COUNTIF(KQ_SoBao!$D:$D,$B8)</f>
        <v>7</v>
      </c>
      <c r="D8">
        <f>SUMIFS(KQ_SoBao!$J:$J,KQ_SoBao!$D:$D,$B8)</f>
        <v>7</v>
      </c>
      <c r="E8">
        <f>SUMIFS(KQ_SoBao!$K:$K,KQ_SoBao!$D:$D,$B8)</f>
        <v>7</v>
      </c>
      <c r="F8">
        <f>SUMIFS(KQ_SoBao!$L:$L,KQ_SoBao!$D:$D,$B8)</f>
        <v>7</v>
      </c>
      <c r="G8">
        <f>SUMIFS(KQ_SoBao!$I:$I,KQ_SoBao!$D:$D,$B8)</f>
        <v>112</v>
      </c>
      <c r="J8" s="73" t="s">
        <v>4878</v>
      </c>
      <c r="K8" s="73" t="s">
        <v>4879</v>
      </c>
      <c r="L8" s="73" t="s">
        <v>4880</v>
      </c>
    </row>
    <row r="9" spans="2:12">
      <c r="B9">
        <v>1869</v>
      </c>
      <c r="C9">
        <f>COUNTIF(KQ_SoBao!$D:$D,$B9)</f>
        <v>16</v>
      </c>
      <c r="D9">
        <f>SUMIFS(KQ_SoBao!$J:$J,KQ_SoBao!$D:$D,$B9)</f>
        <v>6</v>
      </c>
      <c r="E9">
        <f>SUMIFS(KQ_SoBao!$K:$K,KQ_SoBao!$D:$D,$B9)</f>
        <v>14</v>
      </c>
      <c r="F9">
        <f>SUMIFS(KQ_SoBao!$L:$L,KQ_SoBao!$D:$D,$B9)</f>
        <v>0</v>
      </c>
      <c r="G9">
        <f>SUMIFS(KQ_SoBao!$I:$I,KQ_SoBao!$D:$D,$B9)</f>
        <v>163</v>
      </c>
      <c r="J9" t="str">
        <f>B23</f>
        <v>Tin – tường thuật sự kiện</v>
      </c>
      <c r="K9" s="140">
        <f>D23</f>
        <v>0.41504178272980502</v>
      </c>
      <c r="L9" s="140">
        <f>F23</f>
        <v>0.44755244755244755</v>
      </c>
    </row>
    <row r="10" spans="2:12">
      <c r="B10">
        <v>1870</v>
      </c>
      <c r="C10">
        <f>COUNTIF(KQ_SoBao!$D:$D,$B10)</f>
        <v>10</v>
      </c>
      <c r="D10">
        <f>SUMIFS(KQ_SoBao!$J:$J,KQ_SoBao!$D:$D,$B10)</f>
        <v>10</v>
      </c>
      <c r="E10">
        <f>SUMIFS(KQ_SoBao!$K:$K,KQ_SoBao!$D:$D,$B10)</f>
        <v>10</v>
      </c>
      <c r="F10">
        <f>SUMIFS(KQ_SoBao!$L:$L,KQ_SoBao!$D:$D,$B10)</f>
        <v>0</v>
      </c>
      <c r="G10">
        <f>SUMIFS(KQ_SoBao!$I:$I,KQ_SoBao!$D:$D,$B10)</f>
        <v>136</v>
      </c>
      <c r="J10" t="str">
        <f t="shared" ref="J10:J19" si="0">B24</f>
        <v>Tin tổng hợp</v>
      </c>
      <c r="K10" s="140">
        <f t="shared" ref="K10:K19" si="1">D24</f>
        <v>0.10306406685236769</v>
      </c>
      <c r="L10" s="140">
        <f t="shared" ref="L10:L19" si="2">F24</f>
        <v>4.8951048951048952E-2</v>
      </c>
    </row>
    <row r="11" spans="2:12">
      <c r="B11">
        <v>1871</v>
      </c>
      <c r="C11">
        <f>COUNTIF(KQ_SoBao!$D:$D,$B11)</f>
        <v>3</v>
      </c>
      <c r="D11">
        <f>SUMIFS(KQ_SoBao!$J:$J,KQ_SoBao!$D:$D,$B11)</f>
        <v>3</v>
      </c>
      <c r="E11">
        <f>SUMIFS(KQ_SoBao!$K:$K,KQ_SoBao!$D:$D,$B11)</f>
        <v>3</v>
      </c>
      <c r="F11">
        <f>SUMIFS(KQ_SoBao!$L:$L,KQ_SoBao!$D:$D,$B11)</f>
        <v>0</v>
      </c>
      <c r="G11">
        <f>SUMIFS(KQ_SoBao!$I:$I,KQ_SoBao!$D:$D,$B11)</f>
        <v>41</v>
      </c>
      <c r="J11" t="str">
        <f t="shared" si="0"/>
        <v>Văn bản công quyền – quy phạm – quyết định</v>
      </c>
      <c r="K11" s="140">
        <f t="shared" si="1"/>
        <v>2.2284122562674095E-2</v>
      </c>
      <c r="L11" s="140">
        <f t="shared" si="2"/>
        <v>0</v>
      </c>
    </row>
    <row r="12" spans="2:12">
      <c r="B12" s="73" t="s">
        <v>1330</v>
      </c>
      <c r="C12" s="73">
        <f>SUM(C5:C11)</f>
        <v>61</v>
      </c>
      <c r="D12" s="73">
        <f>SUM(D5:D11)</f>
        <v>51</v>
      </c>
      <c r="E12" s="73">
        <f>SUM(E5:E11)</f>
        <v>57</v>
      </c>
      <c r="F12" s="73">
        <f>SUM(F5:F11)</f>
        <v>26</v>
      </c>
      <c r="G12" s="73">
        <f>SUM(G5:G11)</f>
        <v>888</v>
      </c>
      <c r="J12" t="str">
        <f t="shared" si="0"/>
        <v>Thông báo – yết thị</v>
      </c>
      <c r="K12" s="140">
        <f t="shared" si="1"/>
        <v>3.8997214484679667E-2</v>
      </c>
      <c r="L12" s="140">
        <f t="shared" si="2"/>
        <v>2.7972027972027972E-2</v>
      </c>
    </row>
    <row r="13" spans="2:12">
      <c r="J13" t="str">
        <f t="shared" si="0"/>
        <v>Lời rao – quảng cáo – đấu giá – đấu thầu</v>
      </c>
      <c r="K13" s="140">
        <f t="shared" si="1"/>
        <v>3.6211699164345405E-2</v>
      </c>
      <c r="L13" s="140">
        <f t="shared" si="2"/>
        <v>4.195804195804196E-2</v>
      </c>
    </row>
    <row r="14" spans="2:12" ht="17.5">
      <c r="B14" s="154" t="s">
        <v>4866</v>
      </c>
      <c r="J14" t="str">
        <f t="shared" si="0"/>
        <v>Bảng giá – bảng kê – danh sách – thống kê</v>
      </c>
      <c r="K14" s="140">
        <f t="shared" si="1"/>
        <v>9.1922005571030641E-2</v>
      </c>
      <c r="L14" s="140">
        <f t="shared" si="2"/>
        <v>0.12587412587412589</v>
      </c>
    </row>
    <row r="15" spans="2:12">
      <c r="B15" s="136" t="s">
        <v>4772</v>
      </c>
      <c r="C15" s="137" t="s">
        <v>4867</v>
      </c>
      <c r="D15" s="137" t="s">
        <v>4787</v>
      </c>
      <c r="E15" s="137" t="s">
        <v>4788</v>
      </c>
      <c r="F15" s="141" t="s">
        <v>4868</v>
      </c>
      <c r="G15" s="141" t="s">
        <v>4787</v>
      </c>
      <c r="H15" s="141" t="s">
        <v>4788</v>
      </c>
      <c r="J15" t="str">
        <f t="shared" si="0"/>
        <v>Bài tri thức – khảo cứu – giải thích</v>
      </c>
      <c r="K15" s="140">
        <f t="shared" si="1"/>
        <v>7.5208913649025072E-2</v>
      </c>
      <c r="L15" s="140">
        <f t="shared" si="2"/>
        <v>0.20979020979020979</v>
      </c>
    </row>
    <row r="16" spans="2:12">
      <c r="B16" t="s">
        <v>27</v>
      </c>
      <c r="C16">
        <f>COUNTIFS('GDB 1866-1871'!$R:$R,"Potteaux",'GDB 1866-1871'!$T:$T,$B16)</f>
        <v>217</v>
      </c>
      <c r="D16" s="142">
        <f>C16/COUNTIF(KQ_SoBao!$A:$A,"Potteaux")</f>
        <v>4.822222222222222</v>
      </c>
      <c r="E16" s="140">
        <f>C16/$C$19</f>
        <v>0.32243684992570582</v>
      </c>
      <c r="F16">
        <f>COUNTIFS('GDB 1866-1871'!$R:$R,"TVK",'GDB 1866-1871'!$T:$T,$B16)</f>
        <v>58</v>
      </c>
      <c r="G16" s="142">
        <f>F16/COUNTIF(KQ_SoBao!$A:$A,"TVK")</f>
        <v>3.8666666666666667</v>
      </c>
      <c r="H16" s="140">
        <f>F16/$F$19</f>
        <v>0.28855721393034828</v>
      </c>
      <c r="J16" t="str">
        <f t="shared" si="0"/>
        <v>Nghị luận – bình luận – khuyến dụ – giáo huấn</v>
      </c>
      <c r="K16" s="140">
        <f t="shared" si="1"/>
        <v>5.0139275766016712E-2</v>
      </c>
      <c r="L16" s="140">
        <f t="shared" si="2"/>
        <v>8.3916083916083919E-2</v>
      </c>
    </row>
    <row r="17" spans="2:12">
      <c r="B17" t="s">
        <v>13</v>
      </c>
      <c r="C17">
        <f>COUNTIFS('GDB 1866-1871'!$R:$R,"Potteaux",'GDB 1866-1871'!$T:$T,$B17)</f>
        <v>359</v>
      </c>
      <c r="D17" s="142">
        <f>C17/COUNTIF(KQ_SoBao!$A:$A,"Potteaux")</f>
        <v>7.9777777777777779</v>
      </c>
      <c r="E17" s="140">
        <f>C17/$C$19</f>
        <v>0.53343239227340267</v>
      </c>
      <c r="F17">
        <f>COUNTIFS('GDB 1866-1871'!$R:$R,"TVK",'GDB 1866-1871'!$T:$T,$B17)</f>
        <v>143</v>
      </c>
      <c r="G17" s="142">
        <f>F17/COUNTIF(KQ_SoBao!$A:$A,"TVK")</f>
        <v>9.5333333333333332</v>
      </c>
      <c r="H17" s="140">
        <f>F17/$F$19</f>
        <v>0.71144278606965172</v>
      </c>
      <c r="J17" t="str">
        <f t="shared" si="0"/>
        <v>Truyện – văn chương</v>
      </c>
      <c r="K17" s="140">
        <f t="shared" si="1"/>
        <v>0.12813370473537605</v>
      </c>
      <c r="L17" s="140">
        <f t="shared" si="2"/>
        <v>6.993006993006993E-3</v>
      </c>
    </row>
    <row r="18" spans="2:12">
      <c r="B18" t="s">
        <v>40</v>
      </c>
      <c r="C18">
        <f>COUNTIFS('GDB 1866-1871'!$R:$R,"Potteaux",'GDB 1866-1871'!$T:$T,$B18)</f>
        <v>97</v>
      </c>
      <c r="D18" s="142">
        <f>C18/COUNTIF(KQ_SoBao!$A:$A,"Potteaux")</f>
        <v>2.1555555555555554</v>
      </c>
      <c r="E18" s="140">
        <f>C18/$C$19</f>
        <v>0.14413075780089152</v>
      </c>
      <c r="F18">
        <f>COUNTIFS('GDB 1866-1871'!$R:$R,"TVK",'GDB 1866-1871'!$T:$T,$B18)</f>
        <v>0</v>
      </c>
      <c r="G18" s="142">
        <f>F18/COUNTIF(KQ_SoBao!$A:$A,"TVK")</f>
        <v>0</v>
      </c>
      <c r="H18" s="140">
        <f>F18/$F$19</f>
        <v>0</v>
      </c>
      <c r="J18" t="str">
        <f t="shared" si="0"/>
        <v>Thư từ – văn thư – báo cáo đăng nguyên dạng</v>
      </c>
      <c r="K18" s="140">
        <f t="shared" si="1"/>
        <v>2.2284122562674095E-2</v>
      </c>
      <c r="L18" s="140">
        <f t="shared" si="2"/>
        <v>6.993006993006993E-3</v>
      </c>
    </row>
    <row r="19" spans="2:12">
      <c r="B19" s="73" t="s">
        <v>1330</v>
      </c>
      <c r="C19" s="73">
        <f>SUM(C16:C18)</f>
        <v>673</v>
      </c>
      <c r="D19" s="139">
        <f>C19/COUNTIF(KQ_SoBao!$A:$A,"Potteaux")</f>
        <v>14.955555555555556</v>
      </c>
      <c r="E19" s="143">
        <f>C19/$C$19</f>
        <v>1</v>
      </c>
      <c r="F19" s="73">
        <f>SUM(F16:F18)</f>
        <v>201</v>
      </c>
      <c r="G19" s="139">
        <f>F19/COUNTIF(KQ_SoBao!$A:$A,"TVK")</f>
        <v>13.4</v>
      </c>
      <c r="H19" s="143">
        <f>F19/$F$19</f>
        <v>1</v>
      </c>
      <c r="J19" t="str">
        <f t="shared" si="0"/>
        <v>Hỏi đáp – bảng hỏi – đối thoại – phỏng vấn</v>
      </c>
      <c r="K19" s="140">
        <f t="shared" si="1"/>
        <v>1.6713091922005572E-2</v>
      </c>
      <c r="L19" s="140">
        <f t="shared" si="2"/>
        <v>0</v>
      </c>
    </row>
    <row r="21" spans="2:12" ht="17.5">
      <c r="B21" s="154" t="s">
        <v>4869</v>
      </c>
      <c r="J21" s="73" t="s">
        <v>4881</v>
      </c>
      <c r="K21" s="73" t="s">
        <v>4879</v>
      </c>
      <c r="L21" s="73" t="s">
        <v>4880</v>
      </c>
    </row>
    <row r="22" spans="2:12">
      <c r="B22" s="136" t="s">
        <v>4870</v>
      </c>
      <c r="C22" s="137" t="s">
        <v>4867</v>
      </c>
      <c r="D22" s="137" t="s">
        <v>4871</v>
      </c>
      <c r="E22" s="141" t="s">
        <v>4868</v>
      </c>
      <c r="F22" s="141" t="s">
        <v>4871</v>
      </c>
      <c r="J22" t="str">
        <f>B38</f>
        <v>Chính trị – hành chính</v>
      </c>
      <c r="K22" s="140">
        <f>D38</f>
        <v>4.456824512534819E-2</v>
      </c>
      <c r="L22" s="140">
        <f>F38</f>
        <v>2.097902097902098E-2</v>
      </c>
    </row>
    <row r="23" spans="2:12">
      <c r="B23" t="str">
        <f>'Kết quả'!B80</f>
        <v>Tin – tường thuật sự kiện</v>
      </c>
      <c r="C23">
        <f>COUNTIFS('GDB 1866-1871'!$R:$R,"Potteaux",'GDB 1866-1871'!$T:$T,"Tạp vụ",'GDB 1866-1871'!$G:$G,$B23)</f>
        <v>149</v>
      </c>
      <c r="D23" s="140">
        <f>C23/$K$2</f>
        <v>0.41504178272980502</v>
      </c>
      <c r="E23">
        <f>COUNTIFS('GDB 1866-1871'!$R:$R,"TVK",'GDB 1866-1871'!$T:$T,"Tạp vụ",'GDB 1866-1871'!$G:$G,$B23)</f>
        <v>64</v>
      </c>
      <c r="F23" s="140">
        <f>E23/$K$3</f>
        <v>0.44755244755244755</v>
      </c>
      <c r="J23" t="str">
        <f t="shared" ref="J23:J37" si="3">B39</f>
        <v>Pháp luật – tư pháp – an ninh</v>
      </c>
      <c r="K23" s="140">
        <f t="shared" ref="K23:K37" si="4">D39</f>
        <v>0.1392757660167131</v>
      </c>
      <c r="L23" s="140">
        <f t="shared" ref="L23:L37" si="5">F39</f>
        <v>9.0909090909090912E-2</v>
      </c>
    </row>
    <row r="24" spans="2:12">
      <c r="B24" t="str">
        <f>'Kết quả'!B81</f>
        <v>Tin tổng hợp</v>
      </c>
      <c r="C24">
        <f>COUNTIFS('GDB 1866-1871'!$R:$R,"Potteaux",'GDB 1866-1871'!$T:$T,"Tạp vụ",'GDB 1866-1871'!$G:$G,$B24)</f>
        <v>37</v>
      </c>
      <c r="D24" s="140">
        <f t="shared" ref="D24:D33" si="6">C24/$K$2</f>
        <v>0.10306406685236769</v>
      </c>
      <c r="E24">
        <f>COUNTIFS('GDB 1866-1871'!$R:$R,"TVK",'GDB 1866-1871'!$T:$T,"Tạp vụ",'GDB 1866-1871'!$G:$G,$B24)</f>
        <v>7</v>
      </c>
      <c r="F24" s="140">
        <f t="shared" ref="F24:F33" si="7">E24/$K$3</f>
        <v>4.8951048951048952E-2</v>
      </c>
      <c r="J24" t="str">
        <f t="shared" si="3"/>
        <v>Quân sự – chiến sự</v>
      </c>
      <c r="K24" s="140">
        <f t="shared" si="4"/>
        <v>9.4707520891364902E-2</v>
      </c>
      <c r="L24" s="140">
        <f t="shared" si="5"/>
        <v>0</v>
      </c>
    </row>
    <row r="25" spans="2:12">
      <c r="B25" t="str">
        <f>'Kết quả'!B82</f>
        <v>Văn bản công quyền – quy phạm – quyết định</v>
      </c>
      <c r="C25">
        <f>COUNTIFS('GDB 1866-1871'!$R:$R,"Potteaux",'GDB 1866-1871'!$T:$T,"Tạp vụ",'GDB 1866-1871'!$G:$G,$B25)</f>
        <v>8</v>
      </c>
      <c r="D25" s="140">
        <f t="shared" si="6"/>
        <v>2.2284122562674095E-2</v>
      </c>
      <c r="E25">
        <f>COUNTIFS('GDB 1866-1871'!$R:$R,"TVK",'GDB 1866-1871'!$T:$T,"Tạp vụ",'GDB 1866-1871'!$G:$G,$B25)</f>
        <v>0</v>
      </c>
      <c r="F25" s="140">
        <f t="shared" si="7"/>
        <v>0</v>
      </c>
      <c r="J25" t="str">
        <f t="shared" si="3"/>
        <v>Ngoại giao – quan hệ đối ngoại</v>
      </c>
      <c r="K25" s="140">
        <f t="shared" si="4"/>
        <v>1.9498607242339833E-2</v>
      </c>
      <c r="L25" s="140">
        <f t="shared" si="5"/>
        <v>0</v>
      </c>
    </row>
    <row r="26" spans="2:12">
      <c r="B26" t="str">
        <f>'Kết quả'!B83</f>
        <v>Thông báo – yết thị</v>
      </c>
      <c r="C26">
        <f>COUNTIFS('GDB 1866-1871'!$R:$R,"Potteaux",'GDB 1866-1871'!$T:$T,"Tạp vụ",'GDB 1866-1871'!$G:$G,$B26)</f>
        <v>14</v>
      </c>
      <c r="D26" s="140">
        <f t="shared" si="6"/>
        <v>3.8997214484679667E-2</v>
      </c>
      <c r="E26">
        <f>COUNTIFS('GDB 1866-1871'!$R:$R,"TVK",'GDB 1866-1871'!$T:$T,"Tạp vụ",'GDB 1866-1871'!$G:$G,$B26)</f>
        <v>4</v>
      </c>
      <c r="F26" s="140">
        <f t="shared" si="7"/>
        <v>2.7972027972027972E-2</v>
      </c>
      <c r="J26" t="str">
        <f t="shared" si="3"/>
        <v>Kinh tế – tài chính – thương mại</v>
      </c>
      <c r="K26" s="140">
        <f t="shared" si="4"/>
        <v>0.15041782729805014</v>
      </c>
      <c r="L26" s="140">
        <f t="shared" si="5"/>
        <v>0.12587412587412589</v>
      </c>
    </row>
    <row r="27" spans="2:12">
      <c r="B27" t="str">
        <f>'Kết quả'!B84</f>
        <v>Lời rao – quảng cáo – đấu giá – đấu thầu</v>
      </c>
      <c r="C27">
        <f>COUNTIFS('GDB 1866-1871'!$R:$R,"Potteaux",'GDB 1866-1871'!$T:$T,"Tạp vụ",'GDB 1866-1871'!$G:$G,$B27)</f>
        <v>13</v>
      </c>
      <c r="D27" s="140">
        <f t="shared" si="6"/>
        <v>3.6211699164345405E-2</v>
      </c>
      <c r="E27">
        <f>COUNTIFS('GDB 1866-1871'!$R:$R,"TVK",'GDB 1866-1871'!$T:$T,"Tạp vụ",'GDB 1866-1871'!$G:$G,$B27)</f>
        <v>6</v>
      </c>
      <c r="F27" s="140">
        <f t="shared" si="7"/>
        <v>4.195804195804196E-2</v>
      </c>
      <c r="J27" t="str">
        <f t="shared" si="3"/>
        <v>Nông nghiệp – sản xuất – nghề nghiệp</v>
      </c>
      <c r="K27" s="140">
        <f t="shared" si="4"/>
        <v>3.6211699164345405E-2</v>
      </c>
      <c r="L27" s="140">
        <f t="shared" si="5"/>
        <v>2.097902097902098E-2</v>
      </c>
    </row>
    <row r="28" spans="2:12">
      <c r="B28" t="str">
        <f>'Kết quả'!B85</f>
        <v>Bảng giá – bảng kê – danh sách – thống kê</v>
      </c>
      <c r="C28">
        <f>COUNTIFS('GDB 1866-1871'!$R:$R,"Potteaux",'GDB 1866-1871'!$T:$T,"Tạp vụ",'GDB 1866-1871'!$G:$G,$B28)</f>
        <v>33</v>
      </c>
      <c r="D28" s="140">
        <f t="shared" si="6"/>
        <v>9.1922005571030641E-2</v>
      </c>
      <c r="E28">
        <f>COUNTIFS('GDB 1866-1871'!$R:$R,"TVK",'GDB 1866-1871'!$T:$T,"Tạp vụ",'GDB 1866-1871'!$G:$G,$B28)</f>
        <v>18</v>
      </c>
      <c r="F28" s="140">
        <f t="shared" si="7"/>
        <v>0.12587412587412589</v>
      </c>
      <c r="J28" t="str">
        <f t="shared" si="3"/>
        <v>Giao thông – tàu thuyền – liên lạc</v>
      </c>
      <c r="K28" s="140">
        <f t="shared" si="4"/>
        <v>5.5710306406685237E-3</v>
      </c>
      <c r="L28" s="140">
        <f t="shared" si="5"/>
        <v>4.195804195804196E-2</v>
      </c>
    </row>
    <row r="29" spans="2:12">
      <c r="B29" t="str">
        <f>'Kết quả'!B86</f>
        <v>Bài tri thức – khảo cứu – giải thích</v>
      </c>
      <c r="C29">
        <f>COUNTIFS('GDB 1866-1871'!$R:$R,"Potteaux",'GDB 1866-1871'!$T:$T,"Tạp vụ",'GDB 1866-1871'!$G:$G,$B29)</f>
        <v>27</v>
      </c>
      <c r="D29" s="140">
        <f t="shared" si="6"/>
        <v>7.5208913649025072E-2</v>
      </c>
      <c r="E29">
        <f>COUNTIFS('GDB 1866-1871'!$R:$R,"TVK",'GDB 1866-1871'!$T:$T,"Tạp vụ",'GDB 1866-1871'!$G:$G,$B29)</f>
        <v>30</v>
      </c>
      <c r="F29" s="140">
        <f t="shared" si="7"/>
        <v>0.20979020979020979</v>
      </c>
      <c r="J29" t="str">
        <f t="shared" si="3"/>
        <v>Y tế – sức khỏe</v>
      </c>
      <c r="K29" s="140">
        <f t="shared" si="4"/>
        <v>1.3927576601671309E-2</v>
      </c>
      <c r="L29" s="140">
        <f t="shared" si="5"/>
        <v>0</v>
      </c>
    </row>
    <row r="30" spans="2:12">
      <c r="B30" t="str">
        <f>'Kết quả'!B87</f>
        <v>Nghị luận – bình luận – khuyến dụ – giáo huấn</v>
      </c>
      <c r="C30">
        <f>COUNTIFS('GDB 1866-1871'!$R:$R,"Potteaux",'GDB 1866-1871'!$T:$T,"Tạp vụ",'GDB 1866-1871'!$G:$G,$B30)</f>
        <v>18</v>
      </c>
      <c r="D30" s="140">
        <f t="shared" si="6"/>
        <v>5.0139275766016712E-2</v>
      </c>
      <c r="E30">
        <f>COUNTIFS('GDB 1866-1871'!$R:$R,"TVK",'GDB 1866-1871'!$T:$T,"Tạp vụ",'GDB 1866-1871'!$G:$G,$B30)</f>
        <v>12</v>
      </c>
      <c r="F30" s="140">
        <f t="shared" si="7"/>
        <v>8.3916083916083919E-2</v>
      </c>
      <c r="J30" t="str">
        <f t="shared" si="3"/>
        <v>Giáo dục – khoa cử</v>
      </c>
      <c r="K30" s="140">
        <f t="shared" si="4"/>
        <v>4.1782729805013928E-2</v>
      </c>
      <c r="L30" s="140">
        <f t="shared" si="5"/>
        <v>6.993006993006993E-3</v>
      </c>
    </row>
    <row r="31" spans="2:12">
      <c r="B31" t="str">
        <f>'Kết quả'!B88</f>
        <v>Truyện – văn chương</v>
      </c>
      <c r="C31">
        <f>COUNTIFS('GDB 1866-1871'!$R:$R,"Potteaux",'GDB 1866-1871'!$T:$T,"Tạp vụ",'GDB 1866-1871'!$G:$G,$B31)</f>
        <v>46</v>
      </c>
      <c r="D31" s="140">
        <f t="shared" si="6"/>
        <v>0.12813370473537605</v>
      </c>
      <c r="E31">
        <f>COUNTIFS('GDB 1866-1871'!$R:$R,"TVK",'GDB 1866-1871'!$T:$T,"Tạp vụ",'GDB 1866-1871'!$G:$G,$B31)</f>
        <v>1</v>
      </c>
      <c r="F31" s="140">
        <f t="shared" si="7"/>
        <v>6.993006993006993E-3</v>
      </c>
      <c r="J31" t="str">
        <f t="shared" si="3"/>
        <v>Văn hóa – xã hội – phong tục – đời sống</v>
      </c>
      <c r="K31" s="140">
        <f t="shared" si="4"/>
        <v>0.18384401114206128</v>
      </c>
      <c r="L31" s="140">
        <f t="shared" si="5"/>
        <v>0.16783216783216784</v>
      </c>
    </row>
    <row r="32" spans="2:12">
      <c r="B32" t="str">
        <f>'Kết quả'!B89</f>
        <v>Thư từ – văn thư – báo cáo đăng nguyên dạng</v>
      </c>
      <c r="C32">
        <f>COUNTIFS('GDB 1866-1871'!$R:$R,"Potteaux",'GDB 1866-1871'!$T:$T,"Tạp vụ",'GDB 1866-1871'!$G:$G,$B32)</f>
        <v>8</v>
      </c>
      <c r="D32" s="140">
        <f t="shared" si="6"/>
        <v>2.2284122562674095E-2</v>
      </c>
      <c r="E32">
        <f>COUNTIFS('GDB 1866-1871'!$R:$R,"TVK",'GDB 1866-1871'!$T:$T,"Tạp vụ",'GDB 1866-1871'!$G:$G,$B32)</f>
        <v>1</v>
      </c>
      <c r="F32" s="140">
        <f t="shared" si="7"/>
        <v>6.993006993006993E-3</v>
      </c>
      <c r="J32" t="str">
        <f t="shared" si="3"/>
        <v>Tôn giáo – tín ngưỡng</v>
      </c>
      <c r="K32" s="140">
        <f t="shared" si="4"/>
        <v>1.1142061281337047E-2</v>
      </c>
      <c r="L32" s="140">
        <f t="shared" si="5"/>
        <v>1.3986013986013986E-2</v>
      </c>
    </row>
    <row r="33" spans="2:12">
      <c r="B33" t="str">
        <f>'Kết quả'!B90</f>
        <v>Hỏi đáp – bảng hỏi – đối thoại – phỏng vấn</v>
      </c>
      <c r="C33">
        <f>COUNTIFS('GDB 1866-1871'!$R:$R,"Potteaux",'GDB 1866-1871'!$T:$T,"Tạp vụ",'GDB 1866-1871'!$G:$G,$B33)</f>
        <v>6</v>
      </c>
      <c r="D33" s="140">
        <f t="shared" si="6"/>
        <v>1.6713091922005572E-2</v>
      </c>
      <c r="E33">
        <f>COUNTIFS('GDB 1866-1871'!$R:$R,"TVK",'GDB 1866-1871'!$T:$T,"Tạp vụ",'GDB 1866-1871'!$G:$G,$B33)</f>
        <v>0</v>
      </c>
      <c r="F33" s="140">
        <f t="shared" si="7"/>
        <v>0</v>
      </c>
      <c r="J33" t="str">
        <f t="shared" si="3"/>
        <v>Lịch sử – địa lý</v>
      </c>
      <c r="K33" s="140">
        <f t="shared" si="4"/>
        <v>4.7353760445682451E-2</v>
      </c>
      <c r="L33" s="140">
        <f t="shared" si="5"/>
        <v>0.15384615384615385</v>
      </c>
    </row>
    <row r="34" spans="2:12">
      <c r="B34" s="73" t="s">
        <v>1330</v>
      </c>
      <c r="C34" s="73">
        <f>SUM(C23:C33)</f>
        <v>359</v>
      </c>
      <c r="D34" s="143">
        <f>C34/$K$2</f>
        <v>1</v>
      </c>
      <c r="E34" s="73">
        <f>SUM(E23:E33)</f>
        <v>143</v>
      </c>
      <c r="F34" s="143">
        <f>E34/$K$3</f>
        <v>1</v>
      </c>
      <c r="J34" t="str">
        <f t="shared" si="3"/>
        <v>Khoa học – kỹ thuật</v>
      </c>
      <c r="K34" s="140">
        <f t="shared" si="4"/>
        <v>1.6713091922005572E-2</v>
      </c>
      <c r="L34" s="140">
        <f t="shared" si="5"/>
        <v>6.993006993006993E-3</v>
      </c>
    </row>
    <row r="35" spans="2:12">
      <c r="J35" t="str">
        <f t="shared" si="3"/>
        <v>Tai nạn – thiên tai – sự cố</v>
      </c>
      <c r="K35" s="140">
        <f t="shared" si="4"/>
        <v>9.1922005571030641E-2</v>
      </c>
      <c r="L35" s="140">
        <f t="shared" si="5"/>
        <v>0.27972027972027974</v>
      </c>
    </row>
    <row r="36" spans="2:12" ht="17.5">
      <c r="B36" s="154" t="s">
        <v>4872</v>
      </c>
      <c r="J36" t="str">
        <f t="shared" si="3"/>
        <v>Báo chí – xuất bản – truyền thông</v>
      </c>
      <c r="K36" s="140">
        <f t="shared" si="4"/>
        <v>1.3927576601671309E-2</v>
      </c>
      <c r="L36" s="140">
        <f t="shared" si="5"/>
        <v>4.195804195804196E-2</v>
      </c>
    </row>
    <row r="37" spans="2:12">
      <c r="B37" s="136" t="s">
        <v>4873</v>
      </c>
      <c r="C37" s="137" t="s">
        <v>4867</v>
      </c>
      <c r="D37" s="137" t="s">
        <v>4871</v>
      </c>
      <c r="E37" s="141" t="s">
        <v>4868</v>
      </c>
      <c r="F37" s="141" t="s">
        <v>4871</v>
      </c>
      <c r="J37" t="str">
        <f t="shared" si="3"/>
        <v>Đa chủ đề</v>
      </c>
      <c r="K37" s="140">
        <f t="shared" si="4"/>
        <v>8.9136490250696379E-2</v>
      </c>
      <c r="L37" s="140">
        <f t="shared" si="5"/>
        <v>2.7972027972027972E-2</v>
      </c>
    </row>
    <row r="38" spans="2:12">
      <c r="B38" t="str">
        <f>'Kết quả'!B95</f>
        <v>Chính trị – hành chính</v>
      </c>
      <c r="C38">
        <f>COUNTIFS('GDB 1866-1871'!$R:$R,"Potteaux",'GDB 1866-1871'!$T:$T,"Tạp vụ",'GDB 1866-1871'!$I:$I,$B38)</f>
        <v>16</v>
      </c>
      <c r="D38" s="140">
        <f>C38/$K$2</f>
        <v>4.456824512534819E-2</v>
      </c>
      <c r="E38">
        <f>COUNTIFS('GDB 1866-1871'!$R:$R,"TVK",'GDB 1866-1871'!$T:$T,"Tạp vụ",'GDB 1866-1871'!$I:$I,$B38)</f>
        <v>3</v>
      </c>
      <c r="F38" s="140">
        <f>E38/$K$3</f>
        <v>2.097902097902098E-2</v>
      </c>
    </row>
    <row r="39" spans="2:12">
      <c r="B39" t="str">
        <f>'Kết quả'!B96</f>
        <v>Pháp luật – tư pháp – an ninh</v>
      </c>
      <c r="C39">
        <f>COUNTIFS('GDB 1866-1871'!$R:$R,"Potteaux",'GDB 1866-1871'!$T:$T,"Tạp vụ",'GDB 1866-1871'!$I:$I,$B39)</f>
        <v>50</v>
      </c>
      <c r="D39" s="140">
        <f t="shared" ref="D39:D53" si="8">C39/$K$2</f>
        <v>0.1392757660167131</v>
      </c>
      <c r="E39">
        <f>COUNTIFS('GDB 1866-1871'!$R:$R,"TVK",'GDB 1866-1871'!$T:$T,"Tạp vụ",'GDB 1866-1871'!$I:$I,$B39)</f>
        <v>13</v>
      </c>
      <c r="F39" s="140">
        <f t="shared" ref="F39:F53" si="9">E39/$K$3</f>
        <v>9.0909090909090912E-2</v>
      </c>
      <c r="J39" s="73" t="s">
        <v>4772</v>
      </c>
      <c r="K39" s="73" t="s">
        <v>1896</v>
      </c>
      <c r="L39" s="73" t="s">
        <v>3661</v>
      </c>
    </row>
    <row r="40" spans="2:12">
      <c r="B40" t="str">
        <f>'Kết quả'!B97</f>
        <v>Quân sự – chiến sự</v>
      </c>
      <c r="C40">
        <f>COUNTIFS('GDB 1866-1871'!$R:$R,"Potteaux",'GDB 1866-1871'!$T:$T,"Tạp vụ",'GDB 1866-1871'!$I:$I,$B40)</f>
        <v>34</v>
      </c>
      <c r="D40" s="140">
        <f t="shared" si="8"/>
        <v>9.4707520891364902E-2</v>
      </c>
      <c r="E40">
        <f>COUNTIFS('GDB 1866-1871'!$R:$R,"TVK",'GDB 1866-1871'!$T:$T,"Tạp vụ",'GDB 1866-1871'!$I:$I,$B40)</f>
        <v>0</v>
      </c>
      <c r="F40" s="140">
        <f t="shared" si="9"/>
        <v>0</v>
      </c>
      <c r="J40" t="str">
        <f>B16</f>
        <v>Công vụ</v>
      </c>
      <c r="K40" s="140">
        <f>E16</f>
        <v>0.32243684992570582</v>
      </c>
      <c r="L40" s="140">
        <f>H16</f>
        <v>0.28855721393034828</v>
      </c>
    </row>
    <row r="41" spans="2:12">
      <c r="B41" t="str">
        <f>'Kết quả'!B98</f>
        <v>Ngoại giao – quan hệ đối ngoại</v>
      </c>
      <c r="C41">
        <f>COUNTIFS('GDB 1866-1871'!$R:$R,"Potteaux",'GDB 1866-1871'!$T:$T,"Tạp vụ",'GDB 1866-1871'!$I:$I,$B41)</f>
        <v>7</v>
      </c>
      <c r="D41" s="140">
        <f t="shared" si="8"/>
        <v>1.9498607242339833E-2</v>
      </c>
      <c r="E41">
        <f>COUNTIFS('GDB 1866-1871'!$R:$R,"TVK",'GDB 1866-1871'!$T:$T,"Tạp vụ",'GDB 1866-1871'!$I:$I,$B41)</f>
        <v>0</v>
      </c>
      <c r="F41" s="140">
        <f t="shared" si="9"/>
        <v>0</v>
      </c>
      <c r="J41" t="str">
        <f>B17</f>
        <v>Tạp vụ</v>
      </c>
      <c r="K41" s="140">
        <f>E17</f>
        <v>0.53343239227340267</v>
      </c>
      <c r="L41" s="140">
        <f>H17</f>
        <v>0.71144278606965172</v>
      </c>
    </row>
    <row r="42" spans="2:12">
      <c r="B42" t="str">
        <f>'Kết quả'!B99</f>
        <v>Kinh tế – tài chính – thương mại</v>
      </c>
      <c r="C42">
        <f>COUNTIFS('GDB 1866-1871'!$R:$R,"Potteaux",'GDB 1866-1871'!$T:$T,"Tạp vụ",'GDB 1866-1871'!$I:$I,$B42)</f>
        <v>54</v>
      </c>
      <c r="D42" s="140">
        <f t="shared" si="8"/>
        <v>0.15041782729805014</v>
      </c>
      <c r="E42">
        <f>COUNTIFS('GDB 1866-1871'!$R:$R,"TVK",'GDB 1866-1871'!$T:$T,"Tạp vụ",'GDB 1866-1871'!$I:$I,$B42)</f>
        <v>18</v>
      </c>
      <c r="F42" s="140">
        <f t="shared" si="9"/>
        <v>0.12587412587412589</v>
      </c>
      <c r="J42" t="str">
        <f>B18</f>
        <v>Giá chợ</v>
      </c>
      <c r="K42" s="140">
        <f>E18</f>
        <v>0.14413075780089152</v>
      </c>
      <c r="L42" s="140">
        <f>H18</f>
        <v>0</v>
      </c>
    </row>
    <row r="43" spans="2:12">
      <c r="B43" t="str">
        <f>'Kết quả'!B100</f>
        <v>Nông nghiệp – sản xuất – nghề nghiệp</v>
      </c>
      <c r="C43">
        <f>COUNTIFS('GDB 1866-1871'!$R:$R,"Potteaux",'GDB 1866-1871'!$T:$T,"Tạp vụ",'GDB 1866-1871'!$I:$I,$B43)</f>
        <v>13</v>
      </c>
      <c r="D43" s="140">
        <f t="shared" si="8"/>
        <v>3.6211699164345405E-2</v>
      </c>
      <c r="E43">
        <f>COUNTIFS('GDB 1866-1871'!$R:$R,"TVK",'GDB 1866-1871'!$T:$T,"Tạp vụ",'GDB 1866-1871'!$I:$I,$B43)</f>
        <v>3</v>
      </c>
      <c r="F43" s="140">
        <f t="shared" si="9"/>
        <v>2.097902097902098E-2</v>
      </c>
    </row>
    <row r="44" spans="2:12">
      <c r="B44" t="str">
        <f>'Kết quả'!B101</f>
        <v>Giao thông – tàu thuyền – liên lạc</v>
      </c>
      <c r="C44">
        <f>COUNTIFS('GDB 1866-1871'!$R:$R,"Potteaux",'GDB 1866-1871'!$T:$T,"Tạp vụ",'GDB 1866-1871'!$I:$I,$B44)</f>
        <v>2</v>
      </c>
      <c r="D44" s="140">
        <f t="shared" si="8"/>
        <v>5.5710306406685237E-3</v>
      </c>
      <c r="E44">
        <f>COUNTIFS('GDB 1866-1871'!$R:$R,"TVK",'GDB 1866-1871'!$T:$T,"Tạp vụ",'GDB 1866-1871'!$I:$I,$B44)</f>
        <v>6</v>
      </c>
      <c r="F44" s="140">
        <f t="shared" si="9"/>
        <v>4.195804195804196E-2</v>
      </c>
    </row>
    <row r="45" spans="2:12">
      <c r="B45" t="str">
        <f>'Kết quả'!B102</f>
        <v>Y tế – sức khỏe</v>
      </c>
      <c r="C45">
        <f>COUNTIFS('GDB 1866-1871'!$R:$R,"Potteaux",'GDB 1866-1871'!$T:$T,"Tạp vụ",'GDB 1866-1871'!$I:$I,$B45)</f>
        <v>5</v>
      </c>
      <c r="D45" s="140">
        <f t="shared" si="8"/>
        <v>1.3927576601671309E-2</v>
      </c>
      <c r="E45">
        <f>COUNTIFS('GDB 1866-1871'!$R:$R,"TVK",'GDB 1866-1871'!$T:$T,"Tạp vụ",'GDB 1866-1871'!$I:$I,$B45)</f>
        <v>0</v>
      </c>
      <c r="F45" s="140">
        <f t="shared" si="9"/>
        <v>0</v>
      </c>
      <c r="J45" s="73" t="s">
        <v>4882</v>
      </c>
      <c r="K45" s="73" t="s">
        <v>4879</v>
      </c>
      <c r="L45" s="73" t="s">
        <v>4880</v>
      </c>
    </row>
    <row r="46" spans="2:12">
      <c r="B46" t="str">
        <f>'Kết quả'!B103</f>
        <v>Giáo dục – khoa cử</v>
      </c>
      <c r="C46">
        <f>COUNTIFS('GDB 1866-1871'!$R:$R,"Potteaux",'GDB 1866-1871'!$T:$T,"Tạp vụ",'GDB 1866-1871'!$I:$I,$B46)</f>
        <v>15</v>
      </c>
      <c r="D46" s="140">
        <f t="shared" si="8"/>
        <v>4.1782729805013928E-2</v>
      </c>
      <c r="E46">
        <f>COUNTIFS('GDB 1866-1871'!$R:$R,"TVK",'GDB 1866-1871'!$T:$T,"Tạp vụ",'GDB 1866-1871'!$I:$I,$B46)</f>
        <v>1</v>
      </c>
      <c r="F46" s="140">
        <f t="shared" si="9"/>
        <v>6.993006993006993E-3</v>
      </c>
      <c r="J46" t="str">
        <f>B58</f>
        <v>Công vụ</v>
      </c>
      <c r="K46" s="140">
        <f>E58</f>
        <v>0.2119815668202765</v>
      </c>
      <c r="L46" s="140">
        <f>H58</f>
        <v>0.46551724137931033</v>
      </c>
    </row>
    <row r="47" spans="2:12">
      <c r="B47" t="str">
        <f>'Kết quả'!B104</f>
        <v>Văn hóa – xã hội – phong tục – đời sống</v>
      </c>
      <c r="C47">
        <f>COUNTIFS('GDB 1866-1871'!$R:$R,"Potteaux",'GDB 1866-1871'!$T:$T,"Tạp vụ",'GDB 1866-1871'!$I:$I,$B47)</f>
        <v>66</v>
      </c>
      <c r="D47" s="140">
        <f t="shared" si="8"/>
        <v>0.18384401114206128</v>
      </c>
      <c r="E47">
        <f>COUNTIFS('GDB 1866-1871'!$R:$R,"TVK",'GDB 1866-1871'!$T:$T,"Tạp vụ",'GDB 1866-1871'!$I:$I,$B47)</f>
        <v>24</v>
      </c>
      <c r="F47" s="140">
        <f t="shared" si="9"/>
        <v>0.16783216783216784</v>
      </c>
      <c r="J47" t="str">
        <f>B59</f>
        <v>Tạp vụ</v>
      </c>
      <c r="K47" s="140">
        <f>E59</f>
        <v>0.37325905292479111</v>
      </c>
      <c r="L47" s="140">
        <f>H59</f>
        <v>0.79020979020979021</v>
      </c>
    </row>
    <row r="48" spans="2:12">
      <c r="B48" t="str">
        <f>'Kết quả'!B105</f>
        <v>Tôn giáo – tín ngưỡng</v>
      </c>
      <c r="C48">
        <f>COUNTIFS('GDB 1866-1871'!$R:$R,"Potteaux",'GDB 1866-1871'!$T:$T,"Tạp vụ",'GDB 1866-1871'!$I:$I,$B48)</f>
        <v>4</v>
      </c>
      <c r="D48" s="140">
        <f t="shared" si="8"/>
        <v>1.1142061281337047E-2</v>
      </c>
      <c r="E48">
        <f>COUNTIFS('GDB 1866-1871'!$R:$R,"TVK",'GDB 1866-1871'!$T:$T,"Tạp vụ",'GDB 1866-1871'!$I:$I,$B48)</f>
        <v>2</v>
      </c>
      <c r="F48" s="140">
        <f t="shared" si="9"/>
        <v>1.3986013986013986E-2</v>
      </c>
      <c r="J48" t="str">
        <f>B60</f>
        <v>Công vụ + Tạp vụ</v>
      </c>
      <c r="K48" s="140">
        <f>E60</f>
        <v>0.3125</v>
      </c>
      <c r="L48" s="140">
        <f>H60</f>
        <v>0.69651741293532343</v>
      </c>
    </row>
    <row r="49" spans="2:8">
      <c r="B49" t="str">
        <f>'Kết quả'!B106</f>
        <v>Lịch sử – địa lý</v>
      </c>
      <c r="C49">
        <f>COUNTIFS('GDB 1866-1871'!$R:$R,"Potteaux",'GDB 1866-1871'!$T:$T,"Tạp vụ",'GDB 1866-1871'!$I:$I,$B49)</f>
        <v>17</v>
      </c>
      <c r="D49" s="140">
        <f t="shared" si="8"/>
        <v>4.7353760445682451E-2</v>
      </c>
      <c r="E49">
        <f>COUNTIFS('GDB 1866-1871'!$R:$R,"TVK",'GDB 1866-1871'!$T:$T,"Tạp vụ",'GDB 1866-1871'!$I:$I,$B49)</f>
        <v>22</v>
      </c>
      <c r="F49" s="140">
        <f t="shared" si="9"/>
        <v>0.15384615384615385</v>
      </c>
    </row>
    <row r="50" spans="2:8">
      <c r="B50" t="str">
        <f>'Kết quả'!B107</f>
        <v>Khoa học – kỹ thuật</v>
      </c>
      <c r="C50">
        <f>COUNTIFS('GDB 1866-1871'!$R:$R,"Potteaux",'GDB 1866-1871'!$T:$T,"Tạp vụ",'GDB 1866-1871'!$I:$I,$B50)</f>
        <v>6</v>
      </c>
      <c r="D50" s="140">
        <f t="shared" si="8"/>
        <v>1.6713091922005572E-2</v>
      </c>
      <c r="E50">
        <f>COUNTIFS('GDB 1866-1871'!$R:$R,"TVK",'GDB 1866-1871'!$T:$T,"Tạp vụ",'GDB 1866-1871'!$I:$I,$B50)</f>
        <v>1</v>
      </c>
      <c r="F50" s="140">
        <f t="shared" si="9"/>
        <v>6.993006993006993E-3</v>
      </c>
    </row>
    <row r="51" spans="2:8">
      <c r="B51" t="str">
        <f>'Kết quả'!B108</f>
        <v>Tai nạn – thiên tai – sự cố</v>
      </c>
      <c r="C51">
        <f>COUNTIFS('GDB 1866-1871'!$R:$R,"Potteaux",'GDB 1866-1871'!$T:$T,"Tạp vụ",'GDB 1866-1871'!$I:$I,$B51)</f>
        <v>33</v>
      </c>
      <c r="D51" s="140">
        <f t="shared" si="8"/>
        <v>9.1922005571030641E-2</v>
      </c>
      <c r="E51">
        <f>COUNTIFS('GDB 1866-1871'!$R:$R,"TVK",'GDB 1866-1871'!$T:$T,"Tạp vụ",'GDB 1866-1871'!$I:$I,$B51)</f>
        <v>40</v>
      </c>
      <c r="F51" s="140">
        <f t="shared" si="9"/>
        <v>0.27972027972027974</v>
      </c>
    </row>
    <row r="52" spans="2:8">
      <c r="B52" t="str">
        <f>'Kết quả'!B109</f>
        <v>Báo chí – xuất bản – truyền thông</v>
      </c>
      <c r="C52">
        <f>COUNTIFS('GDB 1866-1871'!$R:$R,"Potteaux",'GDB 1866-1871'!$T:$T,"Tạp vụ",'GDB 1866-1871'!$I:$I,$B52)</f>
        <v>5</v>
      </c>
      <c r="D52" s="140">
        <f t="shared" si="8"/>
        <v>1.3927576601671309E-2</v>
      </c>
      <c r="E52">
        <f>COUNTIFS('GDB 1866-1871'!$R:$R,"TVK",'GDB 1866-1871'!$T:$T,"Tạp vụ",'GDB 1866-1871'!$I:$I,$B52)</f>
        <v>6</v>
      </c>
      <c r="F52" s="140">
        <f t="shared" si="9"/>
        <v>4.195804195804196E-2</v>
      </c>
    </row>
    <row r="53" spans="2:8">
      <c r="B53" t="str">
        <f>'Kết quả'!B110</f>
        <v>Đa chủ đề</v>
      </c>
      <c r="C53">
        <f>COUNTIFS('GDB 1866-1871'!$R:$R,"Potteaux",'GDB 1866-1871'!$T:$T,"Tạp vụ",'GDB 1866-1871'!$I:$I,$B53)</f>
        <v>32</v>
      </c>
      <c r="D53" s="140">
        <f t="shared" si="8"/>
        <v>8.9136490250696379E-2</v>
      </c>
      <c r="E53">
        <f>COUNTIFS('GDB 1866-1871'!$R:$R,"TVK",'GDB 1866-1871'!$T:$T,"Tạp vụ",'GDB 1866-1871'!$I:$I,$B53)</f>
        <v>4</v>
      </c>
      <c r="F53" s="140">
        <f t="shared" si="9"/>
        <v>2.7972027972027972E-2</v>
      </c>
    </row>
    <row r="54" spans="2:8">
      <c r="B54" s="73" t="s">
        <v>1330</v>
      </c>
      <c r="C54" s="73">
        <f>SUM(C38:C53)</f>
        <v>359</v>
      </c>
      <c r="D54" s="143">
        <f>C54/$K$2</f>
        <v>1</v>
      </c>
      <c r="E54" s="73">
        <f>SUM(E38:E53)</f>
        <v>143</v>
      </c>
      <c r="F54" s="143">
        <f>E54/$K$3</f>
        <v>1</v>
      </c>
    </row>
    <row r="56" spans="2:8" ht="17.5">
      <c r="B56" s="154" t="s">
        <v>4874</v>
      </c>
    </row>
    <row r="57" spans="2:8">
      <c r="B57" s="136" t="s">
        <v>4772</v>
      </c>
      <c r="C57" s="137" t="s">
        <v>4875</v>
      </c>
      <c r="D57" s="137" t="s">
        <v>1330</v>
      </c>
      <c r="E57" s="137" t="s">
        <v>4876</v>
      </c>
      <c r="F57" s="141" t="s">
        <v>4877</v>
      </c>
      <c r="G57" s="141" t="s">
        <v>1330</v>
      </c>
      <c r="H57" s="141" t="s">
        <v>4876</v>
      </c>
    </row>
    <row r="58" spans="2:8">
      <c r="B58" t="s">
        <v>27</v>
      </c>
      <c r="C58">
        <f>COUNTIFS('GDB 1866-1871'!$R:$R,"Potteaux",'GDB 1866-1871'!$T:$T,$B58)-COUNTIFS('GDB 1866-1871'!$R:$R,"Potteaux",'GDB 1866-1871'!$T:$T,$B58,'GDB 1866-1871'!$E:$E,"Không có")-COUNTIFS('GDB 1866-1871'!$R:$R,"Potteaux",'GDB 1866-1871'!$T:$T,$B58,'GDB 1866-1871'!$E:$E,"")</f>
        <v>46</v>
      </c>
      <c r="D58">
        <f>COUNTIFS('GDB 1866-1871'!$R:$R,"Potteaux",'GDB 1866-1871'!$T:$T,$B58)</f>
        <v>217</v>
      </c>
      <c r="E58" s="140">
        <f>C58/D58</f>
        <v>0.2119815668202765</v>
      </c>
      <c r="F58">
        <f>COUNTIFS('GDB 1866-1871'!$R:$R,"TVK",'GDB 1866-1871'!$T:$T,$B58)-COUNTIFS('GDB 1866-1871'!$R:$R,"TVK",'GDB 1866-1871'!$T:$T,$B58,'GDB 1866-1871'!$E:$E,"Không có")-COUNTIFS('GDB 1866-1871'!$R:$R,"TVK",'GDB 1866-1871'!$T:$T,$B58,'GDB 1866-1871'!$E:$E,"")</f>
        <v>27</v>
      </c>
      <c r="G58">
        <f>COUNTIFS('GDB 1866-1871'!$R:$R,"TVK",'GDB 1866-1871'!$T:$T,$B58)</f>
        <v>58</v>
      </c>
      <c r="H58" s="140">
        <f>F58/G58</f>
        <v>0.46551724137931033</v>
      </c>
    </row>
    <row r="59" spans="2:8">
      <c r="B59" t="s">
        <v>13</v>
      </c>
      <c r="C59">
        <f>COUNTIFS('GDB 1866-1871'!$R:$R,"Potteaux",'GDB 1866-1871'!$T:$T,$B59)-COUNTIFS('GDB 1866-1871'!$R:$R,"Potteaux",'GDB 1866-1871'!$T:$T,$B59,'GDB 1866-1871'!$E:$E,"Không có")-COUNTIFS('GDB 1866-1871'!$R:$R,"Potteaux",'GDB 1866-1871'!$T:$T,$B59,'GDB 1866-1871'!$E:$E,"")</f>
        <v>134</v>
      </c>
      <c r="D59">
        <f>COUNTIFS('GDB 1866-1871'!$R:$R,"Potteaux",'GDB 1866-1871'!$T:$T,$B59)</f>
        <v>359</v>
      </c>
      <c r="E59" s="140">
        <f>C59/D59</f>
        <v>0.37325905292479111</v>
      </c>
      <c r="F59">
        <f>COUNTIFS('GDB 1866-1871'!$R:$R,"TVK",'GDB 1866-1871'!$T:$T,$B59)-COUNTIFS('GDB 1866-1871'!$R:$R,"TVK",'GDB 1866-1871'!$T:$T,$B59,'GDB 1866-1871'!$E:$E,"Không có")-COUNTIFS('GDB 1866-1871'!$R:$R,"TVK",'GDB 1866-1871'!$T:$T,$B59,'GDB 1866-1871'!$E:$E,"")</f>
        <v>113</v>
      </c>
      <c r="G59">
        <f>COUNTIFS('GDB 1866-1871'!$R:$R,"TVK",'GDB 1866-1871'!$T:$T,$B59)</f>
        <v>143</v>
      </c>
      <c r="H59" s="140">
        <f>F59/G59</f>
        <v>0.79020979020979021</v>
      </c>
    </row>
    <row r="60" spans="2:8">
      <c r="B60" s="73" t="s">
        <v>4779</v>
      </c>
      <c r="C60" s="73">
        <f>C58+C59</f>
        <v>180</v>
      </c>
      <c r="D60" s="73">
        <f>D58+D59</f>
        <v>576</v>
      </c>
      <c r="E60" s="143">
        <f>C60/D60</f>
        <v>0.3125</v>
      </c>
      <c r="F60" s="73">
        <f>F58+F59</f>
        <v>140</v>
      </c>
      <c r="G60" s="73">
        <f>G58+G59</f>
        <v>201</v>
      </c>
      <c r="H60" s="143">
        <f>F60/G60</f>
        <v>0.69651741293532343</v>
      </c>
    </row>
  </sheetData>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94066-F490-48B5-8968-923789796AAE}">
  <dimension ref="B1:N101"/>
  <sheetViews>
    <sheetView topLeftCell="A63" zoomScale="73" workbookViewId="0">
      <selection activeCell="B20" sqref="B20"/>
    </sheetView>
  </sheetViews>
  <sheetFormatPr defaultRowHeight="17"/>
  <cols>
    <col min="2" max="2" width="63.1640625" customWidth="1"/>
    <col min="3" max="8" width="11.6640625" customWidth="1"/>
    <col min="9" max="9" width="28.5" customWidth="1"/>
  </cols>
  <sheetData>
    <row r="1" spans="2:9" ht="23">
      <c r="B1" s="152" t="s">
        <v>4886</v>
      </c>
    </row>
    <row r="2" spans="2:9">
      <c r="B2" s="159" t="s">
        <v>4887</v>
      </c>
      <c r="C2" s="160"/>
      <c r="D2" s="160"/>
      <c r="E2" s="160"/>
      <c r="F2" s="160"/>
      <c r="G2" s="160"/>
      <c r="H2" s="160"/>
      <c r="I2" s="160"/>
    </row>
    <row r="4" spans="2:9">
      <c r="B4" s="148" t="s">
        <v>4888</v>
      </c>
    </row>
    <row r="5" spans="2:9">
      <c r="B5" s="148" t="s">
        <v>4889</v>
      </c>
    </row>
    <row r="6" spans="2:9">
      <c r="B6" s="148" t="s">
        <v>4890</v>
      </c>
    </row>
    <row r="8" spans="2:9" ht="17.5">
      <c r="B8" s="149" t="s">
        <v>4891</v>
      </c>
    </row>
    <row r="9" spans="2:9">
      <c r="B9" s="136" t="s">
        <v>4757</v>
      </c>
      <c r="C9" s="137" t="s">
        <v>1896</v>
      </c>
      <c r="D9" s="137" t="s">
        <v>3661</v>
      </c>
      <c r="E9" s="137" t="s">
        <v>4892</v>
      </c>
    </row>
    <row r="10" spans="2:9">
      <c r="B10" t="s">
        <v>4759</v>
      </c>
      <c r="C10">
        <f>COUNTIF(KQ_SoBao!$A:$A,"Potteaux")</f>
        <v>45</v>
      </c>
      <c r="D10">
        <f>COUNTIF(KQ_SoBao!$A:$A,"TVK")</f>
        <v>15</v>
      </c>
      <c r="E10">
        <f t="shared" ref="E10:E17" si="0">D10-C10</f>
        <v>-30</v>
      </c>
    </row>
    <row r="11" spans="2:9">
      <c r="B11" t="s">
        <v>4864</v>
      </c>
      <c r="C11">
        <f>'TK bản thảo'!C19</f>
        <v>673</v>
      </c>
      <c r="D11">
        <f>'TK bản thảo'!F19</f>
        <v>201</v>
      </c>
      <c r="E11">
        <f t="shared" si="0"/>
        <v>-472</v>
      </c>
    </row>
    <row r="12" spans="2:9">
      <c r="B12" t="s">
        <v>4893</v>
      </c>
      <c r="C12" s="142">
        <f>'TK bản thảo'!D19</f>
        <v>14.955555555555556</v>
      </c>
      <c r="D12" s="142">
        <f>'TK bản thảo'!G19</f>
        <v>13.4</v>
      </c>
      <c r="E12" s="142">
        <f t="shared" si="0"/>
        <v>-1.5555555555555554</v>
      </c>
    </row>
    <row r="13" spans="2:9">
      <c r="B13" t="s">
        <v>4894</v>
      </c>
      <c r="C13" s="142">
        <f>('TK bản thảo'!C16+'TK bản thảo'!C17)/C10</f>
        <v>12.8</v>
      </c>
      <c r="D13" s="142">
        <f>('TK bản thảo'!F16+'TK bản thảo'!F17)/D10</f>
        <v>13.4</v>
      </c>
      <c r="E13" s="142">
        <f t="shared" si="0"/>
        <v>0.59999999999999964</v>
      </c>
    </row>
    <row r="14" spans="2:9">
      <c r="B14" t="s">
        <v>4895</v>
      </c>
      <c r="C14" s="140">
        <f>'TK bản thảo'!E17</f>
        <v>0.53343239227340267</v>
      </c>
      <c r="D14" s="140">
        <f>'TK bản thảo'!H17</f>
        <v>0.71144278606965172</v>
      </c>
      <c r="E14" s="140">
        <f t="shared" si="0"/>
        <v>0.17801039379624906</v>
      </c>
    </row>
    <row r="15" spans="2:9">
      <c r="B15" t="s">
        <v>4896</v>
      </c>
      <c r="C15" s="142">
        <f>'TK bản thảo'!D16</f>
        <v>4.822222222222222</v>
      </c>
      <c r="D15" s="142">
        <f>'TK bản thảo'!G16</f>
        <v>3.8666666666666667</v>
      </c>
      <c r="E15" s="142">
        <f t="shared" si="0"/>
        <v>-0.95555555555555527</v>
      </c>
    </row>
    <row r="16" spans="2:9">
      <c r="B16" t="s">
        <v>4897</v>
      </c>
      <c r="C16" s="140">
        <f>SUMIFS(KQ_SoBao!$J:$J,KQ_SoBao!$A:$A,"Potteaux")/C10</f>
        <v>0.77777777777777779</v>
      </c>
      <c r="D16" s="140">
        <f>SUMIFS(KQ_SoBao!$J:$J,KQ_SoBao!$A:$A,"TVK")/D10</f>
        <v>1</v>
      </c>
      <c r="E16" s="140">
        <f t="shared" si="0"/>
        <v>0.22222222222222221</v>
      </c>
    </row>
    <row r="17" spans="2:6">
      <c r="B17" t="s">
        <v>4898</v>
      </c>
      <c r="C17" s="140">
        <f>'TK bản thảo'!E60</f>
        <v>0.3125</v>
      </c>
      <c r="D17" s="140">
        <f>'TK bản thảo'!H60</f>
        <v>0.69651741293532343</v>
      </c>
      <c r="E17" s="140">
        <f t="shared" si="0"/>
        <v>0.38401741293532343</v>
      </c>
    </row>
    <row r="19" spans="2:6" ht="17.5">
      <c r="B19" s="154" t="s">
        <v>4899</v>
      </c>
    </row>
    <row r="20" spans="2:6">
      <c r="B20" s="136" t="s">
        <v>3200</v>
      </c>
      <c r="C20" s="137" t="s">
        <v>4879</v>
      </c>
      <c r="D20" s="137" t="s">
        <v>4880</v>
      </c>
      <c r="E20" s="137" t="s">
        <v>4900</v>
      </c>
      <c r="F20" s="137" t="s">
        <v>4901</v>
      </c>
    </row>
    <row r="21" spans="2:6">
      <c r="B21" t="str">
        <f>'TK bản thảo'!B23</f>
        <v>Tin – tường thuật sự kiện</v>
      </c>
      <c r="C21" s="140">
        <f>'TK bản thảo'!D23</f>
        <v>0.41504178272980502</v>
      </c>
      <c r="D21" s="140">
        <f>'TK bản thảo'!F23</f>
        <v>0.44755244755244755</v>
      </c>
      <c r="E21" s="155">
        <f>D21-C21</f>
        <v>3.2510664822642532E-2</v>
      </c>
      <c r="F21" s="156">
        <f>IF(C21=0,"–",D21/C21)</f>
        <v>1.078331064908246</v>
      </c>
    </row>
    <row r="22" spans="2:6">
      <c r="B22" t="str">
        <f>'TK bản thảo'!B24</f>
        <v>Tin tổng hợp</v>
      </c>
      <c r="C22" s="140">
        <f>'TK bản thảo'!D24</f>
        <v>0.10306406685236769</v>
      </c>
      <c r="D22" s="140">
        <f>'TK bản thảo'!F24</f>
        <v>4.8951048951048952E-2</v>
      </c>
      <c r="E22" s="155">
        <f t="shared" ref="E22:E31" si="1">D22-C22</f>
        <v>-5.4113017901318734E-2</v>
      </c>
      <c r="F22" s="156">
        <f t="shared" ref="F22:F31" si="2">IF(C22=0,"–",D22/C22)</f>
        <v>0.47495747495747498</v>
      </c>
    </row>
    <row r="23" spans="2:6">
      <c r="B23" t="str">
        <f>'TK bản thảo'!B25</f>
        <v>Văn bản công quyền – quy phạm – quyết định</v>
      </c>
      <c r="C23" s="140">
        <f>'TK bản thảo'!D25</f>
        <v>2.2284122562674095E-2</v>
      </c>
      <c r="D23" s="140">
        <f>'TK bản thảo'!F25</f>
        <v>0</v>
      </c>
      <c r="E23" s="155">
        <f t="shared" si="1"/>
        <v>-2.2284122562674095E-2</v>
      </c>
      <c r="F23" s="156">
        <f t="shared" si="2"/>
        <v>0</v>
      </c>
    </row>
    <row r="24" spans="2:6">
      <c r="B24" t="str">
        <f>'TK bản thảo'!B26</f>
        <v>Thông báo – yết thị</v>
      </c>
      <c r="C24" s="140">
        <f>'TK bản thảo'!D26</f>
        <v>3.8997214484679667E-2</v>
      </c>
      <c r="D24" s="140">
        <f>'TK bản thảo'!F26</f>
        <v>2.7972027972027972E-2</v>
      </c>
      <c r="E24" s="155">
        <f t="shared" si="1"/>
        <v>-1.1025186512651695E-2</v>
      </c>
      <c r="F24" s="156">
        <f t="shared" si="2"/>
        <v>0.71728271728271731</v>
      </c>
    </row>
    <row r="25" spans="2:6">
      <c r="B25" t="str">
        <f>'TK bản thảo'!B27</f>
        <v>Lời rao – quảng cáo – đấu giá – đấu thầu</v>
      </c>
      <c r="C25" s="140">
        <f>'TK bản thảo'!D27</f>
        <v>3.6211699164345405E-2</v>
      </c>
      <c r="D25" s="140">
        <f>'TK bản thảo'!F27</f>
        <v>4.195804195804196E-2</v>
      </c>
      <c r="E25" s="155">
        <f t="shared" si="1"/>
        <v>5.7463427936965544E-3</v>
      </c>
      <c r="F25" s="156">
        <f t="shared" si="2"/>
        <v>1.1586874663797742</v>
      </c>
    </row>
    <row r="26" spans="2:6">
      <c r="B26" t="str">
        <f>'TK bản thảo'!B28</f>
        <v>Bảng giá – bảng kê – danh sách – thống kê</v>
      </c>
      <c r="C26" s="140">
        <f>'TK bản thảo'!D28</f>
        <v>9.1922005571030641E-2</v>
      </c>
      <c r="D26" s="140">
        <f>'TK bản thảo'!F28</f>
        <v>0.12587412587412589</v>
      </c>
      <c r="E26" s="155">
        <f t="shared" si="1"/>
        <v>3.3952120303095246E-2</v>
      </c>
      <c r="F26" s="156">
        <f t="shared" si="2"/>
        <v>1.3693579148124604</v>
      </c>
    </row>
    <row r="27" spans="2:6">
      <c r="B27" t="str">
        <f>'TK bản thảo'!B29</f>
        <v>Bài tri thức – khảo cứu – giải thích</v>
      </c>
      <c r="C27" s="140">
        <f>'TK bản thảo'!D29</f>
        <v>7.5208913649025072E-2</v>
      </c>
      <c r="D27" s="140">
        <f>'TK bản thảo'!F29</f>
        <v>0.20979020979020979</v>
      </c>
      <c r="E27" s="155">
        <f t="shared" si="1"/>
        <v>0.13458129614118472</v>
      </c>
      <c r="F27" s="156">
        <f t="shared" si="2"/>
        <v>2.7894327894327895</v>
      </c>
    </row>
    <row r="28" spans="2:6">
      <c r="B28" t="str">
        <f>'TK bản thảo'!B30</f>
        <v>Nghị luận – bình luận – khuyến dụ – giáo huấn</v>
      </c>
      <c r="C28" s="140">
        <f>'TK bản thảo'!D30</f>
        <v>5.0139275766016712E-2</v>
      </c>
      <c r="D28" s="140">
        <f>'TK bản thảo'!F30</f>
        <v>8.3916083916083919E-2</v>
      </c>
      <c r="E28" s="155">
        <f t="shared" si="1"/>
        <v>3.3776808150067207E-2</v>
      </c>
      <c r="F28" s="156">
        <f t="shared" si="2"/>
        <v>1.6736596736596738</v>
      </c>
    </row>
    <row r="29" spans="2:6">
      <c r="B29" t="str">
        <f>'TK bản thảo'!B31</f>
        <v>Truyện – văn chương</v>
      </c>
      <c r="C29" s="140">
        <f>'TK bản thảo'!D31</f>
        <v>0.12813370473537605</v>
      </c>
      <c r="D29" s="140">
        <f>'TK bản thảo'!F31</f>
        <v>6.993006993006993E-3</v>
      </c>
      <c r="E29" s="155">
        <f t="shared" si="1"/>
        <v>-0.12114069774236906</v>
      </c>
      <c r="F29" s="156">
        <f t="shared" si="2"/>
        <v>5.4575858923685008E-2</v>
      </c>
    </row>
    <row r="30" spans="2:6">
      <c r="B30" t="str">
        <f>'TK bản thảo'!B32</f>
        <v>Thư từ – văn thư – báo cáo đăng nguyên dạng</v>
      </c>
      <c r="C30" s="140">
        <f>'TK bản thảo'!D32</f>
        <v>2.2284122562674095E-2</v>
      </c>
      <c r="D30" s="140">
        <f>'TK bản thảo'!F32</f>
        <v>6.993006993006993E-3</v>
      </c>
      <c r="E30" s="155">
        <f t="shared" si="1"/>
        <v>-1.5291115569667103E-2</v>
      </c>
      <c r="F30" s="156">
        <f t="shared" si="2"/>
        <v>0.3138111888111888</v>
      </c>
    </row>
    <row r="31" spans="2:6">
      <c r="B31" t="str">
        <f>'TK bản thảo'!B33</f>
        <v>Hỏi đáp – bảng hỏi – đối thoại – phỏng vấn</v>
      </c>
      <c r="C31" s="140">
        <f>'TK bản thảo'!D33</f>
        <v>1.6713091922005572E-2</v>
      </c>
      <c r="D31" s="140">
        <f>'TK bản thảo'!F33</f>
        <v>0</v>
      </c>
      <c r="E31" s="155">
        <f t="shared" si="1"/>
        <v>-1.6713091922005572E-2</v>
      </c>
      <c r="F31" s="156">
        <f t="shared" si="2"/>
        <v>0</v>
      </c>
    </row>
    <row r="33" spans="2:6" ht="17.5">
      <c r="B33" s="154" t="s">
        <v>4902</v>
      </c>
    </row>
    <row r="34" spans="2:6">
      <c r="B34" s="136" t="s">
        <v>3204</v>
      </c>
      <c r="C34" s="137" t="s">
        <v>4879</v>
      </c>
      <c r="D34" s="137" t="s">
        <v>4880</v>
      </c>
      <c r="E34" s="137" t="s">
        <v>4900</v>
      </c>
      <c r="F34" s="137" t="s">
        <v>4901</v>
      </c>
    </row>
    <row r="35" spans="2:6">
      <c r="B35" t="str">
        <f>'TK bản thảo'!B38</f>
        <v>Chính trị – hành chính</v>
      </c>
      <c r="C35" s="140">
        <f>'TK bản thảo'!D38</f>
        <v>4.456824512534819E-2</v>
      </c>
      <c r="D35" s="140">
        <f>'TK bản thảo'!F38</f>
        <v>2.097902097902098E-2</v>
      </c>
      <c r="E35" s="155">
        <f>D35-C35</f>
        <v>-2.358922414632721E-2</v>
      </c>
      <c r="F35" s="156">
        <f>IF(C35=0,"–",D35/C35)</f>
        <v>0.47071678321678323</v>
      </c>
    </row>
    <row r="36" spans="2:6">
      <c r="B36" t="str">
        <f>'TK bản thảo'!B39</f>
        <v>Pháp luật – tư pháp – an ninh</v>
      </c>
      <c r="C36" s="140">
        <f>'TK bản thảo'!D39</f>
        <v>0.1392757660167131</v>
      </c>
      <c r="D36" s="140">
        <f>'TK bản thảo'!F39</f>
        <v>9.0909090909090912E-2</v>
      </c>
      <c r="E36" s="155">
        <f t="shared" ref="E36:E50" si="3">D36-C36</f>
        <v>-4.8366675107622187E-2</v>
      </c>
      <c r="F36" s="156">
        <f t="shared" ref="F36:F50" si="4">IF(C36=0,"–",D36/C36)</f>
        <v>0.65272727272727271</v>
      </c>
    </row>
    <row r="37" spans="2:6">
      <c r="B37" t="str">
        <f>'TK bản thảo'!B40</f>
        <v>Quân sự – chiến sự</v>
      </c>
      <c r="C37" s="140">
        <f>'TK bản thảo'!D40</f>
        <v>9.4707520891364902E-2</v>
      </c>
      <c r="D37" s="140">
        <f>'TK bản thảo'!F40</f>
        <v>0</v>
      </c>
      <c r="E37" s="155">
        <f t="shared" si="3"/>
        <v>-9.4707520891364902E-2</v>
      </c>
      <c r="F37" s="156">
        <f t="shared" si="4"/>
        <v>0</v>
      </c>
    </row>
    <row r="38" spans="2:6">
      <c r="B38" t="str">
        <f>'TK bản thảo'!B41</f>
        <v>Ngoại giao – quan hệ đối ngoại</v>
      </c>
      <c r="C38" s="140">
        <f>'TK bản thảo'!D41</f>
        <v>1.9498607242339833E-2</v>
      </c>
      <c r="D38" s="140">
        <f>'TK bản thảo'!F41</f>
        <v>0</v>
      </c>
      <c r="E38" s="155">
        <f t="shared" si="3"/>
        <v>-1.9498607242339833E-2</v>
      </c>
      <c r="F38" s="156">
        <f t="shared" si="4"/>
        <v>0</v>
      </c>
    </row>
    <row r="39" spans="2:6">
      <c r="B39" t="str">
        <f>'TK bản thảo'!B42</f>
        <v>Kinh tế – tài chính – thương mại</v>
      </c>
      <c r="C39" s="140">
        <f>'TK bản thảo'!D42</f>
        <v>0.15041782729805014</v>
      </c>
      <c r="D39" s="140">
        <f>'TK bản thảo'!F42</f>
        <v>0.12587412587412589</v>
      </c>
      <c r="E39" s="155">
        <f t="shared" si="3"/>
        <v>-2.4543701423924258E-2</v>
      </c>
      <c r="F39" s="156">
        <f t="shared" si="4"/>
        <v>0.83682983682983691</v>
      </c>
    </row>
    <row r="40" spans="2:6">
      <c r="B40" t="str">
        <f>'TK bản thảo'!B43</f>
        <v>Nông nghiệp – sản xuất – nghề nghiệp</v>
      </c>
      <c r="C40" s="140">
        <f>'TK bản thảo'!D43</f>
        <v>3.6211699164345405E-2</v>
      </c>
      <c r="D40" s="140">
        <f>'TK bản thảo'!F43</f>
        <v>2.097902097902098E-2</v>
      </c>
      <c r="E40" s="155">
        <f t="shared" si="3"/>
        <v>-1.5232678185324425E-2</v>
      </c>
      <c r="F40" s="156">
        <f t="shared" si="4"/>
        <v>0.57934373318988708</v>
      </c>
    </row>
    <row r="41" spans="2:6">
      <c r="B41" t="str">
        <f>'TK bản thảo'!B44</f>
        <v>Giao thông – tàu thuyền – liên lạc</v>
      </c>
      <c r="C41" s="140">
        <f>'TK bản thảo'!D44</f>
        <v>5.5710306406685237E-3</v>
      </c>
      <c r="D41" s="140">
        <f>'TK bản thảo'!F44</f>
        <v>4.195804195804196E-2</v>
      </c>
      <c r="E41" s="155">
        <f t="shared" si="3"/>
        <v>3.6387011317373437E-2</v>
      </c>
      <c r="F41" s="156">
        <f t="shared" si="4"/>
        <v>7.5314685314685317</v>
      </c>
    </row>
    <row r="42" spans="2:6">
      <c r="B42" t="str">
        <f>'TK bản thảo'!B45</f>
        <v>Y tế – sức khỏe</v>
      </c>
      <c r="C42" s="140">
        <f>'TK bản thảo'!D45</f>
        <v>1.3927576601671309E-2</v>
      </c>
      <c r="D42" s="140">
        <f>'TK bản thảo'!F45</f>
        <v>0</v>
      </c>
      <c r="E42" s="155">
        <f t="shared" si="3"/>
        <v>-1.3927576601671309E-2</v>
      </c>
      <c r="F42" s="156">
        <f t="shared" si="4"/>
        <v>0</v>
      </c>
    </row>
    <row r="43" spans="2:6">
      <c r="B43" t="str">
        <f>'TK bản thảo'!B46</f>
        <v>Giáo dục – khoa cử</v>
      </c>
      <c r="C43" s="140">
        <f>'TK bản thảo'!D46</f>
        <v>4.1782729805013928E-2</v>
      </c>
      <c r="D43" s="140">
        <f>'TK bản thảo'!F46</f>
        <v>6.993006993006993E-3</v>
      </c>
      <c r="E43" s="155">
        <f t="shared" si="3"/>
        <v>-3.4789722812006936E-2</v>
      </c>
      <c r="F43" s="156">
        <f t="shared" si="4"/>
        <v>0.16736596736596737</v>
      </c>
    </row>
    <row r="44" spans="2:6">
      <c r="B44" t="str">
        <f>'TK bản thảo'!B47</f>
        <v>Văn hóa – xã hội – phong tục – đời sống</v>
      </c>
      <c r="C44" s="140">
        <f>'TK bản thảo'!D47</f>
        <v>0.18384401114206128</v>
      </c>
      <c r="D44" s="140">
        <f>'TK bản thảo'!F47</f>
        <v>0.16783216783216784</v>
      </c>
      <c r="E44" s="155">
        <f t="shared" si="3"/>
        <v>-1.6011843309893442E-2</v>
      </c>
      <c r="F44" s="156">
        <f t="shared" si="4"/>
        <v>0.91290527654164022</v>
      </c>
    </row>
    <row r="45" spans="2:6">
      <c r="B45" t="str">
        <f>'TK bản thảo'!B48</f>
        <v>Tôn giáo – tín ngưỡng</v>
      </c>
      <c r="C45" s="140">
        <f>'TK bản thảo'!D48</f>
        <v>1.1142061281337047E-2</v>
      </c>
      <c r="D45" s="140">
        <f>'TK bản thảo'!F48</f>
        <v>1.3986013986013986E-2</v>
      </c>
      <c r="E45" s="155">
        <f t="shared" si="3"/>
        <v>2.8439527046769386E-3</v>
      </c>
      <c r="F45" s="156">
        <f t="shared" si="4"/>
        <v>1.2552447552447552</v>
      </c>
    </row>
    <row r="46" spans="2:6">
      <c r="B46" t="str">
        <f>'TK bản thảo'!B49</f>
        <v>Lịch sử – địa lý</v>
      </c>
      <c r="C46" s="140">
        <f>'TK bản thảo'!D49</f>
        <v>4.7353760445682451E-2</v>
      </c>
      <c r="D46" s="140">
        <f>'TK bản thảo'!F49</f>
        <v>0.15384615384615385</v>
      </c>
      <c r="E46" s="155">
        <f t="shared" si="3"/>
        <v>0.1064923934004714</v>
      </c>
      <c r="F46" s="156">
        <f t="shared" si="4"/>
        <v>3.248868778280543</v>
      </c>
    </row>
    <row r="47" spans="2:6">
      <c r="B47" t="str">
        <f>'TK bản thảo'!B50</f>
        <v>Khoa học – kỹ thuật</v>
      </c>
      <c r="C47" s="140">
        <f>'TK bản thảo'!D50</f>
        <v>1.6713091922005572E-2</v>
      </c>
      <c r="D47" s="140">
        <f>'TK bản thảo'!F50</f>
        <v>6.993006993006993E-3</v>
      </c>
      <c r="E47" s="155">
        <f t="shared" si="3"/>
        <v>-9.7200849289985798E-3</v>
      </c>
      <c r="F47" s="156">
        <f t="shared" si="4"/>
        <v>0.4184149184149184</v>
      </c>
    </row>
    <row r="48" spans="2:6">
      <c r="B48" t="str">
        <f>'TK bản thảo'!B51</f>
        <v>Tai nạn – thiên tai – sự cố</v>
      </c>
      <c r="C48" s="140">
        <f>'TK bản thảo'!D51</f>
        <v>9.1922005571030641E-2</v>
      </c>
      <c r="D48" s="140">
        <f>'TK bản thảo'!F51</f>
        <v>0.27972027972027974</v>
      </c>
      <c r="E48" s="155">
        <f t="shared" si="3"/>
        <v>0.1877982741492491</v>
      </c>
      <c r="F48" s="156">
        <f t="shared" si="4"/>
        <v>3.043017588472134</v>
      </c>
    </row>
    <row r="49" spans="2:14">
      <c r="B49" t="str">
        <f>'TK bản thảo'!B52</f>
        <v>Báo chí – xuất bản – truyền thông</v>
      </c>
      <c r="C49" s="140">
        <f>'TK bản thảo'!D52</f>
        <v>1.3927576601671309E-2</v>
      </c>
      <c r="D49" s="140">
        <f>'TK bản thảo'!F52</f>
        <v>4.195804195804196E-2</v>
      </c>
      <c r="E49" s="155">
        <f t="shared" si="3"/>
        <v>2.8030465356370653E-2</v>
      </c>
      <c r="F49" s="156">
        <f t="shared" si="4"/>
        <v>3.0125874125874126</v>
      </c>
    </row>
    <row r="50" spans="2:14">
      <c r="B50" t="str">
        <f>'TK bản thảo'!B53</f>
        <v>Đa chủ đề</v>
      </c>
      <c r="C50" s="140">
        <f>'TK bản thảo'!D53</f>
        <v>8.9136490250696379E-2</v>
      </c>
      <c r="D50" s="140">
        <f>'TK bản thảo'!F53</f>
        <v>2.7972027972027972E-2</v>
      </c>
      <c r="E50" s="155">
        <f t="shared" si="3"/>
        <v>-6.1164462278668411E-2</v>
      </c>
      <c r="F50" s="156">
        <f t="shared" si="4"/>
        <v>0.3138111888111888</v>
      </c>
    </row>
    <row r="52" spans="2:14" ht="17.5">
      <c r="B52" s="154" t="s">
        <v>4903</v>
      </c>
    </row>
    <row r="53" spans="2:14">
      <c r="B53" s="136" t="s">
        <v>4904</v>
      </c>
      <c r="C53" s="137" t="s">
        <v>4905</v>
      </c>
      <c r="D53" s="157" t="s">
        <v>4906</v>
      </c>
      <c r="E53" s="144" t="s">
        <v>2</v>
      </c>
      <c r="K53" s="73" t="s">
        <v>4757</v>
      </c>
      <c r="L53" s="73" t="s">
        <v>4927</v>
      </c>
      <c r="M53" s="73" t="s">
        <v>4906</v>
      </c>
      <c r="N53" s="73" t="s">
        <v>3661</v>
      </c>
    </row>
    <row r="54" spans="2:14">
      <c r="B54" t="s">
        <v>4759</v>
      </c>
      <c r="C54">
        <f>COUNTIF(KQ_SoBao!$Q:$Q,"A_PotSom")</f>
        <v>34</v>
      </c>
      <c r="D54">
        <f>COUNTIF(KQ_SoBao!$Q:$Q,"B_PotChuyenTiep")</f>
        <v>11</v>
      </c>
      <c r="E54">
        <f>COUNTIF(KQ_SoBao!$Q:$Q,"C_TVK")</f>
        <v>15</v>
      </c>
      <c r="K54" t="s">
        <v>4928</v>
      </c>
      <c r="L54" s="140">
        <f t="shared" ref="L54:N58" si="5">C57</f>
        <v>6.1371841155234655E-2</v>
      </c>
      <c r="M54" s="140">
        <f t="shared" si="5"/>
        <v>0.12195121951219512</v>
      </c>
      <c r="N54" s="140">
        <f t="shared" si="5"/>
        <v>0.20979020979020979</v>
      </c>
    </row>
    <row r="55" spans="2:14">
      <c r="B55" t="s">
        <v>4907</v>
      </c>
      <c r="C55">
        <f>COUNTIFS('GDB 1866-1871'!$T:$T,"Tạp vụ",'GDB 1866-1871'!$R:$R,"Potteaux",'GDB 1866-1871'!$V:$V,"&lt;18690601")</f>
        <v>277</v>
      </c>
      <c r="D55">
        <f>COUNTIFS('GDB 1866-1871'!$T:$T,"Tạp vụ",'GDB 1866-1871'!$R:$R,"Potteaux",'GDB 1866-1871'!$V:$V,"&gt;=18690601")</f>
        <v>82</v>
      </c>
      <c r="E55">
        <f>COUNTIFS('GDB 1866-1871'!$T:$T,"Tạp vụ",'GDB 1866-1871'!$R:$R,"TVK")</f>
        <v>143</v>
      </c>
      <c r="K55" t="s">
        <v>4929</v>
      </c>
      <c r="L55" s="140">
        <f t="shared" si="5"/>
        <v>5.4151624548736461E-2</v>
      </c>
      <c r="M55" s="140">
        <f t="shared" si="5"/>
        <v>3.6585365853658534E-2</v>
      </c>
      <c r="N55" s="140">
        <f t="shared" si="5"/>
        <v>8.3916083916083919E-2</v>
      </c>
    </row>
    <row r="56" spans="2:14">
      <c r="B56" t="s">
        <v>4908</v>
      </c>
      <c r="C56" s="142">
        <f>C55/C54</f>
        <v>8.1470588235294112</v>
      </c>
      <c r="D56" s="142">
        <f>D55/D54</f>
        <v>7.4545454545454541</v>
      </c>
      <c r="E56" s="142">
        <f>E55/E54</f>
        <v>9.5333333333333332</v>
      </c>
      <c r="K56" t="s">
        <v>4930</v>
      </c>
      <c r="L56" s="140">
        <f t="shared" si="5"/>
        <v>3.2490974729241874E-2</v>
      </c>
      <c r="M56" s="140">
        <f t="shared" si="5"/>
        <v>9.7560975609756101E-2</v>
      </c>
      <c r="N56" s="140">
        <f t="shared" si="5"/>
        <v>0.15384615384615385</v>
      </c>
    </row>
    <row r="57" spans="2:14">
      <c r="B57" t="s">
        <v>4909</v>
      </c>
      <c r="C57" s="140">
        <f>COUNTIFS('GDB 1866-1871'!$T:$T,"Tạp vụ",'GDB 1866-1871'!$R:$R,"Potteaux",'GDB 1866-1871'!$V:$V,"&lt;18690601",'GDB 1866-1871'!$G:$G,"Bài tri thức – khảo cứu – giải thích")/C55</f>
        <v>6.1371841155234655E-2</v>
      </c>
      <c r="D57" s="140">
        <f>COUNTIFS('GDB 1866-1871'!$T:$T,"Tạp vụ",'GDB 1866-1871'!$R:$R,"Potteaux",'GDB 1866-1871'!$V:$V,"&gt;=18690601",'GDB 1866-1871'!$G:$G,"Bài tri thức – khảo cứu – giải thích")/D55</f>
        <v>0.12195121951219512</v>
      </c>
      <c r="E57" s="140">
        <f>COUNTIFS('GDB 1866-1871'!$T:$T,"Tạp vụ",'GDB 1866-1871'!$R:$R,"TVK",'GDB 1866-1871'!$G:$G,"Bài tri thức – khảo cứu – giải thích")/E55</f>
        <v>0.20979020979020979</v>
      </c>
      <c r="K57" t="s">
        <v>4931</v>
      </c>
      <c r="L57" s="140">
        <f t="shared" si="5"/>
        <v>0.10469314079422383</v>
      </c>
      <c r="M57" s="140">
        <f t="shared" si="5"/>
        <v>4.878048780487805E-2</v>
      </c>
      <c r="N57" s="140">
        <f t="shared" si="5"/>
        <v>0.27972027972027974</v>
      </c>
    </row>
    <row r="58" spans="2:14">
      <c r="B58" t="s">
        <v>4910</v>
      </c>
      <c r="C58" s="140">
        <f>COUNTIFS('GDB 1866-1871'!$T:$T,"Tạp vụ",'GDB 1866-1871'!$R:$R,"Potteaux",'GDB 1866-1871'!$V:$V,"&lt;18690601",'GDB 1866-1871'!$G:$G,"Nghị luận – bình luận – khuyến dụ – giáo huấn")/C55</f>
        <v>5.4151624548736461E-2</v>
      </c>
      <c r="D58" s="140">
        <f>COUNTIFS('GDB 1866-1871'!$T:$T,"Tạp vụ",'GDB 1866-1871'!$R:$R,"Potteaux",'GDB 1866-1871'!$V:$V,"&gt;=18690601",'GDB 1866-1871'!$G:$G,"Nghị luận – bình luận – khuyến dụ – giáo huấn")/D55</f>
        <v>3.6585365853658534E-2</v>
      </c>
      <c r="E58" s="140">
        <f>COUNTIFS('GDB 1866-1871'!$T:$T,"Tạp vụ",'GDB 1866-1871'!$R:$R,"TVK",'GDB 1866-1871'!$G:$G,"Nghị luận – bình luận – khuyến dụ – giáo huấn")/E55</f>
        <v>8.3916083916083919E-2</v>
      </c>
      <c r="K58" t="s">
        <v>4882</v>
      </c>
      <c r="L58" s="140">
        <f t="shared" si="5"/>
        <v>0.28880866425992779</v>
      </c>
      <c r="M58" s="140">
        <f t="shared" si="5"/>
        <v>0.65853658536585369</v>
      </c>
      <c r="N58" s="140">
        <f t="shared" si="5"/>
        <v>0.79020979020979021</v>
      </c>
    </row>
    <row r="59" spans="2:14">
      <c r="B59" t="s">
        <v>4911</v>
      </c>
      <c r="C59" s="140">
        <f>COUNTIFS('GDB 1866-1871'!$T:$T,"Tạp vụ",'GDB 1866-1871'!$R:$R,"Potteaux",'GDB 1866-1871'!$V:$V,"&lt;18690601",'GDB 1866-1871'!$I:$I,"Lịch sử – địa lý")/C55</f>
        <v>3.2490974729241874E-2</v>
      </c>
      <c r="D59" s="140">
        <f>COUNTIFS('GDB 1866-1871'!$T:$T,"Tạp vụ",'GDB 1866-1871'!$R:$R,"Potteaux",'GDB 1866-1871'!$V:$V,"&gt;=18690601",'GDB 1866-1871'!$I:$I,"Lịch sử – địa lý")/D55</f>
        <v>9.7560975609756101E-2</v>
      </c>
      <c r="E59" s="140">
        <f>COUNTIFS('GDB 1866-1871'!$T:$T,"Tạp vụ",'GDB 1866-1871'!$R:$R,"TVK",'GDB 1866-1871'!$I:$I,"Lịch sử – địa lý")/E55</f>
        <v>0.15384615384615385</v>
      </c>
    </row>
    <row r="60" spans="2:14">
      <c r="B60" t="s">
        <v>4912</v>
      </c>
      <c r="C60" s="140">
        <f>COUNTIFS('GDB 1866-1871'!$T:$T,"Tạp vụ",'GDB 1866-1871'!$R:$R,"Potteaux",'GDB 1866-1871'!$V:$V,"&lt;18690601",'GDB 1866-1871'!$I:$I,"Tai nạn – thiên tai – sự cố")/C55</f>
        <v>0.10469314079422383</v>
      </c>
      <c r="D60" s="140">
        <f>COUNTIFS('GDB 1866-1871'!$T:$T,"Tạp vụ",'GDB 1866-1871'!$R:$R,"Potteaux",'GDB 1866-1871'!$V:$V,"&gt;=18690601",'GDB 1866-1871'!$I:$I,"Tai nạn – thiên tai – sự cố")/D55</f>
        <v>4.878048780487805E-2</v>
      </c>
      <c r="E60" s="140">
        <f>COUNTIFS('GDB 1866-1871'!$T:$T,"Tạp vụ",'GDB 1866-1871'!$R:$R,"TVK",'GDB 1866-1871'!$I:$I,"Tai nạn – thiên tai – sự cố")/E55</f>
        <v>0.27972027972027974</v>
      </c>
    </row>
    <row r="61" spans="2:14">
      <c r="B61" t="s">
        <v>4913</v>
      </c>
      <c r="C61" s="140">
        <f>(C55-COUNTIFS('GDB 1866-1871'!$T:$T,"Tạp vụ",'GDB 1866-1871'!$R:$R,"Potteaux",'GDB 1866-1871'!$V:$V,"&lt;18690601",'GDB 1866-1871'!$E:$E,"Không có")-COUNTIFS('GDB 1866-1871'!$T:$T,"Tạp vụ",'GDB 1866-1871'!$R:$R,"Potteaux",'GDB 1866-1871'!$V:$V,"&lt;18690601",'GDB 1866-1871'!$E:$E,""))/C55</f>
        <v>0.28880866425992779</v>
      </c>
      <c r="D61" s="140">
        <f>(D55-COUNTIFS('GDB 1866-1871'!$T:$T,"Tạp vụ",'GDB 1866-1871'!$R:$R,"Potteaux",'GDB 1866-1871'!$V:$V,"&gt;=18690601",'GDB 1866-1871'!$E:$E,"Không có")-COUNTIFS('GDB 1866-1871'!$T:$T,"Tạp vụ",'GDB 1866-1871'!$R:$R,"Potteaux",'GDB 1866-1871'!$V:$V,"&gt;=18690601",'GDB 1866-1871'!$E:$E,""))/D55</f>
        <v>0.65853658536585369</v>
      </c>
      <c r="E61" s="140">
        <f>(E55-COUNTIFS('GDB 1866-1871'!$T:$T,"Tạp vụ",'GDB 1866-1871'!$R:$R,"TVK",'GDB 1866-1871'!$E:$E,"Không có")-COUNTIFS('GDB 1866-1871'!$T:$T,"Tạp vụ",'GDB 1866-1871'!$R:$R,"TVK",'GDB 1866-1871'!$E:$E,""))/E55</f>
        <v>0.79020979020979021</v>
      </c>
      <c r="K61" s="73" t="s">
        <v>4915</v>
      </c>
      <c r="L61" s="73" t="s">
        <v>4917</v>
      </c>
      <c r="M61" s="73" t="s">
        <v>4913</v>
      </c>
    </row>
    <row r="62" spans="2:14">
      <c r="K62" t="str">
        <f>B65</f>
        <v>1869-02</v>
      </c>
      <c r="L62" s="140">
        <f>D65</f>
        <v>0.2</v>
      </c>
      <c r="M62" s="140">
        <f>E65</f>
        <v>0.2</v>
      </c>
    </row>
    <row r="63" spans="2:14" ht="17.5">
      <c r="B63" s="154" t="s">
        <v>4914</v>
      </c>
      <c r="K63" t="str">
        <f t="shared" ref="K63:K69" si="6">B66</f>
        <v>1869-04</v>
      </c>
      <c r="L63" s="140">
        <f t="shared" ref="L63:M63" si="7">D66</f>
        <v>0.18181818181818182</v>
      </c>
      <c r="M63" s="140">
        <f t="shared" si="7"/>
        <v>0</v>
      </c>
    </row>
    <row r="64" spans="2:14">
      <c r="B64" s="136" t="s">
        <v>4915</v>
      </c>
      <c r="C64" s="137" t="s">
        <v>4916</v>
      </c>
      <c r="D64" s="137" t="s">
        <v>4917</v>
      </c>
      <c r="E64" s="137" t="s">
        <v>4913</v>
      </c>
      <c r="F64" s="137" t="s">
        <v>4795</v>
      </c>
      <c r="K64" t="str">
        <f t="shared" si="6"/>
        <v>1869-06</v>
      </c>
      <c r="L64" s="140">
        <f t="shared" ref="L64:M64" si="8">D67</f>
        <v>0.15151515151515152</v>
      </c>
      <c r="M64" s="140">
        <f t="shared" si="8"/>
        <v>0.60606060606060608</v>
      </c>
    </row>
    <row r="65" spans="2:13">
      <c r="B65" t="s">
        <v>4918</v>
      </c>
      <c r="C65">
        <f>COUNTIFS('GDB 1866-1871'!$T:$T,"Tạp vụ",'GDB 1866-1871'!$V:$V,"&gt;="&amp;$H65,'GDB 1866-1871'!$V:$V,"&lt;="&amp;$I65)</f>
        <v>5</v>
      </c>
      <c r="D65" s="140">
        <f>(COUNTIFS('GDB 1866-1871'!$T:$T,"Tạp vụ",'GDB 1866-1871'!$V:$V,"&gt;="&amp;$H65,'GDB 1866-1871'!$V:$V,"&lt;="&amp;$I65,'GDB 1866-1871'!$G:$G,"Bài tri thức – khảo cứu – giải thích")+COUNTIFS('GDB 1866-1871'!$T:$T,"Tạp vụ",'GDB 1866-1871'!$V:$V,"&gt;="&amp;$H65,'GDB 1866-1871'!$V:$V,"&lt;="&amp;$I65,'GDB 1866-1871'!$G:$G,"Nghị luận – bình luận – khuyến dụ – giáo huấn"))/C65</f>
        <v>0.2</v>
      </c>
      <c r="E65" s="140">
        <f>(C65-COUNTIFS('GDB 1866-1871'!$T:$T,"Tạp vụ",'GDB 1866-1871'!$V:$V,"&gt;="&amp;$H65,'GDB 1866-1871'!$V:$V,"&lt;="&amp;$I65,'GDB 1866-1871'!$E:$E,"Không có")-COUNTIFS('GDB 1866-1871'!$T:$T,"Tạp vụ",'GDB 1866-1871'!$V:$V,"&gt;="&amp;$H65,'GDB 1866-1871'!$V:$V,"&lt;="&amp;$I65,'GDB 1866-1871'!$E:$E,""))/C65</f>
        <v>0.2</v>
      </c>
      <c r="F65" t="s">
        <v>1896</v>
      </c>
      <c r="H65">
        <v>18690201</v>
      </c>
      <c r="I65">
        <v>18690228</v>
      </c>
      <c r="K65" t="str">
        <f t="shared" si="6"/>
        <v>1869-07</v>
      </c>
      <c r="L65" s="140">
        <f t="shared" ref="L65:M65" si="9">D68</f>
        <v>0.2</v>
      </c>
      <c r="M65" s="140">
        <f t="shared" si="9"/>
        <v>0.7</v>
      </c>
    </row>
    <row r="66" spans="2:13">
      <c r="B66" t="s">
        <v>4919</v>
      </c>
      <c r="C66">
        <f>COUNTIFS('GDB 1866-1871'!$T:$T,"Tạp vụ",'GDB 1866-1871'!$V:$V,"&gt;="&amp;$H66,'GDB 1866-1871'!$V:$V,"&lt;="&amp;$I66)</f>
        <v>11</v>
      </c>
      <c r="D66" s="140">
        <f>(COUNTIFS('GDB 1866-1871'!$T:$T,"Tạp vụ",'GDB 1866-1871'!$V:$V,"&gt;="&amp;$H66,'GDB 1866-1871'!$V:$V,"&lt;="&amp;$I66,'GDB 1866-1871'!$G:$G,"Bài tri thức – khảo cứu – giải thích")+COUNTIFS('GDB 1866-1871'!$T:$T,"Tạp vụ",'GDB 1866-1871'!$V:$V,"&gt;="&amp;$H66,'GDB 1866-1871'!$V:$V,"&lt;="&amp;$I66,'GDB 1866-1871'!$G:$G,"Nghị luận – bình luận – khuyến dụ – giáo huấn"))/C66</f>
        <v>0.18181818181818182</v>
      </c>
      <c r="E66" s="140">
        <f>(C66-COUNTIFS('GDB 1866-1871'!$T:$T,"Tạp vụ",'GDB 1866-1871'!$V:$V,"&gt;="&amp;$H66,'GDB 1866-1871'!$V:$V,"&lt;="&amp;$I66,'GDB 1866-1871'!$E:$E,"Không có")-COUNTIFS('GDB 1866-1871'!$T:$T,"Tạp vụ",'GDB 1866-1871'!$V:$V,"&gt;="&amp;$H66,'GDB 1866-1871'!$V:$V,"&lt;="&amp;$I66,'GDB 1866-1871'!$E:$E,""))/C66</f>
        <v>0</v>
      </c>
      <c r="F66" t="s">
        <v>1896</v>
      </c>
      <c r="H66">
        <v>18690401</v>
      </c>
      <c r="I66">
        <v>18690430</v>
      </c>
      <c r="K66" t="str">
        <f t="shared" si="6"/>
        <v>1869-08</v>
      </c>
      <c r="L66" s="140">
        <f t="shared" ref="L66:M66" si="10">D69</f>
        <v>0.2</v>
      </c>
      <c r="M66" s="140">
        <f t="shared" si="10"/>
        <v>0.73333333333333328</v>
      </c>
    </row>
    <row r="67" spans="2:13">
      <c r="B67" t="s">
        <v>4920</v>
      </c>
      <c r="C67">
        <f>COUNTIFS('GDB 1866-1871'!$T:$T,"Tạp vụ",'GDB 1866-1871'!$V:$V,"&gt;="&amp;$H67,'GDB 1866-1871'!$V:$V,"&lt;="&amp;$I67)</f>
        <v>33</v>
      </c>
      <c r="D67" s="140">
        <f>(COUNTIFS('GDB 1866-1871'!$T:$T,"Tạp vụ",'GDB 1866-1871'!$V:$V,"&gt;="&amp;$H67,'GDB 1866-1871'!$V:$V,"&lt;="&amp;$I67,'GDB 1866-1871'!$G:$G,"Bài tri thức – khảo cứu – giải thích")+COUNTIFS('GDB 1866-1871'!$T:$T,"Tạp vụ",'GDB 1866-1871'!$V:$V,"&gt;="&amp;$H67,'GDB 1866-1871'!$V:$V,"&lt;="&amp;$I67,'GDB 1866-1871'!$G:$G,"Nghị luận – bình luận – khuyến dụ – giáo huấn"))/C67</f>
        <v>0.15151515151515152</v>
      </c>
      <c r="E67" s="140">
        <f>(C67-COUNTIFS('GDB 1866-1871'!$T:$T,"Tạp vụ",'GDB 1866-1871'!$V:$V,"&gt;="&amp;$H67,'GDB 1866-1871'!$V:$V,"&lt;="&amp;$I67,'GDB 1866-1871'!$E:$E,"Không có")-COUNTIFS('GDB 1866-1871'!$T:$T,"Tạp vụ",'GDB 1866-1871'!$V:$V,"&gt;="&amp;$H67,'GDB 1866-1871'!$V:$V,"&lt;="&amp;$I67,'GDB 1866-1871'!$E:$E,""))/C67</f>
        <v>0.60606060606060608</v>
      </c>
      <c r="F67" t="s">
        <v>1896</v>
      </c>
      <c r="H67">
        <v>18690601</v>
      </c>
      <c r="I67">
        <v>18690630</v>
      </c>
      <c r="K67" t="str">
        <f t="shared" si="6"/>
        <v>1869-09</v>
      </c>
      <c r="L67" s="140">
        <f t="shared" ref="L67:M67" si="11">D70</f>
        <v>0.2608695652173913</v>
      </c>
      <c r="M67" s="140">
        <f t="shared" si="11"/>
        <v>0.69565217391304346</v>
      </c>
    </row>
    <row r="68" spans="2:13">
      <c r="B68" t="s">
        <v>4921</v>
      </c>
      <c r="C68">
        <f>COUNTIFS('GDB 1866-1871'!$T:$T,"Tạp vụ",'GDB 1866-1871'!$V:$V,"&gt;="&amp;$H68,'GDB 1866-1871'!$V:$V,"&lt;="&amp;$I68)</f>
        <v>20</v>
      </c>
      <c r="D68" s="140">
        <f>(COUNTIFS('GDB 1866-1871'!$T:$T,"Tạp vụ",'GDB 1866-1871'!$V:$V,"&gt;="&amp;$H68,'GDB 1866-1871'!$V:$V,"&lt;="&amp;$I68,'GDB 1866-1871'!$G:$G,"Bài tri thức – khảo cứu – giải thích")+COUNTIFS('GDB 1866-1871'!$T:$T,"Tạp vụ",'GDB 1866-1871'!$V:$V,"&gt;="&amp;$H68,'GDB 1866-1871'!$V:$V,"&lt;="&amp;$I68,'GDB 1866-1871'!$G:$G,"Nghị luận – bình luận – khuyến dụ – giáo huấn"))/C68</f>
        <v>0.2</v>
      </c>
      <c r="E68" s="140">
        <f>(C68-COUNTIFS('GDB 1866-1871'!$T:$T,"Tạp vụ",'GDB 1866-1871'!$V:$V,"&gt;="&amp;$H68,'GDB 1866-1871'!$V:$V,"&lt;="&amp;$I68,'GDB 1866-1871'!$E:$E,"Không có")-COUNTIFS('GDB 1866-1871'!$T:$T,"Tạp vụ",'GDB 1866-1871'!$V:$V,"&gt;="&amp;$H68,'GDB 1866-1871'!$V:$V,"&lt;="&amp;$I68,'GDB 1866-1871'!$E:$E,""))/C68</f>
        <v>0.7</v>
      </c>
      <c r="F68" t="s">
        <v>1896</v>
      </c>
      <c r="H68">
        <v>18690701</v>
      </c>
      <c r="I68">
        <v>18690731</v>
      </c>
      <c r="K68" t="str">
        <f t="shared" si="6"/>
        <v>1869-10</v>
      </c>
      <c r="L68" s="140">
        <f t="shared" ref="L68:M68" si="12">D71</f>
        <v>0.63636363636363635</v>
      </c>
      <c r="M68" s="140">
        <f t="shared" si="12"/>
        <v>0.45454545454545453</v>
      </c>
    </row>
    <row r="69" spans="2:13">
      <c r="B69" t="s">
        <v>4922</v>
      </c>
      <c r="C69">
        <f>COUNTIFS('GDB 1866-1871'!$T:$T,"Tạp vụ",'GDB 1866-1871'!$V:$V,"&gt;="&amp;$H69,'GDB 1866-1871'!$V:$V,"&lt;="&amp;$I69)</f>
        <v>15</v>
      </c>
      <c r="D69" s="140">
        <f>(COUNTIFS('GDB 1866-1871'!$T:$T,"Tạp vụ",'GDB 1866-1871'!$V:$V,"&gt;="&amp;$H69,'GDB 1866-1871'!$V:$V,"&lt;="&amp;$I69,'GDB 1866-1871'!$G:$G,"Bài tri thức – khảo cứu – giải thích")+COUNTIFS('GDB 1866-1871'!$T:$T,"Tạp vụ",'GDB 1866-1871'!$V:$V,"&gt;="&amp;$H69,'GDB 1866-1871'!$V:$V,"&lt;="&amp;$I69,'GDB 1866-1871'!$G:$G,"Nghị luận – bình luận – khuyến dụ – giáo huấn"))/C69</f>
        <v>0.2</v>
      </c>
      <c r="E69" s="140">
        <f>(C69-COUNTIFS('GDB 1866-1871'!$T:$T,"Tạp vụ",'GDB 1866-1871'!$V:$V,"&gt;="&amp;$H69,'GDB 1866-1871'!$V:$V,"&lt;="&amp;$I69,'GDB 1866-1871'!$E:$E,"Không có")-COUNTIFS('GDB 1866-1871'!$T:$T,"Tạp vụ",'GDB 1866-1871'!$V:$V,"&gt;="&amp;$H69,'GDB 1866-1871'!$V:$V,"&lt;="&amp;$I69,'GDB 1866-1871'!$E:$E,""))/C69</f>
        <v>0.73333333333333328</v>
      </c>
      <c r="F69" t="s">
        <v>1896</v>
      </c>
      <c r="H69">
        <v>18690801</v>
      </c>
      <c r="I69">
        <v>18690831</v>
      </c>
      <c r="K69" t="str">
        <f t="shared" si="6"/>
        <v>1869-12</v>
      </c>
      <c r="L69" s="140">
        <f t="shared" ref="L69:M69" si="13">D72</f>
        <v>0.1111111111111111</v>
      </c>
      <c r="M69" s="140">
        <f t="shared" si="13"/>
        <v>0.66666666666666663</v>
      </c>
    </row>
    <row r="70" spans="2:13">
      <c r="B70" t="s">
        <v>4923</v>
      </c>
      <c r="C70">
        <f>COUNTIFS('GDB 1866-1871'!$T:$T,"Tạp vụ",'GDB 1866-1871'!$V:$V,"&gt;="&amp;$H70,'GDB 1866-1871'!$V:$V,"&lt;="&amp;$I70)</f>
        <v>23</v>
      </c>
      <c r="D70" s="140">
        <f>(COUNTIFS('GDB 1866-1871'!$T:$T,"Tạp vụ",'GDB 1866-1871'!$V:$V,"&gt;="&amp;$H70,'GDB 1866-1871'!$V:$V,"&lt;="&amp;$I70,'GDB 1866-1871'!$G:$G,"Bài tri thức – khảo cứu – giải thích")+COUNTIFS('GDB 1866-1871'!$T:$T,"Tạp vụ",'GDB 1866-1871'!$V:$V,"&gt;="&amp;$H70,'GDB 1866-1871'!$V:$V,"&lt;="&amp;$I70,'GDB 1866-1871'!$G:$G,"Nghị luận – bình luận – khuyến dụ – giáo huấn"))/C70</f>
        <v>0.2608695652173913</v>
      </c>
      <c r="E70" s="140">
        <f>(C70-COUNTIFS('GDB 1866-1871'!$T:$T,"Tạp vụ",'GDB 1866-1871'!$V:$V,"&gt;="&amp;$H70,'GDB 1866-1871'!$V:$V,"&lt;="&amp;$I70,'GDB 1866-1871'!$E:$E,"Không có")-COUNTIFS('GDB 1866-1871'!$T:$T,"Tạp vụ",'GDB 1866-1871'!$V:$V,"&gt;="&amp;$H70,'GDB 1866-1871'!$V:$V,"&lt;="&amp;$I70,'GDB 1866-1871'!$E:$E,""))/C70</f>
        <v>0.69565217391304346</v>
      </c>
      <c r="F70" t="s">
        <v>4924</v>
      </c>
      <c r="H70">
        <v>18690901</v>
      </c>
      <c r="I70">
        <v>18690930</v>
      </c>
    </row>
    <row r="71" spans="2:13">
      <c r="B71" t="s">
        <v>4925</v>
      </c>
      <c r="C71">
        <f>COUNTIFS('GDB 1866-1871'!$T:$T,"Tạp vụ",'GDB 1866-1871'!$V:$V,"&gt;="&amp;$H71,'GDB 1866-1871'!$V:$V,"&lt;="&amp;$I71)</f>
        <v>11</v>
      </c>
      <c r="D71" s="140">
        <f>(COUNTIFS('GDB 1866-1871'!$T:$T,"Tạp vụ",'GDB 1866-1871'!$V:$V,"&gt;="&amp;$H71,'GDB 1866-1871'!$V:$V,"&lt;="&amp;$I71,'GDB 1866-1871'!$G:$G,"Bài tri thức – khảo cứu – giải thích")+COUNTIFS('GDB 1866-1871'!$T:$T,"Tạp vụ",'GDB 1866-1871'!$V:$V,"&gt;="&amp;$H71,'GDB 1866-1871'!$V:$V,"&lt;="&amp;$I71,'GDB 1866-1871'!$G:$G,"Nghị luận – bình luận – khuyến dụ – giáo huấn"))/C71</f>
        <v>0.63636363636363635</v>
      </c>
      <c r="E71" s="140">
        <f>(C71-COUNTIFS('GDB 1866-1871'!$T:$T,"Tạp vụ",'GDB 1866-1871'!$V:$V,"&gt;="&amp;$H71,'GDB 1866-1871'!$V:$V,"&lt;="&amp;$I71,'GDB 1866-1871'!$E:$E,"Không có")-COUNTIFS('GDB 1866-1871'!$T:$T,"Tạp vụ",'GDB 1866-1871'!$V:$V,"&gt;="&amp;$H71,'GDB 1866-1871'!$V:$V,"&lt;="&amp;$I71,'GDB 1866-1871'!$E:$E,""))/C71</f>
        <v>0.45454545454545453</v>
      </c>
      <c r="F71" t="s">
        <v>3661</v>
      </c>
      <c r="H71">
        <v>18691001</v>
      </c>
      <c r="I71">
        <v>18691031</v>
      </c>
    </row>
    <row r="72" spans="2:13">
      <c r="B72" t="s">
        <v>4926</v>
      </c>
      <c r="C72">
        <f>COUNTIFS('GDB 1866-1871'!$T:$T,"Tạp vụ",'GDB 1866-1871'!$V:$V,"&gt;="&amp;$H72,'GDB 1866-1871'!$V:$V,"&lt;="&amp;$I72)</f>
        <v>9</v>
      </c>
      <c r="D72" s="140">
        <f>(COUNTIFS('GDB 1866-1871'!$T:$T,"Tạp vụ",'GDB 1866-1871'!$V:$V,"&gt;="&amp;$H72,'GDB 1866-1871'!$V:$V,"&lt;="&amp;$I72,'GDB 1866-1871'!$G:$G,"Bài tri thức – khảo cứu – giải thích")+COUNTIFS('GDB 1866-1871'!$T:$T,"Tạp vụ",'GDB 1866-1871'!$V:$V,"&gt;="&amp;$H72,'GDB 1866-1871'!$V:$V,"&lt;="&amp;$I72,'GDB 1866-1871'!$G:$G,"Nghị luận – bình luận – khuyến dụ – giáo huấn"))/C72</f>
        <v>0.1111111111111111</v>
      </c>
      <c r="E72" s="140">
        <f>(C72-COUNTIFS('GDB 1866-1871'!$T:$T,"Tạp vụ",'GDB 1866-1871'!$V:$V,"&gt;="&amp;$H72,'GDB 1866-1871'!$V:$V,"&lt;="&amp;$I72,'GDB 1866-1871'!$E:$E,"Không có")-COUNTIFS('GDB 1866-1871'!$T:$T,"Tạp vụ",'GDB 1866-1871'!$V:$V,"&gt;="&amp;$H72,'GDB 1866-1871'!$V:$V,"&lt;="&amp;$I72,'GDB 1866-1871'!$E:$E,""))/C72</f>
        <v>0.66666666666666663</v>
      </c>
      <c r="F72" t="s">
        <v>4790</v>
      </c>
      <c r="H72">
        <v>18691201</v>
      </c>
      <c r="I72">
        <v>18691231</v>
      </c>
    </row>
    <row r="95" spans="2:9" ht="20.5">
      <c r="B95" s="135" t="s">
        <v>4932</v>
      </c>
    </row>
    <row r="96" spans="2:9">
      <c r="B96" s="161" t="s">
        <v>4933</v>
      </c>
      <c r="C96" s="161"/>
      <c r="D96" s="161"/>
      <c r="E96" s="161"/>
      <c r="F96" s="161"/>
      <c r="G96" s="161"/>
      <c r="H96" s="161"/>
      <c r="I96" s="161"/>
    </row>
    <row r="97" spans="2:9">
      <c r="B97" s="161" t="s">
        <v>4934</v>
      </c>
      <c r="C97" s="161"/>
      <c r="D97" s="161"/>
      <c r="E97" s="161"/>
      <c r="F97" s="161"/>
      <c r="G97" s="161"/>
      <c r="H97" s="161"/>
      <c r="I97" s="161"/>
    </row>
    <row r="98" spans="2:9">
      <c r="B98" s="161" t="s">
        <v>4935</v>
      </c>
      <c r="C98" s="161"/>
      <c r="D98" s="161"/>
      <c r="E98" s="161"/>
      <c r="F98" s="161"/>
      <c r="G98" s="161"/>
      <c r="H98" s="161"/>
      <c r="I98" s="161"/>
    </row>
    <row r="99" spans="2:9">
      <c r="B99" s="161" t="s">
        <v>4936</v>
      </c>
      <c r="C99" s="161"/>
      <c r="D99" s="161"/>
      <c r="E99" s="161"/>
      <c r="F99" s="161"/>
      <c r="G99" s="161"/>
      <c r="H99" s="161"/>
      <c r="I99" s="161"/>
    </row>
    <row r="100" spans="2:9">
      <c r="B100" s="162" t="s">
        <v>4938</v>
      </c>
      <c r="C100" s="162"/>
      <c r="D100" s="162"/>
      <c r="E100" s="162"/>
      <c r="F100" s="162"/>
      <c r="G100" s="162"/>
      <c r="H100" s="162"/>
      <c r="I100" s="162"/>
    </row>
    <row r="101" spans="2:9">
      <c r="B101" s="158" t="s">
        <v>4937</v>
      </c>
      <c r="C101" s="158"/>
      <c r="D101" s="158"/>
      <c r="E101" s="158"/>
      <c r="F101" s="158"/>
      <c r="G101" s="158"/>
      <c r="H101" s="158"/>
      <c r="I101" s="158"/>
    </row>
  </sheetData>
  <mergeCells count="7">
    <mergeCell ref="B100:I100"/>
    <mergeCell ref="B101:I101"/>
    <mergeCell ref="B2:I2"/>
    <mergeCell ref="B96:I96"/>
    <mergeCell ref="B97:I97"/>
    <mergeCell ref="B98:I98"/>
    <mergeCell ref="B99:I99"/>
  </mergeCells>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2E75-0EF3-479D-A9E9-A1D2815357C6}">
  <dimension ref="A1:J140"/>
  <sheetViews>
    <sheetView topLeftCell="A132" workbookViewId="0">
      <selection activeCell="A4" sqref="A4:G140"/>
    </sheetView>
  </sheetViews>
  <sheetFormatPr defaultRowHeight="17"/>
  <cols>
    <col min="1" max="1" width="7" customWidth="1"/>
    <col min="2" max="2" width="17" customWidth="1"/>
    <col min="3" max="3" width="16" customWidth="1"/>
    <col min="4" max="4" width="14.25" customWidth="1"/>
    <col min="5" max="5" width="6.4140625" customWidth="1"/>
    <col min="6" max="6" width="24" customWidth="1"/>
    <col min="7" max="7" width="32" customWidth="1"/>
    <col min="8" max="8" width="29" customWidth="1"/>
    <col min="9" max="9" width="52" customWidth="1"/>
    <col min="10" max="10" width="38" customWidth="1"/>
  </cols>
  <sheetData>
    <row r="1" spans="1:10" ht="18" customHeight="1">
      <c r="A1" s="165" t="s">
        <v>1950</v>
      </c>
      <c r="B1" s="165"/>
      <c r="C1" s="165"/>
      <c r="D1" s="165"/>
      <c r="E1" s="165"/>
      <c r="F1" s="165"/>
      <c r="G1" s="165"/>
      <c r="H1" s="165"/>
      <c r="I1" s="165"/>
      <c r="J1" s="165"/>
    </row>
    <row r="2" spans="1:10">
      <c r="A2" s="166" t="str">
        <f>"Tổng dự kiến: "&amp;COUNTA(A5:A140)</f>
        <v>Tổng dự kiến: 136</v>
      </c>
      <c r="B2" s="166">
        <f>COUNTA(A5:A140)</f>
        <v>136</v>
      </c>
      <c r="C2" s="166" t="str">
        <f>"Còn: "&amp;COUNTIF(F5:F140,"Còn")</f>
        <v>Còn: 61</v>
      </c>
      <c r="D2" s="166">
        <f>COUNTIF(F5:F140,"Còn")</f>
        <v>61</v>
      </c>
      <c r="E2" s="166" t="str">
        <f>"Chưa tìm thấy: "&amp;COUNTIF(F5:F140,"Không còn/Chưa tìm thấy")</f>
        <v>Chưa tìm thấy: 75</v>
      </c>
      <c r="F2" s="166">
        <f>COUNTIF(F5:F140,"Không còn/Chưa tìm thấy")</f>
        <v>75</v>
      </c>
      <c r="G2" s="166" t="s">
        <v>1951</v>
      </c>
      <c r="H2" s="166" t="s">
        <v>1952</v>
      </c>
      <c r="I2" s="166" t="s">
        <v>1953</v>
      </c>
      <c r="J2" s="166"/>
    </row>
    <row r="3" spans="1:10">
      <c r="A3" s="163" t="s">
        <v>2150</v>
      </c>
      <c r="B3" s="164"/>
      <c r="C3" s="164"/>
      <c r="D3" s="164"/>
      <c r="E3" s="164"/>
      <c r="F3" s="164"/>
      <c r="G3" s="164"/>
      <c r="H3" s="164"/>
      <c r="I3" s="164"/>
      <c r="J3" s="164"/>
    </row>
    <row r="4" spans="1:10" ht="28">
      <c r="A4" s="49" t="s">
        <v>1895</v>
      </c>
      <c r="B4" s="49" t="s">
        <v>1954</v>
      </c>
      <c r="C4" s="49" t="s">
        <v>1955</v>
      </c>
      <c r="D4" s="49" t="s">
        <v>1956</v>
      </c>
      <c r="E4" s="49" t="s">
        <v>1302</v>
      </c>
      <c r="F4" s="49" t="s">
        <v>1957</v>
      </c>
      <c r="G4" s="49" t="s">
        <v>1958</v>
      </c>
      <c r="H4" s="49" t="s">
        <v>1959</v>
      </c>
      <c r="I4" s="49" t="s">
        <v>0</v>
      </c>
      <c r="J4" s="50" t="s">
        <v>1960</v>
      </c>
    </row>
    <row r="5" spans="1:10" ht="25">
      <c r="A5" s="51">
        <v>1</v>
      </c>
      <c r="B5" s="52" t="s">
        <v>1961</v>
      </c>
      <c r="C5" s="53" t="s">
        <v>1962</v>
      </c>
      <c r="D5" s="51">
        <v>1865</v>
      </c>
      <c r="E5" s="51">
        <v>1</v>
      </c>
      <c r="F5" s="51" t="s">
        <v>1963</v>
      </c>
      <c r="G5" s="52" t="s">
        <v>1921</v>
      </c>
      <c r="H5" s="52" t="s">
        <v>1964</v>
      </c>
      <c r="I5" s="52" t="s">
        <v>1965</v>
      </c>
      <c r="J5" s="54" t="str">
        <f t="shared" ref="J5:J68" si="0">IF(F5="Còn",IF(D5=1865,"Thư viện Khoa học Tổng hợp TP.HCM; Southeast Asian Newspapers","Thư viện Quốc gia Pháp (BnF)"),"—")</f>
        <v>—</v>
      </c>
    </row>
    <row r="6" spans="1:10" ht="25">
      <c r="A6" s="51">
        <v>2</v>
      </c>
      <c r="B6" s="52" t="s">
        <v>1966</v>
      </c>
      <c r="C6" s="53" t="s">
        <v>1967</v>
      </c>
      <c r="D6" s="51">
        <v>1865</v>
      </c>
      <c r="E6" s="51">
        <v>2</v>
      </c>
      <c r="F6" s="51" t="s">
        <v>1963</v>
      </c>
      <c r="G6" s="52" t="s">
        <v>1921</v>
      </c>
      <c r="H6" s="52" t="s">
        <v>1964</v>
      </c>
      <c r="I6" s="52" t="s">
        <v>1965</v>
      </c>
      <c r="J6" s="54" t="str">
        <f t="shared" si="0"/>
        <v>—</v>
      </c>
    </row>
    <row r="7" spans="1:10" ht="25">
      <c r="A7" s="51">
        <v>3</v>
      </c>
      <c r="B7" s="52" t="s">
        <v>1968</v>
      </c>
      <c r="C7" s="53" t="s">
        <v>1969</v>
      </c>
      <c r="D7" s="51">
        <v>1865</v>
      </c>
      <c r="E7" s="51">
        <v>3</v>
      </c>
      <c r="F7" s="51" t="s">
        <v>1963</v>
      </c>
      <c r="G7" s="52" t="s">
        <v>1921</v>
      </c>
      <c r="H7" s="52" t="s">
        <v>1964</v>
      </c>
      <c r="I7" s="52" t="s">
        <v>1965</v>
      </c>
      <c r="J7" s="54" t="str">
        <f t="shared" si="0"/>
        <v>—</v>
      </c>
    </row>
    <row r="8" spans="1:10" ht="34">
      <c r="A8" s="51">
        <v>4</v>
      </c>
      <c r="B8" s="52" t="s">
        <v>1970</v>
      </c>
      <c r="C8" s="53" t="s">
        <v>1468</v>
      </c>
      <c r="D8" s="51">
        <v>1865</v>
      </c>
      <c r="E8" s="51">
        <v>4</v>
      </c>
      <c r="F8" s="51" t="s">
        <v>1971</v>
      </c>
      <c r="G8" s="52" t="s">
        <v>1921</v>
      </c>
      <c r="H8" s="52" t="s">
        <v>1972</v>
      </c>
      <c r="I8" s="52" t="s">
        <v>1973</v>
      </c>
      <c r="J8" s="54" t="str">
        <f t="shared" si="0"/>
        <v>Thư viện Khoa học Tổng hợp TP.HCM; Southeast Asian Newspapers</v>
      </c>
    </row>
    <row r="9" spans="1:10" ht="34">
      <c r="A9" s="51">
        <v>5</v>
      </c>
      <c r="B9" s="52" t="s">
        <v>1974</v>
      </c>
      <c r="C9" s="53" t="s">
        <v>1480</v>
      </c>
      <c r="D9" s="51">
        <v>1865</v>
      </c>
      <c r="E9" s="51">
        <v>5</v>
      </c>
      <c r="F9" s="51" t="s">
        <v>1971</v>
      </c>
      <c r="G9" s="52" t="s">
        <v>1921</v>
      </c>
      <c r="H9" s="52" t="s">
        <v>1975</v>
      </c>
      <c r="I9" s="52"/>
      <c r="J9" s="54" t="str">
        <f t="shared" si="0"/>
        <v>Thư viện Khoa học Tổng hợp TP.HCM; Southeast Asian Newspapers</v>
      </c>
    </row>
    <row r="10" spans="1:10" ht="34">
      <c r="A10" s="51">
        <v>6</v>
      </c>
      <c r="B10" s="52" t="s">
        <v>1976</v>
      </c>
      <c r="C10" s="53" t="s">
        <v>1977</v>
      </c>
      <c r="D10" s="51">
        <v>1865</v>
      </c>
      <c r="E10" s="51">
        <v>6</v>
      </c>
      <c r="F10" s="51" t="s">
        <v>1971</v>
      </c>
      <c r="G10" s="52" t="s">
        <v>1921</v>
      </c>
      <c r="H10" s="52" t="s">
        <v>1975</v>
      </c>
      <c r="I10" s="52" t="s">
        <v>1978</v>
      </c>
      <c r="J10" s="54" t="str">
        <f t="shared" si="0"/>
        <v>Thư viện Khoa học Tổng hợp TP.HCM; Southeast Asian Newspapers</v>
      </c>
    </row>
    <row r="11" spans="1:10" ht="25">
      <c r="A11" s="51">
        <v>7</v>
      </c>
      <c r="B11" s="52" t="s">
        <v>1979</v>
      </c>
      <c r="C11" s="53" t="s">
        <v>1980</v>
      </c>
      <c r="D11" s="51">
        <v>1865</v>
      </c>
      <c r="E11" s="51">
        <v>7</v>
      </c>
      <c r="F11" s="51" t="s">
        <v>1963</v>
      </c>
      <c r="G11" s="52" t="s">
        <v>1921</v>
      </c>
      <c r="H11" s="52" t="s">
        <v>1964</v>
      </c>
      <c r="I11" s="52" t="s">
        <v>1965</v>
      </c>
      <c r="J11" s="54" t="str">
        <f t="shared" si="0"/>
        <v>—</v>
      </c>
    </row>
    <row r="12" spans="1:10" ht="25">
      <c r="A12" s="51">
        <v>8</v>
      </c>
      <c r="B12" s="52" t="s">
        <v>1981</v>
      </c>
      <c r="C12" s="53" t="s">
        <v>1982</v>
      </c>
      <c r="D12" s="51">
        <v>1865</v>
      </c>
      <c r="E12" s="51">
        <v>8</v>
      </c>
      <c r="F12" s="51" t="s">
        <v>1963</v>
      </c>
      <c r="G12" s="52" t="s">
        <v>1921</v>
      </c>
      <c r="H12" s="52" t="s">
        <v>1964</v>
      </c>
      <c r="I12" s="52" t="s">
        <v>1965</v>
      </c>
      <c r="J12" s="54" t="str">
        <f t="shared" si="0"/>
        <v>—</v>
      </c>
    </row>
    <row r="13" spans="1:10">
      <c r="A13" s="51">
        <v>9</v>
      </c>
      <c r="B13" s="52" t="s">
        <v>1983</v>
      </c>
      <c r="C13" s="53" t="s">
        <v>274</v>
      </c>
      <c r="D13" s="51">
        <v>1866</v>
      </c>
      <c r="E13" s="51">
        <v>1</v>
      </c>
      <c r="F13" s="51" t="s">
        <v>1971</v>
      </c>
      <c r="G13" s="52" t="s">
        <v>1921</v>
      </c>
      <c r="H13" s="52" t="s">
        <v>1975</v>
      </c>
      <c r="I13" s="52"/>
      <c r="J13" s="54" t="str">
        <f t="shared" si="0"/>
        <v>Thư viện Quốc gia Pháp (BnF)</v>
      </c>
    </row>
    <row r="14" spans="1:10">
      <c r="A14" s="51">
        <v>10</v>
      </c>
      <c r="B14" s="52" t="s">
        <v>1984</v>
      </c>
      <c r="C14" s="53" t="s">
        <v>290</v>
      </c>
      <c r="D14" s="51">
        <v>1866</v>
      </c>
      <c r="E14" s="51">
        <v>2</v>
      </c>
      <c r="F14" s="51" t="s">
        <v>1971</v>
      </c>
      <c r="G14" s="52" t="s">
        <v>1921</v>
      </c>
      <c r="H14" s="52" t="s">
        <v>1975</v>
      </c>
      <c r="I14" s="52"/>
      <c r="J14" s="54" t="str">
        <f t="shared" si="0"/>
        <v>Thư viện Quốc gia Pháp (BnF)</v>
      </c>
    </row>
    <row r="15" spans="1:10">
      <c r="A15" s="51">
        <v>11</v>
      </c>
      <c r="B15" s="52" t="s">
        <v>1985</v>
      </c>
      <c r="C15" s="53" t="s">
        <v>308</v>
      </c>
      <c r="D15" s="51">
        <v>1866</v>
      </c>
      <c r="E15" s="51">
        <v>3</v>
      </c>
      <c r="F15" s="51" t="s">
        <v>1971</v>
      </c>
      <c r="G15" s="52" t="s">
        <v>1921</v>
      </c>
      <c r="H15" s="52" t="s">
        <v>1975</v>
      </c>
      <c r="I15" s="52"/>
      <c r="J15" s="54" t="str">
        <f t="shared" si="0"/>
        <v>Thư viện Quốc gia Pháp (BnF)</v>
      </c>
    </row>
    <row r="16" spans="1:10">
      <c r="A16" s="51">
        <v>12</v>
      </c>
      <c r="B16" s="52" t="s">
        <v>1986</v>
      </c>
      <c r="C16" s="53" t="s">
        <v>318</v>
      </c>
      <c r="D16" s="51">
        <v>1866</v>
      </c>
      <c r="E16" s="51">
        <v>4</v>
      </c>
      <c r="F16" s="51" t="s">
        <v>1971</v>
      </c>
      <c r="G16" s="52" t="s">
        <v>1921</v>
      </c>
      <c r="H16" s="52" t="s">
        <v>1975</v>
      </c>
      <c r="I16" s="52"/>
      <c r="J16" s="54" t="str">
        <f t="shared" si="0"/>
        <v>Thư viện Quốc gia Pháp (BnF)</v>
      </c>
    </row>
    <row r="17" spans="1:10">
      <c r="A17" s="51">
        <v>13</v>
      </c>
      <c r="B17" s="52" t="s">
        <v>1987</v>
      </c>
      <c r="C17" s="53" t="s">
        <v>343</v>
      </c>
      <c r="D17" s="51">
        <v>1866</v>
      </c>
      <c r="E17" s="51">
        <v>5</v>
      </c>
      <c r="F17" s="51" t="s">
        <v>1971</v>
      </c>
      <c r="G17" s="52" t="s">
        <v>1921</v>
      </c>
      <c r="H17" s="52" t="s">
        <v>1975</v>
      </c>
      <c r="I17" s="52"/>
      <c r="J17" s="54" t="str">
        <f t="shared" si="0"/>
        <v>Thư viện Quốc gia Pháp (BnF)</v>
      </c>
    </row>
    <row r="18" spans="1:10">
      <c r="A18" s="51">
        <v>14</v>
      </c>
      <c r="B18" s="52" t="s">
        <v>1988</v>
      </c>
      <c r="C18" s="53" t="s">
        <v>374</v>
      </c>
      <c r="D18" s="51">
        <v>1866</v>
      </c>
      <c r="E18" s="51">
        <v>6</v>
      </c>
      <c r="F18" s="51" t="s">
        <v>1971</v>
      </c>
      <c r="G18" s="52" t="s">
        <v>1921</v>
      </c>
      <c r="H18" s="52" t="s">
        <v>1975</v>
      </c>
      <c r="I18" s="52"/>
      <c r="J18" s="54" t="str">
        <f t="shared" si="0"/>
        <v>Thư viện Quốc gia Pháp (BnF)</v>
      </c>
    </row>
    <row r="19" spans="1:10">
      <c r="A19" s="51">
        <v>15</v>
      </c>
      <c r="B19" s="52" t="s">
        <v>1989</v>
      </c>
      <c r="C19" s="53" t="s">
        <v>402</v>
      </c>
      <c r="D19" s="51">
        <v>1866</v>
      </c>
      <c r="E19" s="51">
        <v>7</v>
      </c>
      <c r="F19" s="51" t="s">
        <v>1971</v>
      </c>
      <c r="G19" s="52" t="s">
        <v>1921</v>
      </c>
      <c r="H19" s="52" t="s">
        <v>1975</v>
      </c>
      <c r="I19" s="52"/>
      <c r="J19" s="54" t="str">
        <f t="shared" si="0"/>
        <v>Thư viện Quốc gia Pháp (BnF)</v>
      </c>
    </row>
    <row r="20" spans="1:10">
      <c r="A20" s="51">
        <v>16</v>
      </c>
      <c r="B20" s="52" t="s">
        <v>1990</v>
      </c>
      <c r="C20" s="53" t="s">
        <v>167</v>
      </c>
      <c r="D20" s="51">
        <v>1866</v>
      </c>
      <c r="E20" s="51">
        <v>8</v>
      </c>
      <c r="F20" s="51" t="s">
        <v>1971</v>
      </c>
      <c r="G20" s="52" t="s">
        <v>1921</v>
      </c>
      <c r="H20" s="52" t="s">
        <v>1975</v>
      </c>
      <c r="I20" s="52"/>
      <c r="J20" s="54" t="str">
        <f t="shared" si="0"/>
        <v>Thư viện Quốc gia Pháp (BnF)</v>
      </c>
    </row>
    <row r="21" spans="1:10" ht="25">
      <c r="A21" s="51">
        <v>17</v>
      </c>
      <c r="B21" s="52" t="s">
        <v>1991</v>
      </c>
      <c r="C21" s="53" t="s">
        <v>169</v>
      </c>
      <c r="D21" s="51">
        <v>1866</v>
      </c>
      <c r="E21" s="51">
        <v>9</v>
      </c>
      <c r="F21" s="51" t="s">
        <v>1971</v>
      </c>
      <c r="G21" s="52" t="s">
        <v>1921</v>
      </c>
      <c r="H21" s="52" t="s">
        <v>1975</v>
      </c>
      <c r="I21" s="52" t="s">
        <v>1992</v>
      </c>
      <c r="J21" s="54" t="str">
        <f t="shared" si="0"/>
        <v>Thư viện Quốc gia Pháp (BnF)</v>
      </c>
    </row>
    <row r="22" spans="1:10" ht="25">
      <c r="A22" s="51">
        <v>18</v>
      </c>
      <c r="B22" s="52" t="s">
        <v>1993</v>
      </c>
      <c r="C22" s="53" t="s">
        <v>1994</v>
      </c>
      <c r="D22" s="51">
        <v>1866</v>
      </c>
      <c r="E22" s="51">
        <v>10</v>
      </c>
      <c r="F22" s="51" t="s">
        <v>1963</v>
      </c>
      <c r="G22" s="52" t="s">
        <v>1921</v>
      </c>
      <c r="H22" s="52" t="s">
        <v>1994</v>
      </c>
      <c r="I22" s="52" t="s">
        <v>1965</v>
      </c>
      <c r="J22" s="54" t="str">
        <f t="shared" si="0"/>
        <v>—</v>
      </c>
    </row>
    <row r="23" spans="1:10" ht="25">
      <c r="A23" s="51">
        <v>19</v>
      </c>
      <c r="B23" s="52" t="s">
        <v>1995</v>
      </c>
      <c r="C23" s="53" t="s">
        <v>1994</v>
      </c>
      <c r="D23" s="51">
        <v>1866</v>
      </c>
      <c r="E23" s="51">
        <v>11</v>
      </c>
      <c r="F23" s="51" t="s">
        <v>1963</v>
      </c>
      <c r="G23" s="52" t="s">
        <v>1921</v>
      </c>
      <c r="H23" s="52" t="s">
        <v>1994</v>
      </c>
      <c r="I23" s="52" t="s">
        <v>1965</v>
      </c>
      <c r="J23" s="54" t="str">
        <f t="shared" si="0"/>
        <v>—</v>
      </c>
    </row>
    <row r="24" spans="1:10">
      <c r="A24" s="51">
        <v>20</v>
      </c>
      <c r="B24" s="52" t="s">
        <v>1996</v>
      </c>
      <c r="C24" s="53" t="s">
        <v>170</v>
      </c>
      <c r="D24" s="51">
        <v>1866</v>
      </c>
      <c r="E24" s="51">
        <v>12</v>
      </c>
      <c r="F24" s="51" t="s">
        <v>1971</v>
      </c>
      <c r="G24" s="52" t="s">
        <v>1921</v>
      </c>
      <c r="H24" s="52" t="s">
        <v>1975</v>
      </c>
      <c r="I24" s="52"/>
      <c r="J24" s="54" t="str">
        <f t="shared" si="0"/>
        <v>Thư viện Quốc gia Pháp (BnF)</v>
      </c>
    </row>
    <row r="25" spans="1:10">
      <c r="A25" s="51">
        <v>21</v>
      </c>
      <c r="B25" s="52" t="s">
        <v>1997</v>
      </c>
      <c r="C25" s="53" t="s">
        <v>187</v>
      </c>
      <c r="D25" s="51">
        <v>1867</v>
      </c>
      <c r="E25" s="51">
        <v>1</v>
      </c>
      <c r="F25" s="51" t="s">
        <v>1971</v>
      </c>
      <c r="G25" s="52" t="s">
        <v>1921</v>
      </c>
      <c r="H25" s="52" t="s">
        <v>1975</v>
      </c>
      <c r="I25" s="52"/>
      <c r="J25" s="54" t="str">
        <f t="shared" si="0"/>
        <v>Thư viện Quốc gia Pháp (BnF)</v>
      </c>
    </row>
    <row r="26" spans="1:10">
      <c r="A26" s="51">
        <v>22</v>
      </c>
      <c r="B26" s="52" t="s">
        <v>1998</v>
      </c>
      <c r="C26" s="53" t="s">
        <v>204</v>
      </c>
      <c r="D26" s="51">
        <v>1867</v>
      </c>
      <c r="E26" s="51">
        <v>2</v>
      </c>
      <c r="F26" s="51" t="s">
        <v>1971</v>
      </c>
      <c r="G26" s="52" t="s">
        <v>1921</v>
      </c>
      <c r="H26" s="52" t="s">
        <v>1975</v>
      </c>
      <c r="I26" s="52"/>
      <c r="J26" s="54" t="str">
        <f t="shared" si="0"/>
        <v>Thư viện Quốc gia Pháp (BnF)</v>
      </c>
    </row>
    <row r="27" spans="1:10">
      <c r="A27" s="51">
        <v>23</v>
      </c>
      <c r="B27" s="52" t="s">
        <v>1999</v>
      </c>
      <c r="C27" s="53" t="s">
        <v>205</v>
      </c>
      <c r="D27" s="51">
        <v>1867</v>
      </c>
      <c r="E27" s="51">
        <v>3</v>
      </c>
      <c r="F27" s="51" t="s">
        <v>1971</v>
      </c>
      <c r="G27" s="52" t="s">
        <v>1921</v>
      </c>
      <c r="H27" s="52" t="s">
        <v>1975</v>
      </c>
      <c r="I27" s="52"/>
      <c r="J27" s="54" t="str">
        <f t="shared" si="0"/>
        <v>Thư viện Quốc gia Pháp (BnF)</v>
      </c>
    </row>
    <row r="28" spans="1:10">
      <c r="A28" s="51">
        <v>24</v>
      </c>
      <c r="B28" s="52" t="s">
        <v>2000</v>
      </c>
      <c r="C28" s="53" t="s">
        <v>1403</v>
      </c>
      <c r="D28" s="51">
        <v>1867</v>
      </c>
      <c r="E28" s="51">
        <v>4</v>
      </c>
      <c r="F28" s="51" t="s">
        <v>1971</v>
      </c>
      <c r="G28" s="52" t="s">
        <v>1921</v>
      </c>
      <c r="H28" s="52" t="s">
        <v>1975</v>
      </c>
      <c r="I28" s="52"/>
      <c r="J28" s="54" t="str">
        <f t="shared" si="0"/>
        <v>Thư viện Quốc gia Pháp (BnF)</v>
      </c>
    </row>
    <row r="29" spans="1:10">
      <c r="A29" s="51">
        <v>25</v>
      </c>
      <c r="B29" s="52" t="s">
        <v>2001</v>
      </c>
      <c r="C29" s="53" t="s">
        <v>1404</v>
      </c>
      <c r="D29" s="51">
        <v>1867</v>
      </c>
      <c r="E29" s="51">
        <v>5</v>
      </c>
      <c r="F29" s="51" t="s">
        <v>1971</v>
      </c>
      <c r="G29" s="52" t="s">
        <v>1921</v>
      </c>
      <c r="H29" s="52" t="s">
        <v>1975</v>
      </c>
      <c r="I29" s="52"/>
      <c r="J29" s="54" t="str">
        <f t="shared" si="0"/>
        <v>Thư viện Quốc gia Pháp (BnF)</v>
      </c>
    </row>
    <row r="30" spans="1:10">
      <c r="A30" s="51">
        <v>26</v>
      </c>
      <c r="B30" s="52" t="s">
        <v>2002</v>
      </c>
      <c r="C30" s="53" t="s">
        <v>222</v>
      </c>
      <c r="D30" s="51">
        <v>1867</v>
      </c>
      <c r="E30" s="51">
        <v>6</v>
      </c>
      <c r="F30" s="51" t="s">
        <v>1971</v>
      </c>
      <c r="G30" s="52" t="s">
        <v>1921</v>
      </c>
      <c r="H30" s="52" t="s">
        <v>1975</v>
      </c>
      <c r="I30" s="52"/>
      <c r="J30" s="54" t="str">
        <f t="shared" si="0"/>
        <v>Thư viện Quốc gia Pháp (BnF)</v>
      </c>
    </row>
    <row r="31" spans="1:10">
      <c r="A31" s="51">
        <v>27</v>
      </c>
      <c r="B31" s="52" t="s">
        <v>2003</v>
      </c>
      <c r="C31" s="53" t="s">
        <v>223</v>
      </c>
      <c r="D31" s="51">
        <v>1867</v>
      </c>
      <c r="E31" s="51">
        <v>7</v>
      </c>
      <c r="F31" s="51" t="s">
        <v>1971</v>
      </c>
      <c r="G31" s="52" t="s">
        <v>1921</v>
      </c>
      <c r="H31" s="52" t="s">
        <v>1975</v>
      </c>
      <c r="I31" s="52"/>
      <c r="J31" s="54" t="str">
        <f t="shared" si="0"/>
        <v>Thư viện Quốc gia Pháp (BnF)</v>
      </c>
    </row>
    <row r="32" spans="1:10">
      <c r="A32" s="51">
        <v>28</v>
      </c>
      <c r="B32" s="52" t="s">
        <v>2004</v>
      </c>
      <c r="C32" s="53" t="s">
        <v>239</v>
      </c>
      <c r="D32" s="51">
        <v>1867</v>
      </c>
      <c r="E32" s="51">
        <v>8</v>
      </c>
      <c r="F32" s="51" t="s">
        <v>1971</v>
      </c>
      <c r="G32" s="52" t="s">
        <v>1921</v>
      </c>
      <c r="H32" s="52" t="s">
        <v>1975</v>
      </c>
      <c r="I32" s="52"/>
      <c r="J32" s="54" t="str">
        <f t="shared" si="0"/>
        <v>Thư viện Quốc gia Pháp (BnF)</v>
      </c>
    </row>
    <row r="33" spans="1:10">
      <c r="A33" s="51">
        <v>29</v>
      </c>
      <c r="B33" s="52" t="s">
        <v>2005</v>
      </c>
      <c r="C33" s="53" t="s">
        <v>257</v>
      </c>
      <c r="D33" s="51">
        <v>1867</v>
      </c>
      <c r="E33" s="51">
        <v>9</v>
      </c>
      <c r="F33" s="51" t="s">
        <v>1971</v>
      </c>
      <c r="G33" s="52" t="s">
        <v>1921</v>
      </c>
      <c r="H33" s="52" t="s">
        <v>1975</v>
      </c>
      <c r="I33" s="52"/>
      <c r="J33" s="54" t="str">
        <f t="shared" si="0"/>
        <v>Thư viện Quốc gia Pháp (BnF)</v>
      </c>
    </row>
    <row r="34" spans="1:10">
      <c r="A34" s="51">
        <v>30</v>
      </c>
      <c r="B34" s="52" t="s">
        <v>2006</v>
      </c>
      <c r="C34" s="53" t="s">
        <v>258</v>
      </c>
      <c r="D34" s="51">
        <v>1867</v>
      </c>
      <c r="E34" s="51">
        <v>10</v>
      </c>
      <c r="F34" s="51" t="s">
        <v>1971</v>
      </c>
      <c r="G34" s="52" t="s">
        <v>1921</v>
      </c>
      <c r="H34" s="52" t="s">
        <v>1975</v>
      </c>
      <c r="I34" s="52"/>
      <c r="J34" s="54" t="str">
        <f t="shared" si="0"/>
        <v>Thư viện Quốc gia Pháp (BnF)</v>
      </c>
    </row>
    <row r="35" spans="1:10">
      <c r="A35" s="51">
        <v>31</v>
      </c>
      <c r="B35" s="52" t="s">
        <v>2007</v>
      </c>
      <c r="C35" s="53" t="s">
        <v>435</v>
      </c>
      <c r="D35" s="51">
        <v>1867</v>
      </c>
      <c r="E35" s="51">
        <v>11</v>
      </c>
      <c r="F35" s="51" t="s">
        <v>1971</v>
      </c>
      <c r="G35" s="52" t="s">
        <v>1921</v>
      </c>
      <c r="H35" s="52" t="s">
        <v>1975</v>
      </c>
      <c r="I35" s="52"/>
      <c r="J35" s="54" t="str">
        <f t="shared" si="0"/>
        <v>Thư viện Quốc gia Pháp (BnF)</v>
      </c>
    </row>
    <row r="36" spans="1:10">
      <c r="A36" s="51">
        <v>32</v>
      </c>
      <c r="B36" s="52" t="s">
        <v>2008</v>
      </c>
      <c r="C36" s="53" t="s">
        <v>480</v>
      </c>
      <c r="D36" s="51">
        <v>1867</v>
      </c>
      <c r="E36" s="51">
        <v>12</v>
      </c>
      <c r="F36" s="51" t="s">
        <v>1971</v>
      </c>
      <c r="G36" s="52" t="s">
        <v>1921</v>
      </c>
      <c r="H36" s="52" t="s">
        <v>1975</v>
      </c>
      <c r="I36" s="52"/>
      <c r="J36" s="54" t="str">
        <f t="shared" si="0"/>
        <v>Thư viện Quốc gia Pháp (BnF)</v>
      </c>
    </row>
    <row r="37" spans="1:10">
      <c r="A37" s="51">
        <v>33</v>
      </c>
      <c r="B37" s="52" t="s">
        <v>2009</v>
      </c>
      <c r="C37" s="53" t="s">
        <v>524</v>
      </c>
      <c r="D37" s="51">
        <v>1868</v>
      </c>
      <c r="E37" s="51">
        <v>1</v>
      </c>
      <c r="F37" s="51" t="s">
        <v>1971</v>
      </c>
      <c r="G37" s="52" t="s">
        <v>1921</v>
      </c>
      <c r="H37" s="52" t="s">
        <v>1975</v>
      </c>
      <c r="I37" s="52"/>
      <c r="J37" s="54" t="str">
        <f t="shared" si="0"/>
        <v>Thư viện Quốc gia Pháp (BnF)</v>
      </c>
    </row>
    <row r="38" spans="1:10" ht="25">
      <c r="A38" s="51">
        <v>34</v>
      </c>
      <c r="B38" s="52" t="s">
        <v>2010</v>
      </c>
      <c r="C38" s="53" t="s">
        <v>2011</v>
      </c>
      <c r="D38" s="51">
        <v>1868</v>
      </c>
      <c r="E38" s="51">
        <v>2</v>
      </c>
      <c r="F38" s="51" t="s">
        <v>1963</v>
      </c>
      <c r="G38" s="52" t="s">
        <v>1921</v>
      </c>
      <c r="H38" s="52" t="s">
        <v>1964</v>
      </c>
      <c r="I38" s="52" t="s">
        <v>1965</v>
      </c>
      <c r="J38" s="54" t="str">
        <f t="shared" si="0"/>
        <v>—</v>
      </c>
    </row>
    <row r="39" spans="1:10">
      <c r="A39" s="51">
        <v>35</v>
      </c>
      <c r="B39" s="52" t="s">
        <v>2012</v>
      </c>
      <c r="C39" s="53" t="s">
        <v>565</v>
      </c>
      <c r="D39" s="51">
        <v>1868</v>
      </c>
      <c r="E39" s="51">
        <v>3</v>
      </c>
      <c r="F39" s="51" t="s">
        <v>1971</v>
      </c>
      <c r="G39" s="52" t="s">
        <v>1921</v>
      </c>
      <c r="H39" s="52" t="s">
        <v>1975</v>
      </c>
      <c r="I39" s="52"/>
      <c r="J39" s="54" t="str">
        <f t="shared" si="0"/>
        <v>Thư viện Quốc gia Pháp (BnF)</v>
      </c>
    </row>
    <row r="40" spans="1:10">
      <c r="A40" s="51">
        <v>36</v>
      </c>
      <c r="B40" s="52" t="s">
        <v>2013</v>
      </c>
      <c r="C40" s="53" t="s">
        <v>598</v>
      </c>
      <c r="D40" s="51">
        <v>1868</v>
      </c>
      <c r="E40" s="51">
        <v>4</v>
      </c>
      <c r="F40" s="51" t="s">
        <v>1971</v>
      </c>
      <c r="G40" s="52" t="s">
        <v>1921</v>
      </c>
      <c r="H40" s="52" t="s">
        <v>1975</v>
      </c>
      <c r="I40" s="52"/>
      <c r="J40" s="54" t="str">
        <f t="shared" si="0"/>
        <v>Thư viện Quốc gia Pháp (BnF)</v>
      </c>
    </row>
    <row r="41" spans="1:10">
      <c r="A41" s="51">
        <v>37</v>
      </c>
      <c r="B41" s="52" t="s">
        <v>2014</v>
      </c>
      <c r="C41" s="53" t="s">
        <v>642</v>
      </c>
      <c r="D41" s="51">
        <v>1868</v>
      </c>
      <c r="E41" s="51">
        <v>5</v>
      </c>
      <c r="F41" s="51" t="s">
        <v>1971</v>
      </c>
      <c r="G41" s="52" t="s">
        <v>1921</v>
      </c>
      <c r="H41" s="52" t="s">
        <v>1975</v>
      </c>
      <c r="I41" s="52"/>
      <c r="J41" s="54" t="str">
        <f t="shared" si="0"/>
        <v>Thư viện Quốc gia Pháp (BnF)</v>
      </c>
    </row>
    <row r="42" spans="1:10">
      <c r="A42" s="51">
        <v>38</v>
      </c>
      <c r="B42" s="52" t="s">
        <v>2015</v>
      </c>
      <c r="C42" s="53" t="s">
        <v>670</v>
      </c>
      <c r="D42" s="51">
        <v>1868</v>
      </c>
      <c r="E42" s="51">
        <v>6</v>
      </c>
      <c r="F42" s="51" t="s">
        <v>1971</v>
      </c>
      <c r="G42" s="52" t="s">
        <v>1921</v>
      </c>
      <c r="H42" s="52" t="s">
        <v>1975</v>
      </c>
      <c r="I42" s="52"/>
      <c r="J42" s="54" t="str">
        <f t="shared" si="0"/>
        <v>Thư viện Quốc gia Pháp (BnF)</v>
      </c>
    </row>
    <row r="43" spans="1:10">
      <c r="A43" s="51">
        <v>39</v>
      </c>
      <c r="B43" s="52" t="s">
        <v>2016</v>
      </c>
      <c r="C43" s="53" t="s">
        <v>686</v>
      </c>
      <c r="D43" s="51">
        <v>1868</v>
      </c>
      <c r="E43" s="51">
        <v>7</v>
      </c>
      <c r="F43" s="51" t="s">
        <v>1971</v>
      </c>
      <c r="G43" s="52" t="s">
        <v>1921</v>
      </c>
      <c r="H43" s="52" t="s">
        <v>1975</v>
      </c>
      <c r="I43" s="52"/>
      <c r="J43" s="54" t="str">
        <f t="shared" si="0"/>
        <v>Thư viện Quốc gia Pháp (BnF)</v>
      </c>
    </row>
    <row r="44" spans="1:10">
      <c r="A44" s="51">
        <v>40</v>
      </c>
      <c r="B44" s="52" t="s">
        <v>2017</v>
      </c>
      <c r="C44" s="53" t="s">
        <v>714</v>
      </c>
      <c r="D44" s="51">
        <v>1868</v>
      </c>
      <c r="E44" s="51">
        <v>8</v>
      </c>
      <c r="F44" s="51" t="s">
        <v>1971</v>
      </c>
      <c r="G44" s="52" t="s">
        <v>1921</v>
      </c>
      <c r="H44" s="52" t="s">
        <v>1975</v>
      </c>
      <c r="I44" s="52"/>
      <c r="J44" s="54" t="str">
        <f t="shared" si="0"/>
        <v>Thư viện Quốc gia Pháp (BnF)</v>
      </c>
    </row>
    <row r="45" spans="1:10" ht="25">
      <c r="A45" s="51">
        <v>41</v>
      </c>
      <c r="B45" s="52" t="s">
        <v>2018</v>
      </c>
      <c r="C45" s="53" t="s">
        <v>2019</v>
      </c>
      <c r="D45" s="51">
        <v>1868</v>
      </c>
      <c r="E45" s="51">
        <v>9</v>
      </c>
      <c r="F45" s="51" t="s">
        <v>1963</v>
      </c>
      <c r="G45" s="52" t="s">
        <v>1921</v>
      </c>
      <c r="H45" s="52" t="s">
        <v>1964</v>
      </c>
      <c r="I45" s="52" t="s">
        <v>1965</v>
      </c>
      <c r="J45" s="54" t="str">
        <f t="shared" si="0"/>
        <v>—</v>
      </c>
    </row>
    <row r="46" spans="1:10" ht="25">
      <c r="A46" s="51">
        <v>42</v>
      </c>
      <c r="B46" s="52" t="s">
        <v>2020</v>
      </c>
      <c r="C46" s="53" t="s">
        <v>2021</v>
      </c>
      <c r="D46" s="51">
        <v>1868</v>
      </c>
      <c r="E46" s="51">
        <v>10</v>
      </c>
      <c r="F46" s="51" t="s">
        <v>1963</v>
      </c>
      <c r="G46" s="52" t="s">
        <v>1921</v>
      </c>
      <c r="H46" s="52" t="s">
        <v>1964</v>
      </c>
      <c r="I46" s="52" t="s">
        <v>1965</v>
      </c>
      <c r="J46" s="54" t="str">
        <f t="shared" si="0"/>
        <v>—</v>
      </c>
    </row>
    <row r="47" spans="1:10" ht="25">
      <c r="A47" s="51">
        <v>43</v>
      </c>
      <c r="B47" s="52" t="s">
        <v>2022</v>
      </c>
      <c r="C47" s="53" t="s">
        <v>2023</v>
      </c>
      <c r="D47" s="51">
        <v>1868</v>
      </c>
      <c r="E47" s="51">
        <v>11</v>
      </c>
      <c r="F47" s="51" t="s">
        <v>1963</v>
      </c>
      <c r="G47" s="52" t="s">
        <v>1921</v>
      </c>
      <c r="H47" s="52" t="s">
        <v>1964</v>
      </c>
      <c r="I47" s="52" t="s">
        <v>1965</v>
      </c>
      <c r="J47" s="54" t="str">
        <f t="shared" si="0"/>
        <v>—</v>
      </c>
    </row>
    <row r="48" spans="1:10" ht="25">
      <c r="A48" s="51">
        <v>44</v>
      </c>
      <c r="B48" s="52" t="s">
        <v>2024</v>
      </c>
      <c r="C48" s="53" t="s">
        <v>2025</v>
      </c>
      <c r="D48" s="51">
        <v>1868</v>
      </c>
      <c r="E48" s="51">
        <v>12</v>
      </c>
      <c r="F48" s="51" t="s">
        <v>1963</v>
      </c>
      <c r="G48" s="52" t="s">
        <v>1921</v>
      </c>
      <c r="H48" s="52" t="s">
        <v>1964</v>
      </c>
      <c r="I48" s="52" t="s">
        <v>1965</v>
      </c>
      <c r="J48" s="54" t="str">
        <f t="shared" si="0"/>
        <v>—</v>
      </c>
    </row>
    <row r="49" spans="1:10" ht="37.5">
      <c r="A49" s="51">
        <v>45</v>
      </c>
      <c r="B49" s="52" t="s">
        <v>2026</v>
      </c>
      <c r="C49" s="53" t="s">
        <v>1994</v>
      </c>
      <c r="D49" s="51">
        <v>1869</v>
      </c>
      <c r="E49" s="51">
        <v>1</v>
      </c>
      <c r="F49" s="51" t="s">
        <v>1963</v>
      </c>
      <c r="G49" s="52" t="s">
        <v>1921</v>
      </c>
      <c r="H49" s="52" t="s">
        <v>1994</v>
      </c>
      <c r="I49" s="52" t="s">
        <v>2027</v>
      </c>
      <c r="J49" s="54" t="str">
        <f t="shared" si="0"/>
        <v>—</v>
      </c>
    </row>
    <row r="50" spans="1:10">
      <c r="A50" s="51">
        <v>46</v>
      </c>
      <c r="B50" s="52" t="s">
        <v>2028</v>
      </c>
      <c r="C50" s="53" t="s">
        <v>746</v>
      </c>
      <c r="D50" s="51">
        <v>1869</v>
      </c>
      <c r="E50" s="51">
        <v>2</v>
      </c>
      <c r="F50" s="51" t="s">
        <v>1971</v>
      </c>
      <c r="G50" s="52" t="s">
        <v>1921</v>
      </c>
      <c r="H50" s="52" t="s">
        <v>1975</v>
      </c>
      <c r="I50" s="52"/>
      <c r="J50" s="54" t="str">
        <f t="shared" si="0"/>
        <v>Thư viện Quốc gia Pháp (BnF)</v>
      </c>
    </row>
    <row r="51" spans="1:10">
      <c r="A51" s="51">
        <v>47</v>
      </c>
      <c r="B51" s="52" t="s">
        <v>2029</v>
      </c>
      <c r="C51" s="53" t="s">
        <v>802</v>
      </c>
      <c r="D51" s="51">
        <v>1869</v>
      </c>
      <c r="E51" s="51">
        <v>3</v>
      </c>
      <c r="F51" s="51" t="s">
        <v>1971</v>
      </c>
      <c r="G51" s="52" t="s">
        <v>1921</v>
      </c>
      <c r="H51" s="52" t="s">
        <v>1975</v>
      </c>
      <c r="I51" s="52"/>
      <c r="J51" s="54" t="str">
        <f t="shared" si="0"/>
        <v>Thư viện Quốc gia Pháp (BnF)</v>
      </c>
    </row>
    <row r="52" spans="1:10">
      <c r="A52" s="51">
        <v>48</v>
      </c>
      <c r="B52" s="52" t="s">
        <v>2030</v>
      </c>
      <c r="C52" s="53" t="s">
        <v>779</v>
      </c>
      <c r="D52" s="51">
        <v>1869</v>
      </c>
      <c r="E52" s="51">
        <v>4</v>
      </c>
      <c r="F52" s="51" t="s">
        <v>1971</v>
      </c>
      <c r="G52" s="52" t="s">
        <v>1921</v>
      </c>
      <c r="H52" s="52" t="s">
        <v>1975</v>
      </c>
      <c r="I52" s="52"/>
      <c r="J52" s="54" t="str">
        <f t="shared" si="0"/>
        <v>Thư viện Quốc gia Pháp (BnF)</v>
      </c>
    </row>
    <row r="53" spans="1:10">
      <c r="A53" s="51">
        <v>49</v>
      </c>
      <c r="B53" s="52" t="s">
        <v>2031</v>
      </c>
      <c r="C53" s="53" t="s">
        <v>933</v>
      </c>
      <c r="D53" s="51">
        <v>1869</v>
      </c>
      <c r="E53" s="51">
        <v>5</v>
      </c>
      <c r="F53" s="51" t="s">
        <v>1971</v>
      </c>
      <c r="G53" s="52" t="s">
        <v>1921</v>
      </c>
      <c r="H53" s="52" t="s">
        <v>1975</v>
      </c>
      <c r="I53" s="52"/>
      <c r="J53" s="54" t="str">
        <f t="shared" si="0"/>
        <v>Thư viện Quốc gia Pháp (BnF)</v>
      </c>
    </row>
    <row r="54" spans="1:10" ht="37.5">
      <c r="A54" s="51">
        <v>50</v>
      </c>
      <c r="B54" s="52" t="s">
        <v>2032</v>
      </c>
      <c r="C54" s="53" t="s">
        <v>1994</v>
      </c>
      <c r="D54" s="51">
        <v>1869</v>
      </c>
      <c r="E54" s="51">
        <v>6</v>
      </c>
      <c r="F54" s="51" t="s">
        <v>1963</v>
      </c>
      <c r="G54" s="52" t="s">
        <v>1921</v>
      </c>
      <c r="H54" s="52" t="s">
        <v>1994</v>
      </c>
      <c r="I54" s="52" t="s">
        <v>2027</v>
      </c>
      <c r="J54" s="54" t="str">
        <f t="shared" si="0"/>
        <v>—</v>
      </c>
    </row>
    <row r="55" spans="1:10" ht="37.5">
      <c r="A55" s="51">
        <v>51</v>
      </c>
      <c r="B55" s="52" t="s">
        <v>2033</v>
      </c>
      <c r="C55" s="53" t="s">
        <v>1994</v>
      </c>
      <c r="D55" s="51">
        <v>1869</v>
      </c>
      <c r="E55" s="51">
        <v>7</v>
      </c>
      <c r="F55" s="51" t="s">
        <v>1963</v>
      </c>
      <c r="G55" s="52" t="s">
        <v>1921</v>
      </c>
      <c r="H55" s="52" t="s">
        <v>1994</v>
      </c>
      <c r="I55" s="52" t="s">
        <v>2027</v>
      </c>
      <c r="J55" s="54" t="str">
        <f t="shared" si="0"/>
        <v>—</v>
      </c>
    </row>
    <row r="56" spans="1:10" ht="37.5">
      <c r="A56" s="51">
        <v>52</v>
      </c>
      <c r="B56" s="52" t="s">
        <v>2034</v>
      </c>
      <c r="C56" s="53" t="s">
        <v>1994</v>
      </c>
      <c r="D56" s="51">
        <v>1869</v>
      </c>
      <c r="E56" s="51">
        <v>8</v>
      </c>
      <c r="F56" s="51" t="s">
        <v>1963</v>
      </c>
      <c r="G56" s="52" t="s">
        <v>1921</v>
      </c>
      <c r="H56" s="52" t="s">
        <v>1994</v>
      </c>
      <c r="I56" s="52" t="s">
        <v>2027</v>
      </c>
      <c r="J56" s="54" t="str">
        <f t="shared" si="0"/>
        <v>—</v>
      </c>
    </row>
    <row r="57" spans="1:10" ht="37.5">
      <c r="A57" s="51">
        <v>53</v>
      </c>
      <c r="B57" s="52" t="s">
        <v>2035</v>
      </c>
      <c r="C57" s="53" t="s">
        <v>1994</v>
      </c>
      <c r="D57" s="51">
        <v>1869</v>
      </c>
      <c r="E57" s="51">
        <v>9</v>
      </c>
      <c r="F57" s="51" t="s">
        <v>1963</v>
      </c>
      <c r="G57" s="52" t="s">
        <v>1921</v>
      </c>
      <c r="H57" s="52" t="s">
        <v>1994</v>
      </c>
      <c r="I57" s="52" t="s">
        <v>2027</v>
      </c>
      <c r="J57" s="54" t="str">
        <f t="shared" si="0"/>
        <v>—</v>
      </c>
    </row>
    <row r="58" spans="1:10">
      <c r="A58" s="51">
        <v>54</v>
      </c>
      <c r="B58" s="52" t="s">
        <v>2036</v>
      </c>
      <c r="C58" s="53" t="s">
        <v>830</v>
      </c>
      <c r="D58" s="51">
        <v>1869</v>
      </c>
      <c r="E58" s="51">
        <v>10</v>
      </c>
      <c r="F58" s="51" t="s">
        <v>1971</v>
      </c>
      <c r="G58" s="52" t="s">
        <v>1921</v>
      </c>
      <c r="H58" s="52" t="s">
        <v>1975</v>
      </c>
      <c r="I58" s="52"/>
      <c r="J58" s="54" t="str">
        <f t="shared" si="0"/>
        <v>Thư viện Quốc gia Pháp (BnF)</v>
      </c>
    </row>
    <row r="59" spans="1:10">
      <c r="A59" s="51">
        <v>55</v>
      </c>
      <c r="B59" s="52" t="s">
        <v>2037</v>
      </c>
      <c r="C59" s="53" t="s">
        <v>851</v>
      </c>
      <c r="D59" s="51">
        <v>1869</v>
      </c>
      <c r="E59" s="51">
        <v>11</v>
      </c>
      <c r="F59" s="51" t="s">
        <v>1971</v>
      </c>
      <c r="G59" s="52" t="s">
        <v>1921</v>
      </c>
      <c r="H59" s="52" t="s">
        <v>1975</v>
      </c>
      <c r="I59" s="52"/>
      <c r="J59" s="54" t="str">
        <f t="shared" si="0"/>
        <v>Thư viện Quốc gia Pháp (BnF)</v>
      </c>
    </row>
    <row r="60" spans="1:10">
      <c r="A60" s="51">
        <v>56</v>
      </c>
      <c r="B60" s="52" t="s">
        <v>2038</v>
      </c>
      <c r="C60" s="53" t="s">
        <v>875</v>
      </c>
      <c r="D60" s="51">
        <v>1869</v>
      </c>
      <c r="E60" s="51">
        <v>12</v>
      </c>
      <c r="F60" s="51" t="s">
        <v>1971</v>
      </c>
      <c r="G60" s="52" t="s">
        <v>1921</v>
      </c>
      <c r="H60" s="52" t="s">
        <v>1975</v>
      </c>
      <c r="I60" s="52"/>
      <c r="J60" s="54" t="str">
        <f t="shared" si="0"/>
        <v>Thư viện Quốc gia Pháp (BnF)</v>
      </c>
    </row>
    <row r="61" spans="1:10">
      <c r="A61" s="51">
        <v>57</v>
      </c>
      <c r="B61" s="52" t="s">
        <v>2039</v>
      </c>
      <c r="C61" s="53" t="s">
        <v>892</v>
      </c>
      <c r="D61" s="51">
        <v>1869</v>
      </c>
      <c r="E61" s="51">
        <v>13</v>
      </c>
      <c r="F61" s="51" t="s">
        <v>1971</v>
      </c>
      <c r="G61" s="52" t="s">
        <v>1921</v>
      </c>
      <c r="H61" s="52" t="s">
        <v>1975</v>
      </c>
      <c r="I61" s="52"/>
      <c r="J61" s="54" t="str">
        <f t="shared" si="0"/>
        <v>Thư viện Quốc gia Pháp (BnF)</v>
      </c>
    </row>
    <row r="62" spans="1:10">
      <c r="A62" s="51">
        <v>58</v>
      </c>
      <c r="B62" s="52" t="s">
        <v>2040</v>
      </c>
      <c r="C62" s="53" t="s">
        <v>905</v>
      </c>
      <c r="D62" s="51">
        <v>1869</v>
      </c>
      <c r="E62" s="51">
        <v>14</v>
      </c>
      <c r="F62" s="51" t="s">
        <v>1971</v>
      </c>
      <c r="G62" s="52" t="s">
        <v>1921</v>
      </c>
      <c r="H62" s="52" t="s">
        <v>1975</v>
      </c>
      <c r="I62" s="52"/>
      <c r="J62" s="54" t="str">
        <f t="shared" si="0"/>
        <v>Thư viện Quốc gia Pháp (BnF)</v>
      </c>
    </row>
    <row r="63" spans="1:10">
      <c r="A63" s="51">
        <v>59</v>
      </c>
      <c r="B63" s="52" t="s">
        <v>2041</v>
      </c>
      <c r="C63" s="53" t="s">
        <v>918</v>
      </c>
      <c r="D63" s="51">
        <v>1869</v>
      </c>
      <c r="E63" s="51">
        <v>15</v>
      </c>
      <c r="F63" s="51" t="s">
        <v>1971</v>
      </c>
      <c r="G63" s="52" t="s">
        <v>1921</v>
      </c>
      <c r="H63" s="52" t="s">
        <v>1975</v>
      </c>
      <c r="I63" s="52"/>
      <c r="J63" s="54" t="str">
        <f t="shared" si="0"/>
        <v>Thư viện Quốc gia Pháp (BnF)</v>
      </c>
    </row>
    <row r="64" spans="1:10" ht="37.5">
      <c r="A64" s="51">
        <v>60</v>
      </c>
      <c r="B64" s="52" t="s">
        <v>2042</v>
      </c>
      <c r="C64" s="53" t="s">
        <v>1994</v>
      </c>
      <c r="D64" s="51">
        <v>1869</v>
      </c>
      <c r="E64" s="51">
        <v>16</v>
      </c>
      <c r="F64" s="51" t="s">
        <v>1963</v>
      </c>
      <c r="G64" s="52" t="s">
        <v>1921</v>
      </c>
      <c r="H64" s="52" t="s">
        <v>1994</v>
      </c>
      <c r="I64" s="52" t="s">
        <v>2027</v>
      </c>
      <c r="J64" s="54" t="str">
        <f t="shared" si="0"/>
        <v>—</v>
      </c>
    </row>
    <row r="65" spans="1:10">
      <c r="A65" s="51">
        <v>61</v>
      </c>
      <c r="B65" s="52" t="s">
        <v>2043</v>
      </c>
      <c r="C65" s="53" t="s">
        <v>957</v>
      </c>
      <c r="D65" s="51">
        <v>1869</v>
      </c>
      <c r="E65" s="51">
        <v>17</v>
      </c>
      <c r="F65" s="51" t="s">
        <v>1971</v>
      </c>
      <c r="G65" s="52" t="s">
        <v>1921</v>
      </c>
      <c r="H65" s="52" t="s">
        <v>1975</v>
      </c>
      <c r="I65" s="52"/>
      <c r="J65" s="54" t="str">
        <f t="shared" si="0"/>
        <v>Thư viện Quốc gia Pháp (BnF)</v>
      </c>
    </row>
    <row r="66" spans="1:10">
      <c r="A66" s="51">
        <v>62</v>
      </c>
      <c r="B66" s="52" t="s">
        <v>2044</v>
      </c>
      <c r="C66" s="53" t="s">
        <v>967</v>
      </c>
      <c r="D66" s="51">
        <v>1869</v>
      </c>
      <c r="E66" s="51">
        <v>18</v>
      </c>
      <c r="F66" s="51" t="s">
        <v>1971</v>
      </c>
      <c r="G66" s="52" t="s">
        <v>1921</v>
      </c>
      <c r="H66" s="52" t="s">
        <v>1975</v>
      </c>
      <c r="I66" s="52"/>
      <c r="J66" s="54" t="str">
        <f t="shared" si="0"/>
        <v>Thư viện Quốc gia Pháp (BnF)</v>
      </c>
    </row>
    <row r="67" spans="1:10">
      <c r="A67" s="51">
        <v>63</v>
      </c>
      <c r="B67" s="52" t="s">
        <v>2045</v>
      </c>
      <c r="C67" s="53" t="s">
        <v>983</v>
      </c>
      <c r="D67" s="51">
        <v>1869</v>
      </c>
      <c r="E67" s="51">
        <v>19</v>
      </c>
      <c r="F67" s="51" t="s">
        <v>1971</v>
      </c>
      <c r="G67" s="52" t="s">
        <v>1921</v>
      </c>
      <c r="H67" s="52" t="s">
        <v>1975</v>
      </c>
      <c r="I67" s="52"/>
      <c r="J67" s="54" t="str">
        <f t="shared" si="0"/>
        <v>Thư viện Quốc gia Pháp (BnF)</v>
      </c>
    </row>
    <row r="68" spans="1:10">
      <c r="A68" s="51">
        <v>64</v>
      </c>
      <c r="B68" s="52" t="s">
        <v>2046</v>
      </c>
      <c r="C68" s="53" t="s">
        <v>31</v>
      </c>
      <c r="D68" s="51">
        <v>1869</v>
      </c>
      <c r="E68" s="51">
        <v>20</v>
      </c>
      <c r="F68" s="51" t="s">
        <v>1971</v>
      </c>
      <c r="G68" s="52" t="s">
        <v>2047</v>
      </c>
      <c r="H68" s="52" t="s">
        <v>1975</v>
      </c>
      <c r="I68" s="52"/>
      <c r="J68" s="54" t="str">
        <f t="shared" si="0"/>
        <v>Thư viện Quốc gia Pháp (BnF)</v>
      </c>
    </row>
    <row r="69" spans="1:10" ht="37.5">
      <c r="A69" s="51">
        <v>65</v>
      </c>
      <c r="B69" s="52" t="s">
        <v>2048</v>
      </c>
      <c r="C69" s="53" t="s">
        <v>1994</v>
      </c>
      <c r="D69" s="51">
        <v>1869</v>
      </c>
      <c r="E69" s="51">
        <v>21</v>
      </c>
      <c r="F69" s="51" t="s">
        <v>1963</v>
      </c>
      <c r="G69" s="52" t="s">
        <v>2047</v>
      </c>
      <c r="H69" s="52" t="s">
        <v>1994</v>
      </c>
      <c r="I69" s="52" t="s">
        <v>2027</v>
      </c>
      <c r="J69" s="54" t="str">
        <f t="shared" ref="J69:J132" si="1">IF(F69="Còn",IF(D69=1865,"Thư viện Khoa học Tổng hợp TP.HCM; Southeast Asian Newspapers","Thư viện Quốc gia Pháp (BnF)"),"—")</f>
        <v>—</v>
      </c>
    </row>
    <row r="70" spans="1:10" ht="37.5">
      <c r="A70" s="51">
        <v>66</v>
      </c>
      <c r="B70" s="52" t="s">
        <v>2049</v>
      </c>
      <c r="C70" s="53" t="s">
        <v>1994</v>
      </c>
      <c r="D70" s="51">
        <v>1869</v>
      </c>
      <c r="E70" s="51">
        <v>22</v>
      </c>
      <c r="F70" s="51" t="s">
        <v>1963</v>
      </c>
      <c r="G70" s="52" t="s">
        <v>2047</v>
      </c>
      <c r="H70" s="52" t="s">
        <v>1994</v>
      </c>
      <c r="I70" s="52" t="s">
        <v>2027</v>
      </c>
      <c r="J70" s="54" t="str">
        <f t="shared" si="1"/>
        <v>—</v>
      </c>
    </row>
    <row r="71" spans="1:10">
      <c r="A71" s="51">
        <v>67</v>
      </c>
      <c r="B71" s="52" t="s">
        <v>2050</v>
      </c>
      <c r="C71" s="53" t="s">
        <v>42</v>
      </c>
      <c r="D71" s="51">
        <v>1869</v>
      </c>
      <c r="E71" s="51">
        <v>23</v>
      </c>
      <c r="F71" s="51" t="s">
        <v>1971</v>
      </c>
      <c r="G71" s="52" t="s">
        <v>2047</v>
      </c>
      <c r="H71" s="52" t="s">
        <v>1975</v>
      </c>
      <c r="I71" s="52"/>
      <c r="J71" s="54" t="str">
        <f t="shared" si="1"/>
        <v>Thư viện Quốc gia Pháp (BnF)</v>
      </c>
    </row>
    <row r="72" spans="1:10" ht="37.5">
      <c r="A72" s="51">
        <v>68</v>
      </c>
      <c r="B72" s="52" t="s">
        <v>2051</v>
      </c>
      <c r="C72" s="53" t="s">
        <v>1994</v>
      </c>
      <c r="D72" s="51">
        <v>1869</v>
      </c>
      <c r="E72" s="51">
        <v>24</v>
      </c>
      <c r="F72" s="51" t="s">
        <v>1963</v>
      </c>
      <c r="G72" s="52" t="s">
        <v>2047</v>
      </c>
      <c r="H72" s="52" t="s">
        <v>1994</v>
      </c>
      <c r="I72" s="52" t="s">
        <v>2027</v>
      </c>
      <c r="J72" s="54" t="str">
        <f t="shared" si="1"/>
        <v>—</v>
      </c>
    </row>
    <row r="73" spans="1:10" ht="37.5">
      <c r="A73" s="51">
        <v>69</v>
      </c>
      <c r="B73" s="52" t="s">
        <v>2052</v>
      </c>
      <c r="C73" s="53" t="s">
        <v>1994</v>
      </c>
      <c r="D73" s="51">
        <v>1869</v>
      </c>
      <c r="E73" s="51">
        <v>25</v>
      </c>
      <c r="F73" s="51" t="s">
        <v>1963</v>
      </c>
      <c r="G73" s="52" t="s">
        <v>2047</v>
      </c>
      <c r="H73" s="52" t="s">
        <v>1994</v>
      </c>
      <c r="I73" s="52" t="s">
        <v>2027</v>
      </c>
      <c r="J73" s="54" t="str">
        <f t="shared" si="1"/>
        <v>—</v>
      </c>
    </row>
    <row r="74" spans="1:10" ht="37.5">
      <c r="A74" s="51">
        <v>70</v>
      </c>
      <c r="B74" s="52" t="s">
        <v>2053</v>
      </c>
      <c r="C74" s="53" t="s">
        <v>1994</v>
      </c>
      <c r="D74" s="51">
        <v>1869</v>
      </c>
      <c r="E74" s="51">
        <v>26</v>
      </c>
      <c r="F74" s="51" t="s">
        <v>1963</v>
      </c>
      <c r="G74" s="52" t="s">
        <v>2047</v>
      </c>
      <c r="H74" s="52" t="s">
        <v>1994</v>
      </c>
      <c r="I74" s="52" t="s">
        <v>2027</v>
      </c>
      <c r="J74" s="54" t="str">
        <f t="shared" si="1"/>
        <v>—</v>
      </c>
    </row>
    <row r="75" spans="1:10" ht="37.5">
      <c r="A75" s="51">
        <v>71</v>
      </c>
      <c r="B75" s="52" t="s">
        <v>2054</v>
      </c>
      <c r="C75" s="53" t="s">
        <v>1994</v>
      </c>
      <c r="D75" s="51">
        <v>1869</v>
      </c>
      <c r="E75" s="51">
        <v>27</v>
      </c>
      <c r="F75" s="51" t="s">
        <v>1963</v>
      </c>
      <c r="G75" s="52" t="s">
        <v>2047</v>
      </c>
      <c r="H75" s="52" t="s">
        <v>1994</v>
      </c>
      <c r="I75" s="52" t="s">
        <v>2027</v>
      </c>
      <c r="J75" s="54" t="str">
        <f t="shared" si="1"/>
        <v>—</v>
      </c>
    </row>
    <row r="76" spans="1:10" ht="25">
      <c r="A76" s="51">
        <v>72</v>
      </c>
      <c r="B76" s="52" t="s">
        <v>2055</v>
      </c>
      <c r="C76" s="53" t="s">
        <v>2056</v>
      </c>
      <c r="D76" s="51">
        <v>1869</v>
      </c>
      <c r="E76" s="51">
        <v>28</v>
      </c>
      <c r="F76" s="51" t="s">
        <v>1971</v>
      </c>
      <c r="G76" s="52" t="s">
        <v>3184</v>
      </c>
      <c r="H76" s="52" t="s">
        <v>1975</v>
      </c>
      <c r="I76" s="52" t="s">
        <v>2057</v>
      </c>
      <c r="J76" s="54" t="str">
        <f t="shared" si="1"/>
        <v>Thư viện Quốc gia Pháp (BnF)</v>
      </c>
    </row>
    <row r="77" spans="1:10" ht="37.5">
      <c r="A77" s="51">
        <v>73</v>
      </c>
      <c r="B77" s="52" t="s">
        <v>2058</v>
      </c>
      <c r="C77" s="53" t="s">
        <v>1994</v>
      </c>
      <c r="D77" s="51">
        <v>1869</v>
      </c>
      <c r="E77" s="51">
        <v>29</v>
      </c>
      <c r="F77" s="51" t="s">
        <v>1963</v>
      </c>
      <c r="G77" s="52" t="s">
        <v>2047</v>
      </c>
      <c r="H77" s="52" t="s">
        <v>1994</v>
      </c>
      <c r="I77" s="52" t="s">
        <v>2027</v>
      </c>
      <c r="J77" s="54" t="str">
        <f t="shared" si="1"/>
        <v>—</v>
      </c>
    </row>
    <row r="78" spans="1:10" ht="37.5">
      <c r="A78" s="51">
        <v>74</v>
      </c>
      <c r="B78" s="52" t="s">
        <v>2059</v>
      </c>
      <c r="C78" s="53" t="s">
        <v>1994</v>
      </c>
      <c r="D78" s="51">
        <v>1869</v>
      </c>
      <c r="E78" s="51">
        <v>30</v>
      </c>
      <c r="F78" s="51" t="s">
        <v>1963</v>
      </c>
      <c r="G78" s="52" t="s">
        <v>2047</v>
      </c>
      <c r="H78" s="52" t="s">
        <v>1994</v>
      </c>
      <c r="I78" s="52" t="s">
        <v>2027</v>
      </c>
      <c r="J78" s="54" t="str">
        <f t="shared" si="1"/>
        <v>—</v>
      </c>
    </row>
    <row r="79" spans="1:10" ht="37.5">
      <c r="A79" s="51">
        <v>75</v>
      </c>
      <c r="B79" s="52" t="s">
        <v>2060</v>
      </c>
      <c r="C79" s="53" t="s">
        <v>1994</v>
      </c>
      <c r="D79" s="51">
        <v>1869</v>
      </c>
      <c r="E79" s="51">
        <v>31</v>
      </c>
      <c r="F79" s="51" t="s">
        <v>1963</v>
      </c>
      <c r="G79" s="52" t="s">
        <v>2047</v>
      </c>
      <c r="H79" s="52" t="s">
        <v>1994</v>
      </c>
      <c r="I79" s="52" t="s">
        <v>2027</v>
      </c>
      <c r="J79" s="54" t="str">
        <f t="shared" si="1"/>
        <v>—</v>
      </c>
    </row>
    <row r="80" spans="1:10" ht="37.5">
      <c r="A80" s="51">
        <v>76</v>
      </c>
      <c r="B80" s="52" t="s">
        <v>2061</v>
      </c>
      <c r="C80" s="53" t="s">
        <v>1994</v>
      </c>
      <c r="D80" s="51">
        <v>1870</v>
      </c>
      <c r="E80" s="51">
        <v>1</v>
      </c>
      <c r="F80" s="51" t="s">
        <v>1963</v>
      </c>
      <c r="G80" s="52" t="s">
        <v>2047</v>
      </c>
      <c r="H80" s="52" t="s">
        <v>1994</v>
      </c>
      <c r="I80" s="52" t="s">
        <v>2062</v>
      </c>
      <c r="J80" s="54" t="str">
        <f t="shared" si="1"/>
        <v>—</v>
      </c>
    </row>
    <row r="81" spans="1:10" ht="37.5">
      <c r="A81" s="51">
        <v>77</v>
      </c>
      <c r="B81" s="52" t="s">
        <v>2063</v>
      </c>
      <c r="C81" s="53" t="s">
        <v>1994</v>
      </c>
      <c r="D81" s="51">
        <v>1870</v>
      </c>
      <c r="E81" s="51">
        <v>2</v>
      </c>
      <c r="F81" s="51" t="s">
        <v>1963</v>
      </c>
      <c r="G81" s="52" t="s">
        <v>2047</v>
      </c>
      <c r="H81" s="52" t="s">
        <v>1994</v>
      </c>
      <c r="I81" s="52" t="s">
        <v>2062</v>
      </c>
      <c r="J81" s="54" t="str">
        <f t="shared" si="1"/>
        <v>—</v>
      </c>
    </row>
    <row r="82" spans="1:10" ht="37.5">
      <c r="A82" s="51">
        <v>78</v>
      </c>
      <c r="B82" s="52" t="s">
        <v>2064</v>
      </c>
      <c r="C82" s="53" t="s">
        <v>1994</v>
      </c>
      <c r="D82" s="51">
        <v>1870</v>
      </c>
      <c r="E82" s="51">
        <v>3</v>
      </c>
      <c r="F82" s="51" t="s">
        <v>3183</v>
      </c>
      <c r="G82" s="52" t="s">
        <v>2047</v>
      </c>
      <c r="H82" s="52" t="s">
        <v>1994</v>
      </c>
      <c r="I82" s="52" t="s">
        <v>2062</v>
      </c>
      <c r="J82" s="54" t="str">
        <f t="shared" si="1"/>
        <v>—</v>
      </c>
    </row>
    <row r="83" spans="1:10">
      <c r="A83" s="51">
        <v>79</v>
      </c>
      <c r="B83" s="52" t="s">
        <v>2065</v>
      </c>
      <c r="C83" s="53" t="s">
        <v>55</v>
      </c>
      <c r="D83" s="51">
        <v>1870</v>
      </c>
      <c r="E83" s="51">
        <v>4</v>
      </c>
      <c r="F83" s="51" t="s">
        <v>1971</v>
      </c>
      <c r="G83" s="52" t="s">
        <v>2047</v>
      </c>
      <c r="H83" s="52" t="s">
        <v>1975</v>
      </c>
      <c r="I83" s="52"/>
      <c r="J83" s="54" t="str">
        <f t="shared" si="1"/>
        <v>Thư viện Quốc gia Pháp (BnF)</v>
      </c>
    </row>
    <row r="84" spans="1:10">
      <c r="A84" s="51">
        <v>80</v>
      </c>
      <c r="B84" s="52" t="s">
        <v>2066</v>
      </c>
      <c r="C84" s="53" t="s">
        <v>66</v>
      </c>
      <c r="D84" s="51">
        <v>1870</v>
      </c>
      <c r="E84" s="51">
        <v>5</v>
      </c>
      <c r="F84" s="51" t="s">
        <v>1971</v>
      </c>
      <c r="G84" s="52" t="s">
        <v>2047</v>
      </c>
      <c r="H84" s="52" t="s">
        <v>1975</v>
      </c>
      <c r="I84" s="52"/>
      <c r="J84" s="54" t="str">
        <f t="shared" si="1"/>
        <v>Thư viện Quốc gia Pháp (BnF)</v>
      </c>
    </row>
    <row r="85" spans="1:10">
      <c r="A85" s="51">
        <v>81</v>
      </c>
      <c r="B85" s="52" t="s">
        <v>2067</v>
      </c>
      <c r="C85" s="53" t="s">
        <v>70</v>
      </c>
      <c r="D85" s="51">
        <v>1870</v>
      </c>
      <c r="E85" s="51">
        <v>6</v>
      </c>
      <c r="F85" s="51" t="s">
        <v>1971</v>
      </c>
      <c r="G85" s="52" t="s">
        <v>2047</v>
      </c>
      <c r="H85" s="52" t="s">
        <v>1975</v>
      </c>
      <c r="I85" s="52"/>
      <c r="J85" s="54" t="str">
        <f t="shared" si="1"/>
        <v>Thư viện Quốc gia Pháp (BnF)</v>
      </c>
    </row>
    <row r="86" spans="1:10">
      <c r="A86" s="51">
        <v>82</v>
      </c>
      <c r="B86" s="52" t="s">
        <v>2068</v>
      </c>
      <c r="C86" s="53" t="s">
        <v>80</v>
      </c>
      <c r="D86" s="51">
        <v>1870</v>
      </c>
      <c r="E86" s="51">
        <v>7</v>
      </c>
      <c r="F86" s="51" t="s">
        <v>1971</v>
      </c>
      <c r="G86" s="52" t="s">
        <v>2047</v>
      </c>
      <c r="H86" s="52" t="s">
        <v>1975</v>
      </c>
      <c r="I86" s="52"/>
      <c r="J86" s="54" t="str">
        <f t="shared" si="1"/>
        <v>Thư viện Quốc gia Pháp (BnF)</v>
      </c>
    </row>
    <row r="87" spans="1:10">
      <c r="A87" s="51">
        <v>83</v>
      </c>
      <c r="B87" s="52" t="s">
        <v>2069</v>
      </c>
      <c r="C87" s="53" t="s">
        <v>95</v>
      </c>
      <c r="D87" s="51">
        <v>1870</v>
      </c>
      <c r="E87" s="51">
        <v>8</v>
      </c>
      <c r="F87" s="51" t="s">
        <v>1971</v>
      </c>
      <c r="G87" s="52" t="s">
        <v>2047</v>
      </c>
      <c r="H87" s="52" t="s">
        <v>1975</v>
      </c>
      <c r="I87" s="52"/>
      <c r="J87" s="54" t="str">
        <f t="shared" si="1"/>
        <v>Thư viện Quốc gia Pháp (BnF)</v>
      </c>
    </row>
    <row r="88" spans="1:10">
      <c r="A88" s="51">
        <v>84</v>
      </c>
      <c r="B88" s="52" t="s">
        <v>2070</v>
      </c>
      <c r="C88" s="53" t="s">
        <v>96</v>
      </c>
      <c r="D88" s="51">
        <v>1870</v>
      </c>
      <c r="E88" s="51">
        <v>9</v>
      </c>
      <c r="F88" s="51" t="s">
        <v>1971</v>
      </c>
      <c r="G88" s="52" t="s">
        <v>2047</v>
      </c>
      <c r="H88" s="52" t="s">
        <v>1975</v>
      </c>
      <c r="I88" s="52"/>
      <c r="J88" s="54" t="str">
        <f t="shared" si="1"/>
        <v>Thư viện Quốc gia Pháp (BnF)</v>
      </c>
    </row>
    <row r="89" spans="1:10">
      <c r="A89" s="51">
        <v>85</v>
      </c>
      <c r="B89" s="52" t="s">
        <v>2071</v>
      </c>
      <c r="C89" s="53" t="s">
        <v>114</v>
      </c>
      <c r="D89" s="51">
        <v>1870</v>
      </c>
      <c r="E89" s="51">
        <v>10</v>
      </c>
      <c r="F89" s="51" t="s">
        <v>1971</v>
      </c>
      <c r="G89" s="52" t="s">
        <v>2047</v>
      </c>
      <c r="H89" s="52" t="s">
        <v>1975</v>
      </c>
      <c r="I89" s="52"/>
      <c r="J89" s="54" t="str">
        <f t="shared" si="1"/>
        <v>Thư viện Quốc gia Pháp (BnF)</v>
      </c>
    </row>
    <row r="90" spans="1:10" ht="25">
      <c r="A90" s="51">
        <v>86</v>
      </c>
      <c r="B90" s="52" t="s">
        <v>2072</v>
      </c>
      <c r="C90" s="53" t="s">
        <v>2073</v>
      </c>
      <c r="D90" s="51">
        <v>1870</v>
      </c>
      <c r="E90" s="51">
        <v>11</v>
      </c>
      <c r="F90" s="51" t="s">
        <v>1963</v>
      </c>
      <c r="G90" s="52" t="s">
        <v>2047</v>
      </c>
      <c r="H90" s="52" t="s">
        <v>1964</v>
      </c>
      <c r="I90" s="52" t="s">
        <v>1965</v>
      </c>
      <c r="J90" s="54" t="str">
        <f t="shared" si="1"/>
        <v>—</v>
      </c>
    </row>
    <row r="91" spans="1:10" ht="25">
      <c r="A91" s="51">
        <v>87</v>
      </c>
      <c r="B91" s="52" t="s">
        <v>2074</v>
      </c>
      <c r="C91" s="53" t="s">
        <v>2075</v>
      </c>
      <c r="D91" s="51">
        <v>1870</v>
      </c>
      <c r="E91" s="51">
        <v>12</v>
      </c>
      <c r="F91" s="51" t="s">
        <v>1963</v>
      </c>
      <c r="G91" s="52" t="s">
        <v>2047</v>
      </c>
      <c r="H91" s="52" t="s">
        <v>1964</v>
      </c>
      <c r="I91" s="52" t="s">
        <v>1965</v>
      </c>
      <c r="J91" s="54" t="str">
        <f t="shared" si="1"/>
        <v>—</v>
      </c>
    </row>
    <row r="92" spans="1:10">
      <c r="A92" s="51">
        <v>88</v>
      </c>
      <c r="B92" s="52" t="s">
        <v>2076</v>
      </c>
      <c r="C92" s="53" t="s">
        <v>125</v>
      </c>
      <c r="D92" s="51">
        <v>1870</v>
      </c>
      <c r="E92" s="51">
        <v>13</v>
      </c>
      <c r="F92" s="51" t="s">
        <v>1971</v>
      </c>
      <c r="G92" s="52" t="s">
        <v>2047</v>
      </c>
      <c r="H92" s="52" t="s">
        <v>1975</v>
      </c>
      <c r="I92" s="52"/>
      <c r="J92" s="54" t="str">
        <f t="shared" si="1"/>
        <v>Thư viện Quốc gia Pháp (BnF)</v>
      </c>
    </row>
    <row r="93" spans="1:10" ht="37.5">
      <c r="A93" s="51">
        <v>89</v>
      </c>
      <c r="B93" s="52" t="s">
        <v>2077</v>
      </c>
      <c r="C93" s="53" t="s">
        <v>1994</v>
      </c>
      <c r="D93" s="51">
        <v>1870</v>
      </c>
      <c r="E93" s="51">
        <v>14</v>
      </c>
      <c r="F93" s="51" t="s">
        <v>1963</v>
      </c>
      <c r="G93" s="52" t="s">
        <v>2047</v>
      </c>
      <c r="H93" s="52" t="s">
        <v>1994</v>
      </c>
      <c r="I93" s="52" t="s">
        <v>2062</v>
      </c>
      <c r="J93" s="54" t="str">
        <f t="shared" si="1"/>
        <v>—</v>
      </c>
    </row>
    <row r="94" spans="1:10" ht="37.5">
      <c r="A94" s="51">
        <v>90</v>
      </c>
      <c r="B94" s="52" t="s">
        <v>2078</v>
      </c>
      <c r="C94" s="53" t="s">
        <v>1994</v>
      </c>
      <c r="D94" s="51">
        <v>1870</v>
      </c>
      <c r="E94" s="51">
        <v>15</v>
      </c>
      <c r="F94" s="51" t="s">
        <v>1963</v>
      </c>
      <c r="G94" s="52" t="s">
        <v>2047</v>
      </c>
      <c r="H94" s="52" t="s">
        <v>1994</v>
      </c>
      <c r="I94" s="52" t="s">
        <v>2062</v>
      </c>
      <c r="J94" s="54" t="str">
        <f t="shared" si="1"/>
        <v>—</v>
      </c>
    </row>
    <row r="95" spans="1:10" ht="37.5">
      <c r="A95" s="51">
        <v>91</v>
      </c>
      <c r="B95" s="52" t="s">
        <v>2079</v>
      </c>
      <c r="C95" s="53" t="s">
        <v>1994</v>
      </c>
      <c r="D95" s="51">
        <v>1870</v>
      </c>
      <c r="E95" s="51">
        <v>16</v>
      </c>
      <c r="F95" s="51" t="s">
        <v>1963</v>
      </c>
      <c r="G95" s="52" t="s">
        <v>2047</v>
      </c>
      <c r="H95" s="52" t="s">
        <v>1994</v>
      </c>
      <c r="I95" s="52" t="s">
        <v>2062</v>
      </c>
      <c r="J95" s="54" t="str">
        <f t="shared" si="1"/>
        <v>—</v>
      </c>
    </row>
    <row r="96" spans="1:10" ht="37.5">
      <c r="A96" s="51">
        <v>92</v>
      </c>
      <c r="B96" s="52" t="s">
        <v>2080</v>
      </c>
      <c r="C96" s="53" t="s">
        <v>1994</v>
      </c>
      <c r="D96" s="51">
        <v>1870</v>
      </c>
      <c r="E96" s="51">
        <v>17</v>
      </c>
      <c r="F96" s="51" t="s">
        <v>1963</v>
      </c>
      <c r="G96" s="52" t="s">
        <v>2047</v>
      </c>
      <c r="H96" s="52" t="s">
        <v>1994</v>
      </c>
      <c r="I96" s="52" t="s">
        <v>2062</v>
      </c>
      <c r="J96" s="54" t="str">
        <f t="shared" si="1"/>
        <v>—</v>
      </c>
    </row>
    <row r="97" spans="1:10" ht="37.5">
      <c r="A97" s="51">
        <v>93</v>
      </c>
      <c r="B97" s="52" t="s">
        <v>2081</v>
      </c>
      <c r="C97" s="53" t="s">
        <v>1994</v>
      </c>
      <c r="D97" s="51">
        <v>1870</v>
      </c>
      <c r="E97" s="51">
        <v>18</v>
      </c>
      <c r="F97" s="51" t="s">
        <v>1963</v>
      </c>
      <c r="G97" s="52" t="s">
        <v>2047</v>
      </c>
      <c r="H97" s="52" t="s">
        <v>1994</v>
      </c>
      <c r="I97" s="52" t="s">
        <v>2062</v>
      </c>
      <c r="J97" s="54" t="str">
        <f t="shared" si="1"/>
        <v>—</v>
      </c>
    </row>
    <row r="98" spans="1:10" ht="37.5">
      <c r="A98" s="51">
        <v>94</v>
      </c>
      <c r="B98" s="52" t="s">
        <v>2082</v>
      </c>
      <c r="C98" s="53" t="s">
        <v>1994</v>
      </c>
      <c r="D98" s="51">
        <v>1870</v>
      </c>
      <c r="E98" s="51">
        <v>19</v>
      </c>
      <c r="F98" s="51" t="s">
        <v>1963</v>
      </c>
      <c r="G98" s="52" t="s">
        <v>2047</v>
      </c>
      <c r="H98" s="52" t="s">
        <v>1994</v>
      </c>
      <c r="I98" s="52" t="s">
        <v>2062</v>
      </c>
      <c r="J98" s="54" t="str">
        <f t="shared" si="1"/>
        <v>—</v>
      </c>
    </row>
    <row r="99" spans="1:10" ht="37.5">
      <c r="A99" s="51">
        <v>95</v>
      </c>
      <c r="B99" s="52" t="s">
        <v>2083</v>
      </c>
      <c r="C99" s="53" t="s">
        <v>1994</v>
      </c>
      <c r="D99" s="51">
        <v>1870</v>
      </c>
      <c r="E99" s="51">
        <v>20</v>
      </c>
      <c r="F99" s="51" t="s">
        <v>1963</v>
      </c>
      <c r="G99" s="52" t="s">
        <v>2047</v>
      </c>
      <c r="H99" s="52" t="s">
        <v>1994</v>
      </c>
      <c r="I99" s="52" t="s">
        <v>2062</v>
      </c>
      <c r="J99" s="54" t="str">
        <f t="shared" si="1"/>
        <v>—</v>
      </c>
    </row>
    <row r="100" spans="1:10" ht="37.5">
      <c r="A100" s="51">
        <v>96</v>
      </c>
      <c r="B100" s="52" t="s">
        <v>2084</v>
      </c>
      <c r="C100" s="53" t="s">
        <v>1994</v>
      </c>
      <c r="D100" s="51">
        <v>1870</v>
      </c>
      <c r="E100" s="51">
        <v>21</v>
      </c>
      <c r="F100" s="51" t="s">
        <v>1963</v>
      </c>
      <c r="G100" s="52" t="s">
        <v>2047</v>
      </c>
      <c r="H100" s="52" t="s">
        <v>1994</v>
      </c>
      <c r="I100" s="52" t="s">
        <v>2062</v>
      </c>
      <c r="J100" s="54" t="str">
        <f t="shared" si="1"/>
        <v>—</v>
      </c>
    </row>
    <row r="101" spans="1:10" ht="37.5">
      <c r="A101" s="51">
        <v>97</v>
      </c>
      <c r="B101" s="52" t="s">
        <v>2085</v>
      </c>
      <c r="C101" s="53" t="s">
        <v>1994</v>
      </c>
      <c r="D101" s="51">
        <v>1870</v>
      </c>
      <c r="E101" s="51">
        <v>22</v>
      </c>
      <c r="F101" s="51" t="s">
        <v>1963</v>
      </c>
      <c r="G101" s="52" t="s">
        <v>2047</v>
      </c>
      <c r="H101" s="52" t="s">
        <v>1994</v>
      </c>
      <c r="I101" s="52" t="s">
        <v>2062</v>
      </c>
      <c r="J101" s="54" t="str">
        <f t="shared" si="1"/>
        <v>—</v>
      </c>
    </row>
    <row r="102" spans="1:10" ht="37.5">
      <c r="A102" s="51">
        <v>98</v>
      </c>
      <c r="B102" s="52" t="s">
        <v>2086</v>
      </c>
      <c r="C102" s="53" t="s">
        <v>1994</v>
      </c>
      <c r="D102" s="51">
        <v>1870</v>
      </c>
      <c r="E102" s="51">
        <v>23</v>
      </c>
      <c r="F102" s="51" t="s">
        <v>1963</v>
      </c>
      <c r="G102" s="52" t="s">
        <v>2047</v>
      </c>
      <c r="H102" s="52" t="s">
        <v>1994</v>
      </c>
      <c r="I102" s="52" t="s">
        <v>2062</v>
      </c>
      <c r="J102" s="54" t="str">
        <f t="shared" si="1"/>
        <v>—</v>
      </c>
    </row>
    <row r="103" spans="1:10" ht="37.5">
      <c r="A103" s="51">
        <v>99</v>
      </c>
      <c r="B103" s="52" t="s">
        <v>2087</v>
      </c>
      <c r="C103" s="53" t="s">
        <v>1994</v>
      </c>
      <c r="D103" s="51">
        <v>1870</v>
      </c>
      <c r="E103" s="51">
        <v>24</v>
      </c>
      <c r="F103" s="51" t="s">
        <v>1963</v>
      </c>
      <c r="G103" s="52" t="s">
        <v>2047</v>
      </c>
      <c r="H103" s="52" t="s">
        <v>1994</v>
      </c>
      <c r="I103" s="52" t="s">
        <v>2062</v>
      </c>
      <c r="J103" s="54" t="str">
        <f t="shared" si="1"/>
        <v>—</v>
      </c>
    </row>
    <row r="104" spans="1:10" ht="37.5">
      <c r="A104" s="51">
        <v>100</v>
      </c>
      <c r="B104" s="52" t="s">
        <v>2088</v>
      </c>
      <c r="C104" s="53" t="s">
        <v>1994</v>
      </c>
      <c r="D104" s="51">
        <v>1870</v>
      </c>
      <c r="E104" s="51">
        <v>25</v>
      </c>
      <c r="F104" s="51" t="s">
        <v>1963</v>
      </c>
      <c r="G104" s="52" t="s">
        <v>2047</v>
      </c>
      <c r="H104" s="52" t="s">
        <v>1994</v>
      </c>
      <c r="I104" s="52" t="s">
        <v>2062</v>
      </c>
      <c r="J104" s="54" t="str">
        <f t="shared" si="1"/>
        <v>—</v>
      </c>
    </row>
    <row r="105" spans="1:10" ht="37.5">
      <c r="A105" s="51">
        <v>101</v>
      </c>
      <c r="B105" s="52" t="s">
        <v>2089</v>
      </c>
      <c r="C105" s="53" t="s">
        <v>1994</v>
      </c>
      <c r="D105" s="51">
        <v>1870</v>
      </c>
      <c r="E105" s="51">
        <v>26</v>
      </c>
      <c r="F105" s="51" t="s">
        <v>1963</v>
      </c>
      <c r="G105" s="52" t="s">
        <v>2047</v>
      </c>
      <c r="H105" s="52" t="s">
        <v>1994</v>
      </c>
      <c r="I105" s="52" t="s">
        <v>2062</v>
      </c>
      <c r="J105" s="54" t="str">
        <f t="shared" si="1"/>
        <v>—</v>
      </c>
    </row>
    <row r="106" spans="1:10">
      <c r="A106" s="51">
        <v>102</v>
      </c>
      <c r="B106" s="52" t="s">
        <v>2090</v>
      </c>
      <c r="C106" s="53" t="s">
        <v>126</v>
      </c>
      <c r="D106" s="51">
        <v>1870</v>
      </c>
      <c r="E106" s="51">
        <v>27</v>
      </c>
      <c r="F106" s="51" t="s">
        <v>1971</v>
      </c>
      <c r="G106" s="52" t="s">
        <v>2047</v>
      </c>
      <c r="H106" s="52" t="s">
        <v>1975</v>
      </c>
      <c r="I106" s="52"/>
      <c r="J106" s="54" t="str">
        <f t="shared" si="1"/>
        <v>Thư viện Quốc gia Pháp (BnF)</v>
      </c>
    </row>
    <row r="107" spans="1:10" ht="37.5">
      <c r="A107" s="51">
        <v>103</v>
      </c>
      <c r="B107" s="52" t="s">
        <v>2091</v>
      </c>
      <c r="C107" s="53" t="s">
        <v>1994</v>
      </c>
      <c r="D107" s="51">
        <v>1870</v>
      </c>
      <c r="E107" s="51">
        <v>28</v>
      </c>
      <c r="F107" s="51" t="s">
        <v>1963</v>
      </c>
      <c r="G107" s="52" t="s">
        <v>2047</v>
      </c>
      <c r="H107" s="52" t="s">
        <v>1994</v>
      </c>
      <c r="I107" s="52" t="s">
        <v>2062</v>
      </c>
      <c r="J107" s="54" t="str">
        <f t="shared" si="1"/>
        <v>—</v>
      </c>
    </row>
    <row r="108" spans="1:10" ht="37.5">
      <c r="A108" s="51">
        <v>104</v>
      </c>
      <c r="B108" s="52" t="s">
        <v>2092</v>
      </c>
      <c r="C108" s="53" t="s">
        <v>1994</v>
      </c>
      <c r="D108" s="51">
        <v>1870</v>
      </c>
      <c r="E108" s="51">
        <v>29</v>
      </c>
      <c r="F108" s="51" t="s">
        <v>1963</v>
      </c>
      <c r="G108" s="52" t="s">
        <v>2047</v>
      </c>
      <c r="H108" s="52" t="s">
        <v>1994</v>
      </c>
      <c r="I108" s="52" t="s">
        <v>2062</v>
      </c>
      <c r="J108" s="54" t="str">
        <f t="shared" si="1"/>
        <v>—</v>
      </c>
    </row>
    <row r="109" spans="1:10" ht="37.5">
      <c r="A109" s="51">
        <v>105</v>
      </c>
      <c r="B109" s="52" t="s">
        <v>2093</v>
      </c>
      <c r="C109" s="53" t="s">
        <v>1994</v>
      </c>
      <c r="D109" s="51">
        <v>1870</v>
      </c>
      <c r="E109" s="51">
        <v>30</v>
      </c>
      <c r="F109" s="51" t="s">
        <v>1963</v>
      </c>
      <c r="G109" s="52" t="s">
        <v>2047</v>
      </c>
      <c r="H109" s="52" t="s">
        <v>1994</v>
      </c>
      <c r="I109" s="52" t="s">
        <v>2062</v>
      </c>
      <c r="J109" s="54" t="str">
        <f t="shared" si="1"/>
        <v>—</v>
      </c>
    </row>
    <row r="110" spans="1:10" ht="37.5">
      <c r="A110" s="51">
        <v>106</v>
      </c>
      <c r="B110" s="52" t="s">
        <v>2094</v>
      </c>
      <c r="C110" s="53" t="s">
        <v>1994</v>
      </c>
      <c r="D110" s="51">
        <v>1870</v>
      </c>
      <c r="E110" s="51">
        <v>31</v>
      </c>
      <c r="F110" s="51" t="s">
        <v>1963</v>
      </c>
      <c r="G110" s="52" t="s">
        <v>2047</v>
      </c>
      <c r="H110" s="52" t="s">
        <v>1994</v>
      </c>
      <c r="I110" s="52" t="s">
        <v>2062</v>
      </c>
      <c r="J110" s="54" t="str">
        <f t="shared" si="1"/>
        <v>—</v>
      </c>
    </row>
    <row r="111" spans="1:10" ht="37.5">
      <c r="A111" s="51">
        <v>107</v>
      </c>
      <c r="B111" s="52" t="s">
        <v>2095</v>
      </c>
      <c r="C111" s="53" t="s">
        <v>1994</v>
      </c>
      <c r="D111" s="51">
        <v>1870</v>
      </c>
      <c r="E111" s="51">
        <v>32</v>
      </c>
      <c r="F111" s="51" t="s">
        <v>1963</v>
      </c>
      <c r="G111" s="52" t="s">
        <v>2047</v>
      </c>
      <c r="H111" s="52" t="s">
        <v>1994</v>
      </c>
      <c r="I111" s="52" t="s">
        <v>2062</v>
      </c>
      <c r="J111" s="54" t="str">
        <f t="shared" si="1"/>
        <v>—</v>
      </c>
    </row>
    <row r="112" spans="1:10" ht="37.5">
      <c r="A112" s="51">
        <v>108</v>
      </c>
      <c r="B112" s="52" t="s">
        <v>2096</v>
      </c>
      <c r="C112" s="53" t="s">
        <v>1994</v>
      </c>
      <c r="D112" s="51">
        <v>1870</v>
      </c>
      <c r="E112" s="51">
        <v>33</v>
      </c>
      <c r="F112" s="51" t="s">
        <v>1963</v>
      </c>
      <c r="G112" s="52" t="s">
        <v>2047</v>
      </c>
      <c r="H112" s="52" t="s">
        <v>1994</v>
      </c>
      <c r="I112" s="52" t="s">
        <v>2062</v>
      </c>
      <c r="J112" s="54" t="str">
        <f t="shared" si="1"/>
        <v>—</v>
      </c>
    </row>
    <row r="113" spans="1:10">
      <c r="A113" s="51">
        <v>109</v>
      </c>
      <c r="B113" s="52" t="s">
        <v>2097</v>
      </c>
      <c r="C113" s="53" t="s">
        <v>139</v>
      </c>
      <c r="D113" s="51">
        <v>1870</v>
      </c>
      <c r="E113" s="51">
        <v>34</v>
      </c>
      <c r="F113" s="51" t="s">
        <v>1971</v>
      </c>
      <c r="G113" s="52" t="s">
        <v>2047</v>
      </c>
      <c r="H113" s="52" t="s">
        <v>1975</v>
      </c>
      <c r="I113" s="52"/>
      <c r="J113" s="54" t="str">
        <f t="shared" si="1"/>
        <v>Thư viện Quốc gia Pháp (BnF)</v>
      </c>
    </row>
    <row r="114" spans="1:10" ht="25">
      <c r="A114" s="51">
        <v>110</v>
      </c>
      <c r="B114" s="52" t="s">
        <v>2098</v>
      </c>
      <c r="C114" s="53" t="s">
        <v>2099</v>
      </c>
      <c r="D114" s="51">
        <v>1870</v>
      </c>
      <c r="E114" s="51">
        <v>35</v>
      </c>
      <c r="F114" s="51" t="s">
        <v>1963</v>
      </c>
      <c r="G114" s="52" t="s">
        <v>2047</v>
      </c>
      <c r="H114" s="52" t="s">
        <v>1964</v>
      </c>
      <c r="I114" s="52" t="s">
        <v>1965</v>
      </c>
      <c r="J114" s="54" t="str">
        <f t="shared" si="1"/>
        <v>—</v>
      </c>
    </row>
    <row r="115" spans="1:10" ht="25">
      <c r="A115" s="51">
        <v>111</v>
      </c>
      <c r="B115" s="52" t="s">
        <v>2100</v>
      </c>
      <c r="C115" s="53" t="s">
        <v>2101</v>
      </c>
      <c r="D115" s="51">
        <v>1870</v>
      </c>
      <c r="E115" s="51">
        <v>36</v>
      </c>
      <c r="F115" s="51" t="s">
        <v>1963</v>
      </c>
      <c r="G115" s="52" t="s">
        <v>2047</v>
      </c>
      <c r="H115" s="52" t="s">
        <v>1964</v>
      </c>
      <c r="I115" s="52" t="s">
        <v>1965</v>
      </c>
      <c r="J115" s="54" t="str">
        <f t="shared" si="1"/>
        <v>—</v>
      </c>
    </row>
    <row r="116" spans="1:10" ht="25">
      <c r="A116" s="51">
        <v>112</v>
      </c>
      <c r="B116" s="52" t="s">
        <v>2102</v>
      </c>
      <c r="C116" s="53" t="s">
        <v>2103</v>
      </c>
      <c r="D116" s="51">
        <v>1870</v>
      </c>
      <c r="E116" s="51">
        <v>37</v>
      </c>
      <c r="F116" s="51" t="s">
        <v>1963</v>
      </c>
      <c r="G116" s="52" t="s">
        <v>2047</v>
      </c>
      <c r="H116" s="52" t="s">
        <v>1964</v>
      </c>
      <c r="I116" s="52" t="s">
        <v>1965</v>
      </c>
      <c r="J116" s="54" t="str">
        <f t="shared" si="1"/>
        <v>—</v>
      </c>
    </row>
    <row r="117" spans="1:10" ht="37.5">
      <c r="A117" s="51">
        <v>113</v>
      </c>
      <c r="B117" s="52" t="s">
        <v>2104</v>
      </c>
      <c r="C117" s="53" t="s">
        <v>2105</v>
      </c>
      <c r="D117" s="51">
        <v>1871</v>
      </c>
      <c r="E117" s="51">
        <v>1</v>
      </c>
      <c r="F117" s="51" t="s">
        <v>1963</v>
      </c>
      <c r="G117" s="52" t="s">
        <v>2047</v>
      </c>
      <c r="H117" s="52" t="s">
        <v>1964</v>
      </c>
      <c r="I117" s="52" t="s">
        <v>2106</v>
      </c>
      <c r="J117" s="54" t="str">
        <f t="shared" si="1"/>
        <v>—</v>
      </c>
    </row>
    <row r="118" spans="1:10" ht="37.5">
      <c r="A118" s="51">
        <v>114</v>
      </c>
      <c r="B118" s="52" t="s">
        <v>2107</v>
      </c>
      <c r="C118" s="53" t="s">
        <v>2108</v>
      </c>
      <c r="D118" s="51">
        <v>1871</v>
      </c>
      <c r="E118" s="51">
        <v>2</v>
      </c>
      <c r="F118" s="51" t="s">
        <v>1963</v>
      </c>
      <c r="G118" s="52" t="s">
        <v>2047</v>
      </c>
      <c r="H118" s="52" t="s">
        <v>1964</v>
      </c>
      <c r="I118" s="52" t="s">
        <v>2106</v>
      </c>
      <c r="J118" s="54" t="str">
        <f t="shared" si="1"/>
        <v>—</v>
      </c>
    </row>
    <row r="119" spans="1:10" ht="37.5">
      <c r="A119" s="51">
        <v>115</v>
      </c>
      <c r="B119" s="52" t="s">
        <v>2109</v>
      </c>
      <c r="C119" s="53" t="s">
        <v>2110</v>
      </c>
      <c r="D119" s="51">
        <v>1871</v>
      </c>
      <c r="E119" s="51">
        <v>3</v>
      </c>
      <c r="F119" s="51" t="s">
        <v>1963</v>
      </c>
      <c r="G119" s="52" t="s">
        <v>2047</v>
      </c>
      <c r="H119" s="52" t="s">
        <v>1964</v>
      </c>
      <c r="I119" s="52" t="s">
        <v>2106</v>
      </c>
      <c r="J119" s="54" t="str">
        <f t="shared" si="1"/>
        <v>—</v>
      </c>
    </row>
    <row r="120" spans="1:10" ht="37.5">
      <c r="A120" s="51">
        <v>116</v>
      </c>
      <c r="B120" s="52" t="s">
        <v>2111</v>
      </c>
      <c r="C120" s="53" t="s">
        <v>2112</v>
      </c>
      <c r="D120" s="51">
        <v>1871</v>
      </c>
      <c r="E120" s="51">
        <v>4</v>
      </c>
      <c r="F120" s="51" t="s">
        <v>1963</v>
      </c>
      <c r="G120" s="52" t="s">
        <v>2047</v>
      </c>
      <c r="H120" s="52" t="s">
        <v>1964</v>
      </c>
      <c r="I120" s="52" t="s">
        <v>2106</v>
      </c>
      <c r="J120" s="54" t="str">
        <f t="shared" si="1"/>
        <v>—</v>
      </c>
    </row>
    <row r="121" spans="1:10" ht="37.5">
      <c r="A121" s="51">
        <v>117</v>
      </c>
      <c r="B121" s="52" t="s">
        <v>2113</v>
      </c>
      <c r="C121" s="53" t="s">
        <v>2114</v>
      </c>
      <c r="D121" s="51">
        <v>1871</v>
      </c>
      <c r="E121" s="51">
        <v>5</v>
      </c>
      <c r="F121" s="51" t="s">
        <v>1963</v>
      </c>
      <c r="G121" s="52" t="s">
        <v>2047</v>
      </c>
      <c r="H121" s="52" t="s">
        <v>1964</v>
      </c>
      <c r="I121" s="52" t="s">
        <v>2106</v>
      </c>
      <c r="J121" s="54" t="str">
        <f t="shared" si="1"/>
        <v>—</v>
      </c>
    </row>
    <row r="122" spans="1:10" ht="37.5">
      <c r="A122" s="51">
        <v>118</v>
      </c>
      <c r="B122" s="52" t="s">
        <v>2115</v>
      </c>
      <c r="C122" s="53" t="s">
        <v>2116</v>
      </c>
      <c r="D122" s="51">
        <v>1871</v>
      </c>
      <c r="E122" s="51">
        <v>6</v>
      </c>
      <c r="F122" s="51" t="s">
        <v>1963</v>
      </c>
      <c r="G122" s="52" t="s">
        <v>2047</v>
      </c>
      <c r="H122" s="52" t="s">
        <v>1964</v>
      </c>
      <c r="I122" s="52" t="s">
        <v>2106</v>
      </c>
      <c r="J122" s="54" t="str">
        <f t="shared" si="1"/>
        <v>—</v>
      </c>
    </row>
    <row r="123" spans="1:10">
      <c r="A123" s="51">
        <v>119</v>
      </c>
      <c r="B123" s="52" t="s">
        <v>2117</v>
      </c>
      <c r="C123" s="53" t="s">
        <v>140</v>
      </c>
      <c r="D123" s="51">
        <v>1871</v>
      </c>
      <c r="E123" s="51">
        <v>7</v>
      </c>
      <c r="F123" s="51" t="s">
        <v>1971</v>
      </c>
      <c r="G123" s="52" t="s">
        <v>2047</v>
      </c>
      <c r="H123" s="52" t="s">
        <v>1975</v>
      </c>
      <c r="I123" s="52"/>
      <c r="J123" s="54" t="str">
        <f t="shared" si="1"/>
        <v>Thư viện Quốc gia Pháp (BnF)</v>
      </c>
    </row>
    <row r="124" spans="1:10" ht="37.5">
      <c r="A124" s="51">
        <v>120</v>
      </c>
      <c r="B124" s="52" t="s">
        <v>2118</v>
      </c>
      <c r="C124" s="53" t="s">
        <v>2119</v>
      </c>
      <c r="D124" s="51">
        <v>1871</v>
      </c>
      <c r="E124" s="51">
        <v>8</v>
      </c>
      <c r="F124" s="51" t="s">
        <v>1963</v>
      </c>
      <c r="G124" s="52" t="s">
        <v>2047</v>
      </c>
      <c r="H124" s="52" t="s">
        <v>1964</v>
      </c>
      <c r="I124" s="52" t="s">
        <v>2106</v>
      </c>
      <c r="J124" s="54" t="str">
        <f t="shared" si="1"/>
        <v>—</v>
      </c>
    </row>
    <row r="125" spans="1:10" ht="37.5">
      <c r="A125" s="51">
        <v>121</v>
      </c>
      <c r="B125" s="52" t="s">
        <v>2120</v>
      </c>
      <c r="C125" s="53" t="s">
        <v>2121</v>
      </c>
      <c r="D125" s="51">
        <v>1871</v>
      </c>
      <c r="E125" s="51">
        <v>9</v>
      </c>
      <c r="F125" s="51" t="s">
        <v>1963</v>
      </c>
      <c r="G125" s="52" t="s">
        <v>2047</v>
      </c>
      <c r="H125" s="52" t="s">
        <v>1964</v>
      </c>
      <c r="I125" s="52" t="s">
        <v>2106</v>
      </c>
      <c r="J125" s="54" t="str">
        <f t="shared" si="1"/>
        <v>—</v>
      </c>
    </row>
    <row r="126" spans="1:10" ht="37.5">
      <c r="A126" s="51">
        <v>122</v>
      </c>
      <c r="B126" s="52" t="s">
        <v>2122</v>
      </c>
      <c r="C126" s="53" t="s">
        <v>2123</v>
      </c>
      <c r="D126" s="51">
        <v>1871</v>
      </c>
      <c r="E126" s="51">
        <v>10</v>
      </c>
      <c r="F126" s="51" t="s">
        <v>1963</v>
      </c>
      <c r="G126" s="52" t="s">
        <v>2047</v>
      </c>
      <c r="H126" s="52" t="s">
        <v>1964</v>
      </c>
      <c r="I126" s="52" t="s">
        <v>2106</v>
      </c>
      <c r="J126" s="54" t="str">
        <f t="shared" si="1"/>
        <v>—</v>
      </c>
    </row>
    <row r="127" spans="1:10" ht="37.5">
      <c r="A127" s="51">
        <v>123</v>
      </c>
      <c r="B127" s="52" t="s">
        <v>2124</v>
      </c>
      <c r="C127" s="53" t="s">
        <v>2125</v>
      </c>
      <c r="D127" s="51">
        <v>1871</v>
      </c>
      <c r="E127" s="51">
        <v>11</v>
      </c>
      <c r="F127" s="51" t="s">
        <v>1963</v>
      </c>
      <c r="G127" s="52" t="s">
        <v>2047</v>
      </c>
      <c r="H127" s="52" t="s">
        <v>1964</v>
      </c>
      <c r="I127" s="52" t="s">
        <v>2106</v>
      </c>
      <c r="J127" s="54" t="str">
        <f t="shared" si="1"/>
        <v>—</v>
      </c>
    </row>
    <row r="128" spans="1:10" ht="37.5">
      <c r="A128" s="51">
        <v>124</v>
      </c>
      <c r="B128" s="52" t="s">
        <v>2126</v>
      </c>
      <c r="C128" s="53" t="s">
        <v>2127</v>
      </c>
      <c r="D128" s="51">
        <v>1871</v>
      </c>
      <c r="E128" s="51">
        <v>12</v>
      </c>
      <c r="F128" s="51" t="s">
        <v>1963</v>
      </c>
      <c r="G128" s="52" t="s">
        <v>2047</v>
      </c>
      <c r="H128" s="52" t="s">
        <v>1964</v>
      </c>
      <c r="I128" s="52" t="s">
        <v>2106</v>
      </c>
      <c r="J128" s="54" t="str">
        <f t="shared" si="1"/>
        <v>—</v>
      </c>
    </row>
    <row r="129" spans="1:10">
      <c r="A129" s="51">
        <v>125</v>
      </c>
      <c r="B129" s="52" t="s">
        <v>2128</v>
      </c>
      <c r="C129" s="53" t="s">
        <v>149</v>
      </c>
      <c r="D129" s="51">
        <v>1871</v>
      </c>
      <c r="E129" s="51">
        <v>13</v>
      </c>
      <c r="F129" s="51" t="s">
        <v>1971</v>
      </c>
      <c r="G129" s="52" t="s">
        <v>2047</v>
      </c>
      <c r="H129" s="52" t="s">
        <v>1975</v>
      </c>
      <c r="I129" s="52"/>
      <c r="J129" s="54" t="str">
        <f t="shared" si="1"/>
        <v>Thư viện Quốc gia Pháp (BnF)</v>
      </c>
    </row>
    <row r="130" spans="1:10" ht="37.5">
      <c r="A130" s="51">
        <v>126</v>
      </c>
      <c r="B130" s="52" t="s">
        <v>2129</v>
      </c>
      <c r="C130" s="53" t="s">
        <v>2130</v>
      </c>
      <c r="D130" s="51">
        <v>1871</v>
      </c>
      <c r="E130" s="51">
        <v>14</v>
      </c>
      <c r="F130" s="51" t="s">
        <v>1963</v>
      </c>
      <c r="G130" s="52" t="s">
        <v>2047</v>
      </c>
      <c r="H130" s="52" t="s">
        <v>1964</v>
      </c>
      <c r="I130" s="52" t="s">
        <v>2106</v>
      </c>
      <c r="J130" s="54" t="str">
        <f t="shared" si="1"/>
        <v>—</v>
      </c>
    </row>
    <row r="131" spans="1:10" ht="37.5">
      <c r="A131" s="51">
        <v>127</v>
      </c>
      <c r="B131" s="52" t="s">
        <v>2131</v>
      </c>
      <c r="C131" s="53" t="s">
        <v>2132</v>
      </c>
      <c r="D131" s="51">
        <v>1871</v>
      </c>
      <c r="E131" s="51">
        <v>15</v>
      </c>
      <c r="F131" s="51" t="s">
        <v>1963</v>
      </c>
      <c r="G131" s="52" t="s">
        <v>2047</v>
      </c>
      <c r="H131" s="52" t="s">
        <v>1964</v>
      </c>
      <c r="I131" s="52" t="s">
        <v>2106</v>
      </c>
      <c r="J131" s="54" t="str">
        <f t="shared" si="1"/>
        <v>—</v>
      </c>
    </row>
    <row r="132" spans="1:10" ht="37.5">
      <c r="A132" s="51">
        <v>128</v>
      </c>
      <c r="B132" s="52" t="s">
        <v>2133</v>
      </c>
      <c r="C132" s="53" t="s">
        <v>2134</v>
      </c>
      <c r="D132" s="51">
        <v>1871</v>
      </c>
      <c r="E132" s="51">
        <v>16</v>
      </c>
      <c r="F132" s="51" t="s">
        <v>1963</v>
      </c>
      <c r="G132" s="52" t="s">
        <v>2047</v>
      </c>
      <c r="H132" s="52" t="s">
        <v>1964</v>
      </c>
      <c r="I132" s="52" t="s">
        <v>2106</v>
      </c>
      <c r="J132" s="54" t="str">
        <f t="shared" si="1"/>
        <v>—</v>
      </c>
    </row>
    <row r="133" spans="1:10">
      <c r="A133" s="51">
        <v>129</v>
      </c>
      <c r="B133" s="52" t="s">
        <v>2135</v>
      </c>
      <c r="C133" s="53" t="s">
        <v>44</v>
      </c>
      <c r="D133" s="51">
        <v>1871</v>
      </c>
      <c r="E133" s="51">
        <v>17</v>
      </c>
      <c r="F133" s="51" t="s">
        <v>1971</v>
      </c>
      <c r="G133" s="52" t="s">
        <v>2047</v>
      </c>
      <c r="H133" s="52" t="s">
        <v>1975</v>
      </c>
      <c r="I133" s="52"/>
      <c r="J133" s="54" t="str">
        <f t="shared" ref="J133:J140" si="2">IF(F133="Còn",IF(D133=1865,"Thư viện Khoa học Tổng hợp TP.HCM; Southeast Asian Newspapers","Thư viện Quốc gia Pháp (BnF)"),"—")</f>
        <v>Thư viện Quốc gia Pháp (BnF)</v>
      </c>
    </row>
    <row r="134" spans="1:10" ht="37.5">
      <c r="A134" s="51">
        <v>130</v>
      </c>
      <c r="B134" s="52" t="s">
        <v>2136</v>
      </c>
      <c r="C134" s="53" t="s">
        <v>2137</v>
      </c>
      <c r="D134" s="51">
        <v>1871</v>
      </c>
      <c r="E134" s="51">
        <v>18</v>
      </c>
      <c r="F134" s="51" t="s">
        <v>1963</v>
      </c>
      <c r="G134" s="52" t="s">
        <v>2047</v>
      </c>
      <c r="H134" s="52" t="s">
        <v>1964</v>
      </c>
      <c r="I134" s="52" t="s">
        <v>2106</v>
      </c>
      <c r="J134" s="54" t="str">
        <f t="shared" si="2"/>
        <v>—</v>
      </c>
    </row>
    <row r="135" spans="1:10" ht="37.5">
      <c r="A135" s="51">
        <v>131</v>
      </c>
      <c r="B135" s="52" t="s">
        <v>2138</v>
      </c>
      <c r="C135" s="53" t="s">
        <v>2139</v>
      </c>
      <c r="D135" s="51">
        <v>1871</v>
      </c>
      <c r="E135" s="51">
        <v>19</v>
      </c>
      <c r="F135" s="51" t="s">
        <v>1963</v>
      </c>
      <c r="G135" s="52" t="s">
        <v>2047</v>
      </c>
      <c r="H135" s="52" t="s">
        <v>1964</v>
      </c>
      <c r="I135" s="52" t="s">
        <v>2106</v>
      </c>
      <c r="J135" s="54" t="str">
        <f t="shared" si="2"/>
        <v>—</v>
      </c>
    </row>
    <row r="136" spans="1:10" ht="37.5">
      <c r="A136" s="51">
        <v>132</v>
      </c>
      <c r="B136" s="52" t="s">
        <v>2140</v>
      </c>
      <c r="C136" s="53" t="s">
        <v>2141</v>
      </c>
      <c r="D136" s="51">
        <v>1871</v>
      </c>
      <c r="E136" s="51">
        <v>20</v>
      </c>
      <c r="F136" s="51" t="s">
        <v>1963</v>
      </c>
      <c r="G136" s="52" t="s">
        <v>2047</v>
      </c>
      <c r="H136" s="52" t="s">
        <v>1964</v>
      </c>
      <c r="I136" s="52" t="s">
        <v>2106</v>
      </c>
      <c r="J136" s="54" t="str">
        <f t="shared" si="2"/>
        <v>—</v>
      </c>
    </row>
    <row r="137" spans="1:10" ht="37.5">
      <c r="A137" s="51">
        <v>133</v>
      </c>
      <c r="B137" s="52" t="s">
        <v>2142</v>
      </c>
      <c r="C137" s="53" t="s">
        <v>2143</v>
      </c>
      <c r="D137" s="51">
        <v>1871</v>
      </c>
      <c r="E137" s="51">
        <v>21</v>
      </c>
      <c r="F137" s="51" t="s">
        <v>1963</v>
      </c>
      <c r="G137" s="52" t="s">
        <v>2047</v>
      </c>
      <c r="H137" s="52" t="s">
        <v>1964</v>
      </c>
      <c r="I137" s="52" t="s">
        <v>2106</v>
      </c>
      <c r="J137" s="54" t="str">
        <f t="shared" si="2"/>
        <v>—</v>
      </c>
    </row>
    <row r="138" spans="1:10" ht="37.5">
      <c r="A138" s="51">
        <v>134</v>
      </c>
      <c r="B138" s="52" t="s">
        <v>2144</v>
      </c>
      <c r="C138" s="53" t="s">
        <v>2145</v>
      </c>
      <c r="D138" s="51">
        <v>1871</v>
      </c>
      <c r="E138" s="51">
        <v>22</v>
      </c>
      <c r="F138" s="51" t="s">
        <v>1963</v>
      </c>
      <c r="G138" s="52" t="s">
        <v>2047</v>
      </c>
      <c r="H138" s="52" t="s">
        <v>1964</v>
      </c>
      <c r="I138" s="52" t="s">
        <v>2106</v>
      </c>
      <c r="J138" s="54" t="str">
        <f t="shared" si="2"/>
        <v>—</v>
      </c>
    </row>
    <row r="139" spans="1:10" ht="37.5">
      <c r="A139" s="51">
        <v>135</v>
      </c>
      <c r="B139" s="52" t="s">
        <v>2146</v>
      </c>
      <c r="C139" s="53" t="s">
        <v>2147</v>
      </c>
      <c r="D139" s="51">
        <v>1871</v>
      </c>
      <c r="E139" s="51">
        <v>23</v>
      </c>
      <c r="F139" s="51" t="s">
        <v>1963</v>
      </c>
      <c r="G139" s="52" t="s">
        <v>2047</v>
      </c>
      <c r="H139" s="52" t="s">
        <v>1964</v>
      </c>
      <c r="I139" s="52" t="s">
        <v>2106</v>
      </c>
      <c r="J139" s="54" t="str">
        <f t="shared" si="2"/>
        <v>—</v>
      </c>
    </row>
    <row r="140" spans="1:10" ht="37.5">
      <c r="A140" s="51">
        <v>136</v>
      </c>
      <c r="B140" s="52" t="s">
        <v>2148</v>
      </c>
      <c r="C140" s="53" t="s">
        <v>2149</v>
      </c>
      <c r="D140" s="51">
        <v>1871</v>
      </c>
      <c r="E140" s="51">
        <v>24</v>
      </c>
      <c r="F140" s="51" t="s">
        <v>1963</v>
      </c>
      <c r="G140" s="52" t="s">
        <v>2047</v>
      </c>
      <c r="H140" s="52" t="s">
        <v>1964</v>
      </c>
      <c r="I140" s="52" t="s">
        <v>2106</v>
      </c>
      <c r="J140" s="54" t="str">
        <f t="shared" si="2"/>
        <v>—</v>
      </c>
    </row>
  </sheetData>
  <mergeCells count="7">
    <mergeCell ref="A3:J3"/>
    <mergeCell ref="A1:J1"/>
    <mergeCell ref="A2:B2"/>
    <mergeCell ref="C2:D2"/>
    <mergeCell ref="E2:F2"/>
    <mergeCell ref="G2:H2"/>
    <mergeCell ref="I2:J2"/>
  </mergeCells>
  <phoneticPr fontId="2" type="noConversion"/>
  <conditionalFormatting sqref="F5:F140">
    <cfRule type="expression" dxfId="4" priority="1">
      <formula>F5="Còn"</formula>
    </cfRule>
    <cfRule type="expression" dxfId="3" priority="2">
      <formula>F5="Không còn/Chưa tìm thấy"</formula>
    </cfRule>
  </conditionalFormatting>
  <conditionalFormatting sqref="H5:H7 H77:H140">
    <cfRule type="expression" dxfId="2" priority="3">
      <formula>H5="Chưa xác định"</formula>
    </cfRule>
    <cfRule type="expression" dxfId="1" priority="4">
      <formula>LEFT(H5,5)="Suy ra"</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AB6F-E7B2-489D-B45B-5543387C4165}">
  <dimension ref="A1:V900"/>
  <sheetViews>
    <sheetView tabSelected="1" zoomScale="40" zoomScaleNormal="55" workbookViewId="0">
      <pane ySplit="1" topLeftCell="A888" activePane="bottomLeft" state="frozen"/>
      <selection pane="bottomLeft" activeCell="L856" sqref="L856"/>
    </sheetView>
  </sheetViews>
  <sheetFormatPr defaultRowHeight="17"/>
  <cols>
    <col min="1" max="1" width="10.33203125" customWidth="1"/>
    <col min="2" max="2" width="3.83203125" customWidth="1"/>
    <col min="3" max="3" width="5" customWidth="1"/>
    <col min="4" max="4" width="6.58203125" customWidth="1"/>
    <col min="5" max="5" width="15.58203125" customWidth="1"/>
    <col min="6" max="6" width="15.33203125" customWidth="1"/>
    <col min="7" max="7" width="20.1640625" customWidth="1"/>
    <col min="8" max="8" width="14.4140625" customWidth="1"/>
    <col min="9" max="9" width="14.83203125" bestFit="1" customWidth="1"/>
    <col min="10" max="10" width="12.25" customWidth="1"/>
    <col min="11" max="11" width="18.4140625" customWidth="1"/>
    <col min="12" max="12" width="23.9140625" customWidth="1"/>
    <col min="13" max="13" width="19.25" customWidth="1"/>
    <col min="14" max="14" width="57.75" customWidth="1"/>
    <col min="19" max="19" width="8.6640625" customWidth="1"/>
    <col min="20" max="20" width="14.58203125" customWidth="1"/>
  </cols>
  <sheetData>
    <row r="1" spans="1:22" ht="66">
      <c r="A1" s="62" t="s">
        <v>29</v>
      </c>
      <c r="B1" s="62" t="s">
        <v>30</v>
      </c>
      <c r="C1" s="62" t="s">
        <v>1</v>
      </c>
      <c r="D1" s="62" t="s">
        <v>221</v>
      </c>
      <c r="E1" s="62" t="s">
        <v>24</v>
      </c>
      <c r="F1" s="62" t="s">
        <v>25</v>
      </c>
      <c r="G1" s="62" t="s">
        <v>3201</v>
      </c>
      <c r="H1" s="62" t="s">
        <v>3203</v>
      </c>
      <c r="I1" s="62" t="s">
        <v>3205</v>
      </c>
      <c r="J1" s="62" t="s">
        <v>3207</v>
      </c>
      <c r="K1" s="62" t="s">
        <v>3209</v>
      </c>
      <c r="L1" s="62" t="s">
        <v>3210</v>
      </c>
      <c r="M1" s="86" t="s">
        <v>3212</v>
      </c>
      <c r="N1" s="87" t="s">
        <v>3213</v>
      </c>
      <c r="O1" s="87" t="s">
        <v>3214</v>
      </c>
      <c r="P1" s="87" t="s">
        <v>3215</v>
      </c>
      <c r="Q1" s="87" t="s">
        <v>2152</v>
      </c>
      <c r="R1" s="87" t="s">
        <v>3216</v>
      </c>
      <c r="S1" s="102" t="s">
        <v>3180</v>
      </c>
      <c r="T1" s="103" t="s">
        <v>3181</v>
      </c>
      <c r="V1" t="s">
        <v>4883</v>
      </c>
    </row>
    <row r="2" spans="1:22" ht="240">
      <c r="A2" s="55" t="s">
        <v>1468</v>
      </c>
      <c r="B2" s="56">
        <v>4</v>
      </c>
      <c r="C2" s="56" t="s">
        <v>168</v>
      </c>
      <c r="D2" s="56" t="s">
        <v>27</v>
      </c>
      <c r="E2" s="56" t="s">
        <v>1564</v>
      </c>
      <c r="F2" s="56" t="s">
        <v>1469</v>
      </c>
      <c r="G2" s="128" t="s">
        <v>3844</v>
      </c>
      <c r="H2" s="56"/>
      <c r="I2" s="56" t="s">
        <v>3823</v>
      </c>
      <c r="J2" s="56"/>
      <c r="K2" s="56" t="s">
        <v>3217</v>
      </c>
      <c r="L2" s="56" t="s">
        <v>3218</v>
      </c>
      <c r="M2" s="31" t="s">
        <v>4700</v>
      </c>
      <c r="N2" s="48"/>
      <c r="O2" s="48"/>
      <c r="P2" s="48"/>
      <c r="Q2" s="104"/>
      <c r="R2" s="104" t="s">
        <v>1949</v>
      </c>
      <c r="S2" s="75">
        <f>IFERROR(VALUE(RIGHT(TRIM(A2),4)),"")</f>
        <v>1865</v>
      </c>
      <c r="T2" s="75" t="str">
        <f>IF(TRIM(D2)="Tập vụ","Tạp vụ",TRIM(D2))</f>
        <v>Công vụ</v>
      </c>
      <c r="V2">
        <f>IF($A2="","",VALUE(MID($A2,7,4)&amp;MID($A2,4,2)&amp;MID($A2,1,2)))</f>
        <v>18650715</v>
      </c>
    </row>
    <row r="3" spans="1:22" ht="176">
      <c r="A3" s="55" t="s">
        <v>1468</v>
      </c>
      <c r="B3" s="56">
        <v>4</v>
      </c>
      <c r="C3" s="56" t="s">
        <v>168</v>
      </c>
      <c r="D3" s="56" t="s">
        <v>27</v>
      </c>
      <c r="E3" s="56" t="s">
        <v>1564</v>
      </c>
      <c r="F3" s="56" t="s">
        <v>1470</v>
      </c>
      <c r="G3" s="56" t="s">
        <v>3824</v>
      </c>
      <c r="H3" s="56"/>
      <c r="I3" s="56" t="s">
        <v>3825</v>
      </c>
      <c r="J3" s="56"/>
      <c r="K3" s="56" t="s">
        <v>3219</v>
      </c>
      <c r="L3" s="56" t="s">
        <v>3220</v>
      </c>
      <c r="M3" s="48" t="s">
        <v>3826</v>
      </c>
      <c r="N3" s="48"/>
      <c r="O3" s="48"/>
      <c r="P3" s="48"/>
      <c r="Q3" s="104"/>
      <c r="R3" s="104" t="s">
        <v>1949</v>
      </c>
      <c r="S3" s="75">
        <f t="shared" ref="S3:S66" si="0">IFERROR(VALUE(RIGHT(TRIM(A3),4)),"")</f>
        <v>1865</v>
      </c>
      <c r="T3" s="75" t="str">
        <f t="shared" ref="T3:T66" si="1">IF(TRIM(D3)="Tập vụ","Tạp vụ",TRIM(D3))</f>
        <v>Công vụ</v>
      </c>
      <c r="V3">
        <f t="shared" ref="V3:V66" si="2">IF($A3="","",VALUE(MID($A3,7,4)&amp;MID($A3,4,2)&amp;MID($A3,1,2)))</f>
        <v>18650715</v>
      </c>
    </row>
    <row r="4" spans="1:22" ht="128">
      <c r="A4" s="55" t="s">
        <v>1468</v>
      </c>
      <c r="B4" s="56">
        <v>4</v>
      </c>
      <c r="C4" s="56" t="s">
        <v>168</v>
      </c>
      <c r="D4" s="56" t="s">
        <v>27</v>
      </c>
      <c r="E4" s="56" t="s">
        <v>1013</v>
      </c>
      <c r="F4" s="56" t="s">
        <v>1471</v>
      </c>
      <c r="G4" s="93" t="s">
        <v>1472</v>
      </c>
      <c r="H4" s="93" t="s">
        <v>3829</v>
      </c>
      <c r="I4" s="93" t="s">
        <v>3866</v>
      </c>
      <c r="J4" s="93"/>
      <c r="K4" s="56" t="s">
        <v>3221</v>
      </c>
      <c r="L4" s="56" t="s">
        <v>3222</v>
      </c>
      <c r="M4" s="48" t="s">
        <v>3868</v>
      </c>
      <c r="N4" s="48"/>
      <c r="O4" s="48"/>
      <c r="P4" s="48"/>
      <c r="Q4" s="104"/>
      <c r="R4" s="104" t="s">
        <v>1949</v>
      </c>
      <c r="S4" s="75">
        <f t="shared" si="0"/>
        <v>1865</v>
      </c>
      <c r="T4" s="75" t="str">
        <f t="shared" si="1"/>
        <v>Công vụ</v>
      </c>
      <c r="V4">
        <f t="shared" si="2"/>
        <v>18650715</v>
      </c>
    </row>
    <row r="5" spans="1:22" ht="208">
      <c r="A5" s="55" t="s">
        <v>1468</v>
      </c>
      <c r="B5" s="56">
        <v>4</v>
      </c>
      <c r="C5" s="56" t="s">
        <v>168</v>
      </c>
      <c r="D5" s="56" t="s">
        <v>27</v>
      </c>
      <c r="E5" s="56" t="s">
        <v>1013</v>
      </c>
      <c r="F5" s="56" t="s">
        <v>1473</v>
      </c>
      <c r="G5" s="93" t="s">
        <v>1472</v>
      </c>
      <c r="H5" s="93" t="s">
        <v>3829</v>
      </c>
      <c r="I5" s="93" t="s">
        <v>3866</v>
      </c>
      <c r="J5" s="93"/>
      <c r="K5" s="56" t="s">
        <v>3223</v>
      </c>
      <c r="L5" s="56" t="s">
        <v>3224</v>
      </c>
      <c r="M5" s="48" t="s">
        <v>3869</v>
      </c>
      <c r="N5" s="48"/>
      <c r="O5" s="48"/>
      <c r="P5" s="48"/>
      <c r="Q5" s="104"/>
      <c r="R5" s="104" t="s">
        <v>1949</v>
      </c>
      <c r="S5" s="75">
        <f t="shared" si="0"/>
        <v>1865</v>
      </c>
      <c r="T5" s="75" t="str">
        <f t="shared" si="1"/>
        <v>Công vụ</v>
      </c>
      <c r="V5">
        <f t="shared" si="2"/>
        <v>18650715</v>
      </c>
    </row>
    <row r="6" spans="1:22" ht="128">
      <c r="A6" s="55" t="s">
        <v>1468</v>
      </c>
      <c r="B6" s="56">
        <v>4</v>
      </c>
      <c r="C6" s="56" t="s">
        <v>168</v>
      </c>
      <c r="D6" s="56" t="s">
        <v>27</v>
      </c>
      <c r="E6" s="56" t="s">
        <v>1567</v>
      </c>
      <c r="F6" s="56" t="s">
        <v>1566</v>
      </c>
      <c r="G6" s="56" t="s">
        <v>3829</v>
      </c>
      <c r="H6" s="56"/>
      <c r="I6" s="56" t="s">
        <v>3828</v>
      </c>
      <c r="J6" s="56" t="s">
        <v>3830</v>
      </c>
      <c r="K6" s="56" t="s">
        <v>3225</v>
      </c>
      <c r="L6" s="56" t="s">
        <v>3226</v>
      </c>
      <c r="M6" s="47"/>
      <c r="N6" s="48"/>
      <c r="O6" s="48" t="s">
        <v>1568</v>
      </c>
      <c r="P6" s="48" t="s">
        <v>3227</v>
      </c>
      <c r="Q6" s="104" t="s">
        <v>3228</v>
      </c>
      <c r="R6" s="104" t="s">
        <v>1949</v>
      </c>
      <c r="S6" s="75">
        <f t="shared" si="0"/>
        <v>1865</v>
      </c>
      <c r="T6" s="75" t="str">
        <f t="shared" si="1"/>
        <v>Công vụ</v>
      </c>
      <c r="V6">
        <f t="shared" si="2"/>
        <v>18650715</v>
      </c>
    </row>
    <row r="7" spans="1:22" ht="160">
      <c r="A7" s="55" t="s">
        <v>1468</v>
      </c>
      <c r="B7" s="56">
        <v>4</v>
      </c>
      <c r="C7" s="56" t="s">
        <v>168</v>
      </c>
      <c r="D7" s="56" t="s">
        <v>13</v>
      </c>
      <c r="E7" s="56" t="s">
        <v>1564</v>
      </c>
      <c r="F7" s="56" t="s">
        <v>1474</v>
      </c>
      <c r="G7" s="56" t="s">
        <v>3829</v>
      </c>
      <c r="H7" s="56"/>
      <c r="I7" s="56" t="s">
        <v>3831</v>
      </c>
      <c r="J7" s="56" t="s">
        <v>3823</v>
      </c>
      <c r="K7" s="56" t="s">
        <v>3229</v>
      </c>
      <c r="L7" s="56" t="s">
        <v>3230</v>
      </c>
      <c r="M7" s="48" t="s">
        <v>3832</v>
      </c>
      <c r="N7" s="48"/>
      <c r="O7" s="48" t="s">
        <v>3231</v>
      </c>
      <c r="P7" s="48" t="s">
        <v>3232</v>
      </c>
      <c r="Q7" s="104" t="s">
        <v>3228</v>
      </c>
      <c r="R7" s="104" t="s">
        <v>1949</v>
      </c>
      <c r="S7" s="75">
        <f t="shared" si="0"/>
        <v>1865</v>
      </c>
      <c r="T7" s="75" t="str">
        <f t="shared" si="1"/>
        <v>Tạp vụ</v>
      </c>
      <c r="V7">
        <f t="shared" si="2"/>
        <v>18650715</v>
      </c>
    </row>
    <row r="8" spans="1:22" ht="144">
      <c r="A8" s="55" t="s">
        <v>1468</v>
      </c>
      <c r="B8" s="56">
        <v>4</v>
      </c>
      <c r="C8" s="56" t="s">
        <v>168</v>
      </c>
      <c r="D8" s="56" t="s">
        <v>13</v>
      </c>
      <c r="E8" s="56" t="s">
        <v>1564</v>
      </c>
      <c r="F8" s="56" t="s">
        <v>1475</v>
      </c>
      <c r="G8" s="93" t="s">
        <v>1472</v>
      </c>
      <c r="H8" s="93"/>
      <c r="I8" s="124" t="s">
        <v>3866</v>
      </c>
      <c r="K8" s="56" t="s">
        <v>3233</v>
      </c>
      <c r="L8" s="56" t="s">
        <v>3234</v>
      </c>
      <c r="M8" s="48" t="s">
        <v>3870</v>
      </c>
      <c r="N8" s="48"/>
      <c r="O8" s="48" t="s">
        <v>3235</v>
      </c>
      <c r="P8" s="48" t="s">
        <v>3232</v>
      </c>
      <c r="Q8" s="104" t="s">
        <v>3228</v>
      </c>
      <c r="R8" s="104" t="s">
        <v>1949</v>
      </c>
      <c r="S8" s="75">
        <f t="shared" si="0"/>
        <v>1865</v>
      </c>
      <c r="T8" s="75" t="str">
        <f t="shared" si="1"/>
        <v>Tạp vụ</v>
      </c>
      <c r="V8">
        <f t="shared" si="2"/>
        <v>18650715</v>
      </c>
    </row>
    <row r="9" spans="1:22" ht="176">
      <c r="A9" s="55" t="s">
        <v>1468</v>
      </c>
      <c r="B9" s="56">
        <v>4</v>
      </c>
      <c r="C9" s="56" t="s">
        <v>168</v>
      </c>
      <c r="D9" s="56" t="s">
        <v>27</v>
      </c>
      <c r="E9" s="56" t="s">
        <v>1564</v>
      </c>
      <c r="F9" s="56" t="s">
        <v>1476</v>
      </c>
      <c r="G9" s="56" t="s">
        <v>3829</v>
      </c>
      <c r="H9" s="56"/>
      <c r="I9" s="56" t="s">
        <v>3827</v>
      </c>
      <c r="J9" s="56" t="s">
        <v>3825</v>
      </c>
      <c r="K9" s="56" t="s">
        <v>3236</v>
      </c>
      <c r="L9" s="56" t="s">
        <v>3237</v>
      </c>
      <c r="M9" s="48" t="s">
        <v>3834</v>
      </c>
      <c r="N9" s="48"/>
      <c r="O9" s="48" t="s">
        <v>3235</v>
      </c>
      <c r="P9" s="48" t="s">
        <v>3232</v>
      </c>
      <c r="Q9" s="104" t="s">
        <v>3228</v>
      </c>
      <c r="R9" s="104" t="s">
        <v>1949</v>
      </c>
      <c r="S9" s="75">
        <f t="shared" si="0"/>
        <v>1865</v>
      </c>
      <c r="T9" s="75" t="str">
        <f t="shared" si="1"/>
        <v>Công vụ</v>
      </c>
      <c r="V9">
        <f t="shared" si="2"/>
        <v>18650715</v>
      </c>
    </row>
    <row r="10" spans="1:22" ht="80">
      <c r="A10" s="55" t="s">
        <v>1468</v>
      </c>
      <c r="B10" s="56">
        <v>4</v>
      </c>
      <c r="C10" s="56" t="s">
        <v>168</v>
      </c>
      <c r="D10" s="56" t="s">
        <v>13</v>
      </c>
      <c r="E10" s="56" t="s">
        <v>1564</v>
      </c>
      <c r="F10" s="56" t="s">
        <v>1477</v>
      </c>
      <c r="G10" s="56" t="s">
        <v>3829</v>
      </c>
      <c r="H10" s="56"/>
      <c r="I10" s="56" t="s">
        <v>3828</v>
      </c>
      <c r="J10" s="56"/>
      <c r="K10" s="56" t="s">
        <v>3238</v>
      </c>
      <c r="L10" s="56" t="s">
        <v>3239</v>
      </c>
      <c r="M10" s="48" t="s">
        <v>3835</v>
      </c>
      <c r="N10" s="48"/>
      <c r="O10" s="48"/>
      <c r="P10" s="48"/>
      <c r="Q10" s="104"/>
      <c r="R10" s="104" t="s">
        <v>1949</v>
      </c>
      <c r="S10" s="75">
        <f t="shared" si="0"/>
        <v>1865</v>
      </c>
      <c r="T10" s="75" t="str">
        <f t="shared" si="1"/>
        <v>Tạp vụ</v>
      </c>
      <c r="V10">
        <f t="shared" si="2"/>
        <v>18650715</v>
      </c>
    </row>
    <row r="11" spans="1:22" ht="96">
      <c r="A11" s="55" t="s">
        <v>1468</v>
      </c>
      <c r="B11" s="56">
        <v>4</v>
      </c>
      <c r="C11" s="56" t="s">
        <v>168</v>
      </c>
      <c r="D11" s="56" t="s">
        <v>13</v>
      </c>
      <c r="E11" s="56" t="s">
        <v>1564</v>
      </c>
      <c r="F11" s="56" t="s">
        <v>1478</v>
      </c>
      <c r="G11" s="93" t="s">
        <v>3822</v>
      </c>
      <c r="H11" s="93"/>
      <c r="I11" s="93" t="s">
        <v>3867</v>
      </c>
      <c r="J11" s="93"/>
      <c r="K11" s="56" t="s">
        <v>3240</v>
      </c>
      <c r="L11" s="56" t="s">
        <v>3241</v>
      </c>
      <c r="M11" s="47" t="s">
        <v>3871</v>
      </c>
      <c r="N11" s="48"/>
      <c r="O11" s="48" t="s">
        <v>1569</v>
      </c>
      <c r="P11" s="48" t="s">
        <v>3242</v>
      </c>
      <c r="Q11" s="104" t="s">
        <v>3243</v>
      </c>
      <c r="R11" s="104" t="s">
        <v>1949</v>
      </c>
      <c r="S11" s="75">
        <f t="shared" si="0"/>
        <v>1865</v>
      </c>
      <c r="T11" s="75" t="str">
        <f t="shared" si="1"/>
        <v>Tạp vụ</v>
      </c>
      <c r="V11">
        <f t="shared" si="2"/>
        <v>18650715</v>
      </c>
    </row>
    <row r="12" spans="1:22" ht="96">
      <c r="A12" s="55" t="s">
        <v>1468</v>
      </c>
      <c r="B12" s="56">
        <v>4</v>
      </c>
      <c r="C12" s="56" t="s">
        <v>168</v>
      </c>
      <c r="D12" s="56" t="s">
        <v>13</v>
      </c>
      <c r="E12" s="56" t="s">
        <v>1564</v>
      </c>
      <c r="F12" s="56" t="s">
        <v>1479</v>
      </c>
      <c r="G12" s="56" t="s">
        <v>3829</v>
      </c>
      <c r="H12" s="56"/>
      <c r="I12" s="56" t="s">
        <v>3828</v>
      </c>
      <c r="J12" s="56"/>
      <c r="K12" s="56" t="s">
        <v>3244</v>
      </c>
      <c r="L12" s="56" t="s">
        <v>3245</v>
      </c>
      <c r="M12" s="47" t="s">
        <v>3836</v>
      </c>
      <c r="N12" s="48"/>
      <c r="O12" s="48" t="s">
        <v>1570</v>
      </c>
      <c r="P12" s="48" t="s">
        <v>3232</v>
      </c>
      <c r="Q12" s="104" t="s">
        <v>3228</v>
      </c>
      <c r="R12" s="104" t="s">
        <v>1949</v>
      </c>
      <c r="S12" s="75">
        <f t="shared" si="0"/>
        <v>1865</v>
      </c>
      <c r="T12" s="75" t="str">
        <f t="shared" si="1"/>
        <v>Tạp vụ</v>
      </c>
      <c r="V12">
        <f t="shared" si="2"/>
        <v>18650715</v>
      </c>
    </row>
    <row r="13" spans="1:22" ht="85">
      <c r="A13" s="55" t="s">
        <v>1468</v>
      </c>
      <c r="B13" s="56">
        <v>4</v>
      </c>
      <c r="C13" s="56" t="s">
        <v>168</v>
      </c>
      <c r="D13" s="56" t="s">
        <v>13</v>
      </c>
      <c r="E13" s="56" t="s">
        <v>1564</v>
      </c>
      <c r="F13" s="56" t="s">
        <v>2830</v>
      </c>
      <c r="G13" s="56" t="s">
        <v>3837</v>
      </c>
      <c r="H13" s="56"/>
      <c r="I13" s="56" t="s">
        <v>3838</v>
      </c>
      <c r="J13" s="56"/>
      <c r="K13" s="56" t="s">
        <v>3246</v>
      </c>
      <c r="L13" s="56" t="s">
        <v>3247</v>
      </c>
      <c r="M13" s="48" t="s">
        <v>3839</v>
      </c>
      <c r="N13" s="48"/>
      <c r="O13" s="48"/>
      <c r="P13" s="48"/>
      <c r="Q13" s="104"/>
      <c r="R13" s="104" t="s">
        <v>1949</v>
      </c>
      <c r="S13" s="75">
        <f t="shared" si="0"/>
        <v>1865</v>
      </c>
      <c r="T13" s="75" t="str">
        <f t="shared" si="1"/>
        <v>Tạp vụ</v>
      </c>
      <c r="V13">
        <f t="shared" si="2"/>
        <v>18650715</v>
      </c>
    </row>
    <row r="14" spans="1:22" ht="68">
      <c r="A14" s="55" t="s">
        <v>1468</v>
      </c>
      <c r="B14" s="56">
        <v>4</v>
      </c>
      <c r="C14" s="56" t="s">
        <v>168</v>
      </c>
      <c r="D14" s="56" t="s">
        <v>13</v>
      </c>
      <c r="E14" s="56" t="s">
        <v>1564</v>
      </c>
      <c r="F14" s="56" t="s">
        <v>2831</v>
      </c>
      <c r="G14" s="56" t="s">
        <v>3837</v>
      </c>
      <c r="H14" s="56"/>
      <c r="I14" s="56" t="s">
        <v>3838</v>
      </c>
      <c r="J14" s="56"/>
      <c r="K14" s="56" t="s">
        <v>3248</v>
      </c>
      <c r="L14" s="56" t="s">
        <v>3249</v>
      </c>
      <c r="M14" s="48" t="s">
        <v>3840</v>
      </c>
      <c r="N14" s="48"/>
      <c r="O14" s="48"/>
      <c r="P14" s="48"/>
      <c r="Q14" s="104"/>
      <c r="R14" s="104" t="s">
        <v>1949</v>
      </c>
      <c r="S14" s="75">
        <f t="shared" si="0"/>
        <v>1865</v>
      </c>
      <c r="T14" s="75" t="str">
        <f t="shared" si="1"/>
        <v>Tạp vụ</v>
      </c>
      <c r="V14">
        <f t="shared" si="2"/>
        <v>18650715</v>
      </c>
    </row>
    <row r="15" spans="1:22" ht="68">
      <c r="A15" s="55" t="s">
        <v>1468</v>
      </c>
      <c r="B15" s="56">
        <v>4</v>
      </c>
      <c r="C15" s="56" t="s">
        <v>168</v>
      </c>
      <c r="D15" s="56" t="s">
        <v>13</v>
      </c>
      <c r="E15" s="56" t="s">
        <v>1564</v>
      </c>
      <c r="F15" s="56" t="s">
        <v>2832</v>
      </c>
      <c r="G15" s="56" t="s">
        <v>3837</v>
      </c>
      <c r="H15" s="56"/>
      <c r="I15" s="56" t="s">
        <v>3838</v>
      </c>
      <c r="J15" s="56"/>
      <c r="K15" s="56" t="s">
        <v>3250</v>
      </c>
      <c r="L15" s="56" t="s">
        <v>3251</v>
      </c>
      <c r="M15" s="48" t="s">
        <v>3841</v>
      </c>
      <c r="N15" s="48"/>
      <c r="O15" s="48"/>
      <c r="P15" s="48"/>
      <c r="Q15" s="104"/>
      <c r="R15" s="104" t="s">
        <v>1949</v>
      </c>
      <c r="S15" s="75">
        <f t="shared" si="0"/>
        <v>1865</v>
      </c>
      <c r="T15" s="75" t="str">
        <f t="shared" si="1"/>
        <v>Tạp vụ</v>
      </c>
      <c r="V15">
        <f t="shared" si="2"/>
        <v>18650715</v>
      </c>
    </row>
    <row r="16" spans="1:22" ht="68">
      <c r="A16" s="55" t="s">
        <v>1468</v>
      </c>
      <c r="B16" s="56">
        <v>4</v>
      </c>
      <c r="C16" s="56" t="s">
        <v>168</v>
      </c>
      <c r="D16" s="56" t="s">
        <v>13</v>
      </c>
      <c r="E16" s="56" t="s">
        <v>1564</v>
      </c>
      <c r="F16" s="56" t="s">
        <v>4684</v>
      </c>
      <c r="G16" s="56" t="s">
        <v>3837</v>
      </c>
      <c r="H16" s="56"/>
      <c r="I16" s="56" t="s">
        <v>3838</v>
      </c>
      <c r="J16" s="56"/>
      <c r="K16" s="56" t="s">
        <v>3252</v>
      </c>
      <c r="L16" s="56" t="s">
        <v>3253</v>
      </c>
      <c r="M16" s="48" t="s">
        <v>3842</v>
      </c>
      <c r="N16" s="48"/>
      <c r="O16" s="48"/>
      <c r="P16" s="48"/>
      <c r="Q16" s="104"/>
      <c r="R16" s="104" t="s">
        <v>1949</v>
      </c>
      <c r="S16" s="75">
        <f t="shared" si="0"/>
        <v>1865</v>
      </c>
      <c r="T16" s="75" t="str">
        <f t="shared" si="1"/>
        <v>Tạp vụ</v>
      </c>
      <c r="V16">
        <f t="shared" si="2"/>
        <v>18650715</v>
      </c>
    </row>
    <row r="17" spans="1:22" ht="409.5">
      <c r="A17" s="55" t="s">
        <v>1480</v>
      </c>
      <c r="B17" s="56">
        <v>5</v>
      </c>
      <c r="C17" s="56" t="s">
        <v>168</v>
      </c>
      <c r="D17" s="56" t="s">
        <v>27</v>
      </c>
      <c r="E17" s="56" t="s">
        <v>1481</v>
      </c>
      <c r="F17" s="56" t="s">
        <v>2790</v>
      </c>
      <c r="G17" s="93" t="s">
        <v>1472</v>
      </c>
      <c r="H17" s="93"/>
      <c r="I17" s="93" t="s">
        <v>3827</v>
      </c>
      <c r="J17" s="93" t="s">
        <v>3825</v>
      </c>
      <c r="K17" s="56" t="s">
        <v>3254</v>
      </c>
      <c r="L17" s="56" t="s">
        <v>3255</v>
      </c>
      <c r="M17" s="48" t="s">
        <v>3926</v>
      </c>
      <c r="N17" s="48"/>
      <c r="O17" s="48"/>
      <c r="P17" s="48"/>
      <c r="Q17" s="104"/>
      <c r="R17" s="104" t="s">
        <v>1949</v>
      </c>
      <c r="S17" s="75">
        <f t="shared" si="0"/>
        <v>1865</v>
      </c>
      <c r="T17" s="75" t="str">
        <f t="shared" si="1"/>
        <v>Công vụ</v>
      </c>
      <c r="V17">
        <f t="shared" si="2"/>
        <v>18650815</v>
      </c>
    </row>
    <row r="18" spans="1:22" ht="288">
      <c r="A18" s="55" t="s">
        <v>1480</v>
      </c>
      <c r="B18" s="56">
        <v>5</v>
      </c>
      <c r="C18" s="56" t="s">
        <v>168</v>
      </c>
      <c r="D18" s="56" t="s">
        <v>27</v>
      </c>
      <c r="E18" s="56" t="s">
        <v>1564</v>
      </c>
      <c r="F18" s="56" t="s">
        <v>1482</v>
      </c>
      <c r="G18" s="93" t="s">
        <v>1472</v>
      </c>
      <c r="H18" s="93"/>
      <c r="I18" s="93" t="s">
        <v>3866</v>
      </c>
      <c r="K18" s="56" t="s">
        <v>3256</v>
      </c>
      <c r="L18" s="56" t="s">
        <v>3257</v>
      </c>
      <c r="M18" s="48" t="s">
        <v>3872</v>
      </c>
      <c r="N18" s="48"/>
      <c r="O18" s="48"/>
      <c r="P18" s="48"/>
      <c r="Q18" s="104"/>
      <c r="R18" s="104" t="s">
        <v>1949</v>
      </c>
      <c r="S18" s="75">
        <f t="shared" si="0"/>
        <v>1865</v>
      </c>
      <c r="T18" s="75" t="str">
        <f t="shared" si="1"/>
        <v>Công vụ</v>
      </c>
      <c r="V18">
        <f t="shared" si="2"/>
        <v>18650815</v>
      </c>
    </row>
    <row r="19" spans="1:22" ht="336">
      <c r="A19" s="55" t="s">
        <v>1480</v>
      </c>
      <c r="B19" s="56">
        <v>5</v>
      </c>
      <c r="C19" s="56" t="s">
        <v>168</v>
      </c>
      <c r="D19" s="56" t="s">
        <v>27</v>
      </c>
      <c r="E19" s="56" t="s">
        <v>1483</v>
      </c>
      <c r="F19" s="56" t="s">
        <v>1484</v>
      </c>
      <c r="G19" s="56" t="s">
        <v>3829</v>
      </c>
      <c r="H19" s="56"/>
      <c r="I19" s="56" t="s">
        <v>3828</v>
      </c>
      <c r="J19" s="56" t="s">
        <v>3830</v>
      </c>
      <c r="K19" s="56" t="s">
        <v>3258</v>
      </c>
      <c r="L19" s="56" t="s">
        <v>3259</v>
      </c>
      <c r="M19" s="48" t="s">
        <v>3843</v>
      </c>
      <c r="N19" s="48"/>
      <c r="O19" s="48"/>
      <c r="P19" s="48"/>
      <c r="Q19" s="104"/>
      <c r="R19" s="104" t="s">
        <v>1949</v>
      </c>
      <c r="S19" s="75">
        <f t="shared" si="0"/>
        <v>1865</v>
      </c>
      <c r="T19" s="75" t="str">
        <f t="shared" si="1"/>
        <v>Công vụ</v>
      </c>
      <c r="V19">
        <f t="shared" si="2"/>
        <v>18650815</v>
      </c>
    </row>
    <row r="20" spans="1:22" ht="136">
      <c r="A20" s="55" t="s">
        <v>1480</v>
      </c>
      <c r="B20" s="56">
        <v>5</v>
      </c>
      <c r="C20" s="56" t="s">
        <v>168</v>
      </c>
      <c r="D20" s="56" t="s">
        <v>27</v>
      </c>
      <c r="E20" s="56" t="s">
        <v>1564</v>
      </c>
      <c r="F20" s="56" t="s">
        <v>1485</v>
      </c>
      <c r="G20" s="93" t="s">
        <v>3844</v>
      </c>
      <c r="H20" s="93"/>
      <c r="I20" s="93" t="s">
        <v>3838</v>
      </c>
      <c r="J20" s="93"/>
      <c r="K20" s="56" t="s">
        <v>3260</v>
      </c>
      <c r="L20" s="56" t="s">
        <v>3261</v>
      </c>
      <c r="M20" s="48" t="s">
        <v>3845</v>
      </c>
      <c r="N20" s="48"/>
      <c r="O20" s="48"/>
      <c r="P20" s="48"/>
      <c r="Q20" s="104"/>
      <c r="R20" s="104" t="s">
        <v>1949</v>
      </c>
      <c r="S20" s="75">
        <f t="shared" si="0"/>
        <v>1865</v>
      </c>
      <c r="T20" s="75" t="str">
        <f t="shared" si="1"/>
        <v>Công vụ</v>
      </c>
      <c r="V20">
        <f t="shared" si="2"/>
        <v>18650815</v>
      </c>
    </row>
    <row r="21" spans="1:22" ht="224">
      <c r="A21" s="55" t="s">
        <v>1480</v>
      </c>
      <c r="B21" s="56">
        <v>5</v>
      </c>
      <c r="C21" s="56" t="s">
        <v>168</v>
      </c>
      <c r="D21" s="56" t="s">
        <v>27</v>
      </c>
      <c r="E21" s="56" t="s">
        <v>1486</v>
      </c>
      <c r="F21" s="56" t="s">
        <v>1487</v>
      </c>
      <c r="G21" s="93" t="s">
        <v>3844</v>
      </c>
      <c r="H21" s="93"/>
      <c r="I21" s="93" t="s">
        <v>3828</v>
      </c>
      <c r="J21" s="93" t="s">
        <v>3827</v>
      </c>
      <c r="K21" s="56" t="s">
        <v>3262</v>
      </c>
      <c r="L21" s="56" t="s">
        <v>3263</v>
      </c>
      <c r="M21" s="48" t="s">
        <v>4464</v>
      </c>
      <c r="N21" s="48"/>
      <c r="O21" s="48"/>
      <c r="P21" s="48"/>
      <c r="Q21" s="104"/>
      <c r="R21" s="104" t="s">
        <v>1949</v>
      </c>
      <c r="S21" s="75">
        <f t="shared" si="0"/>
        <v>1865</v>
      </c>
      <c r="T21" s="75" t="str">
        <f t="shared" si="1"/>
        <v>Công vụ</v>
      </c>
      <c r="V21">
        <f t="shared" si="2"/>
        <v>18650815</v>
      </c>
    </row>
    <row r="22" spans="1:22" ht="240">
      <c r="A22" s="55" t="s">
        <v>1480</v>
      </c>
      <c r="B22" s="56">
        <v>5</v>
      </c>
      <c r="C22" s="56" t="s">
        <v>168</v>
      </c>
      <c r="D22" s="56" t="s">
        <v>13</v>
      </c>
      <c r="E22" s="56" t="s">
        <v>1488</v>
      </c>
      <c r="F22" s="56" t="s">
        <v>1489</v>
      </c>
      <c r="G22" s="93" t="s">
        <v>3822</v>
      </c>
      <c r="H22" s="93"/>
      <c r="I22" s="93" t="s">
        <v>3823</v>
      </c>
      <c r="J22" s="93" t="s">
        <v>3831</v>
      </c>
      <c r="K22" s="56" t="s">
        <v>3264</v>
      </c>
      <c r="L22" s="56" t="s">
        <v>3265</v>
      </c>
      <c r="M22" s="48" t="s">
        <v>3873</v>
      </c>
      <c r="N22" s="48"/>
      <c r="O22" s="48"/>
      <c r="P22" s="48"/>
      <c r="Q22" s="104"/>
      <c r="R22" s="104" t="s">
        <v>1949</v>
      </c>
      <c r="S22" s="75">
        <f t="shared" si="0"/>
        <v>1865</v>
      </c>
      <c r="T22" s="75" t="str">
        <f t="shared" si="1"/>
        <v>Tạp vụ</v>
      </c>
      <c r="V22">
        <f t="shared" si="2"/>
        <v>18650815</v>
      </c>
    </row>
    <row r="23" spans="1:22" ht="368">
      <c r="A23" s="55" t="s">
        <v>1480</v>
      </c>
      <c r="B23" s="56">
        <v>5</v>
      </c>
      <c r="C23" s="56" t="s">
        <v>168</v>
      </c>
      <c r="D23" s="56" t="s">
        <v>13</v>
      </c>
      <c r="E23" s="56" t="s">
        <v>1564</v>
      </c>
      <c r="F23" s="56" t="s">
        <v>1490</v>
      </c>
      <c r="G23" s="93" t="s">
        <v>1472</v>
      </c>
      <c r="H23" s="93"/>
      <c r="I23" s="93" t="s">
        <v>3828</v>
      </c>
      <c r="J23" s="93" t="s">
        <v>3830</v>
      </c>
      <c r="K23" s="56" t="s">
        <v>3266</v>
      </c>
      <c r="L23" s="56" t="s">
        <v>3267</v>
      </c>
      <c r="M23" s="48" t="s">
        <v>3917</v>
      </c>
      <c r="N23" s="48"/>
      <c r="O23" s="48"/>
      <c r="P23" s="48"/>
      <c r="Q23" s="104"/>
      <c r="R23" s="104" t="s">
        <v>1949</v>
      </c>
      <c r="S23" s="75">
        <f t="shared" si="0"/>
        <v>1865</v>
      </c>
      <c r="T23" s="75" t="str">
        <f t="shared" si="1"/>
        <v>Tạp vụ</v>
      </c>
      <c r="V23">
        <f t="shared" si="2"/>
        <v>18650815</v>
      </c>
    </row>
    <row r="24" spans="1:22" ht="256">
      <c r="A24" s="55" t="s">
        <v>1480</v>
      </c>
      <c r="B24" s="56">
        <v>5</v>
      </c>
      <c r="C24" s="56" t="s">
        <v>168</v>
      </c>
      <c r="D24" s="56" t="s">
        <v>13</v>
      </c>
      <c r="E24" s="56" t="s">
        <v>1491</v>
      </c>
      <c r="F24" s="56" t="s">
        <v>1492</v>
      </c>
      <c r="G24" s="56" t="s">
        <v>3829</v>
      </c>
      <c r="H24" s="56"/>
      <c r="I24" s="56" t="s">
        <v>3846</v>
      </c>
      <c r="J24" s="56"/>
      <c r="K24" s="56" t="s">
        <v>3268</v>
      </c>
      <c r="L24" s="56" t="s">
        <v>3269</v>
      </c>
      <c r="M24" s="47" t="s">
        <v>3847</v>
      </c>
      <c r="N24" s="48"/>
      <c r="O24" s="48" t="s">
        <v>1571</v>
      </c>
      <c r="P24" s="48" t="s">
        <v>3270</v>
      </c>
      <c r="Q24" s="104" t="s">
        <v>3271</v>
      </c>
      <c r="R24" s="104" t="s">
        <v>1949</v>
      </c>
      <c r="S24" s="75">
        <f t="shared" si="0"/>
        <v>1865</v>
      </c>
      <c r="T24" s="75" t="str">
        <f t="shared" si="1"/>
        <v>Tạp vụ</v>
      </c>
      <c r="V24">
        <f t="shared" si="2"/>
        <v>18650815</v>
      </c>
    </row>
    <row r="25" spans="1:22" ht="384">
      <c r="A25" s="55" t="s">
        <v>1480</v>
      </c>
      <c r="B25" s="56">
        <v>5</v>
      </c>
      <c r="C25" s="56" t="s">
        <v>168</v>
      </c>
      <c r="D25" s="56" t="s">
        <v>13</v>
      </c>
      <c r="E25" s="56" t="s">
        <v>1564</v>
      </c>
      <c r="F25" s="56" t="s">
        <v>1493</v>
      </c>
      <c r="G25" s="93" t="s">
        <v>3829</v>
      </c>
      <c r="H25" s="93"/>
      <c r="I25" s="93" t="s">
        <v>3830</v>
      </c>
      <c r="J25" s="93" t="s">
        <v>3828</v>
      </c>
      <c r="K25" s="56" t="s">
        <v>3272</v>
      </c>
      <c r="L25" s="56" t="s">
        <v>3273</v>
      </c>
      <c r="M25" s="48" t="s">
        <v>3848</v>
      </c>
      <c r="N25" s="48"/>
      <c r="O25" s="48" t="s">
        <v>3274</v>
      </c>
      <c r="P25" s="48" t="s">
        <v>3275</v>
      </c>
      <c r="Q25" s="104" t="s">
        <v>3271</v>
      </c>
      <c r="R25" s="104" t="s">
        <v>1949</v>
      </c>
      <c r="S25" s="75">
        <f t="shared" si="0"/>
        <v>1865</v>
      </c>
      <c r="T25" s="75" t="str">
        <f t="shared" si="1"/>
        <v>Tạp vụ</v>
      </c>
      <c r="V25">
        <f t="shared" si="2"/>
        <v>18650815</v>
      </c>
    </row>
    <row r="26" spans="1:22" ht="272">
      <c r="A26" s="55" t="s">
        <v>1480</v>
      </c>
      <c r="B26" s="56">
        <v>5</v>
      </c>
      <c r="C26" s="56" t="s">
        <v>168</v>
      </c>
      <c r="D26" s="56" t="s">
        <v>13</v>
      </c>
      <c r="E26" s="56" t="s">
        <v>1494</v>
      </c>
      <c r="F26" s="56" t="s">
        <v>1495</v>
      </c>
      <c r="G26" s="56" t="s">
        <v>3829</v>
      </c>
      <c r="H26" s="56"/>
      <c r="I26" s="56" t="s">
        <v>3846</v>
      </c>
      <c r="J26" s="56"/>
      <c r="K26" s="56" t="s">
        <v>3276</v>
      </c>
      <c r="L26" s="56" t="s">
        <v>3277</v>
      </c>
      <c r="M26" s="47" t="s">
        <v>3849</v>
      </c>
      <c r="N26" s="48"/>
      <c r="O26" s="48" t="s">
        <v>1573</v>
      </c>
      <c r="P26" s="48" t="s">
        <v>3242</v>
      </c>
      <c r="Q26" s="104" t="s">
        <v>3243</v>
      </c>
      <c r="R26" s="104" t="s">
        <v>1949</v>
      </c>
      <c r="S26" s="75">
        <f t="shared" si="0"/>
        <v>1865</v>
      </c>
      <c r="T26" s="75" t="str">
        <f t="shared" si="1"/>
        <v>Tạp vụ</v>
      </c>
      <c r="V26">
        <f t="shared" si="2"/>
        <v>18650815</v>
      </c>
    </row>
    <row r="27" spans="1:22" ht="336">
      <c r="A27" s="55" t="s">
        <v>1480</v>
      </c>
      <c r="B27" s="56">
        <v>5</v>
      </c>
      <c r="C27" s="56" t="s">
        <v>168</v>
      </c>
      <c r="D27" s="56" t="s">
        <v>13</v>
      </c>
      <c r="E27" s="56" t="s">
        <v>1013</v>
      </c>
      <c r="F27" s="56" t="s">
        <v>1496</v>
      </c>
      <c r="G27" s="93" t="s">
        <v>1472</v>
      </c>
      <c r="H27" s="93"/>
      <c r="I27" s="93" t="s">
        <v>3866</v>
      </c>
      <c r="J27" s="93"/>
      <c r="K27" s="56" t="s">
        <v>3278</v>
      </c>
      <c r="L27" s="56" t="s">
        <v>3279</v>
      </c>
      <c r="M27" s="48" t="s">
        <v>3874</v>
      </c>
      <c r="N27" s="48"/>
      <c r="O27" s="48" t="s">
        <v>3280</v>
      </c>
      <c r="P27" s="48" t="s">
        <v>3232</v>
      </c>
      <c r="Q27" s="104" t="s">
        <v>3228</v>
      </c>
      <c r="R27" s="104" t="s">
        <v>1949</v>
      </c>
      <c r="S27" s="75">
        <f t="shared" si="0"/>
        <v>1865</v>
      </c>
      <c r="T27" s="75" t="str">
        <f t="shared" si="1"/>
        <v>Tạp vụ</v>
      </c>
      <c r="V27">
        <f t="shared" si="2"/>
        <v>18650815</v>
      </c>
    </row>
    <row r="28" spans="1:22" ht="224">
      <c r="A28" s="55" t="s">
        <v>1480</v>
      </c>
      <c r="B28" s="56">
        <v>5</v>
      </c>
      <c r="C28" s="56" t="s">
        <v>168</v>
      </c>
      <c r="D28" s="56" t="s">
        <v>13</v>
      </c>
      <c r="E28" s="56" t="s">
        <v>1013</v>
      </c>
      <c r="F28" s="56" t="s">
        <v>1497</v>
      </c>
      <c r="G28" s="56" t="s">
        <v>3829</v>
      </c>
      <c r="H28" s="56"/>
      <c r="I28" s="56" t="s">
        <v>3851</v>
      </c>
      <c r="J28" s="56"/>
      <c r="K28" s="56" t="s">
        <v>3281</v>
      </c>
      <c r="L28" s="56" t="s">
        <v>3282</v>
      </c>
      <c r="M28" s="48" t="s">
        <v>3875</v>
      </c>
      <c r="N28" s="48"/>
      <c r="O28" s="48" t="s">
        <v>3280</v>
      </c>
      <c r="P28" s="48" t="s">
        <v>3232</v>
      </c>
      <c r="Q28" s="104" t="s">
        <v>3228</v>
      </c>
      <c r="R28" s="104" t="s">
        <v>1949</v>
      </c>
      <c r="S28" s="75">
        <f t="shared" si="0"/>
        <v>1865</v>
      </c>
      <c r="T28" s="75" t="str">
        <f t="shared" si="1"/>
        <v>Tạp vụ</v>
      </c>
      <c r="V28">
        <f t="shared" si="2"/>
        <v>18650815</v>
      </c>
    </row>
    <row r="29" spans="1:22" ht="288">
      <c r="A29" s="55" t="s">
        <v>1480</v>
      </c>
      <c r="B29" s="56">
        <v>5</v>
      </c>
      <c r="C29" s="56" t="s">
        <v>168</v>
      </c>
      <c r="D29" s="56" t="s">
        <v>13</v>
      </c>
      <c r="E29" s="56" t="s">
        <v>1013</v>
      </c>
      <c r="F29" s="56" t="s">
        <v>1498</v>
      </c>
      <c r="G29" s="93" t="s">
        <v>3829</v>
      </c>
      <c r="H29" s="93"/>
      <c r="I29" s="93" t="s">
        <v>3823</v>
      </c>
      <c r="J29" s="93"/>
      <c r="K29" s="56" t="s">
        <v>3283</v>
      </c>
      <c r="L29" s="56" t="s">
        <v>3284</v>
      </c>
      <c r="M29" s="48" t="s">
        <v>3918</v>
      </c>
      <c r="N29" s="48"/>
      <c r="O29" s="48" t="s">
        <v>3280</v>
      </c>
      <c r="P29" s="48" t="s">
        <v>3232</v>
      </c>
      <c r="Q29" s="104" t="s">
        <v>3228</v>
      </c>
      <c r="R29" s="104" t="s">
        <v>1949</v>
      </c>
      <c r="S29" s="75">
        <f t="shared" si="0"/>
        <v>1865</v>
      </c>
      <c r="T29" s="75" t="str">
        <f t="shared" si="1"/>
        <v>Tạp vụ</v>
      </c>
      <c r="V29">
        <f t="shared" si="2"/>
        <v>18650815</v>
      </c>
    </row>
    <row r="30" spans="1:22" ht="256">
      <c r="A30" s="55" t="s">
        <v>1480</v>
      </c>
      <c r="B30" s="56">
        <v>5</v>
      </c>
      <c r="C30" s="56" t="s">
        <v>168</v>
      </c>
      <c r="D30" s="56" t="s">
        <v>13</v>
      </c>
      <c r="E30" s="56" t="s">
        <v>1013</v>
      </c>
      <c r="F30" s="56" t="s">
        <v>1499</v>
      </c>
      <c r="G30" s="56" t="s">
        <v>3829</v>
      </c>
      <c r="H30" s="56"/>
      <c r="I30" s="56" t="s">
        <v>3833</v>
      </c>
      <c r="J30" s="56"/>
      <c r="K30" s="56" t="s">
        <v>3285</v>
      </c>
      <c r="L30" s="56" t="s">
        <v>3286</v>
      </c>
      <c r="M30" s="48" t="s">
        <v>3852</v>
      </c>
      <c r="N30" s="48"/>
      <c r="O30" s="48" t="s">
        <v>3280</v>
      </c>
      <c r="P30" s="48" t="s">
        <v>3232</v>
      </c>
      <c r="Q30" s="104" t="s">
        <v>3228</v>
      </c>
      <c r="R30" s="104" t="s">
        <v>1949</v>
      </c>
      <c r="S30" s="75">
        <f t="shared" si="0"/>
        <v>1865</v>
      </c>
      <c r="T30" s="75" t="str">
        <f t="shared" si="1"/>
        <v>Tạp vụ</v>
      </c>
      <c r="V30">
        <f t="shared" si="2"/>
        <v>18650815</v>
      </c>
    </row>
    <row r="31" spans="1:22" ht="192">
      <c r="A31" s="55" t="s">
        <v>1480</v>
      </c>
      <c r="B31" s="56">
        <v>5</v>
      </c>
      <c r="C31" s="56" t="s">
        <v>168</v>
      </c>
      <c r="D31" s="56" t="s">
        <v>13</v>
      </c>
      <c r="E31" s="56" t="s">
        <v>1013</v>
      </c>
      <c r="F31" s="56" t="s">
        <v>1500</v>
      </c>
      <c r="G31" s="56" t="s">
        <v>3829</v>
      </c>
      <c r="H31" s="56"/>
      <c r="I31" s="56" t="s">
        <v>3828</v>
      </c>
      <c r="J31" s="56" t="s">
        <v>3830</v>
      </c>
      <c r="K31" s="56" t="s">
        <v>3287</v>
      </c>
      <c r="L31" s="56" t="s">
        <v>3288</v>
      </c>
      <c r="M31" s="48" t="s">
        <v>3853</v>
      </c>
      <c r="N31" s="48"/>
      <c r="O31" s="48" t="s">
        <v>3280</v>
      </c>
      <c r="P31" s="48" t="s">
        <v>3232</v>
      </c>
      <c r="Q31" s="104" t="s">
        <v>3228</v>
      </c>
      <c r="R31" s="104" t="s">
        <v>1949</v>
      </c>
      <c r="S31" s="75">
        <f t="shared" si="0"/>
        <v>1865</v>
      </c>
      <c r="T31" s="75" t="str">
        <f t="shared" si="1"/>
        <v>Tạp vụ</v>
      </c>
      <c r="V31">
        <f t="shared" si="2"/>
        <v>18650815</v>
      </c>
    </row>
    <row r="32" spans="1:22" ht="256">
      <c r="A32" s="55" t="s">
        <v>1480</v>
      </c>
      <c r="B32" s="56">
        <v>5</v>
      </c>
      <c r="C32" s="56" t="s">
        <v>168</v>
      </c>
      <c r="D32" s="56" t="s">
        <v>13</v>
      </c>
      <c r="E32" s="56" t="s">
        <v>1013</v>
      </c>
      <c r="F32" s="56" t="s">
        <v>1501</v>
      </c>
      <c r="G32" s="93" t="s">
        <v>3829</v>
      </c>
      <c r="H32" s="93" t="s">
        <v>3824</v>
      </c>
      <c r="I32" s="93" t="s">
        <v>3825</v>
      </c>
      <c r="J32" s="93" t="s">
        <v>3838</v>
      </c>
      <c r="K32" s="56" t="s">
        <v>3289</v>
      </c>
      <c r="L32" s="56" t="s">
        <v>3290</v>
      </c>
      <c r="M32" s="48" t="s">
        <v>3927</v>
      </c>
      <c r="N32" s="48"/>
      <c r="O32" s="48" t="s">
        <v>3280</v>
      </c>
      <c r="P32" s="48" t="s">
        <v>3232</v>
      </c>
      <c r="Q32" s="104" t="s">
        <v>3228</v>
      </c>
      <c r="R32" s="104" t="s">
        <v>1949</v>
      </c>
      <c r="S32" s="75">
        <f t="shared" si="0"/>
        <v>1865</v>
      </c>
      <c r="T32" s="75" t="str">
        <f t="shared" si="1"/>
        <v>Tạp vụ</v>
      </c>
      <c r="V32">
        <f t="shared" si="2"/>
        <v>18650815</v>
      </c>
    </row>
    <row r="33" spans="1:22" ht="160">
      <c r="A33" s="55" t="s">
        <v>1480</v>
      </c>
      <c r="B33" s="56">
        <v>5</v>
      </c>
      <c r="C33" s="56" t="s">
        <v>168</v>
      </c>
      <c r="D33" s="56" t="s">
        <v>13</v>
      </c>
      <c r="E33" s="56" t="s">
        <v>1564</v>
      </c>
      <c r="F33" s="56" t="s">
        <v>1502</v>
      </c>
      <c r="G33" s="56" t="s">
        <v>3854</v>
      </c>
      <c r="H33" s="56"/>
      <c r="I33" s="56" t="s">
        <v>3851</v>
      </c>
      <c r="J33" s="56"/>
      <c r="K33" s="56" t="s">
        <v>3291</v>
      </c>
      <c r="L33" s="56" t="s">
        <v>3292</v>
      </c>
      <c r="M33" s="48" t="s">
        <v>3855</v>
      </c>
      <c r="N33" s="48"/>
      <c r="O33" s="48"/>
      <c r="P33" s="48"/>
      <c r="Q33" s="104"/>
      <c r="R33" s="104" t="s">
        <v>1949</v>
      </c>
      <c r="S33" s="75">
        <f t="shared" si="0"/>
        <v>1865</v>
      </c>
      <c r="T33" s="75" t="str">
        <f t="shared" si="1"/>
        <v>Tạp vụ</v>
      </c>
      <c r="V33">
        <f t="shared" si="2"/>
        <v>18650815</v>
      </c>
    </row>
    <row r="34" spans="1:22" ht="304">
      <c r="A34" s="55" t="s">
        <v>1480</v>
      </c>
      <c r="B34" s="56">
        <v>5</v>
      </c>
      <c r="C34" s="56" t="s">
        <v>168</v>
      </c>
      <c r="D34" s="56" t="s">
        <v>13</v>
      </c>
      <c r="E34" s="56" t="s">
        <v>1564</v>
      </c>
      <c r="F34" s="56" t="s">
        <v>1503</v>
      </c>
      <c r="G34" s="56" t="s">
        <v>3854</v>
      </c>
      <c r="H34" s="56"/>
      <c r="I34" s="56" t="s">
        <v>3823</v>
      </c>
      <c r="J34" s="56"/>
      <c r="K34" s="56" t="s">
        <v>3293</v>
      </c>
      <c r="L34" s="56" t="s">
        <v>3294</v>
      </c>
      <c r="M34" s="47" t="s">
        <v>3856</v>
      </c>
      <c r="N34" s="48"/>
      <c r="O34" s="48" t="s">
        <v>1574</v>
      </c>
      <c r="P34" s="48" t="s">
        <v>3295</v>
      </c>
      <c r="Q34" s="104" t="s">
        <v>3228</v>
      </c>
      <c r="R34" s="104" t="s">
        <v>1949</v>
      </c>
      <c r="S34" s="75">
        <f t="shared" si="0"/>
        <v>1865</v>
      </c>
      <c r="T34" s="75" t="str">
        <f t="shared" si="1"/>
        <v>Tạp vụ</v>
      </c>
      <c r="V34">
        <f t="shared" si="2"/>
        <v>18650815</v>
      </c>
    </row>
    <row r="35" spans="1:22" ht="272">
      <c r="A35" s="55" t="s">
        <v>1480</v>
      </c>
      <c r="B35" s="56">
        <v>5</v>
      </c>
      <c r="C35" s="56" t="s">
        <v>168</v>
      </c>
      <c r="D35" s="56" t="s">
        <v>13</v>
      </c>
      <c r="E35" s="56" t="s">
        <v>1504</v>
      </c>
      <c r="F35" s="56" t="s">
        <v>1505</v>
      </c>
      <c r="G35" s="56" t="s">
        <v>3829</v>
      </c>
      <c r="H35" s="56"/>
      <c r="I35" s="56" t="s">
        <v>3846</v>
      </c>
      <c r="J35" s="56"/>
      <c r="K35" s="56" t="s">
        <v>3296</v>
      </c>
      <c r="L35" s="56" t="s">
        <v>3297</v>
      </c>
      <c r="M35" s="47" t="s">
        <v>3857</v>
      </c>
      <c r="N35" s="48"/>
      <c r="O35" s="48" t="s">
        <v>1572</v>
      </c>
      <c r="P35" s="48" t="s">
        <v>3242</v>
      </c>
      <c r="Q35" s="104" t="s">
        <v>3243</v>
      </c>
      <c r="R35" s="104" t="s">
        <v>1949</v>
      </c>
      <c r="S35" s="75">
        <f t="shared" si="0"/>
        <v>1865</v>
      </c>
      <c r="T35" s="75" t="str">
        <f t="shared" si="1"/>
        <v>Tạp vụ</v>
      </c>
      <c r="V35">
        <f t="shared" si="2"/>
        <v>18650815</v>
      </c>
    </row>
    <row r="36" spans="1:22" ht="68">
      <c r="A36" s="55" t="s">
        <v>1480</v>
      </c>
      <c r="B36" s="56">
        <v>5</v>
      </c>
      <c r="C36" s="56" t="s">
        <v>168</v>
      </c>
      <c r="D36" s="56" t="s">
        <v>40</v>
      </c>
      <c r="E36" s="72" t="s">
        <v>1506</v>
      </c>
      <c r="F36" s="72" t="s">
        <v>2826</v>
      </c>
      <c r="G36" s="72" t="s">
        <v>3837</v>
      </c>
      <c r="H36" s="72"/>
      <c r="I36" s="56" t="s">
        <v>3838</v>
      </c>
      <c r="J36" s="56"/>
      <c r="K36" s="56" t="s">
        <v>3298</v>
      </c>
      <c r="L36" s="56" t="s">
        <v>3299</v>
      </c>
      <c r="M36" s="48" t="s">
        <v>3858</v>
      </c>
      <c r="N36" s="47"/>
      <c r="O36" s="47"/>
      <c r="P36" s="47"/>
      <c r="Q36" s="104"/>
      <c r="R36" s="105" t="s">
        <v>1949</v>
      </c>
      <c r="S36" s="75">
        <f t="shared" si="0"/>
        <v>1865</v>
      </c>
      <c r="T36" s="75" t="str">
        <f t="shared" si="1"/>
        <v>Giá chợ</v>
      </c>
      <c r="V36">
        <f t="shared" si="2"/>
        <v>18650815</v>
      </c>
    </row>
    <row r="37" spans="1:22" ht="80">
      <c r="A37" s="55" t="s">
        <v>1480</v>
      </c>
      <c r="B37" s="56">
        <v>5</v>
      </c>
      <c r="C37" s="56" t="s">
        <v>168</v>
      </c>
      <c r="D37" s="56" t="s">
        <v>40</v>
      </c>
      <c r="E37" s="72" t="s">
        <v>1506</v>
      </c>
      <c r="F37" s="72" t="s">
        <v>2827</v>
      </c>
      <c r="G37" s="72" t="s">
        <v>3837</v>
      </c>
      <c r="H37" s="72"/>
      <c r="I37" s="56" t="s">
        <v>3838</v>
      </c>
      <c r="J37" s="56"/>
      <c r="K37" s="56" t="s">
        <v>3300</v>
      </c>
      <c r="L37" s="56" t="s">
        <v>3301</v>
      </c>
      <c r="M37" s="48" t="s">
        <v>3859</v>
      </c>
      <c r="N37" s="47"/>
      <c r="O37" s="47"/>
      <c r="P37" s="47"/>
      <c r="Q37" s="104"/>
      <c r="R37" s="105" t="s">
        <v>1949</v>
      </c>
      <c r="S37" s="75">
        <f t="shared" si="0"/>
        <v>1865</v>
      </c>
      <c r="T37" s="75" t="str">
        <f t="shared" si="1"/>
        <v>Giá chợ</v>
      </c>
      <c r="V37">
        <f t="shared" si="2"/>
        <v>18650815</v>
      </c>
    </row>
    <row r="38" spans="1:22" ht="68">
      <c r="A38" s="55" t="s">
        <v>1480</v>
      </c>
      <c r="B38" s="56">
        <v>5</v>
      </c>
      <c r="C38" s="56" t="s">
        <v>168</v>
      </c>
      <c r="D38" s="56" t="s">
        <v>40</v>
      </c>
      <c r="E38" s="72" t="s">
        <v>1506</v>
      </c>
      <c r="F38" s="72" t="s">
        <v>2828</v>
      </c>
      <c r="G38" s="72" t="s">
        <v>3837</v>
      </c>
      <c r="H38" s="72"/>
      <c r="I38" s="56" t="s">
        <v>3838</v>
      </c>
      <c r="J38" s="56"/>
      <c r="K38" s="56" t="s">
        <v>3302</v>
      </c>
      <c r="L38" s="56" t="s">
        <v>3303</v>
      </c>
      <c r="M38" s="48" t="s">
        <v>3860</v>
      </c>
      <c r="N38" s="47"/>
      <c r="O38" s="47"/>
      <c r="P38" s="47"/>
      <c r="Q38" s="104"/>
      <c r="R38" s="105" t="s">
        <v>1949</v>
      </c>
      <c r="S38" s="75">
        <f t="shared" si="0"/>
        <v>1865</v>
      </c>
      <c r="T38" s="75" t="str">
        <f t="shared" si="1"/>
        <v>Giá chợ</v>
      </c>
      <c r="V38">
        <f t="shared" si="2"/>
        <v>18650815</v>
      </c>
    </row>
    <row r="39" spans="1:22" ht="80">
      <c r="A39" s="55" t="s">
        <v>1480</v>
      </c>
      <c r="B39" s="56">
        <v>5</v>
      </c>
      <c r="C39" s="56" t="s">
        <v>168</v>
      </c>
      <c r="D39" s="56" t="s">
        <v>40</v>
      </c>
      <c r="E39" s="72" t="s">
        <v>1506</v>
      </c>
      <c r="F39" s="72" t="s">
        <v>2829</v>
      </c>
      <c r="G39" s="72" t="s">
        <v>3837</v>
      </c>
      <c r="H39" s="72"/>
      <c r="I39" s="56" t="s">
        <v>3838</v>
      </c>
      <c r="J39" s="56"/>
      <c r="K39" s="56" t="s">
        <v>3304</v>
      </c>
      <c r="L39" s="56" t="s">
        <v>3305</v>
      </c>
      <c r="M39" s="48" t="s">
        <v>3861</v>
      </c>
      <c r="N39" s="47"/>
      <c r="O39" s="47"/>
      <c r="P39" s="47"/>
      <c r="Q39" s="104"/>
      <c r="R39" s="105" t="s">
        <v>1949</v>
      </c>
      <c r="S39" s="75">
        <f t="shared" si="0"/>
        <v>1865</v>
      </c>
      <c r="T39" s="75" t="str">
        <f t="shared" si="1"/>
        <v>Giá chợ</v>
      </c>
      <c r="V39">
        <f t="shared" si="2"/>
        <v>18650815</v>
      </c>
    </row>
    <row r="40" spans="1:22" ht="336">
      <c r="A40" s="55" t="s">
        <v>4447</v>
      </c>
      <c r="B40" s="56">
        <v>6</v>
      </c>
      <c r="C40" s="56" t="s">
        <v>168</v>
      </c>
      <c r="D40" s="56" t="s">
        <v>27</v>
      </c>
      <c r="E40" s="56" t="s">
        <v>1564</v>
      </c>
      <c r="F40" s="56" t="s">
        <v>1507</v>
      </c>
      <c r="G40" s="93" t="s">
        <v>1472</v>
      </c>
      <c r="H40" s="93"/>
      <c r="I40" s="124" t="s">
        <v>3866</v>
      </c>
      <c r="K40" s="56" t="s">
        <v>3306</v>
      </c>
      <c r="L40" s="56" t="s">
        <v>3307</v>
      </c>
      <c r="M40" s="48" t="s">
        <v>4691</v>
      </c>
      <c r="N40" s="48"/>
      <c r="O40" s="48"/>
      <c r="P40" s="48"/>
      <c r="Q40" s="104"/>
      <c r="R40" s="104" t="s">
        <v>1949</v>
      </c>
      <c r="S40" s="75">
        <f t="shared" si="0"/>
        <v>1865</v>
      </c>
      <c r="T40" s="75" t="str">
        <f t="shared" si="1"/>
        <v>Công vụ</v>
      </c>
      <c r="V40">
        <f t="shared" si="2"/>
        <v>18651015</v>
      </c>
    </row>
    <row r="41" spans="1:22" ht="256">
      <c r="A41" s="55" t="s">
        <v>4447</v>
      </c>
      <c r="B41" s="56">
        <v>6</v>
      </c>
      <c r="C41" s="56" t="s">
        <v>168</v>
      </c>
      <c r="D41" s="56" t="s">
        <v>13</v>
      </c>
      <c r="E41" s="56" t="s">
        <v>1013</v>
      </c>
      <c r="F41" s="56" t="s">
        <v>1508</v>
      </c>
      <c r="G41" s="56" t="s">
        <v>3829</v>
      </c>
      <c r="H41" s="56"/>
      <c r="I41" s="56" t="s">
        <v>3828</v>
      </c>
      <c r="J41" s="56"/>
      <c r="K41" s="56" t="s">
        <v>3308</v>
      </c>
      <c r="L41" s="56" t="s">
        <v>3309</v>
      </c>
      <c r="M41" s="48" t="s">
        <v>3862</v>
      </c>
      <c r="N41" s="48"/>
      <c r="O41" s="48"/>
      <c r="P41" s="48"/>
      <c r="Q41" s="104"/>
      <c r="R41" s="104" t="s">
        <v>1949</v>
      </c>
      <c r="S41" s="75">
        <f t="shared" si="0"/>
        <v>1865</v>
      </c>
      <c r="T41" s="75" t="str">
        <f t="shared" si="1"/>
        <v>Tạp vụ</v>
      </c>
      <c r="V41">
        <f t="shared" si="2"/>
        <v>18651015</v>
      </c>
    </row>
    <row r="42" spans="1:22" ht="208">
      <c r="A42" s="55" t="s">
        <v>1977</v>
      </c>
      <c r="B42" s="56">
        <v>6</v>
      </c>
      <c r="C42" s="56" t="s">
        <v>168</v>
      </c>
      <c r="D42" s="56" t="s">
        <v>13</v>
      </c>
      <c r="E42" s="56" t="s">
        <v>1509</v>
      </c>
      <c r="F42" s="56" t="s">
        <v>1510</v>
      </c>
      <c r="G42" s="56" t="s">
        <v>3829</v>
      </c>
      <c r="H42" s="56"/>
      <c r="I42" s="56" t="s">
        <v>3828</v>
      </c>
      <c r="J42" s="56"/>
      <c r="K42" s="56" t="s">
        <v>3310</v>
      </c>
      <c r="L42" s="56" t="s">
        <v>3311</v>
      </c>
      <c r="M42" s="48" t="s">
        <v>3886</v>
      </c>
      <c r="N42" s="48"/>
      <c r="O42" s="48" t="s">
        <v>3280</v>
      </c>
      <c r="P42" s="48" t="s">
        <v>3232</v>
      </c>
      <c r="Q42" s="104" t="s">
        <v>3228</v>
      </c>
      <c r="R42" s="104" t="s">
        <v>1949</v>
      </c>
      <c r="S42" s="75">
        <f t="shared" si="0"/>
        <v>1865</v>
      </c>
      <c r="T42" s="75" t="str">
        <f t="shared" si="1"/>
        <v>Tạp vụ</v>
      </c>
      <c r="V42">
        <f t="shared" si="2"/>
        <v>18651015</v>
      </c>
    </row>
    <row r="43" spans="1:22" ht="272">
      <c r="A43" s="55" t="s">
        <v>1977</v>
      </c>
      <c r="B43" s="56">
        <v>6</v>
      </c>
      <c r="C43" s="56" t="s">
        <v>168</v>
      </c>
      <c r="D43" s="56" t="s">
        <v>13</v>
      </c>
      <c r="E43" s="56" t="s">
        <v>1564</v>
      </c>
      <c r="F43" s="56" t="s">
        <v>1511</v>
      </c>
      <c r="G43" s="56" t="s">
        <v>3829</v>
      </c>
      <c r="H43" s="56"/>
      <c r="I43" s="56" t="s">
        <v>3828</v>
      </c>
      <c r="J43" s="56"/>
      <c r="K43" s="56" t="s">
        <v>3312</v>
      </c>
      <c r="L43" s="56" t="s">
        <v>3313</v>
      </c>
      <c r="M43" s="48" t="s">
        <v>3887</v>
      </c>
      <c r="N43" s="48"/>
      <c r="O43" s="48"/>
      <c r="P43" s="48"/>
      <c r="Q43" s="104"/>
      <c r="R43" s="104" t="s">
        <v>1949</v>
      </c>
      <c r="S43" s="75">
        <f t="shared" si="0"/>
        <v>1865</v>
      </c>
      <c r="T43" s="75" t="str">
        <f t="shared" si="1"/>
        <v>Tạp vụ</v>
      </c>
      <c r="V43">
        <f t="shared" si="2"/>
        <v>18651015</v>
      </c>
    </row>
    <row r="44" spans="1:22" ht="272">
      <c r="A44" s="55" t="s">
        <v>1977</v>
      </c>
      <c r="B44" s="56">
        <v>6</v>
      </c>
      <c r="C44" s="56" t="s">
        <v>168</v>
      </c>
      <c r="D44" s="56" t="s">
        <v>13</v>
      </c>
      <c r="E44" s="56" t="s">
        <v>1564</v>
      </c>
      <c r="F44" s="56" t="s">
        <v>1512</v>
      </c>
      <c r="G44" s="56" t="s">
        <v>1472</v>
      </c>
      <c r="H44" s="56"/>
      <c r="I44" s="56" t="s">
        <v>3866</v>
      </c>
      <c r="J44" s="56"/>
      <c r="K44" s="56" t="s">
        <v>3314</v>
      </c>
      <c r="L44" s="56" t="s">
        <v>3315</v>
      </c>
      <c r="M44" s="48" t="s">
        <v>3888</v>
      </c>
      <c r="N44" s="48"/>
      <c r="O44" s="48"/>
      <c r="P44" s="48"/>
      <c r="Q44" s="104"/>
      <c r="R44" s="104" t="s">
        <v>1949</v>
      </c>
      <c r="S44" s="75">
        <f t="shared" si="0"/>
        <v>1865</v>
      </c>
      <c r="T44" s="75" t="str">
        <f t="shared" si="1"/>
        <v>Tạp vụ</v>
      </c>
      <c r="V44">
        <f t="shared" si="2"/>
        <v>18651015</v>
      </c>
    </row>
    <row r="45" spans="1:22" ht="224">
      <c r="A45" s="55" t="s">
        <v>1977</v>
      </c>
      <c r="B45" s="56">
        <v>6</v>
      </c>
      <c r="C45" s="56" t="s">
        <v>168</v>
      </c>
      <c r="D45" s="56" t="s">
        <v>13</v>
      </c>
      <c r="E45" s="56" t="s">
        <v>1564</v>
      </c>
      <c r="F45" s="56" t="s">
        <v>1513</v>
      </c>
      <c r="G45" s="56" t="s">
        <v>3829</v>
      </c>
      <c r="H45" s="56"/>
      <c r="I45" s="56" t="s">
        <v>3828</v>
      </c>
      <c r="J45" s="56"/>
      <c r="K45" s="56" t="s">
        <v>3316</v>
      </c>
      <c r="L45" s="56" t="s">
        <v>3317</v>
      </c>
      <c r="M45" s="48" t="s">
        <v>3889</v>
      </c>
      <c r="N45" s="48"/>
      <c r="O45" s="48" t="s">
        <v>3280</v>
      </c>
      <c r="P45" s="48" t="s">
        <v>3232</v>
      </c>
      <c r="Q45" s="104" t="s">
        <v>3228</v>
      </c>
      <c r="R45" s="104" t="s">
        <v>1949</v>
      </c>
      <c r="S45" s="75">
        <f t="shared" si="0"/>
        <v>1865</v>
      </c>
      <c r="T45" s="75" t="str">
        <f t="shared" si="1"/>
        <v>Tạp vụ</v>
      </c>
      <c r="V45">
        <f t="shared" si="2"/>
        <v>18651015</v>
      </c>
    </row>
    <row r="46" spans="1:22" ht="304">
      <c r="A46" s="55" t="s">
        <v>1977</v>
      </c>
      <c r="B46" s="56">
        <v>6</v>
      </c>
      <c r="C46" s="56" t="s">
        <v>168</v>
      </c>
      <c r="D46" s="56" t="s">
        <v>13</v>
      </c>
      <c r="E46" s="56" t="s">
        <v>1013</v>
      </c>
      <c r="F46" s="56" t="s">
        <v>1514</v>
      </c>
      <c r="G46" s="56" t="s">
        <v>1472</v>
      </c>
      <c r="H46" s="56"/>
      <c r="I46" s="56" t="s">
        <v>3866</v>
      </c>
      <c r="J46" s="56"/>
      <c r="K46" s="56" t="s">
        <v>3318</v>
      </c>
      <c r="L46" s="56" t="s">
        <v>3319</v>
      </c>
      <c r="M46" s="48" t="s">
        <v>3890</v>
      </c>
      <c r="N46" s="48"/>
      <c r="O46" s="48"/>
      <c r="P46" s="48"/>
      <c r="Q46" s="104"/>
      <c r="R46" s="104" t="s">
        <v>1949</v>
      </c>
      <c r="S46" s="75">
        <f t="shared" si="0"/>
        <v>1865</v>
      </c>
      <c r="T46" s="75" t="str">
        <f t="shared" si="1"/>
        <v>Tạp vụ</v>
      </c>
      <c r="V46">
        <f t="shared" si="2"/>
        <v>18651015</v>
      </c>
    </row>
    <row r="47" spans="1:22" ht="304">
      <c r="A47" s="55" t="s">
        <v>1977</v>
      </c>
      <c r="B47" s="56">
        <v>6</v>
      </c>
      <c r="C47" s="56" t="s">
        <v>168</v>
      </c>
      <c r="D47" s="56" t="s">
        <v>13</v>
      </c>
      <c r="E47" s="56" t="s">
        <v>1564</v>
      </c>
      <c r="F47" s="56" t="s">
        <v>1515</v>
      </c>
      <c r="G47" s="56" t="s">
        <v>3829</v>
      </c>
      <c r="H47" s="56" t="s">
        <v>3824</v>
      </c>
      <c r="I47" s="56" t="s">
        <v>3828</v>
      </c>
      <c r="J47" s="56"/>
      <c r="K47" s="56" t="s">
        <v>3320</v>
      </c>
      <c r="L47" s="56" t="s">
        <v>3321</v>
      </c>
      <c r="M47" s="48" t="s">
        <v>3891</v>
      </c>
      <c r="N47" s="48"/>
      <c r="O47" s="48"/>
      <c r="P47" s="48"/>
      <c r="Q47" s="104"/>
      <c r="R47" s="104" t="s">
        <v>1949</v>
      </c>
      <c r="S47" s="75">
        <f t="shared" si="0"/>
        <v>1865</v>
      </c>
      <c r="T47" s="75" t="str">
        <f t="shared" si="1"/>
        <v>Tạp vụ</v>
      </c>
      <c r="V47">
        <f t="shared" si="2"/>
        <v>18651015</v>
      </c>
    </row>
    <row r="48" spans="1:22" ht="409.5">
      <c r="A48" s="55" t="s">
        <v>1977</v>
      </c>
      <c r="B48" s="56">
        <v>6</v>
      </c>
      <c r="C48" s="56" t="s">
        <v>168</v>
      </c>
      <c r="D48" s="56" t="s">
        <v>13</v>
      </c>
      <c r="E48" s="56" t="s">
        <v>1564</v>
      </c>
      <c r="F48" s="56" t="s">
        <v>1516</v>
      </c>
      <c r="G48" s="124" t="s">
        <v>3837</v>
      </c>
      <c r="I48" s="56" t="s">
        <v>3827</v>
      </c>
      <c r="J48" s="56"/>
      <c r="K48" s="56" t="s">
        <v>3322</v>
      </c>
      <c r="L48" s="56" t="s">
        <v>3323</v>
      </c>
      <c r="M48" s="48" t="s">
        <v>3892</v>
      </c>
      <c r="N48" s="48"/>
      <c r="O48" s="48"/>
      <c r="P48" s="48"/>
      <c r="Q48" s="104"/>
      <c r="R48" s="104" t="s">
        <v>1949</v>
      </c>
      <c r="S48" s="75">
        <f t="shared" si="0"/>
        <v>1865</v>
      </c>
      <c r="T48" s="75" t="str">
        <f t="shared" si="1"/>
        <v>Tạp vụ</v>
      </c>
      <c r="V48">
        <f t="shared" si="2"/>
        <v>18651015</v>
      </c>
    </row>
    <row r="49" spans="1:22" ht="288">
      <c r="A49" s="55" t="s">
        <v>1977</v>
      </c>
      <c r="B49" s="56">
        <v>6</v>
      </c>
      <c r="C49" s="56" t="s">
        <v>168</v>
      </c>
      <c r="D49" s="56" t="s">
        <v>13</v>
      </c>
      <c r="E49" s="56" t="s">
        <v>1564</v>
      </c>
      <c r="F49" s="56" t="s">
        <v>1517</v>
      </c>
      <c r="G49" s="56" t="s">
        <v>1472</v>
      </c>
      <c r="H49" s="56"/>
      <c r="I49" s="56" t="s">
        <v>3866</v>
      </c>
      <c r="J49" s="56"/>
      <c r="K49" s="56" t="s">
        <v>3324</v>
      </c>
      <c r="L49" s="56" t="s">
        <v>3325</v>
      </c>
      <c r="M49" s="47" t="s">
        <v>3893</v>
      </c>
      <c r="N49" s="48"/>
      <c r="O49" s="48" t="s">
        <v>1576</v>
      </c>
      <c r="P49" s="48" t="s">
        <v>3326</v>
      </c>
      <c r="Q49" s="104" t="s">
        <v>3327</v>
      </c>
      <c r="R49" s="104" t="s">
        <v>1949</v>
      </c>
      <c r="S49" s="75">
        <f t="shared" si="0"/>
        <v>1865</v>
      </c>
      <c r="T49" s="75" t="str">
        <f t="shared" si="1"/>
        <v>Tạp vụ</v>
      </c>
      <c r="V49">
        <f t="shared" si="2"/>
        <v>18651015</v>
      </c>
    </row>
    <row r="50" spans="1:22" ht="409.5">
      <c r="A50" s="55" t="s">
        <v>1977</v>
      </c>
      <c r="B50" s="56">
        <v>6</v>
      </c>
      <c r="C50" s="56" t="s">
        <v>168</v>
      </c>
      <c r="D50" s="56" t="s">
        <v>13</v>
      </c>
      <c r="E50" s="56" t="s">
        <v>1564</v>
      </c>
      <c r="F50" s="56" t="s">
        <v>1518</v>
      </c>
      <c r="G50" s="93" t="s">
        <v>3824</v>
      </c>
      <c r="H50" s="93"/>
      <c r="I50" s="93" t="s">
        <v>3823</v>
      </c>
      <c r="J50" s="93" t="s">
        <v>3827</v>
      </c>
      <c r="K50" s="56" t="s">
        <v>3328</v>
      </c>
      <c r="L50" s="56" t="s">
        <v>3329</v>
      </c>
      <c r="M50" s="47" t="s">
        <v>3928</v>
      </c>
      <c r="N50" s="48"/>
      <c r="O50" s="48" t="s">
        <v>1576</v>
      </c>
      <c r="P50" s="48" t="s">
        <v>3326</v>
      </c>
      <c r="Q50" s="104" t="s">
        <v>3327</v>
      </c>
      <c r="R50" s="104" t="s">
        <v>1949</v>
      </c>
      <c r="S50" s="75">
        <f t="shared" si="0"/>
        <v>1865</v>
      </c>
      <c r="T50" s="75" t="str">
        <f t="shared" si="1"/>
        <v>Tạp vụ</v>
      </c>
      <c r="V50">
        <f t="shared" si="2"/>
        <v>18651015</v>
      </c>
    </row>
    <row r="51" spans="1:22" ht="409.5">
      <c r="A51" s="55" t="s">
        <v>1977</v>
      </c>
      <c r="B51" s="56">
        <v>6</v>
      </c>
      <c r="C51" s="56" t="s">
        <v>168</v>
      </c>
      <c r="D51" s="56" t="s">
        <v>13</v>
      </c>
      <c r="E51" s="56" t="s">
        <v>1013</v>
      </c>
      <c r="F51" s="56" t="s">
        <v>1519</v>
      </c>
      <c r="G51" s="56" t="s">
        <v>3829</v>
      </c>
      <c r="H51" s="56" t="s">
        <v>3824</v>
      </c>
      <c r="I51" s="56" t="s">
        <v>3828</v>
      </c>
      <c r="J51" s="56"/>
      <c r="K51" s="56" t="s">
        <v>3330</v>
      </c>
      <c r="L51" s="56" t="s">
        <v>3331</v>
      </c>
      <c r="M51" s="47" t="s">
        <v>3894</v>
      </c>
      <c r="N51" s="48"/>
      <c r="O51" s="48" t="s">
        <v>1577</v>
      </c>
      <c r="P51" s="48" t="s">
        <v>3232</v>
      </c>
      <c r="Q51" s="104" t="s">
        <v>3228</v>
      </c>
      <c r="R51" s="104" t="s">
        <v>1949</v>
      </c>
      <c r="S51" s="75">
        <f t="shared" si="0"/>
        <v>1865</v>
      </c>
      <c r="T51" s="75" t="str">
        <f t="shared" si="1"/>
        <v>Tạp vụ</v>
      </c>
      <c r="V51">
        <f t="shared" si="2"/>
        <v>18651015</v>
      </c>
    </row>
    <row r="52" spans="1:22" ht="352">
      <c r="A52" s="55" t="s">
        <v>1977</v>
      </c>
      <c r="B52" s="56">
        <v>6</v>
      </c>
      <c r="C52" s="56" t="s">
        <v>168</v>
      </c>
      <c r="D52" s="56" t="s">
        <v>13</v>
      </c>
      <c r="E52" s="56" t="s">
        <v>1013</v>
      </c>
      <c r="F52" s="56" t="s">
        <v>1520</v>
      </c>
      <c r="G52" s="56" t="s">
        <v>3829</v>
      </c>
      <c r="H52" s="56"/>
      <c r="I52" s="56" t="s">
        <v>3846</v>
      </c>
      <c r="J52" s="56"/>
      <c r="K52" s="56" t="s">
        <v>3332</v>
      </c>
      <c r="L52" s="56" t="s">
        <v>3333</v>
      </c>
      <c r="M52" s="48" t="s">
        <v>3895</v>
      </c>
      <c r="N52" s="48"/>
      <c r="O52" s="48" t="s">
        <v>3334</v>
      </c>
      <c r="P52" s="48" t="s">
        <v>3335</v>
      </c>
      <c r="Q52" s="104" t="s">
        <v>3271</v>
      </c>
      <c r="R52" s="104" t="s">
        <v>1949</v>
      </c>
      <c r="S52" s="75">
        <f t="shared" si="0"/>
        <v>1865</v>
      </c>
      <c r="T52" s="75" t="str">
        <f t="shared" si="1"/>
        <v>Tạp vụ</v>
      </c>
      <c r="V52">
        <f t="shared" si="2"/>
        <v>18651015</v>
      </c>
    </row>
    <row r="53" spans="1:22" ht="176">
      <c r="A53" s="55" t="s">
        <v>1977</v>
      </c>
      <c r="B53" s="56">
        <v>6</v>
      </c>
      <c r="C53" s="56" t="s">
        <v>168</v>
      </c>
      <c r="D53" s="56" t="s">
        <v>13</v>
      </c>
      <c r="E53" s="56" t="s">
        <v>1013</v>
      </c>
      <c r="F53" s="56" t="s">
        <v>1521</v>
      </c>
      <c r="G53" s="56" t="s">
        <v>3829</v>
      </c>
      <c r="H53" s="56"/>
      <c r="I53" s="56" t="s">
        <v>3838</v>
      </c>
      <c r="J53" s="56"/>
      <c r="K53" s="56" t="s">
        <v>3336</v>
      </c>
      <c r="L53" s="56" t="s">
        <v>3337</v>
      </c>
      <c r="M53" s="48" t="s">
        <v>3896</v>
      </c>
      <c r="N53" s="48"/>
      <c r="O53" s="48"/>
      <c r="P53" s="48"/>
      <c r="Q53" s="104"/>
      <c r="R53" s="104" t="s">
        <v>1949</v>
      </c>
      <c r="S53" s="75">
        <f t="shared" si="0"/>
        <v>1865</v>
      </c>
      <c r="T53" s="75" t="str">
        <f t="shared" si="1"/>
        <v>Tạp vụ</v>
      </c>
      <c r="V53">
        <f t="shared" si="2"/>
        <v>18651015</v>
      </c>
    </row>
    <row r="54" spans="1:22" ht="160">
      <c r="A54" s="55" t="s">
        <v>1977</v>
      </c>
      <c r="B54" s="56">
        <v>6</v>
      </c>
      <c r="C54" s="56" t="s">
        <v>168</v>
      </c>
      <c r="D54" s="56" t="s">
        <v>13</v>
      </c>
      <c r="E54" s="56" t="s">
        <v>1564</v>
      </c>
      <c r="F54" s="56" t="s">
        <v>1522</v>
      </c>
      <c r="G54" s="93" t="s">
        <v>3829</v>
      </c>
      <c r="H54" s="93"/>
      <c r="I54" s="93" t="s">
        <v>3833</v>
      </c>
      <c r="J54" s="93" t="s">
        <v>3850</v>
      </c>
      <c r="K54" s="56" t="s">
        <v>3338</v>
      </c>
      <c r="L54" s="56" t="s">
        <v>3339</v>
      </c>
      <c r="M54" s="48" t="s">
        <v>3929</v>
      </c>
      <c r="N54" s="48"/>
      <c r="O54" s="48"/>
      <c r="P54" s="48"/>
      <c r="Q54" s="104"/>
      <c r="R54" s="104" t="s">
        <v>1949</v>
      </c>
      <c r="S54" s="75">
        <f t="shared" si="0"/>
        <v>1865</v>
      </c>
      <c r="T54" s="75" t="str">
        <f t="shared" si="1"/>
        <v>Tạp vụ</v>
      </c>
      <c r="V54">
        <f t="shared" si="2"/>
        <v>18651015</v>
      </c>
    </row>
    <row r="55" spans="1:22" ht="85">
      <c r="A55" s="55" t="s">
        <v>1977</v>
      </c>
      <c r="B55" s="56">
        <v>6</v>
      </c>
      <c r="C55" s="56" t="s">
        <v>168</v>
      </c>
      <c r="D55" s="56" t="s">
        <v>13</v>
      </c>
      <c r="E55" s="56" t="s">
        <v>1564</v>
      </c>
      <c r="F55" s="56" t="s">
        <v>2829</v>
      </c>
      <c r="G55" s="93" t="s">
        <v>3863</v>
      </c>
      <c r="H55" s="93"/>
      <c r="I55" s="93" t="s">
        <v>3864</v>
      </c>
      <c r="J55" s="93"/>
      <c r="K55" s="56" t="s">
        <v>3340</v>
      </c>
      <c r="L55" s="56" t="s">
        <v>3341</v>
      </c>
      <c r="M55" s="48" t="s">
        <v>3865</v>
      </c>
      <c r="N55" s="48"/>
      <c r="O55" s="48"/>
      <c r="P55" s="48"/>
      <c r="Q55" s="104"/>
      <c r="R55" s="104" t="s">
        <v>1949</v>
      </c>
      <c r="S55" s="75">
        <f t="shared" si="0"/>
        <v>1865</v>
      </c>
      <c r="T55" s="75" t="str">
        <f t="shared" si="1"/>
        <v>Tạp vụ</v>
      </c>
      <c r="V55">
        <f t="shared" si="2"/>
        <v>18651015</v>
      </c>
    </row>
    <row r="56" spans="1:22" ht="85">
      <c r="A56" s="55" t="s">
        <v>1977</v>
      </c>
      <c r="B56" s="56">
        <v>6</v>
      </c>
      <c r="C56" s="56" t="s">
        <v>168</v>
      </c>
      <c r="D56" s="56" t="s">
        <v>13</v>
      </c>
      <c r="E56" s="56" t="s">
        <v>1564</v>
      </c>
      <c r="F56" s="56" t="s">
        <v>2827</v>
      </c>
      <c r="G56" s="93" t="s">
        <v>3863</v>
      </c>
      <c r="H56" s="93"/>
      <c r="I56" s="93" t="s">
        <v>3864</v>
      </c>
      <c r="J56" s="93"/>
      <c r="K56" s="56" t="s">
        <v>3300</v>
      </c>
      <c r="L56" s="56" t="s">
        <v>3342</v>
      </c>
      <c r="M56" s="48" t="s">
        <v>3865</v>
      </c>
      <c r="N56" s="48"/>
      <c r="O56" s="48"/>
      <c r="P56" s="48"/>
      <c r="Q56" s="104"/>
      <c r="R56" s="104" t="s">
        <v>1949</v>
      </c>
      <c r="S56" s="75">
        <f t="shared" si="0"/>
        <v>1865</v>
      </c>
      <c r="T56" s="75" t="str">
        <f t="shared" si="1"/>
        <v>Tạp vụ</v>
      </c>
      <c r="V56">
        <f t="shared" si="2"/>
        <v>18651015</v>
      </c>
    </row>
    <row r="57" spans="1:22" ht="85">
      <c r="A57" s="55" t="s">
        <v>1977</v>
      </c>
      <c r="B57" s="56">
        <v>6</v>
      </c>
      <c r="C57" s="56" t="s">
        <v>168</v>
      </c>
      <c r="D57" s="56" t="s">
        <v>13</v>
      </c>
      <c r="E57" s="56" t="s">
        <v>1564</v>
      </c>
      <c r="F57" s="56" t="s">
        <v>2833</v>
      </c>
      <c r="G57" s="93" t="s">
        <v>3863</v>
      </c>
      <c r="H57" s="93"/>
      <c r="I57" s="93" t="s">
        <v>3864</v>
      </c>
      <c r="J57" s="93"/>
      <c r="K57" s="56" t="s">
        <v>3343</v>
      </c>
      <c r="L57" s="56" t="s">
        <v>3344</v>
      </c>
      <c r="M57" s="48" t="s">
        <v>3865</v>
      </c>
      <c r="N57" s="48"/>
      <c r="O57" s="48"/>
      <c r="P57" s="48"/>
      <c r="Q57" s="104"/>
      <c r="R57" s="104" t="s">
        <v>1949</v>
      </c>
      <c r="S57" s="75">
        <f t="shared" si="0"/>
        <v>1865</v>
      </c>
      <c r="T57" s="75" t="str">
        <f t="shared" si="1"/>
        <v>Tạp vụ</v>
      </c>
      <c r="V57">
        <f t="shared" si="2"/>
        <v>18651015</v>
      </c>
    </row>
    <row r="58" spans="1:22" ht="85">
      <c r="A58" s="55" t="s">
        <v>1977</v>
      </c>
      <c r="B58" s="56">
        <v>6</v>
      </c>
      <c r="C58" s="56" t="s">
        <v>168</v>
      </c>
      <c r="D58" s="56" t="s">
        <v>13</v>
      </c>
      <c r="E58" s="56" t="s">
        <v>1564</v>
      </c>
      <c r="F58" s="56" t="s">
        <v>2834</v>
      </c>
      <c r="G58" s="93" t="s">
        <v>3863</v>
      </c>
      <c r="H58" s="93"/>
      <c r="I58" s="93" t="s">
        <v>3864</v>
      </c>
      <c r="J58" s="93"/>
      <c r="K58" s="56" t="s">
        <v>3345</v>
      </c>
      <c r="L58" s="56" t="s">
        <v>3346</v>
      </c>
      <c r="M58" s="48" t="s">
        <v>3865</v>
      </c>
      <c r="N58" s="48"/>
      <c r="O58" s="48"/>
      <c r="P58" s="48"/>
      <c r="Q58" s="104"/>
      <c r="R58" s="104" t="s">
        <v>1949</v>
      </c>
      <c r="S58" s="75">
        <f t="shared" si="0"/>
        <v>1865</v>
      </c>
      <c r="T58" s="75" t="str">
        <f t="shared" si="1"/>
        <v>Tạp vụ</v>
      </c>
      <c r="V58">
        <f t="shared" si="2"/>
        <v>18651015</v>
      </c>
    </row>
    <row r="59" spans="1:22" ht="409.5">
      <c r="A59" s="45" t="s">
        <v>274</v>
      </c>
      <c r="B59" s="45">
        <v>1</v>
      </c>
      <c r="C59" s="45" t="s">
        <v>168</v>
      </c>
      <c r="D59" s="45" t="s">
        <v>27</v>
      </c>
      <c r="E59" s="45" t="s">
        <v>1578</v>
      </c>
      <c r="F59" s="111" t="s">
        <v>4719</v>
      </c>
      <c r="G59" s="129" t="s">
        <v>3844</v>
      </c>
      <c r="H59" s="111"/>
      <c r="I59" s="45" t="s">
        <v>3823</v>
      </c>
      <c r="J59" s="45"/>
      <c r="K59" s="45" t="s">
        <v>3347</v>
      </c>
      <c r="L59" s="45" t="s">
        <v>3348</v>
      </c>
      <c r="M59" s="31" t="s">
        <v>4701</v>
      </c>
      <c r="N59" s="45" t="s">
        <v>3349</v>
      </c>
      <c r="O59" s="45"/>
      <c r="P59" s="45"/>
      <c r="Q59" s="112"/>
      <c r="R59" s="112" t="s">
        <v>1949</v>
      </c>
      <c r="S59" s="113">
        <f t="shared" si="0"/>
        <v>1866</v>
      </c>
      <c r="T59" s="113" t="str">
        <f t="shared" si="1"/>
        <v>Công vụ</v>
      </c>
      <c r="V59">
        <f t="shared" si="2"/>
        <v>18660115</v>
      </c>
    </row>
    <row r="60" spans="1:22" ht="340">
      <c r="A60" s="48" t="s">
        <v>274</v>
      </c>
      <c r="B60" s="48">
        <v>1</v>
      </c>
      <c r="C60" s="48" t="s">
        <v>168</v>
      </c>
      <c r="D60" s="48" t="s">
        <v>27</v>
      </c>
      <c r="E60" s="47" t="s">
        <v>1013</v>
      </c>
      <c r="F60" s="48" t="s">
        <v>275</v>
      </c>
      <c r="G60" s="94" t="s">
        <v>3877</v>
      </c>
      <c r="H60" s="94"/>
      <c r="I60" s="94" t="s">
        <v>3838</v>
      </c>
      <c r="J60" s="94"/>
      <c r="K60" s="48" t="s">
        <v>3350</v>
      </c>
      <c r="L60" s="48" t="s">
        <v>3351</v>
      </c>
      <c r="M60" s="48" t="s">
        <v>3930</v>
      </c>
      <c r="N60" s="48" t="s">
        <v>3352</v>
      </c>
      <c r="O60" s="48"/>
      <c r="P60" s="48"/>
      <c r="Q60" s="104"/>
      <c r="R60" s="104" t="s">
        <v>1949</v>
      </c>
      <c r="S60" s="75">
        <f t="shared" si="0"/>
        <v>1866</v>
      </c>
      <c r="T60" s="75" t="str">
        <f t="shared" si="1"/>
        <v>Công vụ</v>
      </c>
      <c r="V60">
        <f t="shared" si="2"/>
        <v>18660115</v>
      </c>
    </row>
    <row r="61" spans="1:22" ht="409.5">
      <c r="A61" s="48" t="s">
        <v>274</v>
      </c>
      <c r="B61" s="48">
        <v>1</v>
      </c>
      <c r="C61" s="48" t="s">
        <v>168</v>
      </c>
      <c r="D61" s="48" t="s">
        <v>13</v>
      </c>
      <c r="E61" s="47" t="s">
        <v>1013</v>
      </c>
      <c r="F61" s="48" t="s">
        <v>276</v>
      </c>
      <c r="G61" s="48" t="s">
        <v>3824</v>
      </c>
      <c r="H61" s="48"/>
      <c r="I61" s="48" t="s">
        <v>3823</v>
      </c>
      <c r="J61" s="48"/>
      <c r="K61" s="48" t="s">
        <v>3353</v>
      </c>
      <c r="L61" s="48" t="s">
        <v>3354</v>
      </c>
      <c r="M61" s="48" t="s">
        <v>3897</v>
      </c>
      <c r="N61" s="48" t="s">
        <v>3355</v>
      </c>
      <c r="O61" s="48" t="s">
        <v>3280</v>
      </c>
      <c r="P61" s="48" t="s">
        <v>3232</v>
      </c>
      <c r="Q61" s="104" t="s">
        <v>3228</v>
      </c>
      <c r="R61" s="104" t="s">
        <v>1949</v>
      </c>
      <c r="S61" s="75">
        <f t="shared" si="0"/>
        <v>1866</v>
      </c>
      <c r="T61" s="75" t="str">
        <f t="shared" si="1"/>
        <v>Tạp vụ</v>
      </c>
      <c r="V61">
        <f t="shared" si="2"/>
        <v>18660115</v>
      </c>
    </row>
    <row r="62" spans="1:22" ht="391">
      <c r="A62" s="48" t="s">
        <v>274</v>
      </c>
      <c r="B62" s="48">
        <v>1</v>
      </c>
      <c r="C62" s="48" t="s">
        <v>168</v>
      </c>
      <c r="D62" s="48" t="s">
        <v>13</v>
      </c>
      <c r="E62" s="47" t="s">
        <v>1013</v>
      </c>
      <c r="F62" s="48" t="s">
        <v>277</v>
      </c>
      <c r="G62" s="48" t="s">
        <v>1472</v>
      </c>
      <c r="H62" s="48"/>
      <c r="I62" s="48" t="s">
        <v>3866</v>
      </c>
      <c r="J62" s="48"/>
      <c r="K62" s="48" t="s">
        <v>3356</v>
      </c>
      <c r="L62" s="48" t="s">
        <v>3357</v>
      </c>
      <c r="M62" s="47" t="s">
        <v>3898</v>
      </c>
      <c r="N62" s="48" t="s">
        <v>3358</v>
      </c>
      <c r="O62" s="48" t="s">
        <v>1579</v>
      </c>
      <c r="P62" s="48" t="s">
        <v>3232</v>
      </c>
      <c r="Q62" s="104" t="s">
        <v>3228</v>
      </c>
      <c r="R62" s="104" t="s">
        <v>1949</v>
      </c>
      <c r="S62" s="75">
        <f t="shared" si="0"/>
        <v>1866</v>
      </c>
      <c r="T62" s="75" t="str">
        <f t="shared" si="1"/>
        <v>Tạp vụ</v>
      </c>
      <c r="V62">
        <f t="shared" si="2"/>
        <v>18660115</v>
      </c>
    </row>
    <row r="63" spans="1:22" ht="409.5">
      <c r="A63" s="48" t="s">
        <v>274</v>
      </c>
      <c r="B63" s="48">
        <v>1</v>
      </c>
      <c r="C63" s="48" t="s">
        <v>168</v>
      </c>
      <c r="D63" s="48" t="s">
        <v>13</v>
      </c>
      <c r="E63" s="47" t="s">
        <v>1013</v>
      </c>
      <c r="F63" s="48" t="s">
        <v>278</v>
      </c>
      <c r="G63" s="94" t="s">
        <v>1472</v>
      </c>
      <c r="H63" s="94"/>
      <c r="I63" s="122" t="s">
        <v>3866</v>
      </c>
      <c r="K63" s="48" t="s">
        <v>3360</v>
      </c>
      <c r="L63" s="48" t="s">
        <v>3361</v>
      </c>
      <c r="M63" s="47" t="s">
        <v>3931</v>
      </c>
      <c r="N63" s="48" t="s">
        <v>3362</v>
      </c>
      <c r="O63" s="48" t="s">
        <v>1580</v>
      </c>
      <c r="P63" s="48" t="s">
        <v>3232</v>
      </c>
      <c r="Q63" s="104" t="s">
        <v>3228</v>
      </c>
      <c r="R63" s="104" t="s">
        <v>1949</v>
      </c>
      <c r="S63" s="75">
        <f t="shared" si="0"/>
        <v>1866</v>
      </c>
      <c r="T63" s="75" t="str">
        <f t="shared" si="1"/>
        <v>Tạp vụ</v>
      </c>
      <c r="V63">
        <f t="shared" si="2"/>
        <v>18660115</v>
      </c>
    </row>
    <row r="64" spans="1:22" ht="409.5">
      <c r="A64" s="48" t="s">
        <v>274</v>
      </c>
      <c r="B64" s="48">
        <v>1</v>
      </c>
      <c r="C64" s="48" t="s">
        <v>168</v>
      </c>
      <c r="D64" s="48" t="s">
        <v>13</v>
      </c>
      <c r="E64" s="47" t="s">
        <v>1013</v>
      </c>
      <c r="F64" s="48" t="s">
        <v>279</v>
      </c>
      <c r="G64" s="48" t="s">
        <v>1472</v>
      </c>
      <c r="H64" s="48"/>
      <c r="I64" s="48" t="s">
        <v>3866</v>
      </c>
      <c r="J64" s="48"/>
      <c r="K64" s="48" t="s">
        <v>3364</v>
      </c>
      <c r="L64" s="48" t="s">
        <v>3365</v>
      </c>
      <c r="M64" s="48" t="s">
        <v>3899</v>
      </c>
      <c r="N64" s="48" t="s">
        <v>3366</v>
      </c>
      <c r="O64" s="48" t="s">
        <v>3367</v>
      </c>
      <c r="P64" s="48" t="s">
        <v>3232</v>
      </c>
      <c r="Q64" s="104" t="s">
        <v>3228</v>
      </c>
      <c r="R64" s="104" t="s">
        <v>1949</v>
      </c>
      <c r="S64" s="75">
        <f t="shared" si="0"/>
        <v>1866</v>
      </c>
      <c r="T64" s="75" t="str">
        <f t="shared" si="1"/>
        <v>Tạp vụ</v>
      </c>
      <c r="V64">
        <f t="shared" si="2"/>
        <v>18660115</v>
      </c>
    </row>
    <row r="65" spans="1:22" ht="391">
      <c r="A65" s="48" t="s">
        <v>274</v>
      </c>
      <c r="B65" s="48">
        <v>1</v>
      </c>
      <c r="C65" s="48" t="s">
        <v>168</v>
      </c>
      <c r="D65" s="48" t="s">
        <v>13</v>
      </c>
      <c r="E65" s="47" t="s">
        <v>1564</v>
      </c>
      <c r="F65" s="48" t="s">
        <v>280</v>
      </c>
      <c r="G65" s="48" t="s">
        <v>3829</v>
      </c>
      <c r="H65" s="48"/>
      <c r="I65" s="48" t="s">
        <v>3827</v>
      </c>
      <c r="J65" s="48"/>
      <c r="K65" s="48" t="s">
        <v>3368</v>
      </c>
      <c r="L65" s="48" t="s">
        <v>3369</v>
      </c>
      <c r="M65" s="48" t="s">
        <v>3900</v>
      </c>
      <c r="N65" s="48" t="s">
        <v>3370</v>
      </c>
      <c r="O65" s="48" t="s">
        <v>3371</v>
      </c>
      <c r="P65" s="48" t="s">
        <v>3242</v>
      </c>
      <c r="Q65" s="104" t="s">
        <v>3243</v>
      </c>
      <c r="R65" s="104" t="s">
        <v>1949</v>
      </c>
      <c r="S65" s="75">
        <f t="shared" si="0"/>
        <v>1866</v>
      </c>
      <c r="T65" s="75" t="str">
        <f t="shared" si="1"/>
        <v>Tạp vụ</v>
      </c>
      <c r="V65">
        <f t="shared" si="2"/>
        <v>18660115</v>
      </c>
    </row>
    <row r="66" spans="1:22" ht="153">
      <c r="A66" s="48" t="s">
        <v>274</v>
      </c>
      <c r="B66" s="48">
        <v>1</v>
      </c>
      <c r="C66" s="48" t="s">
        <v>168</v>
      </c>
      <c r="D66" s="48" t="s">
        <v>13</v>
      </c>
      <c r="E66" s="47" t="s">
        <v>1564</v>
      </c>
      <c r="F66" s="48" t="s">
        <v>281</v>
      </c>
      <c r="G66" s="94" t="s">
        <v>3829</v>
      </c>
      <c r="H66" s="94"/>
      <c r="I66" s="94" t="s">
        <v>3828</v>
      </c>
      <c r="J66" s="94" t="s">
        <v>3825</v>
      </c>
      <c r="K66" s="48" t="s">
        <v>3372</v>
      </c>
      <c r="L66" s="48" t="s">
        <v>3373</v>
      </c>
      <c r="M66" s="47" t="s">
        <v>3932</v>
      </c>
      <c r="N66" s="48" t="s">
        <v>3374</v>
      </c>
      <c r="O66" s="48"/>
      <c r="P66" s="48"/>
      <c r="Q66" s="104"/>
      <c r="R66" s="104" t="s">
        <v>1949</v>
      </c>
      <c r="S66" s="75">
        <f t="shared" si="0"/>
        <v>1866</v>
      </c>
      <c r="T66" s="75" t="str">
        <f t="shared" si="1"/>
        <v>Tạp vụ</v>
      </c>
      <c r="V66">
        <f t="shared" si="2"/>
        <v>18660115</v>
      </c>
    </row>
    <row r="67" spans="1:22" ht="409.5">
      <c r="A67" s="48" t="s">
        <v>274</v>
      </c>
      <c r="B67" s="48">
        <v>1</v>
      </c>
      <c r="C67" s="48" t="s">
        <v>168</v>
      </c>
      <c r="D67" s="48" t="s">
        <v>13</v>
      </c>
      <c r="E67" s="48" t="s">
        <v>1582</v>
      </c>
      <c r="F67" s="48" t="s">
        <v>1581</v>
      </c>
      <c r="G67" s="48" t="s">
        <v>3829</v>
      </c>
      <c r="H67" s="48"/>
      <c r="I67" s="48" t="s">
        <v>3846</v>
      </c>
      <c r="J67" s="48" t="s">
        <v>3828</v>
      </c>
      <c r="K67" s="48" t="s">
        <v>3375</v>
      </c>
      <c r="L67" s="48" t="s">
        <v>3376</v>
      </c>
      <c r="M67" s="48" t="s">
        <v>3901</v>
      </c>
      <c r="N67" s="48" t="s">
        <v>3377</v>
      </c>
      <c r="O67" s="48" t="s">
        <v>3378</v>
      </c>
      <c r="P67" s="48" t="s">
        <v>3379</v>
      </c>
      <c r="Q67" s="104" t="s">
        <v>3271</v>
      </c>
      <c r="R67" s="104" t="s">
        <v>1949</v>
      </c>
      <c r="S67" s="75">
        <f t="shared" ref="S67:S130" si="3">IFERROR(VALUE(RIGHT(TRIM(A67),4)),"")</f>
        <v>1866</v>
      </c>
      <c r="T67" s="75" t="str">
        <f t="shared" ref="T67:T130" si="4">IF(TRIM(D67)="Tập vụ","Tạp vụ",TRIM(D67))</f>
        <v>Tạp vụ</v>
      </c>
      <c r="V67">
        <f t="shared" ref="V67:V130" si="5">IF($A67="","",VALUE(MID($A67,7,4)&amp;MID($A67,4,2)&amp;MID($A67,1,2)))</f>
        <v>18660115</v>
      </c>
    </row>
    <row r="68" spans="1:22" ht="409.5">
      <c r="A68" s="48" t="s">
        <v>274</v>
      </c>
      <c r="B68" s="48">
        <v>1</v>
      </c>
      <c r="C68" s="48" t="s">
        <v>168</v>
      </c>
      <c r="D68" s="48" t="s">
        <v>13</v>
      </c>
      <c r="E68" s="48" t="s">
        <v>1584</v>
      </c>
      <c r="F68" s="48" t="s">
        <v>1583</v>
      </c>
      <c r="G68" s="94" t="s">
        <v>3854</v>
      </c>
      <c r="H68" s="94"/>
      <c r="I68" s="94" t="s">
        <v>3823</v>
      </c>
      <c r="J68" s="94" t="s">
        <v>3838</v>
      </c>
      <c r="K68" s="48" t="s">
        <v>3380</v>
      </c>
      <c r="L68" s="48" t="s">
        <v>3381</v>
      </c>
      <c r="M68" s="47" t="s">
        <v>3933</v>
      </c>
      <c r="N68" s="48" t="s">
        <v>3382</v>
      </c>
      <c r="O68" s="48" t="s">
        <v>1585</v>
      </c>
      <c r="P68" s="48" t="s">
        <v>3232</v>
      </c>
      <c r="Q68" s="104" t="s">
        <v>3228</v>
      </c>
      <c r="R68" s="104" t="s">
        <v>1949</v>
      </c>
      <c r="S68" s="75">
        <f t="shared" si="3"/>
        <v>1866</v>
      </c>
      <c r="T68" s="75" t="str">
        <f t="shared" si="4"/>
        <v>Tạp vụ</v>
      </c>
      <c r="V68">
        <f t="shared" si="5"/>
        <v>18660115</v>
      </c>
    </row>
    <row r="69" spans="1:22" ht="238">
      <c r="A69" s="48" t="s">
        <v>274</v>
      </c>
      <c r="B69" s="48">
        <v>1</v>
      </c>
      <c r="C69" s="48" t="s">
        <v>168</v>
      </c>
      <c r="D69" s="48" t="s">
        <v>13</v>
      </c>
      <c r="E69" s="47" t="s">
        <v>1013</v>
      </c>
      <c r="F69" s="48" t="s">
        <v>282</v>
      </c>
      <c r="G69" s="48" t="s">
        <v>3829</v>
      </c>
      <c r="H69" s="48"/>
      <c r="I69" s="48" t="s">
        <v>3833</v>
      </c>
      <c r="J69" s="48" t="s">
        <v>3827</v>
      </c>
      <c r="K69" s="48" t="s">
        <v>3384</v>
      </c>
      <c r="L69" s="48" t="s">
        <v>3385</v>
      </c>
      <c r="M69" s="48" t="s">
        <v>3902</v>
      </c>
      <c r="N69" s="48" t="s">
        <v>3386</v>
      </c>
      <c r="O69" s="48"/>
      <c r="P69" s="48"/>
      <c r="Q69" s="104"/>
      <c r="R69" s="104" t="s">
        <v>1949</v>
      </c>
      <c r="S69" s="75">
        <f t="shared" si="3"/>
        <v>1866</v>
      </c>
      <c r="T69" s="75" t="str">
        <f t="shared" si="4"/>
        <v>Tạp vụ</v>
      </c>
      <c r="V69">
        <f t="shared" si="5"/>
        <v>18660115</v>
      </c>
    </row>
    <row r="70" spans="1:22" ht="409.5">
      <c r="A70" s="48" t="s">
        <v>274</v>
      </c>
      <c r="B70" s="48">
        <v>1</v>
      </c>
      <c r="C70" s="48" t="s">
        <v>168</v>
      </c>
      <c r="D70" s="48" t="s">
        <v>13</v>
      </c>
      <c r="E70" s="47" t="s">
        <v>1586</v>
      </c>
      <c r="F70" s="48" t="s">
        <v>4685</v>
      </c>
      <c r="G70" s="48" t="s">
        <v>3878</v>
      </c>
      <c r="H70" s="48" t="s">
        <v>3824</v>
      </c>
      <c r="I70" s="48" t="s">
        <v>3823</v>
      </c>
      <c r="J70" s="48"/>
      <c r="K70" s="48" t="s">
        <v>3387</v>
      </c>
      <c r="L70" s="48" t="s">
        <v>3388</v>
      </c>
      <c r="M70" s="47" t="s">
        <v>3903</v>
      </c>
      <c r="N70" s="48" t="s">
        <v>3389</v>
      </c>
      <c r="O70" s="48" t="s">
        <v>1585</v>
      </c>
      <c r="P70" s="48" t="s">
        <v>3232</v>
      </c>
      <c r="Q70" s="104" t="s">
        <v>3228</v>
      </c>
      <c r="R70" s="104" t="s">
        <v>1949</v>
      </c>
      <c r="S70" s="75">
        <f t="shared" si="3"/>
        <v>1866</v>
      </c>
      <c r="T70" s="75" t="str">
        <f t="shared" si="4"/>
        <v>Tạp vụ</v>
      </c>
      <c r="V70">
        <f t="shared" si="5"/>
        <v>18660115</v>
      </c>
    </row>
    <row r="71" spans="1:22" ht="170">
      <c r="A71" s="48" t="s">
        <v>274</v>
      </c>
      <c r="B71" s="48">
        <v>1</v>
      </c>
      <c r="C71" s="48" t="s">
        <v>168</v>
      </c>
      <c r="D71" s="48" t="s">
        <v>40</v>
      </c>
      <c r="E71" s="47" t="s">
        <v>1587</v>
      </c>
      <c r="F71" s="48" t="s">
        <v>4686</v>
      </c>
      <c r="G71" s="94" t="s">
        <v>3863</v>
      </c>
      <c r="H71" s="94"/>
      <c r="I71" s="94" t="s">
        <v>3864</v>
      </c>
      <c r="J71" s="94"/>
      <c r="K71" s="48" t="s">
        <v>3390</v>
      </c>
      <c r="L71" s="48" t="s">
        <v>3391</v>
      </c>
      <c r="M71" s="48" t="s">
        <v>3865</v>
      </c>
      <c r="N71" s="48" t="s">
        <v>3392</v>
      </c>
      <c r="O71" s="48"/>
      <c r="P71" s="48"/>
      <c r="Q71" s="104"/>
      <c r="R71" s="104" t="s">
        <v>1949</v>
      </c>
      <c r="S71" s="75">
        <f t="shared" si="3"/>
        <v>1866</v>
      </c>
      <c r="T71" s="75" t="str">
        <f t="shared" si="4"/>
        <v>Giá chợ</v>
      </c>
      <c r="V71">
        <f t="shared" si="5"/>
        <v>18660115</v>
      </c>
    </row>
    <row r="72" spans="1:22" ht="153">
      <c r="A72" s="48" t="s">
        <v>274</v>
      </c>
      <c r="B72" s="48">
        <v>1</v>
      </c>
      <c r="C72" s="48" t="s">
        <v>168</v>
      </c>
      <c r="D72" s="48" t="s">
        <v>40</v>
      </c>
      <c r="E72" s="47" t="s">
        <v>1588</v>
      </c>
      <c r="F72" s="48" t="s">
        <v>283</v>
      </c>
      <c r="G72" s="94" t="s">
        <v>3863</v>
      </c>
      <c r="H72" s="94"/>
      <c r="I72" s="94" t="s">
        <v>3864</v>
      </c>
      <c r="J72" s="94"/>
      <c r="K72" s="48" t="s">
        <v>3393</v>
      </c>
      <c r="L72" s="48" t="s">
        <v>3394</v>
      </c>
      <c r="M72" s="48" t="s">
        <v>3865</v>
      </c>
      <c r="N72" s="48" t="s">
        <v>3395</v>
      </c>
      <c r="O72" s="48"/>
      <c r="P72" s="48"/>
      <c r="Q72" s="104"/>
      <c r="R72" s="104" t="s">
        <v>1949</v>
      </c>
      <c r="S72" s="75">
        <f t="shared" si="3"/>
        <v>1866</v>
      </c>
      <c r="T72" s="75" t="str">
        <f t="shared" si="4"/>
        <v>Giá chợ</v>
      </c>
      <c r="V72">
        <f t="shared" si="5"/>
        <v>18660115</v>
      </c>
    </row>
    <row r="73" spans="1:22" ht="170">
      <c r="A73" s="48" t="s">
        <v>274</v>
      </c>
      <c r="B73" s="48">
        <v>1</v>
      </c>
      <c r="C73" s="48" t="s">
        <v>168</v>
      </c>
      <c r="D73" s="48" t="s">
        <v>40</v>
      </c>
      <c r="E73" s="47" t="s">
        <v>1589</v>
      </c>
      <c r="F73" s="48" t="s">
        <v>284</v>
      </c>
      <c r="G73" s="94" t="s">
        <v>3863</v>
      </c>
      <c r="H73" s="94"/>
      <c r="I73" s="94" t="s">
        <v>3864</v>
      </c>
      <c r="J73" s="94"/>
      <c r="K73" s="48" t="s">
        <v>3396</v>
      </c>
      <c r="L73" s="48" t="s">
        <v>3397</v>
      </c>
      <c r="M73" s="48" t="s">
        <v>3865</v>
      </c>
      <c r="N73" s="48" t="s">
        <v>3398</v>
      </c>
      <c r="O73" s="48"/>
      <c r="P73" s="48"/>
      <c r="Q73" s="104"/>
      <c r="R73" s="104" t="s">
        <v>1949</v>
      </c>
      <c r="S73" s="75">
        <f t="shared" si="3"/>
        <v>1866</v>
      </c>
      <c r="T73" s="75" t="str">
        <f t="shared" si="4"/>
        <v>Giá chợ</v>
      </c>
      <c r="V73">
        <f t="shared" si="5"/>
        <v>18660115</v>
      </c>
    </row>
    <row r="74" spans="1:22" ht="85">
      <c r="A74" s="48" t="s">
        <v>274</v>
      </c>
      <c r="B74" s="48">
        <v>1</v>
      </c>
      <c r="C74" s="48" t="s">
        <v>168</v>
      </c>
      <c r="D74" s="48" t="s">
        <v>40</v>
      </c>
      <c r="E74" s="47" t="s">
        <v>1590</v>
      </c>
      <c r="F74" s="48" t="s">
        <v>285</v>
      </c>
      <c r="G74" s="94" t="s">
        <v>3863</v>
      </c>
      <c r="H74" s="94"/>
      <c r="I74" s="94" t="s">
        <v>3864</v>
      </c>
      <c r="J74" s="94"/>
      <c r="K74" s="48" t="s">
        <v>3399</v>
      </c>
      <c r="L74" s="48" t="s">
        <v>3400</v>
      </c>
      <c r="M74" s="48" t="s">
        <v>3865</v>
      </c>
      <c r="N74" s="48" t="s">
        <v>3401</v>
      </c>
      <c r="O74" s="48"/>
      <c r="P74" s="48"/>
      <c r="Q74" s="104"/>
      <c r="R74" s="104" t="s">
        <v>1949</v>
      </c>
      <c r="S74" s="75">
        <f t="shared" si="3"/>
        <v>1866</v>
      </c>
      <c r="T74" s="75" t="str">
        <f t="shared" si="4"/>
        <v>Giá chợ</v>
      </c>
      <c r="V74">
        <f t="shared" si="5"/>
        <v>18660115</v>
      </c>
    </row>
    <row r="75" spans="1:22" ht="85">
      <c r="A75" s="48" t="s">
        <v>274</v>
      </c>
      <c r="B75" s="48">
        <v>1</v>
      </c>
      <c r="C75" s="48" t="s">
        <v>168</v>
      </c>
      <c r="D75" s="48" t="s">
        <v>40</v>
      </c>
      <c r="E75" s="47" t="s">
        <v>1591</v>
      </c>
      <c r="F75" s="48" t="s">
        <v>286</v>
      </c>
      <c r="G75" s="94" t="s">
        <v>3863</v>
      </c>
      <c r="H75" s="94"/>
      <c r="I75" s="94" t="s">
        <v>3864</v>
      </c>
      <c r="J75" s="94"/>
      <c r="K75" s="48" t="s">
        <v>3402</v>
      </c>
      <c r="L75" s="48" t="s">
        <v>3403</v>
      </c>
      <c r="M75" s="48" t="s">
        <v>3865</v>
      </c>
      <c r="N75" s="48" t="s">
        <v>3404</v>
      </c>
      <c r="O75" s="48"/>
      <c r="P75" s="48"/>
      <c r="Q75" s="104"/>
      <c r="R75" s="104" t="s">
        <v>1949</v>
      </c>
      <c r="S75" s="75">
        <f t="shared" si="3"/>
        <v>1866</v>
      </c>
      <c r="T75" s="75" t="str">
        <f t="shared" si="4"/>
        <v>Giá chợ</v>
      </c>
      <c r="V75">
        <f t="shared" si="5"/>
        <v>18660115</v>
      </c>
    </row>
    <row r="76" spans="1:22" ht="85">
      <c r="A76" s="48" t="s">
        <v>274</v>
      </c>
      <c r="B76" s="48">
        <v>1</v>
      </c>
      <c r="C76" s="48" t="s">
        <v>168</v>
      </c>
      <c r="D76" s="48" t="s">
        <v>40</v>
      </c>
      <c r="E76" s="47" t="s">
        <v>1592</v>
      </c>
      <c r="F76" s="48" t="s">
        <v>287</v>
      </c>
      <c r="G76" s="94" t="s">
        <v>3863</v>
      </c>
      <c r="H76" s="94"/>
      <c r="I76" s="94" t="s">
        <v>3864</v>
      </c>
      <c r="J76" s="94"/>
      <c r="K76" s="48" t="s">
        <v>3405</v>
      </c>
      <c r="L76" s="48" t="s">
        <v>3406</v>
      </c>
      <c r="M76" s="48" t="s">
        <v>3865</v>
      </c>
      <c r="N76" s="48" t="s">
        <v>3407</v>
      </c>
      <c r="O76" s="48"/>
      <c r="P76" s="48"/>
      <c r="Q76" s="104"/>
      <c r="R76" s="104" t="s">
        <v>1949</v>
      </c>
      <c r="S76" s="75">
        <f t="shared" si="3"/>
        <v>1866</v>
      </c>
      <c r="T76" s="75" t="str">
        <f t="shared" si="4"/>
        <v>Giá chợ</v>
      </c>
      <c r="V76">
        <f t="shared" si="5"/>
        <v>18660115</v>
      </c>
    </row>
    <row r="77" spans="1:22" ht="85">
      <c r="A77" s="48" t="s">
        <v>274</v>
      </c>
      <c r="B77" s="48">
        <v>1</v>
      </c>
      <c r="C77" s="48" t="s">
        <v>168</v>
      </c>
      <c r="D77" s="48" t="s">
        <v>40</v>
      </c>
      <c r="E77" s="48" t="s">
        <v>1593</v>
      </c>
      <c r="F77" s="48" t="s">
        <v>288</v>
      </c>
      <c r="G77" s="94" t="s">
        <v>3863</v>
      </c>
      <c r="H77" s="94"/>
      <c r="I77" s="94" t="s">
        <v>3864</v>
      </c>
      <c r="J77" s="94"/>
      <c r="K77" s="48" t="s">
        <v>3408</v>
      </c>
      <c r="L77" s="48" t="s">
        <v>3409</v>
      </c>
      <c r="M77" s="48" t="s">
        <v>3865</v>
      </c>
      <c r="N77" s="48" t="s">
        <v>3410</v>
      </c>
      <c r="O77" s="48"/>
      <c r="P77" s="48"/>
      <c r="Q77" s="104"/>
      <c r="R77" s="104" t="s">
        <v>1949</v>
      </c>
      <c r="S77" s="75">
        <f t="shared" si="3"/>
        <v>1866</v>
      </c>
      <c r="T77" s="75" t="str">
        <f t="shared" si="4"/>
        <v>Giá chợ</v>
      </c>
      <c r="V77">
        <f t="shared" si="5"/>
        <v>18660115</v>
      </c>
    </row>
    <row r="78" spans="1:22" ht="119">
      <c r="A78" s="48" t="s">
        <v>274</v>
      </c>
      <c r="B78" s="48">
        <v>1</v>
      </c>
      <c r="C78" s="48" t="s">
        <v>168</v>
      </c>
      <c r="D78" s="48" t="s">
        <v>40</v>
      </c>
      <c r="E78" s="47" t="s">
        <v>1594</v>
      </c>
      <c r="F78" s="48" t="s">
        <v>289</v>
      </c>
      <c r="G78" s="94" t="s">
        <v>3863</v>
      </c>
      <c r="H78" s="94"/>
      <c r="I78" s="94" t="s">
        <v>3864</v>
      </c>
      <c r="J78" s="94"/>
      <c r="K78" s="48" t="s">
        <v>3411</v>
      </c>
      <c r="L78" s="48" t="s">
        <v>3412</v>
      </c>
      <c r="M78" s="48" t="s">
        <v>3865</v>
      </c>
      <c r="N78" s="48" t="s">
        <v>3413</v>
      </c>
      <c r="O78" s="48"/>
      <c r="P78" s="48"/>
      <c r="Q78" s="104"/>
      <c r="R78" s="104" t="s">
        <v>1949</v>
      </c>
      <c r="S78" s="75">
        <f t="shared" si="3"/>
        <v>1866</v>
      </c>
      <c r="T78" s="75" t="str">
        <f t="shared" si="4"/>
        <v>Giá chợ</v>
      </c>
      <c r="V78">
        <f t="shared" si="5"/>
        <v>18660115</v>
      </c>
    </row>
    <row r="79" spans="1:22" ht="409.5">
      <c r="A79" s="48" t="s">
        <v>290</v>
      </c>
      <c r="B79" s="48">
        <v>2</v>
      </c>
      <c r="C79" s="48" t="s">
        <v>168</v>
      </c>
      <c r="D79" s="48" t="s">
        <v>27</v>
      </c>
      <c r="E79" s="47" t="s">
        <v>1013</v>
      </c>
      <c r="F79" s="48" t="s">
        <v>4687</v>
      </c>
      <c r="G79" s="48" t="s">
        <v>3844</v>
      </c>
      <c r="H79" s="48"/>
      <c r="I79" s="48" t="s">
        <v>3828</v>
      </c>
      <c r="J79" s="48"/>
      <c r="K79" s="48" t="s">
        <v>3414</v>
      </c>
      <c r="L79" s="48" t="s">
        <v>3415</v>
      </c>
      <c r="M79" s="48" t="s">
        <v>4679</v>
      </c>
      <c r="N79" s="48" t="s">
        <v>3416</v>
      </c>
      <c r="O79" s="48"/>
      <c r="P79" s="48"/>
      <c r="Q79" s="104"/>
      <c r="R79" s="104" t="s">
        <v>1949</v>
      </c>
      <c r="S79" s="75">
        <f t="shared" si="3"/>
        <v>1866</v>
      </c>
      <c r="T79" s="75" t="str">
        <f t="shared" si="4"/>
        <v>Công vụ</v>
      </c>
      <c r="V79">
        <f t="shared" si="5"/>
        <v>18660215</v>
      </c>
    </row>
    <row r="80" spans="1:22" ht="409.5">
      <c r="A80" s="48" t="s">
        <v>290</v>
      </c>
      <c r="B80" s="48">
        <v>2</v>
      </c>
      <c r="C80" s="48" t="s">
        <v>168</v>
      </c>
      <c r="D80" s="48" t="s">
        <v>27</v>
      </c>
      <c r="E80" s="47" t="s">
        <v>1595</v>
      </c>
      <c r="F80" s="48" t="s">
        <v>291</v>
      </c>
      <c r="G80" s="94" t="s">
        <v>3844</v>
      </c>
      <c r="H80" s="94"/>
      <c r="I80" s="94" t="s">
        <v>3850</v>
      </c>
      <c r="J80" s="94" t="s">
        <v>3838</v>
      </c>
      <c r="K80" s="48" t="s">
        <v>3417</v>
      </c>
      <c r="L80" s="48" t="s">
        <v>3418</v>
      </c>
      <c r="M80" s="47" t="s">
        <v>3934</v>
      </c>
      <c r="N80" s="48" t="s">
        <v>3419</v>
      </c>
      <c r="O80" s="48" t="s">
        <v>1596</v>
      </c>
      <c r="P80" s="48"/>
      <c r="Q80" s="104"/>
      <c r="R80" s="104" t="s">
        <v>1949</v>
      </c>
      <c r="S80" s="75">
        <f t="shared" si="3"/>
        <v>1866</v>
      </c>
      <c r="T80" s="75" t="str">
        <f t="shared" si="4"/>
        <v>Công vụ</v>
      </c>
      <c r="V80">
        <f t="shared" si="5"/>
        <v>18660215</v>
      </c>
    </row>
    <row r="81" spans="1:22" ht="340">
      <c r="A81" s="48" t="s">
        <v>290</v>
      </c>
      <c r="B81" s="48">
        <v>2</v>
      </c>
      <c r="C81" s="48" t="s">
        <v>168</v>
      </c>
      <c r="D81" s="48" t="s">
        <v>27</v>
      </c>
      <c r="E81" s="48" t="s">
        <v>1578</v>
      </c>
      <c r="F81" s="48" t="s">
        <v>4688</v>
      </c>
      <c r="G81" s="94" t="s">
        <v>3844</v>
      </c>
      <c r="H81" s="94"/>
      <c r="I81" s="94" t="s">
        <v>3825</v>
      </c>
      <c r="J81" s="94"/>
      <c r="K81" s="48" t="s">
        <v>3420</v>
      </c>
      <c r="L81" s="48" t="s">
        <v>3421</v>
      </c>
      <c r="M81" s="48" t="s">
        <v>3935</v>
      </c>
      <c r="N81" s="48" t="s">
        <v>3422</v>
      </c>
      <c r="O81" s="48"/>
      <c r="P81" s="48"/>
      <c r="Q81" s="104"/>
      <c r="R81" s="104" t="s">
        <v>1949</v>
      </c>
      <c r="S81" s="75">
        <f t="shared" si="3"/>
        <v>1866</v>
      </c>
      <c r="T81" s="75" t="str">
        <f t="shared" si="4"/>
        <v>Công vụ</v>
      </c>
      <c r="V81">
        <f t="shared" si="5"/>
        <v>18660215</v>
      </c>
    </row>
    <row r="82" spans="1:22" ht="85">
      <c r="A82" s="48" t="s">
        <v>290</v>
      </c>
      <c r="B82" s="48">
        <v>2</v>
      </c>
      <c r="C82" s="48" t="s">
        <v>168</v>
      </c>
      <c r="D82" s="48" t="s">
        <v>27</v>
      </c>
      <c r="E82" s="47" t="s">
        <v>1013</v>
      </c>
      <c r="F82" s="48" t="s">
        <v>292</v>
      </c>
      <c r="G82" s="48" t="s">
        <v>3822</v>
      </c>
      <c r="H82" s="48"/>
      <c r="I82" s="48" t="s">
        <v>3823</v>
      </c>
      <c r="J82" s="48"/>
      <c r="K82" s="48" t="s">
        <v>3423</v>
      </c>
      <c r="L82" s="48" t="s">
        <v>3424</v>
      </c>
      <c r="M82" s="48" t="s">
        <v>3904</v>
      </c>
      <c r="N82" s="48" t="s">
        <v>3425</v>
      </c>
      <c r="O82" s="48"/>
      <c r="P82" s="48"/>
      <c r="Q82" s="104"/>
      <c r="R82" s="104" t="s">
        <v>1949</v>
      </c>
      <c r="S82" s="75">
        <f t="shared" si="3"/>
        <v>1866</v>
      </c>
      <c r="T82" s="75" t="str">
        <f t="shared" si="4"/>
        <v>Công vụ</v>
      </c>
      <c r="V82">
        <f t="shared" si="5"/>
        <v>18660215</v>
      </c>
    </row>
    <row r="83" spans="1:22" ht="170">
      <c r="A83" s="48" t="s">
        <v>290</v>
      </c>
      <c r="B83" s="48">
        <v>2</v>
      </c>
      <c r="C83" s="48" t="s">
        <v>168</v>
      </c>
      <c r="D83" s="48" t="s">
        <v>27</v>
      </c>
      <c r="E83" s="47" t="s">
        <v>1013</v>
      </c>
      <c r="F83" s="48" t="s">
        <v>293</v>
      </c>
      <c r="G83" s="94" t="s">
        <v>3844</v>
      </c>
      <c r="H83" s="94"/>
      <c r="I83" s="94" t="s">
        <v>3827</v>
      </c>
      <c r="J83" s="94"/>
      <c r="K83" s="48" t="s">
        <v>3426</v>
      </c>
      <c r="L83" s="48" t="s">
        <v>3427</v>
      </c>
      <c r="M83" s="48" t="s">
        <v>3919</v>
      </c>
      <c r="N83" s="48" t="s">
        <v>3428</v>
      </c>
      <c r="O83" s="48"/>
      <c r="P83" s="48"/>
      <c r="Q83" s="104"/>
      <c r="R83" s="104" t="s">
        <v>1949</v>
      </c>
      <c r="S83" s="75">
        <f t="shared" si="3"/>
        <v>1866</v>
      </c>
      <c r="T83" s="75" t="str">
        <f t="shared" si="4"/>
        <v>Công vụ</v>
      </c>
      <c r="V83">
        <f t="shared" si="5"/>
        <v>18660215</v>
      </c>
    </row>
    <row r="84" spans="1:22" ht="409.5">
      <c r="A84" s="45" t="s">
        <v>290</v>
      </c>
      <c r="B84" s="45">
        <v>2</v>
      </c>
      <c r="C84" s="45" t="s">
        <v>168</v>
      </c>
      <c r="D84" s="45" t="s">
        <v>27</v>
      </c>
      <c r="E84" s="46" t="s">
        <v>1013</v>
      </c>
      <c r="F84" s="45" t="s">
        <v>294</v>
      </c>
      <c r="G84" s="45" t="s">
        <v>3844</v>
      </c>
      <c r="H84" s="45"/>
      <c r="I84" s="45" t="s">
        <v>3825</v>
      </c>
      <c r="J84" s="45"/>
      <c r="K84" s="45" t="s">
        <v>3429</v>
      </c>
      <c r="L84" s="45" t="s">
        <v>3430</v>
      </c>
      <c r="M84" s="45" t="s">
        <v>3936</v>
      </c>
      <c r="N84" s="45" t="s">
        <v>3431</v>
      </c>
      <c r="O84" s="45"/>
      <c r="P84" s="45"/>
      <c r="Q84" s="112"/>
      <c r="R84" s="112" t="s">
        <v>1949</v>
      </c>
      <c r="S84" s="113">
        <f t="shared" si="3"/>
        <v>1866</v>
      </c>
      <c r="T84" s="113" t="str">
        <f t="shared" si="4"/>
        <v>Công vụ</v>
      </c>
      <c r="V84">
        <f t="shared" si="5"/>
        <v>18660215</v>
      </c>
    </row>
    <row r="85" spans="1:22" ht="153">
      <c r="A85" s="45" t="s">
        <v>290</v>
      </c>
      <c r="B85" s="45">
        <v>2</v>
      </c>
      <c r="C85" s="45" t="s">
        <v>168</v>
      </c>
      <c r="D85" s="45" t="s">
        <v>27</v>
      </c>
      <c r="E85" s="46" t="s">
        <v>1564</v>
      </c>
      <c r="F85" s="45" t="s">
        <v>295</v>
      </c>
      <c r="G85" s="45" t="s">
        <v>3844</v>
      </c>
      <c r="H85" s="45"/>
      <c r="I85" s="45" t="s">
        <v>3825</v>
      </c>
      <c r="J85" s="45"/>
      <c r="K85" s="45" t="s">
        <v>3432</v>
      </c>
      <c r="L85" s="45" t="s">
        <v>3433</v>
      </c>
      <c r="M85" s="46" t="s">
        <v>3937</v>
      </c>
      <c r="N85" s="45" t="s">
        <v>3434</v>
      </c>
      <c r="O85" s="45" t="s">
        <v>1597</v>
      </c>
      <c r="P85" s="45"/>
      <c r="Q85" s="112"/>
      <c r="R85" s="112" t="s">
        <v>1949</v>
      </c>
      <c r="S85" s="113">
        <f t="shared" si="3"/>
        <v>1866</v>
      </c>
      <c r="T85" s="113" t="str">
        <f t="shared" si="4"/>
        <v>Công vụ</v>
      </c>
      <c r="V85">
        <f t="shared" si="5"/>
        <v>18660215</v>
      </c>
    </row>
    <row r="86" spans="1:22" ht="409.5">
      <c r="A86" s="48" t="s">
        <v>290</v>
      </c>
      <c r="B86" s="48">
        <v>2</v>
      </c>
      <c r="C86" s="48" t="s">
        <v>168</v>
      </c>
      <c r="D86" s="48" t="s">
        <v>27</v>
      </c>
      <c r="E86" s="47" t="s">
        <v>1598</v>
      </c>
      <c r="F86" s="48" t="s">
        <v>296</v>
      </c>
      <c r="G86" s="48" t="s">
        <v>3854</v>
      </c>
      <c r="H86" s="48"/>
      <c r="I86" s="48" t="s">
        <v>3825</v>
      </c>
      <c r="J86" s="48"/>
      <c r="K86" s="48" t="s">
        <v>3435</v>
      </c>
      <c r="L86" s="48" t="s">
        <v>3436</v>
      </c>
      <c r="M86" s="47" t="s">
        <v>3905</v>
      </c>
      <c r="N86" s="48" t="s">
        <v>3437</v>
      </c>
      <c r="O86" s="48" t="s">
        <v>1599</v>
      </c>
      <c r="P86" s="48" t="s">
        <v>3232</v>
      </c>
      <c r="Q86" s="104" t="s">
        <v>3228</v>
      </c>
      <c r="R86" s="104" t="s">
        <v>1949</v>
      </c>
      <c r="S86" s="75">
        <f t="shared" si="3"/>
        <v>1866</v>
      </c>
      <c r="T86" s="75" t="str">
        <f t="shared" si="4"/>
        <v>Công vụ</v>
      </c>
      <c r="V86">
        <f t="shared" si="5"/>
        <v>18660215</v>
      </c>
    </row>
    <row r="87" spans="1:22" ht="357">
      <c r="A87" s="48" t="s">
        <v>290</v>
      </c>
      <c r="B87" s="48">
        <v>2</v>
      </c>
      <c r="C87" s="48" t="s">
        <v>168</v>
      </c>
      <c r="D87" s="48" t="s">
        <v>27</v>
      </c>
      <c r="E87" s="47" t="s">
        <v>1013</v>
      </c>
      <c r="F87" s="48" t="s">
        <v>297</v>
      </c>
      <c r="G87" s="48" t="s">
        <v>3829</v>
      </c>
      <c r="H87" s="48"/>
      <c r="I87" s="48" t="s">
        <v>3828</v>
      </c>
      <c r="J87" s="48"/>
      <c r="K87" s="48" t="s">
        <v>3438</v>
      </c>
      <c r="L87" s="48" t="s">
        <v>3439</v>
      </c>
      <c r="M87" s="47" t="s">
        <v>3906</v>
      </c>
      <c r="N87" s="48" t="s">
        <v>3440</v>
      </c>
      <c r="O87" s="48" t="s">
        <v>1600</v>
      </c>
      <c r="P87" s="48" t="s">
        <v>3232</v>
      </c>
      <c r="Q87" s="104" t="s">
        <v>3228</v>
      </c>
      <c r="R87" s="104" t="s">
        <v>1949</v>
      </c>
      <c r="S87" s="75">
        <f t="shared" si="3"/>
        <v>1866</v>
      </c>
      <c r="T87" s="75" t="str">
        <f t="shared" si="4"/>
        <v>Công vụ</v>
      </c>
      <c r="V87">
        <f t="shared" si="5"/>
        <v>18660215</v>
      </c>
    </row>
    <row r="88" spans="1:22" ht="409.5">
      <c r="A88" s="48" t="s">
        <v>290</v>
      </c>
      <c r="B88" s="48">
        <v>2</v>
      </c>
      <c r="C88" s="48" t="s">
        <v>168</v>
      </c>
      <c r="D88" s="48" t="s">
        <v>27</v>
      </c>
      <c r="E88" s="48" t="s">
        <v>1564</v>
      </c>
      <c r="F88" s="48" t="s">
        <v>298</v>
      </c>
      <c r="G88" s="122" t="s">
        <v>3854</v>
      </c>
      <c r="H88" s="117" t="s">
        <v>3824</v>
      </c>
      <c r="I88" s="94" t="s">
        <v>3828</v>
      </c>
      <c r="J88" s="94"/>
      <c r="K88" s="48" t="s">
        <v>3441</v>
      </c>
      <c r="L88" s="48" t="s">
        <v>3442</v>
      </c>
      <c r="M88" s="48" t="s">
        <v>3920</v>
      </c>
      <c r="N88" s="48" t="s">
        <v>3443</v>
      </c>
      <c r="O88" s="48" t="s">
        <v>1585</v>
      </c>
      <c r="P88" s="48" t="s">
        <v>3232</v>
      </c>
      <c r="Q88" s="104" t="s">
        <v>3228</v>
      </c>
      <c r="R88" s="104" t="s">
        <v>1949</v>
      </c>
      <c r="S88" s="75">
        <f t="shared" si="3"/>
        <v>1866</v>
      </c>
      <c r="T88" s="75" t="str">
        <f t="shared" si="4"/>
        <v>Công vụ</v>
      </c>
      <c r="V88">
        <f t="shared" si="5"/>
        <v>18660215</v>
      </c>
    </row>
    <row r="89" spans="1:22" ht="272">
      <c r="A89" s="48" t="s">
        <v>290</v>
      </c>
      <c r="B89" s="48">
        <v>2</v>
      </c>
      <c r="C89" s="48" t="s">
        <v>168</v>
      </c>
      <c r="D89" s="48" t="s">
        <v>27</v>
      </c>
      <c r="E89" s="48" t="s">
        <v>1564</v>
      </c>
      <c r="F89" s="48" t="s">
        <v>299</v>
      </c>
      <c r="G89" s="94" t="s">
        <v>3829</v>
      </c>
      <c r="H89" s="94"/>
      <c r="I89" s="94" t="s">
        <v>3828</v>
      </c>
      <c r="J89" s="94"/>
      <c r="K89" s="48" t="s">
        <v>3444</v>
      </c>
      <c r="L89" s="48" t="s">
        <v>3445</v>
      </c>
      <c r="M89" s="48" t="s">
        <v>3938</v>
      </c>
      <c r="N89" s="48" t="s">
        <v>3446</v>
      </c>
      <c r="O89" s="48"/>
      <c r="P89" s="48"/>
      <c r="Q89" s="104"/>
      <c r="R89" s="104" t="s">
        <v>1949</v>
      </c>
      <c r="S89" s="75">
        <f t="shared" si="3"/>
        <v>1866</v>
      </c>
      <c r="T89" s="75" t="str">
        <f t="shared" si="4"/>
        <v>Công vụ</v>
      </c>
      <c r="V89">
        <f t="shared" si="5"/>
        <v>18660215</v>
      </c>
    </row>
    <row r="90" spans="1:22" ht="409.5">
      <c r="A90" s="48" t="s">
        <v>290</v>
      </c>
      <c r="B90" s="48">
        <v>2</v>
      </c>
      <c r="C90" s="48" t="s">
        <v>168</v>
      </c>
      <c r="D90" s="48" t="s">
        <v>27</v>
      </c>
      <c r="E90" s="48" t="s">
        <v>1564</v>
      </c>
      <c r="F90" s="48" t="s">
        <v>300</v>
      </c>
      <c r="G90" s="94" t="s">
        <v>3824</v>
      </c>
      <c r="H90" s="94"/>
      <c r="I90" s="94" t="s">
        <v>3827</v>
      </c>
      <c r="J90" s="94"/>
      <c r="K90" s="48" t="s">
        <v>3447</v>
      </c>
      <c r="L90" s="48" t="s">
        <v>3448</v>
      </c>
      <c r="M90" s="48" t="s">
        <v>3921</v>
      </c>
      <c r="N90" s="48" t="s">
        <v>3449</v>
      </c>
      <c r="O90" s="48"/>
      <c r="P90" s="48"/>
      <c r="Q90" s="104"/>
      <c r="R90" s="104" t="s">
        <v>1949</v>
      </c>
      <c r="S90" s="75">
        <f t="shared" si="3"/>
        <v>1866</v>
      </c>
      <c r="T90" s="75" t="str">
        <f t="shared" si="4"/>
        <v>Công vụ</v>
      </c>
      <c r="V90">
        <f t="shared" si="5"/>
        <v>18660215</v>
      </c>
    </row>
    <row r="91" spans="1:22" ht="153">
      <c r="A91" s="48" t="s">
        <v>290</v>
      </c>
      <c r="B91" s="48">
        <v>2</v>
      </c>
      <c r="C91" s="48" t="s">
        <v>168</v>
      </c>
      <c r="D91" s="48" t="s">
        <v>27</v>
      </c>
      <c r="E91" s="48" t="s">
        <v>1013</v>
      </c>
      <c r="F91" s="48" t="s">
        <v>301</v>
      </c>
      <c r="G91" s="48" t="s">
        <v>3822</v>
      </c>
      <c r="H91" s="48"/>
      <c r="I91" s="48" t="s">
        <v>3867</v>
      </c>
      <c r="J91" s="48"/>
      <c r="K91" s="48" t="s">
        <v>3450</v>
      </c>
      <c r="L91" s="48" t="s">
        <v>3451</v>
      </c>
      <c r="M91" s="48" t="s">
        <v>3907</v>
      </c>
      <c r="N91" s="48" t="s">
        <v>3452</v>
      </c>
      <c r="O91" s="48" t="s">
        <v>3453</v>
      </c>
      <c r="P91" s="48" t="s">
        <v>3227</v>
      </c>
      <c r="Q91" s="104" t="s">
        <v>3228</v>
      </c>
      <c r="R91" s="104" t="s">
        <v>1949</v>
      </c>
      <c r="S91" s="75">
        <f t="shared" si="3"/>
        <v>1866</v>
      </c>
      <c r="T91" s="75" t="str">
        <f t="shared" si="4"/>
        <v>Công vụ</v>
      </c>
      <c r="V91">
        <f t="shared" si="5"/>
        <v>18660215</v>
      </c>
    </row>
    <row r="92" spans="1:22" ht="391">
      <c r="A92" s="48" t="s">
        <v>290</v>
      </c>
      <c r="B92" s="48">
        <v>2</v>
      </c>
      <c r="C92" s="48" t="s">
        <v>168</v>
      </c>
      <c r="D92" s="48" t="s">
        <v>27</v>
      </c>
      <c r="E92" s="47" t="s">
        <v>1013</v>
      </c>
      <c r="F92" s="48" t="s">
        <v>4689</v>
      </c>
      <c r="G92" s="48" t="s">
        <v>3878</v>
      </c>
      <c r="H92" s="48" t="s">
        <v>3824</v>
      </c>
      <c r="I92" s="48" t="s">
        <v>3823</v>
      </c>
      <c r="J92" s="48"/>
      <c r="K92" s="48" t="s">
        <v>3454</v>
      </c>
      <c r="L92" s="48" t="s">
        <v>3455</v>
      </c>
      <c r="M92" s="48" t="s">
        <v>3908</v>
      </c>
      <c r="N92" s="48" t="s">
        <v>3456</v>
      </c>
      <c r="O92" s="48"/>
      <c r="P92" s="48"/>
      <c r="Q92" s="104"/>
      <c r="R92" s="104" t="s">
        <v>1949</v>
      </c>
      <c r="S92" s="75">
        <f t="shared" si="3"/>
        <v>1866</v>
      </c>
      <c r="T92" s="75" t="str">
        <f t="shared" si="4"/>
        <v>Công vụ</v>
      </c>
      <c r="V92">
        <f t="shared" si="5"/>
        <v>18660215</v>
      </c>
    </row>
    <row r="93" spans="1:22" ht="204">
      <c r="A93" s="48" t="s">
        <v>290</v>
      </c>
      <c r="B93" s="48">
        <v>2</v>
      </c>
      <c r="C93" s="48" t="s">
        <v>168</v>
      </c>
      <c r="D93" s="48" t="s">
        <v>40</v>
      </c>
      <c r="E93" s="47" t="s">
        <v>1601</v>
      </c>
      <c r="F93" s="48" t="s">
        <v>302</v>
      </c>
      <c r="G93" s="94" t="s">
        <v>3863</v>
      </c>
      <c r="H93" s="94"/>
      <c r="I93" s="94" t="s">
        <v>3864</v>
      </c>
      <c r="J93" s="94"/>
      <c r="K93" s="48" t="s">
        <v>3390</v>
      </c>
      <c r="L93" s="48" t="s">
        <v>3457</v>
      </c>
      <c r="M93" s="48" t="s">
        <v>3865</v>
      </c>
      <c r="N93" s="48" t="s">
        <v>3458</v>
      </c>
      <c r="O93" s="48"/>
      <c r="P93" s="48"/>
      <c r="Q93" s="104"/>
      <c r="R93" s="104" t="s">
        <v>1949</v>
      </c>
      <c r="S93" s="75">
        <f t="shared" si="3"/>
        <v>1866</v>
      </c>
      <c r="T93" s="75" t="str">
        <f t="shared" si="4"/>
        <v>Giá chợ</v>
      </c>
      <c r="V93">
        <f t="shared" si="5"/>
        <v>18660215</v>
      </c>
    </row>
    <row r="94" spans="1:22" ht="153">
      <c r="A94" s="48" t="s">
        <v>290</v>
      </c>
      <c r="B94" s="48">
        <v>2</v>
      </c>
      <c r="C94" s="48" t="s">
        <v>168</v>
      </c>
      <c r="D94" s="48" t="s">
        <v>40</v>
      </c>
      <c r="E94" s="47" t="s">
        <v>1588</v>
      </c>
      <c r="F94" s="48" t="s">
        <v>283</v>
      </c>
      <c r="G94" s="94" t="s">
        <v>3863</v>
      </c>
      <c r="H94" s="94"/>
      <c r="I94" s="94" t="s">
        <v>3864</v>
      </c>
      <c r="J94" s="94"/>
      <c r="K94" s="48" t="s">
        <v>3459</v>
      </c>
      <c r="L94" s="48" t="s">
        <v>3460</v>
      </c>
      <c r="M94" s="48" t="s">
        <v>3865</v>
      </c>
      <c r="N94" s="48" t="s">
        <v>3461</v>
      </c>
      <c r="O94" s="48"/>
      <c r="P94" s="48"/>
      <c r="Q94" s="104"/>
      <c r="R94" s="104" t="s">
        <v>1949</v>
      </c>
      <c r="S94" s="75">
        <f t="shared" si="3"/>
        <v>1866</v>
      </c>
      <c r="T94" s="75" t="str">
        <f t="shared" si="4"/>
        <v>Giá chợ</v>
      </c>
      <c r="V94">
        <f t="shared" si="5"/>
        <v>18660215</v>
      </c>
    </row>
    <row r="95" spans="1:22" ht="204">
      <c r="A95" s="48" t="s">
        <v>290</v>
      </c>
      <c r="B95" s="48">
        <v>2</v>
      </c>
      <c r="C95" s="48" t="s">
        <v>168</v>
      </c>
      <c r="D95" s="48" t="s">
        <v>40</v>
      </c>
      <c r="E95" s="47" t="s">
        <v>1602</v>
      </c>
      <c r="F95" s="48" t="s">
        <v>303</v>
      </c>
      <c r="G95" s="94" t="s">
        <v>3863</v>
      </c>
      <c r="H95" s="94"/>
      <c r="I95" s="94" t="s">
        <v>3864</v>
      </c>
      <c r="J95" s="94"/>
      <c r="K95" s="48" t="s">
        <v>3462</v>
      </c>
      <c r="L95" s="48" t="s">
        <v>3463</v>
      </c>
      <c r="M95" s="48" t="s">
        <v>3865</v>
      </c>
      <c r="N95" s="48" t="s">
        <v>3464</v>
      </c>
      <c r="O95" s="48"/>
      <c r="P95" s="48"/>
      <c r="Q95" s="104"/>
      <c r="R95" s="104" t="s">
        <v>1949</v>
      </c>
      <c r="S95" s="75">
        <f t="shared" si="3"/>
        <v>1866</v>
      </c>
      <c r="T95" s="75" t="str">
        <f t="shared" si="4"/>
        <v>Giá chợ</v>
      </c>
      <c r="V95">
        <f t="shared" si="5"/>
        <v>18660215</v>
      </c>
    </row>
    <row r="96" spans="1:22" ht="136">
      <c r="A96" s="48" t="s">
        <v>290</v>
      </c>
      <c r="B96" s="48">
        <v>2</v>
      </c>
      <c r="C96" s="48" t="s">
        <v>168</v>
      </c>
      <c r="D96" s="48" t="s">
        <v>40</v>
      </c>
      <c r="E96" s="47" t="s">
        <v>1603</v>
      </c>
      <c r="F96" s="48" t="s">
        <v>304</v>
      </c>
      <c r="G96" s="94" t="s">
        <v>3863</v>
      </c>
      <c r="H96" s="94"/>
      <c r="I96" s="94" t="s">
        <v>3864</v>
      </c>
      <c r="J96" s="94"/>
      <c r="K96" s="48" t="s">
        <v>3465</v>
      </c>
      <c r="L96" s="48" t="s">
        <v>3466</v>
      </c>
      <c r="M96" s="48" t="s">
        <v>3865</v>
      </c>
      <c r="N96" s="48" t="s">
        <v>3467</v>
      </c>
      <c r="O96" s="48"/>
      <c r="P96" s="48"/>
      <c r="Q96" s="104"/>
      <c r="R96" s="104" t="s">
        <v>1949</v>
      </c>
      <c r="S96" s="75">
        <f t="shared" si="3"/>
        <v>1866</v>
      </c>
      <c r="T96" s="75" t="str">
        <f t="shared" si="4"/>
        <v>Giá chợ</v>
      </c>
      <c r="V96">
        <f t="shared" si="5"/>
        <v>18660215</v>
      </c>
    </row>
    <row r="97" spans="1:22" ht="85">
      <c r="A97" s="48" t="s">
        <v>290</v>
      </c>
      <c r="B97" s="48">
        <v>2</v>
      </c>
      <c r="C97" s="48" t="s">
        <v>168</v>
      </c>
      <c r="D97" s="48" t="s">
        <v>40</v>
      </c>
      <c r="E97" s="47" t="s">
        <v>1604</v>
      </c>
      <c r="F97" s="48" t="s">
        <v>285</v>
      </c>
      <c r="G97" s="94" t="s">
        <v>3863</v>
      </c>
      <c r="H97" s="94"/>
      <c r="I97" s="94" t="s">
        <v>3864</v>
      </c>
      <c r="J97" s="94"/>
      <c r="K97" s="48" t="s">
        <v>3468</v>
      </c>
      <c r="L97" s="48" t="s">
        <v>3469</v>
      </c>
      <c r="M97" s="48" t="s">
        <v>3865</v>
      </c>
      <c r="N97" s="48" t="s">
        <v>3470</v>
      </c>
      <c r="O97" s="48"/>
      <c r="P97" s="48"/>
      <c r="Q97" s="104"/>
      <c r="R97" s="104" t="s">
        <v>1949</v>
      </c>
      <c r="S97" s="75">
        <f t="shared" si="3"/>
        <v>1866</v>
      </c>
      <c r="T97" s="75" t="str">
        <f t="shared" si="4"/>
        <v>Giá chợ</v>
      </c>
      <c r="V97">
        <f t="shared" si="5"/>
        <v>18660215</v>
      </c>
    </row>
    <row r="98" spans="1:22" ht="85">
      <c r="A98" s="48" t="s">
        <v>290</v>
      </c>
      <c r="B98" s="48">
        <v>2</v>
      </c>
      <c r="C98" s="48" t="s">
        <v>168</v>
      </c>
      <c r="D98" s="48" t="s">
        <v>40</v>
      </c>
      <c r="E98" s="47" t="s">
        <v>1591</v>
      </c>
      <c r="F98" s="48" t="s">
        <v>286</v>
      </c>
      <c r="G98" s="94" t="s">
        <v>4550</v>
      </c>
      <c r="H98" s="94"/>
      <c r="I98" s="94" t="s">
        <v>3864</v>
      </c>
      <c r="J98" s="94"/>
      <c r="K98" s="48" t="s">
        <v>3471</v>
      </c>
      <c r="L98" s="48" t="s">
        <v>3403</v>
      </c>
      <c r="M98" s="48" t="s">
        <v>3865</v>
      </c>
      <c r="N98" s="48" t="s">
        <v>3472</v>
      </c>
      <c r="O98" s="48"/>
      <c r="P98" s="48"/>
      <c r="Q98" s="104"/>
      <c r="R98" s="104" t="s">
        <v>1949</v>
      </c>
      <c r="S98" s="75">
        <f t="shared" si="3"/>
        <v>1866</v>
      </c>
      <c r="T98" s="75" t="str">
        <f t="shared" si="4"/>
        <v>Giá chợ</v>
      </c>
      <c r="V98">
        <f t="shared" si="5"/>
        <v>18660215</v>
      </c>
    </row>
    <row r="99" spans="1:22" ht="85">
      <c r="A99" s="48" t="s">
        <v>290</v>
      </c>
      <c r="B99" s="48">
        <v>2</v>
      </c>
      <c r="C99" s="48" t="s">
        <v>168</v>
      </c>
      <c r="D99" s="48" t="s">
        <v>40</v>
      </c>
      <c r="E99" s="47" t="s">
        <v>1605</v>
      </c>
      <c r="F99" s="48" t="s">
        <v>305</v>
      </c>
      <c r="G99" s="94" t="s">
        <v>3863</v>
      </c>
      <c r="H99" s="94"/>
      <c r="I99" s="94" t="s">
        <v>3864</v>
      </c>
      <c r="J99" s="94"/>
      <c r="K99" s="48" t="s">
        <v>3405</v>
      </c>
      <c r="L99" s="48" t="s">
        <v>3406</v>
      </c>
      <c r="M99" s="48" t="s">
        <v>3865</v>
      </c>
      <c r="N99" s="48" t="s">
        <v>3473</v>
      </c>
      <c r="O99" s="48"/>
      <c r="P99" s="48"/>
      <c r="Q99" s="104"/>
      <c r="R99" s="104" t="s">
        <v>1949</v>
      </c>
      <c r="S99" s="75">
        <f t="shared" si="3"/>
        <v>1866</v>
      </c>
      <c r="T99" s="75" t="str">
        <f t="shared" si="4"/>
        <v>Giá chợ</v>
      </c>
      <c r="V99">
        <f t="shared" si="5"/>
        <v>18660215</v>
      </c>
    </row>
    <row r="100" spans="1:22" ht="391">
      <c r="A100" s="48" t="s">
        <v>290</v>
      </c>
      <c r="B100" s="48">
        <v>2</v>
      </c>
      <c r="C100" s="48" t="s">
        <v>168</v>
      </c>
      <c r="D100" s="48" t="s">
        <v>40</v>
      </c>
      <c r="E100" s="47" t="s">
        <v>1606</v>
      </c>
      <c r="F100" s="48" t="s">
        <v>306</v>
      </c>
      <c r="G100" s="94" t="s">
        <v>3863</v>
      </c>
      <c r="H100" s="94"/>
      <c r="I100" s="94" t="s">
        <v>3864</v>
      </c>
      <c r="J100" s="94"/>
      <c r="K100" s="48" t="s">
        <v>3474</v>
      </c>
      <c r="L100" s="48" t="s">
        <v>3475</v>
      </c>
      <c r="M100" s="48" t="s">
        <v>3865</v>
      </c>
      <c r="N100" s="48" t="s">
        <v>3476</v>
      </c>
      <c r="O100" s="48"/>
      <c r="P100" s="48"/>
      <c r="Q100" s="104"/>
      <c r="R100" s="104" t="s">
        <v>1949</v>
      </c>
      <c r="S100" s="75">
        <f t="shared" si="3"/>
        <v>1866</v>
      </c>
      <c r="T100" s="75" t="str">
        <f t="shared" si="4"/>
        <v>Giá chợ</v>
      </c>
      <c r="V100">
        <f t="shared" si="5"/>
        <v>18660215</v>
      </c>
    </row>
    <row r="101" spans="1:22" ht="136">
      <c r="A101" s="48" t="s">
        <v>290</v>
      </c>
      <c r="B101" s="48">
        <v>2</v>
      </c>
      <c r="C101" s="48" t="s">
        <v>168</v>
      </c>
      <c r="D101" s="48" t="s">
        <v>40</v>
      </c>
      <c r="E101" s="48" t="s">
        <v>1607</v>
      </c>
      <c r="F101" s="48" t="s">
        <v>307</v>
      </c>
      <c r="G101" s="94" t="s">
        <v>3863</v>
      </c>
      <c r="H101" s="94"/>
      <c r="I101" s="94" t="s">
        <v>3864</v>
      </c>
      <c r="J101" s="94"/>
      <c r="K101" s="48" t="s">
        <v>3411</v>
      </c>
      <c r="L101" s="48" t="s">
        <v>3477</v>
      </c>
      <c r="M101" s="48" t="s">
        <v>3865</v>
      </c>
      <c r="N101" s="48" t="s">
        <v>3478</v>
      </c>
      <c r="O101" s="48"/>
      <c r="P101" s="48"/>
      <c r="Q101" s="104"/>
      <c r="R101" s="104" t="s">
        <v>1949</v>
      </c>
      <c r="S101" s="75">
        <f t="shared" si="3"/>
        <v>1866</v>
      </c>
      <c r="T101" s="75" t="str">
        <f t="shared" si="4"/>
        <v>Giá chợ</v>
      </c>
      <c r="V101">
        <f t="shared" si="5"/>
        <v>18660215</v>
      </c>
    </row>
    <row r="102" spans="1:22" ht="323">
      <c r="A102" s="48" t="s">
        <v>308</v>
      </c>
      <c r="B102" s="48">
        <v>3</v>
      </c>
      <c r="C102" s="48" t="s">
        <v>168</v>
      </c>
      <c r="D102" s="48" t="s">
        <v>27</v>
      </c>
      <c r="E102" s="47" t="s">
        <v>1564</v>
      </c>
      <c r="F102" s="48" t="s">
        <v>309</v>
      </c>
      <c r="G102" s="48" t="s">
        <v>3877</v>
      </c>
      <c r="H102" s="48" t="s">
        <v>3822</v>
      </c>
      <c r="I102" s="48" t="s">
        <v>3838</v>
      </c>
      <c r="J102" s="48"/>
      <c r="K102" s="48" t="s">
        <v>3479</v>
      </c>
      <c r="L102" s="48" t="s">
        <v>3480</v>
      </c>
      <c r="M102" s="48" t="s">
        <v>3909</v>
      </c>
      <c r="N102" s="48" t="s">
        <v>3481</v>
      </c>
      <c r="O102" s="48"/>
      <c r="P102" s="48"/>
      <c r="Q102" s="104"/>
      <c r="R102" s="104" t="s">
        <v>1949</v>
      </c>
      <c r="S102" s="75">
        <f t="shared" si="3"/>
        <v>1866</v>
      </c>
      <c r="T102" s="75" t="str">
        <f t="shared" si="4"/>
        <v>Công vụ</v>
      </c>
      <c r="V102">
        <f t="shared" si="5"/>
        <v>18660315</v>
      </c>
    </row>
    <row r="103" spans="1:22" ht="409.5">
      <c r="A103" s="45" t="s">
        <v>308</v>
      </c>
      <c r="B103" s="45">
        <v>3</v>
      </c>
      <c r="C103" s="45" t="s">
        <v>168</v>
      </c>
      <c r="D103" s="45" t="s">
        <v>27</v>
      </c>
      <c r="E103" s="45" t="s">
        <v>1564</v>
      </c>
      <c r="F103" s="45" t="s">
        <v>310</v>
      </c>
      <c r="G103" s="45" t="s">
        <v>3844</v>
      </c>
      <c r="H103" s="45"/>
      <c r="I103" s="45" t="s">
        <v>3825</v>
      </c>
      <c r="J103" s="45"/>
      <c r="K103" s="45" t="s">
        <v>3482</v>
      </c>
      <c r="L103" s="45" t="s">
        <v>3483</v>
      </c>
      <c r="M103" s="114" t="s">
        <v>3910</v>
      </c>
      <c r="N103" s="45" t="s">
        <v>3484</v>
      </c>
      <c r="O103" s="45" t="s">
        <v>1608</v>
      </c>
      <c r="P103" s="45"/>
      <c r="Q103" s="112"/>
      <c r="R103" s="112" t="s">
        <v>1949</v>
      </c>
      <c r="S103" s="113">
        <f t="shared" si="3"/>
        <v>1866</v>
      </c>
      <c r="T103" s="113" t="str">
        <f t="shared" si="4"/>
        <v>Công vụ</v>
      </c>
      <c r="V103">
        <f t="shared" si="5"/>
        <v>18660315</v>
      </c>
    </row>
    <row r="104" spans="1:22" ht="187">
      <c r="A104" s="48" t="s">
        <v>308</v>
      </c>
      <c r="B104" s="48">
        <v>3</v>
      </c>
      <c r="C104" s="48" t="s">
        <v>168</v>
      </c>
      <c r="D104" s="48" t="s">
        <v>27</v>
      </c>
      <c r="E104" s="48" t="s">
        <v>1564</v>
      </c>
      <c r="F104" s="48" t="s">
        <v>311</v>
      </c>
      <c r="G104" s="94" t="s">
        <v>3822</v>
      </c>
      <c r="H104" s="94"/>
      <c r="I104" s="94" t="s">
        <v>3823</v>
      </c>
      <c r="J104" s="94"/>
      <c r="K104" s="48" t="s">
        <v>3486</v>
      </c>
      <c r="L104" s="48" t="s">
        <v>3487</v>
      </c>
      <c r="M104" s="48" t="s">
        <v>3939</v>
      </c>
      <c r="N104" s="48" t="s">
        <v>3488</v>
      </c>
      <c r="O104" s="48"/>
      <c r="P104" s="48"/>
      <c r="Q104" s="104"/>
      <c r="R104" s="104" t="s">
        <v>1949</v>
      </c>
      <c r="S104" s="75">
        <f t="shared" si="3"/>
        <v>1866</v>
      </c>
      <c r="T104" s="75" t="str">
        <f t="shared" si="4"/>
        <v>Công vụ</v>
      </c>
      <c r="V104">
        <f t="shared" si="5"/>
        <v>18660315</v>
      </c>
    </row>
    <row r="105" spans="1:22" ht="409.5">
      <c r="A105" s="48" t="s">
        <v>308</v>
      </c>
      <c r="B105" s="48">
        <v>3</v>
      </c>
      <c r="C105" s="48" t="s">
        <v>168</v>
      </c>
      <c r="D105" s="48" t="s">
        <v>27</v>
      </c>
      <c r="E105" s="59" t="s">
        <v>1609</v>
      </c>
      <c r="F105" s="48" t="s">
        <v>312</v>
      </c>
      <c r="G105" s="48" t="s">
        <v>3837</v>
      </c>
      <c r="H105" s="48"/>
      <c r="I105" s="48" t="s">
        <v>3825</v>
      </c>
      <c r="J105" s="48" t="s">
        <v>3823</v>
      </c>
      <c r="K105" s="48" t="s">
        <v>3489</v>
      </c>
      <c r="L105" s="48" t="s">
        <v>3490</v>
      </c>
      <c r="M105" s="48" t="s">
        <v>3911</v>
      </c>
      <c r="N105" s="48" t="s">
        <v>3491</v>
      </c>
      <c r="O105" s="48"/>
      <c r="P105" s="48"/>
      <c r="Q105" s="104"/>
      <c r="R105" s="104" t="s">
        <v>1949</v>
      </c>
      <c r="S105" s="75">
        <f t="shared" si="3"/>
        <v>1866</v>
      </c>
      <c r="T105" s="75" t="str">
        <f t="shared" si="4"/>
        <v>Công vụ</v>
      </c>
      <c r="V105">
        <f t="shared" si="5"/>
        <v>18660315</v>
      </c>
    </row>
    <row r="106" spans="1:22" ht="409.5">
      <c r="A106" s="48" t="s">
        <v>308</v>
      </c>
      <c r="B106" s="48">
        <v>3</v>
      </c>
      <c r="C106" s="48" t="s">
        <v>168</v>
      </c>
      <c r="D106" s="48" t="s">
        <v>13</v>
      </c>
      <c r="E106" s="47" t="s">
        <v>1610</v>
      </c>
      <c r="F106" s="48" t="s">
        <v>4690</v>
      </c>
      <c r="G106" s="94" t="s">
        <v>3854</v>
      </c>
      <c r="H106" s="94"/>
      <c r="I106" s="94" t="s">
        <v>3825</v>
      </c>
      <c r="J106" s="94" t="s">
        <v>4815</v>
      </c>
      <c r="K106" s="48" t="s">
        <v>3492</v>
      </c>
      <c r="L106" s="48" t="s">
        <v>3493</v>
      </c>
      <c r="M106" s="48" t="s">
        <v>3922</v>
      </c>
      <c r="N106" s="48" t="s">
        <v>3494</v>
      </c>
      <c r="O106" s="48"/>
      <c r="P106" s="48"/>
      <c r="Q106" s="104"/>
      <c r="R106" s="104" t="s">
        <v>1949</v>
      </c>
      <c r="S106" s="75">
        <f t="shared" si="3"/>
        <v>1866</v>
      </c>
      <c r="T106" s="75" t="str">
        <f t="shared" si="4"/>
        <v>Tạp vụ</v>
      </c>
      <c r="V106">
        <f t="shared" si="5"/>
        <v>18660315</v>
      </c>
    </row>
    <row r="107" spans="1:22" ht="187">
      <c r="A107" s="48" t="s">
        <v>308</v>
      </c>
      <c r="B107" s="48">
        <v>3</v>
      </c>
      <c r="C107" s="48" t="s">
        <v>168</v>
      </c>
      <c r="D107" s="48" t="s">
        <v>13</v>
      </c>
      <c r="E107" s="48" t="s">
        <v>1612</v>
      </c>
      <c r="F107" s="48" t="s">
        <v>1611</v>
      </c>
      <c r="G107" s="94" t="s">
        <v>3854</v>
      </c>
      <c r="H107" s="94"/>
      <c r="I107" s="94" t="s">
        <v>3825</v>
      </c>
      <c r="J107" s="94" t="s">
        <v>4815</v>
      </c>
      <c r="K107" s="48" t="s">
        <v>3495</v>
      </c>
      <c r="L107" s="48" t="s">
        <v>3496</v>
      </c>
      <c r="M107" s="48" t="s">
        <v>3923</v>
      </c>
      <c r="N107" s="48" t="s">
        <v>3497</v>
      </c>
      <c r="O107" s="48"/>
      <c r="P107" s="48"/>
      <c r="Q107" s="104"/>
      <c r="R107" s="104" t="s">
        <v>1949</v>
      </c>
      <c r="S107" s="75">
        <f t="shared" si="3"/>
        <v>1866</v>
      </c>
      <c r="T107" s="75" t="str">
        <f t="shared" si="4"/>
        <v>Tạp vụ</v>
      </c>
      <c r="V107">
        <f t="shared" si="5"/>
        <v>18660315</v>
      </c>
    </row>
    <row r="108" spans="1:22" ht="409.5">
      <c r="A108" s="48" t="s">
        <v>308</v>
      </c>
      <c r="B108" s="48">
        <v>3</v>
      </c>
      <c r="C108" s="48" t="s">
        <v>168</v>
      </c>
      <c r="D108" s="48" t="s">
        <v>13</v>
      </c>
      <c r="E108" s="47" t="s">
        <v>1013</v>
      </c>
      <c r="F108" s="48" t="s">
        <v>313</v>
      </c>
      <c r="G108" s="48" t="s">
        <v>1472</v>
      </c>
      <c r="H108" s="48" t="s">
        <v>3829</v>
      </c>
      <c r="I108" s="48" t="s">
        <v>3866</v>
      </c>
      <c r="J108" s="48"/>
      <c r="K108" s="48" t="s">
        <v>3498</v>
      </c>
      <c r="L108" s="48" t="s">
        <v>3499</v>
      </c>
      <c r="M108" s="48" t="s">
        <v>4692</v>
      </c>
      <c r="N108" s="48" t="s">
        <v>3500</v>
      </c>
      <c r="O108" s="48"/>
      <c r="P108" s="48"/>
      <c r="Q108" s="104"/>
      <c r="R108" s="104" t="s">
        <v>1949</v>
      </c>
      <c r="S108" s="75">
        <f t="shared" si="3"/>
        <v>1866</v>
      </c>
      <c r="T108" s="75" t="str">
        <f t="shared" si="4"/>
        <v>Tạp vụ</v>
      </c>
      <c r="V108">
        <f t="shared" si="5"/>
        <v>18660315</v>
      </c>
    </row>
    <row r="109" spans="1:22" ht="187">
      <c r="A109" s="48" t="s">
        <v>308</v>
      </c>
      <c r="B109" s="48">
        <v>3</v>
      </c>
      <c r="C109" s="48" t="s">
        <v>168</v>
      </c>
      <c r="D109" s="48" t="s">
        <v>13</v>
      </c>
      <c r="E109" s="47" t="s">
        <v>1013</v>
      </c>
      <c r="F109" s="48" t="s">
        <v>314</v>
      </c>
      <c r="G109" s="48" t="s">
        <v>3829</v>
      </c>
      <c r="H109" s="48"/>
      <c r="I109" s="48" t="s">
        <v>3833</v>
      </c>
      <c r="J109" s="48"/>
      <c r="K109" s="48" t="s">
        <v>3501</v>
      </c>
      <c r="L109" s="48" t="s">
        <v>3502</v>
      </c>
      <c r="M109" s="48" t="s">
        <v>3912</v>
      </c>
      <c r="N109" s="48" t="s">
        <v>3503</v>
      </c>
      <c r="O109" s="48"/>
      <c r="P109" s="48"/>
      <c r="Q109" s="104"/>
      <c r="R109" s="104" t="s">
        <v>1949</v>
      </c>
      <c r="S109" s="75">
        <f t="shared" si="3"/>
        <v>1866</v>
      </c>
      <c r="T109" s="75" t="str">
        <f t="shared" si="4"/>
        <v>Tạp vụ</v>
      </c>
      <c r="V109">
        <f t="shared" si="5"/>
        <v>18660315</v>
      </c>
    </row>
    <row r="110" spans="1:22" ht="204">
      <c r="A110" s="48" t="s">
        <v>308</v>
      </c>
      <c r="B110" s="48">
        <v>3</v>
      </c>
      <c r="C110" s="48" t="s">
        <v>168</v>
      </c>
      <c r="D110" s="48" t="s">
        <v>13</v>
      </c>
      <c r="E110" s="47" t="s">
        <v>1013</v>
      </c>
      <c r="F110" s="48" t="s">
        <v>315</v>
      </c>
      <c r="G110" s="48" t="s">
        <v>3829</v>
      </c>
      <c r="H110" s="48"/>
      <c r="I110" s="48" t="s">
        <v>3846</v>
      </c>
      <c r="J110" s="48"/>
      <c r="K110" s="48" t="s">
        <v>3504</v>
      </c>
      <c r="L110" s="48" t="s">
        <v>3505</v>
      </c>
      <c r="M110" s="47" t="s">
        <v>3913</v>
      </c>
      <c r="N110" s="48" t="s">
        <v>3506</v>
      </c>
      <c r="O110" s="48"/>
      <c r="P110" s="48"/>
      <c r="Q110" s="104"/>
      <c r="R110" s="104" t="s">
        <v>1949</v>
      </c>
      <c r="S110" s="75">
        <f t="shared" si="3"/>
        <v>1866</v>
      </c>
      <c r="T110" s="75" t="str">
        <f t="shared" si="4"/>
        <v>Tạp vụ</v>
      </c>
      <c r="V110">
        <f t="shared" si="5"/>
        <v>18660315</v>
      </c>
    </row>
    <row r="111" spans="1:22" ht="153">
      <c r="A111" s="48" t="s">
        <v>308</v>
      </c>
      <c r="B111" s="48">
        <v>3</v>
      </c>
      <c r="C111" s="48" t="s">
        <v>168</v>
      </c>
      <c r="D111" s="48" t="s">
        <v>13</v>
      </c>
      <c r="E111" s="47" t="s">
        <v>1013</v>
      </c>
      <c r="F111" s="48" t="s">
        <v>316</v>
      </c>
      <c r="G111" s="48" t="s">
        <v>3829</v>
      </c>
      <c r="H111" s="48"/>
      <c r="I111" s="48" t="s">
        <v>3828</v>
      </c>
      <c r="J111" s="48"/>
      <c r="K111" s="48" t="s">
        <v>3507</v>
      </c>
      <c r="L111" s="48" t="s">
        <v>3508</v>
      </c>
      <c r="M111" s="48" t="s">
        <v>3914</v>
      </c>
      <c r="N111" s="48" t="s">
        <v>3509</v>
      </c>
      <c r="O111" s="48"/>
      <c r="P111" s="48"/>
      <c r="Q111" s="104"/>
      <c r="R111" s="104" t="s">
        <v>1949</v>
      </c>
      <c r="S111" s="75">
        <f t="shared" si="3"/>
        <v>1866</v>
      </c>
      <c r="T111" s="75" t="str">
        <f t="shared" si="4"/>
        <v>Tạp vụ</v>
      </c>
      <c r="V111">
        <f t="shared" si="5"/>
        <v>18660315</v>
      </c>
    </row>
    <row r="112" spans="1:22" ht="409.5">
      <c r="A112" s="48" t="s">
        <v>308</v>
      </c>
      <c r="B112" s="48">
        <v>3</v>
      </c>
      <c r="C112" s="48" t="s">
        <v>168</v>
      </c>
      <c r="D112" s="48" t="s">
        <v>13</v>
      </c>
      <c r="E112" s="48" t="s">
        <v>1613</v>
      </c>
      <c r="F112" s="48" t="s">
        <v>2837</v>
      </c>
      <c r="G112" s="48" t="s">
        <v>3878</v>
      </c>
      <c r="H112" s="48" t="s">
        <v>3824</v>
      </c>
      <c r="I112" s="48" t="s">
        <v>3823</v>
      </c>
      <c r="J112" s="48"/>
      <c r="K112" s="48" t="s">
        <v>3510</v>
      </c>
      <c r="L112" s="48" t="s">
        <v>3511</v>
      </c>
      <c r="M112" s="48" t="s">
        <v>3915</v>
      </c>
      <c r="N112" s="48" t="s">
        <v>3512</v>
      </c>
      <c r="O112" s="48" t="s">
        <v>3513</v>
      </c>
      <c r="P112" s="48" t="s">
        <v>3275</v>
      </c>
      <c r="Q112" s="104" t="s">
        <v>3271</v>
      </c>
      <c r="R112" s="104" t="s">
        <v>1949</v>
      </c>
      <c r="S112" s="75">
        <f t="shared" si="3"/>
        <v>1866</v>
      </c>
      <c r="T112" s="75" t="str">
        <f t="shared" si="4"/>
        <v>Tạp vụ</v>
      </c>
      <c r="V112">
        <f t="shared" si="5"/>
        <v>18660315</v>
      </c>
    </row>
    <row r="113" spans="1:22" ht="289">
      <c r="A113" s="48" t="s">
        <v>308</v>
      </c>
      <c r="B113" s="48">
        <v>3</v>
      </c>
      <c r="C113" s="48" t="s">
        <v>168</v>
      </c>
      <c r="D113" s="48" t="s">
        <v>13</v>
      </c>
      <c r="E113" s="47" t="s">
        <v>1013</v>
      </c>
      <c r="F113" s="48" t="s">
        <v>317</v>
      </c>
      <c r="G113" s="48" t="s">
        <v>3829</v>
      </c>
      <c r="H113" s="48"/>
      <c r="I113" s="48" t="s">
        <v>3846</v>
      </c>
      <c r="J113" s="48"/>
      <c r="K113" s="48" t="s">
        <v>3514</v>
      </c>
      <c r="L113" s="48" t="s">
        <v>3515</v>
      </c>
      <c r="M113" s="47" t="s">
        <v>3916</v>
      </c>
      <c r="N113" s="48" t="s">
        <v>3516</v>
      </c>
      <c r="O113" s="48" t="s">
        <v>1614</v>
      </c>
      <c r="P113" s="48" t="s">
        <v>3326</v>
      </c>
      <c r="Q113" s="104" t="s">
        <v>3327</v>
      </c>
      <c r="R113" s="104" t="s">
        <v>1949</v>
      </c>
      <c r="S113" s="75">
        <f t="shared" si="3"/>
        <v>1866</v>
      </c>
      <c r="T113" s="75" t="str">
        <f t="shared" si="4"/>
        <v>Tạp vụ</v>
      </c>
      <c r="V113">
        <f t="shared" si="5"/>
        <v>18660315</v>
      </c>
    </row>
    <row r="114" spans="1:22" ht="119">
      <c r="A114" s="48" t="s">
        <v>308</v>
      </c>
      <c r="B114" s="48">
        <v>3</v>
      </c>
      <c r="C114" s="48" t="s">
        <v>168</v>
      </c>
      <c r="D114" s="48" t="s">
        <v>13</v>
      </c>
      <c r="E114" s="48" t="s">
        <v>1615</v>
      </c>
      <c r="F114" s="48" t="s">
        <v>304</v>
      </c>
      <c r="G114" s="94" t="s">
        <v>3863</v>
      </c>
      <c r="H114" s="94"/>
      <c r="I114" s="94" t="s">
        <v>3864</v>
      </c>
      <c r="J114" s="94"/>
      <c r="K114" s="48" t="s">
        <v>3517</v>
      </c>
      <c r="L114" s="48" t="s">
        <v>3518</v>
      </c>
      <c r="M114" s="48" t="s">
        <v>3865</v>
      </c>
      <c r="N114" s="48" t="s">
        <v>3519</v>
      </c>
      <c r="O114" s="48"/>
      <c r="P114" s="48"/>
      <c r="Q114" s="104"/>
      <c r="R114" s="104" t="s">
        <v>1949</v>
      </c>
      <c r="S114" s="75">
        <f t="shared" si="3"/>
        <v>1866</v>
      </c>
      <c r="T114" s="75" t="str">
        <f t="shared" si="4"/>
        <v>Tạp vụ</v>
      </c>
      <c r="V114">
        <f t="shared" si="5"/>
        <v>18660315</v>
      </c>
    </row>
    <row r="115" spans="1:22" ht="85">
      <c r="A115" s="48" t="s">
        <v>308</v>
      </c>
      <c r="B115" s="48">
        <v>3</v>
      </c>
      <c r="C115" s="48" t="s">
        <v>168</v>
      </c>
      <c r="D115" s="48" t="s">
        <v>13</v>
      </c>
      <c r="E115" s="47" t="s">
        <v>1616</v>
      </c>
      <c r="F115" s="48" t="s">
        <v>285</v>
      </c>
      <c r="G115" s="94" t="s">
        <v>3863</v>
      </c>
      <c r="H115" s="94"/>
      <c r="I115" s="94" t="s">
        <v>3864</v>
      </c>
      <c r="J115" s="94"/>
      <c r="K115" s="48" t="s">
        <v>3520</v>
      </c>
      <c r="L115" s="48" t="s">
        <v>3521</v>
      </c>
      <c r="M115" s="48" t="s">
        <v>3865</v>
      </c>
      <c r="N115" s="48" t="s">
        <v>3522</v>
      </c>
      <c r="O115" s="48"/>
      <c r="P115" s="48"/>
      <c r="Q115" s="104"/>
      <c r="R115" s="104" t="s">
        <v>1949</v>
      </c>
      <c r="S115" s="75">
        <f t="shared" si="3"/>
        <v>1866</v>
      </c>
      <c r="T115" s="75" t="str">
        <f t="shared" si="4"/>
        <v>Tạp vụ</v>
      </c>
      <c r="V115">
        <f t="shared" si="5"/>
        <v>18660315</v>
      </c>
    </row>
    <row r="116" spans="1:22" ht="85">
      <c r="A116" s="48" t="s">
        <v>308</v>
      </c>
      <c r="B116" s="48">
        <v>3</v>
      </c>
      <c r="C116" s="48" t="s">
        <v>168</v>
      </c>
      <c r="D116" s="48" t="s">
        <v>13</v>
      </c>
      <c r="E116" s="47" t="s">
        <v>1591</v>
      </c>
      <c r="F116" s="48" t="s">
        <v>286</v>
      </c>
      <c r="G116" s="94" t="s">
        <v>3863</v>
      </c>
      <c r="H116" s="94"/>
      <c r="I116" s="94" t="s">
        <v>3864</v>
      </c>
      <c r="J116" s="94"/>
      <c r="K116" s="48" t="s">
        <v>3523</v>
      </c>
      <c r="L116" s="45" t="s">
        <v>3524</v>
      </c>
      <c r="M116" s="48" t="s">
        <v>3865</v>
      </c>
      <c r="N116" s="48" t="s">
        <v>3525</v>
      </c>
      <c r="O116" s="48"/>
      <c r="P116" s="48"/>
      <c r="Q116" s="104"/>
      <c r="R116" s="104" t="s">
        <v>1949</v>
      </c>
      <c r="S116" s="75">
        <f t="shared" si="3"/>
        <v>1866</v>
      </c>
      <c r="T116" s="75" t="str">
        <f t="shared" si="4"/>
        <v>Tạp vụ</v>
      </c>
      <c r="V116">
        <f t="shared" si="5"/>
        <v>18660315</v>
      </c>
    </row>
    <row r="117" spans="1:22" ht="85">
      <c r="A117" s="48" t="s">
        <v>308</v>
      </c>
      <c r="B117" s="48">
        <v>3</v>
      </c>
      <c r="C117" s="48" t="s">
        <v>168</v>
      </c>
      <c r="D117" s="48" t="s">
        <v>13</v>
      </c>
      <c r="E117" s="47" t="s">
        <v>1617</v>
      </c>
      <c r="F117" s="48" t="s">
        <v>305</v>
      </c>
      <c r="G117" s="94" t="s">
        <v>3863</v>
      </c>
      <c r="H117" s="94"/>
      <c r="I117" s="94" t="s">
        <v>3864</v>
      </c>
      <c r="J117" s="94"/>
      <c r="K117" s="48" t="s">
        <v>3526</v>
      </c>
      <c r="L117" s="48" t="s">
        <v>3406</v>
      </c>
      <c r="M117" s="48" t="s">
        <v>3865</v>
      </c>
      <c r="N117" s="48" t="s">
        <v>3527</v>
      </c>
      <c r="O117" s="48"/>
      <c r="P117" s="48"/>
      <c r="Q117" s="104"/>
      <c r="R117" s="104" t="s">
        <v>1949</v>
      </c>
      <c r="S117" s="75">
        <f t="shared" si="3"/>
        <v>1866</v>
      </c>
      <c r="T117" s="75" t="str">
        <f t="shared" si="4"/>
        <v>Tạp vụ</v>
      </c>
      <c r="V117">
        <f t="shared" si="5"/>
        <v>18660315</v>
      </c>
    </row>
    <row r="118" spans="1:22" ht="391">
      <c r="A118" s="48" t="s">
        <v>308</v>
      </c>
      <c r="B118" s="48">
        <v>3</v>
      </c>
      <c r="C118" s="48" t="s">
        <v>168</v>
      </c>
      <c r="D118" s="48" t="s">
        <v>13</v>
      </c>
      <c r="E118" s="47" t="s">
        <v>1618</v>
      </c>
      <c r="F118" s="48" t="s">
        <v>4551</v>
      </c>
      <c r="G118" s="94" t="s">
        <v>3863</v>
      </c>
      <c r="H118" s="94"/>
      <c r="I118" s="94" t="s">
        <v>3864</v>
      </c>
      <c r="J118" s="94"/>
      <c r="K118" s="48" t="s">
        <v>3528</v>
      </c>
      <c r="L118" s="48" t="s">
        <v>3529</v>
      </c>
      <c r="M118" s="48" t="s">
        <v>3865</v>
      </c>
      <c r="N118" s="48" t="s">
        <v>3530</v>
      </c>
      <c r="O118" s="48"/>
      <c r="P118" s="48"/>
      <c r="Q118" s="104"/>
      <c r="R118" s="104" t="s">
        <v>1949</v>
      </c>
      <c r="S118" s="75">
        <f t="shared" si="3"/>
        <v>1866</v>
      </c>
      <c r="T118" s="75" t="str">
        <f t="shared" si="4"/>
        <v>Tạp vụ</v>
      </c>
      <c r="V118">
        <f t="shared" si="5"/>
        <v>18660315</v>
      </c>
    </row>
    <row r="119" spans="1:22" ht="409.5">
      <c r="A119" s="48" t="s">
        <v>318</v>
      </c>
      <c r="B119" s="48">
        <v>4</v>
      </c>
      <c r="C119" s="48" t="s">
        <v>168</v>
      </c>
      <c r="D119" s="48" t="s">
        <v>27</v>
      </c>
      <c r="E119" s="48" t="s">
        <v>1620</v>
      </c>
      <c r="F119" s="48" t="s">
        <v>1619</v>
      </c>
      <c r="G119" s="94" t="s">
        <v>3822</v>
      </c>
      <c r="H119" s="117" t="s">
        <v>3837</v>
      </c>
      <c r="I119" s="94" t="s">
        <v>3838</v>
      </c>
      <c r="J119" s="94" t="s">
        <v>3825</v>
      </c>
      <c r="K119" s="48" t="s">
        <v>3531</v>
      </c>
      <c r="L119" s="48" t="s">
        <v>3532</v>
      </c>
      <c r="M119" s="48" t="s">
        <v>3940</v>
      </c>
      <c r="N119" s="48" t="s">
        <v>3533</v>
      </c>
      <c r="O119" s="48"/>
      <c r="P119" s="48"/>
      <c r="Q119" s="104"/>
      <c r="R119" s="104" t="s">
        <v>1949</v>
      </c>
      <c r="S119" s="75">
        <f t="shared" si="3"/>
        <v>1866</v>
      </c>
      <c r="T119" s="75" t="str">
        <f t="shared" si="4"/>
        <v>Công vụ</v>
      </c>
      <c r="V119">
        <f t="shared" si="5"/>
        <v>18660415</v>
      </c>
    </row>
    <row r="120" spans="1:22" ht="204">
      <c r="A120" s="48" t="s">
        <v>318</v>
      </c>
      <c r="B120" s="48">
        <v>4</v>
      </c>
      <c r="C120" s="48" t="s">
        <v>168</v>
      </c>
      <c r="D120" s="48" t="s">
        <v>27</v>
      </c>
      <c r="E120" s="47" t="s">
        <v>1564</v>
      </c>
      <c r="F120" s="48" t="s">
        <v>319</v>
      </c>
      <c r="G120" s="94" t="s">
        <v>3877</v>
      </c>
      <c r="H120" s="94"/>
      <c r="I120" s="94" t="s">
        <v>3838</v>
      </c>
      <c r="J120" s="94"/>
      <c r="K120" s="48" t="s">
        <v>3534</v>
      </c>
      <c r="L120" s="48" t="s">
        <v>3535</v>
      </c>
      <c r="M120" s="48" t="s">
        <v>3924</v>
      </c>
      <c r="N120" s="48" t="s">
        <v>3536</v>
      </c>
      <c r="O120" s="48"/>
      <c r="P120" s="48"/>
      <c r="Q120" s="104"/>
      <c r="R120" s="104" t="s">
        <v>1949</v>
      </c>
      <c r="S120" s="75">
        <f t="shared" si="3"/>
        <v>1866</v>
      </c>
      <c r="T120" s="75" t="str">
        <f t="shared" si="4"/>
        <v>Công vụ</v>
      </c>
      <c r="V120">
        <f t="shared" si="5"/>
        <v>18660415</v>
      </c>
    </row>
    <row r="121" spans="1:22" ht="409.5">
      <c r="A121" s="48" t="s">
        <v>318</v>
      </c>
      <c r="B121" s="48">
        <v>4</v>
      </c>
      <c r="C121" s="48" t="s">
        <v>168</v>
      </c>
      <c r="D121" s="48" t="s">
        <v>27</v>
      </c>
      <c r="E121" s="47" t="s">
        <v>1013</v>
      </c>
      <c r="F121" s="48" t="s">
        <v>320</v>
      </c>
      <c r="G121" s="94" t="s">
        <v>3844</v>
      </c>
      <c r="H121" s="94" t="s">
        <v>3837</v>
      </c>
      <c r="I121" s="94" t="s">
        <v>3880</v>
      </c>
      <c r="J121" s="94"/>
      <c r="K121" s="48" t="s">
        <v>3537</v>
      </c>
      <c r="L121" s="48" t="s">
        <v>3538</v>
      </c>
      <c r="M121" s="48" t="s">
        <v>3925</v>
      </c>
      <c r="N121" s="48" t="s">
        <v>3539</v>
      </c>
      <c r="O121" s="48"/>
      <c r="P121" s="48"/>
      <c r="Q121" s="104"/>
      <c r="R121" s="104" t="s">
        <v>1949</v>
      </c>
      <c r="S121" s="75">
        <f t="shared" si="3"/>
        <v>1866</v>
      </c>
      <c r="T121" s="75" t="str">
        <f t="shared" si="4"/>
        <v>Công vụ</v>
      </c>
      <c r="V121">
        <f t="shared" si="5"/>
        <v>18660415</v>
      </c>
    </row>
    <row r="122" spans="1:22" ht="391">
      <c r="A122" s="48" t="s">
        <v>318</v>
      </c>
      <c r="B122" s="48">
        <v>4</v>
      </c>
      <c r="C122" s="48" t="s">
        <v>168</v>
      </c>
      <c r="D122" s="48" t="s">
        <v>13</v>
      </c>
      <c r="E122" s="47" t="s">
        <v>1013</v>
      </c>
      <c r="F122" s="48" t="s">
        <v>321</v>
      </c>
      <c r="G122" s="31" t="s">
        <v>3877</v>
      </c>
      <c r="H122" s="48"/>
      <c r="I122" s="48" t="s">
        <v>3838</v>
      </c>
      <c r="J122" s="48"/>
      <c r="K122" s="48" t="s">
        <v>3540</v>
      </c>
      <c r="L122" s="48" t="s">
        <v>3541</v>
      </c>
      <c r="M122" s="31" t="s">
        <v>4702</v>
      </c>
      <c r="N122" s="48" t="s">
        <v>3542</v>
      </c>
      <c r="O122" s="48"/>
      <c r="P122" s="48"/>
      <c r="Q122" s="104"/>
      <c r="R122" s="104" t="s">
        <v>1949</v>
      </c>
      <c r="S122" s="75">
        <f t="shared" si="3"/>
        <v>1866</v>
      </c>
      <c r="T122" s="75" t="str">
        <f t="shared" si="4"/>
        <v>Tạp vụ</v>
      </c>
      <c r="V122">
        <f t="shared" si="5"/>
        <v>18660415</v>
      </c>
    </row>
    <row r="123" spans="1:22" ht="409.5">
      <c r="A123" s="48" t="s">
        <v>318</v>
      </c>
      <c r="B123" s="48">
        <v>4</v>
      </c>
      <c r="C123" s="48" t="s">
        <v>168</v>
      </c>
      <c r="D123" s="48" t="s">
        <v>13</v>
      </c>
      <c r="E123" s="47" t="s">
        <v>1013</v>
      </c>
      <c r="F123" s="48" t="s">
        <v>322</v>
      </c>
      <c r="G123" s="48" t="s">
        <v>1472</v>
      </c>
      <c r="H123" s="48"/>
      <c r="I123" s="48" t="s">
        <v>3866</v>
      </c>
      <c r="J123" s="48"/>
      <c r="K123" s="48" t="s">
        <v>3543</v>
      </c>
      <c r="L123" s="48" t="s">
        <v>3544</v>
      </c>
      <c r="M123" s="48" t="s">
        <v>3941</v>
      </c>
      <c r="N123" s="48" t="s">
        <v>3545</v>
      </c>
      <c r="O123" s="48"/>
      <c r="P123" s="48"/>
      <c r="Q123" s="104"/>
      <c r="R123" s="104" t="s">
        <v>1949</v>
      </c>
      <c r="S123" s="75">
        <f t="shared" si="3"/>
        <v>1866</v>
      </c>
      <c r="T123" s="75" t="str">
        <f t="shared" si="4"/>
        <v>Tạp vụ</v>
      </c>
      <c r="V123">
        <f t="shared" si="5"/>
        <v>18660415</v>
      </c>
    </row>
    <row r="124" spans="1:22" ht="409.5">
      <c r="A124" s="48" t="s">
        <v>318</v>
      </c>
      <c r="B124" s="48">
        <v>4</v>
      </c>
      <c r="C124" s="48" t="s">
        <v>168</v>
      </c>
      <c r="D124" s="48" t="s">
        <v>13</v>
      </c>
      <c r="E124" s="47" t="s">
        <v>1013</v>
      </c>
      <c r="F124" s="48" t="s">
        <v>323</v>
      </c>
      <c r="G124" s="48" t="s">
        <v>1472</v>
      </c>
      <c r="H124" s="48"/>
      <c r="I124" s="48" t="s">
        <v>3866</v>
      </c>
      <c r="J124" s="48"/>
      <c r="K124" s="48" t="s">
        <v>3546</v>
      </c>
      <c r="L124" s="48" t="s">
        <v>3547</v>
      </c>
      <c r="M124" s="48" t="s">
        <v>3942</v>
      </c>
      <c r="N124" s="48" t="s">
        <v>3548</v>
      </c>
      <c r="O124" s="48"/>
      <c r="P124" s="48"/>
      <c r="Q124" s="104"/>
      <c r="R124" s="104" t="s">
        <v>1949</v>
      </c>
      <c r="S124" s="75">
        <f t="shared" si="3"/>
        <v>1866</v>
      </c>
      <c r="T124" s="75" t="str">
        <f t="shared" si="4"/>
        <v>Tạp vụ</v>
      </c>
      <c r="V124">
        <f t="shared" si="5"/>
        <v>18660415</v>
      </c>
    </row>
    <row r="125" spans="1:22" ht="323">
      <c r="A125" s="48" t="s">
        <v>318</v>
      </c>
      <c r="B125" s="48">
        <v>4</v>
      </c>
      <c r="C125" s="48" t="s">
        <v>168</v>
      </c>
      <c r="D125" s="48" t="s">
        <v>13</v>
      </c>
      <c r="E125" s="47" t="s">
        <v>1013</v>
      </c>
      <c r="F125" s="48" t="s">
        <v>324</v>
      </c>
      <c r="G125" s="118" t="s">
        <v>4720</v>
      </c>
      <c r="H125" s="45"/>
      <c r="I125" s="45" t="s">
        <v>4721</v>
      </c>
      <c r="J125" s="45"/>
      <c r="K125" s="48" t="s">
        <v>3549</v>
      </c>
      <c r="L125" s="48" t="s">
        <v>3550</v>
      </c>
      <c r="M125" s="125" t="s">
        <v>3943</v>
      </c>
      <c r="N125" s="48" t="s">
        <v>3551</v>
      </c>
      <c r="O125" s="48"/>
      <c r="P125" s="48"/>
      <c r="Q125" s="104"/>
      <c r="R125" s="104" t="s">
        <v>1949</v>
      </c>
      <c r="S125" s="75">
        <f t="shared" si="3"/>
        <v>1866</v>
      </c>
      <c r="T125" s="75" t="str">
        <f t="shared" si="4"/>
        <v>Tạp vụ</v>
      </c>
      <c r="V125">
        <f t="shared" si="5"/>
        <v>18660415</v>
      </c>
    </row>
    <row r="126" spans="1:22" ht="409.5">
      <c r="A126" s="48" t="s">
        <v>318</v>
      </c>
      <c r="B126" s="48">
        <v>4</v>
      </c>
      <c r="C126" s="48" t="s">
        <v>168</v>
      </c>
      <c r="D126" s="48" t="s">
        <v>13</v>
      </c>
      <c r="E126" s="47" t="s">
        <v>1013</v>
      </c>
      <c r="F126" s="48" t="s">
        <v>325</v>
      </c>
      <c r="G126" s="31" t="s">
        <v>3824</v>
      </c>
      <c r="I126" s="45" t="s">
        <v>3825</v>
      </c>
      <c r="J126" s="45"/>
      <c r="K126" s="48" t="s">
        <v>1736</v>
      </c>
      <c r="L126" s="48" t="s">
        <v>326</v>
      </c>
      <c r="M126" s="31" t="s">
        <v>4703</v>
      </c>
      <c r="N126" s="48" t="s">
        <v>1735</v>
      </c>
      <c r="O126" s="48"/>
      <c r="P126" s="48"/>
      <c r="Q126" s="104"/>
      <c r="R126" s="104" t="s">
        <v>1896</v>
      </c>
      <c r="S126" s="75">
        <f t="shared" si="3"/>
        <v>1866</v>
      </c>
      <c r="T126" s="75" t="str">
        <f t="shared" si="4"/>
        <v>Tạp vụ</v>
      </c>
      <c r="V126">
        <f t="shared" si="5"/>
        <v>18660415</v>
      </c>
    </row>
    <row r="127" spans="1:22" ht="409.5">
      <c r="A127" s="48" t="s">
        <v>1622</v>
      </c>
      <c r="B127" s="48">
        <v>4</v>
      </c>
      <c r="C127" s="48" t="s">
        <v>401</v>
      </c>
      <c r="D127" s="48" t="s">
        <v>1531</v>
      </c>
      <c r="E127" s="47" t="s">
        <v>1013</v>
      </c>
      <c r="F127" s="48" t="s">
        <v>1623</v>
      </c>
      <c r="G127" s="45" t="s">
        <v>3824</v>
      </c>
      <c r="H127" s="45"/>
      <c r="I127" s="45" t="s">
        <v>3830</v>
      </c>
      <c r="J127" s="45" t="s">
        <v>3833</v>
      </c>
      <c r="K127" s="48" t="s">
        <v>1738</v>
      </c>
      <c r="L127" s="48" t="s">
        <v>4694</v>
      </c>
      <c r="M127" s="48" t="s">
        <v>4693</v>
      </c>
      <c r="N127" s="48" t="s">
        <v>1737</v>
      </c>
      <c r="O127" s="48" t="s">
        <v>3363</v>
      </c>
      <c r="P127" s="48" t="s">
        <v>1897</v>
      </c>
      <c r="Q127" s="104" t="s">
        <v>1914</v>
      </c>
      <c r="R127" s="104" t="s">
        <v>1896</v>
      </c>
      <c r="S127" s="75">
        <f t="shared" si="3"/>
        <v>1866</v>
      </c>
      <c r="T127" s="75" t="str">
        <f t="shared" si="4"/>
        <v>Tạp vụ</v>
      </c>
      <c r="V127">
        <f t="shared" si="5"/>
        <v>18660415</v>
      </c>
    </row>
    <row r="128" spans="1:22" ht="409.5">
      <c r="A128" s="48" t="s">
        <v>318</v>
      </c>
      <c r="B128" s="48">
        <v>4</v>
      </c>
      <c r="C128" s="48" t="s">
        <v>168</v>
      </c>
      <c r="D128" s="48" t="s">
        <v>13</v>
      </c>
      <c r="E128" s="48" t="s">
        <v>1624</v>
      </c>
      <c r="F128" s="48" t="s">
        <v>1621</v>
      </c>
      <c r="G128" s="94" t="s">
        <v>3854</v>
      </c>
      <c r="H128" s="94" t="s">
        <v>3824</v>
      </c>
      <c r="I128" s="94" t="s">
        <v>4815</v>
      </c>
      <c r="J128" s="94" t="s">
        <v>3831</v>
      </c>
      <c r="K128" s="48" t="s">
        <v>1741</v>
      </c>
      <c r="L128" s="48" t="s">
        <v>327</v>
      </c>
      <c r="M128" s="48" t="s">
        <v>4149</v>
      </c>
      <c r="N128" s="48" t="s">
        <v>1740</v>
      </c>
      <c r="O128" s="48"/>
      <c r="P128" s="48"/>
      <c r="Q128" s="104"/>
      <c r="R128" s="104" t="s">
        <v>1896</v>
      </c>
      <c r="S128" s="75">
        <f t="shared" si="3"/>
        <v>1866</v>
      </c>
      <c r="T128" s="75" t="str">
        <f t="shared" si="4"/>
        <v>Tạp vụ</v>
      </c>
      <c r="V128">
        <f t="shared" si="5"/>
        <v>18660415</v>
      </c>
    </row>
    <row r="129" spans="1:22" ht="238">
      <c r="A129" s="48" t="s">
        <v>318</v>
      </c>
      <c r="B129" s="48">
        <v>4</v>
      </c>
      <c r="C129" s="48" t="s">
        <v>168</v>
      </c>
      <c r="D129" s="48" t="s">
        <v>13</v>
      </c>
      <c r="E129" s="47" t="s">
        <v>1625</v>
      </c>
      <c r="F129" s="48" t="s">
        <v>328</v>
      </c>
      <c r="G129" s="48" t="s">
        <v>3829</v>
      </c>
      <c r="H129" s="48"/>
      <c r="I129" s="48" t="s">
        <v>3846</v>
      </c>
      <c r="J129" s="48"/>
      <c r="K129" s="48" t="s">
        <v>1743</v>
      </c>
      <c r="L129" s="48" t="s">
        <v>329</v>
      </c>
      <c r="M129" s="48" t="s">
        <v>3944</v>
      </c>
      <c r="N129" s="48" t="s">
        <v>1742</v>
      </c>
      <c r="O129" s="48" t="s">
        <v>3552</v>
      </c>
      <c r="P129" s="48" t="s">
        <v>1899</v>
      </c>
      <c r="Q129" s="104" t="s">
        <v>1917</v>
      </c>
      <c r="R129" s="104" t="s">
        <v>1896</v>
      </c>
      <c r="S129" s="75">
        <f t="shared" si="3"/>
        <v>1866</v>
      </c>
      <c r="T129" s="75" t="str">
        <f t="shared" si="4"/>
        <v>Tạp vụ</v>
      </c>
      <c r="V129">
        <f t="shared" si="5"/>
        <v>18660415</v>
      </c>
    </row>
    <row r="130" spans="1:22" ht="136">
      <c r="A130" s="48" t="s">
        <v>318</v>
      </c>
      <c r="B130" s="48">
        <v>4</v>
      </c>
      <c r="C130" s="48" t="s">
        <v>168</v>
      </c>
      <c r="D130" s="48" t="s">
        <v>40</v>
      </c>
      <c r="E130" s="48" t="s">
        <v>330</v>
      </c>
      <c r="F130" s="48" t="s">
        <v>2838</v>
      </c>
      <c r="G130" s="94" t="s">
        <v>3863</v>
      </c>
      <c r="H130" s="94"/>
      <c r="I130" s="94" t="s">
        <v>3864</v>
      </c>
      <c r="J130" s="94"/>
      <c r="K130" s="48" t="s">
        <v>1745</v>
      </c>
      <c r="L130" s="48" t="s">
        <v>331</v>
      </c>
      <c r="M130" s="48" t="s">
        <v>3865</v>
      </c>
      <c r="N130" s="48" t="s">
        <v>1744</v>
      </c>
      <c r="O130" s="48"/>
      <c r="P130" s="48"/>
      <c r="Q130" s="104"/>
      <c r="R130" s="104" t="s">
        <v>1896</v>
      </c>
      <c r="S130" s="75">
        <f t="shared" si="3"/>
        <v>1866</v>
      </c>
      <c r="T130" s="75" t="str">
        <f t="shared" si="4"/>
        <v>Giá chợ</v>
      </c>
      <c r="V130">
        <f t="shared" si="5"/>
        <v>18660415</v>
      </c>
    </row>
    <row r="131" spans="1:22" ht="102">
      <c r="A131" s="48" t="s">
        <v>318</v>
      </c>
      <c r="B131" s="48">
        <v>4</v>
      </c>
      <c r="C131" s="48" t="s">
        <v>168</v>
      </c>
      <c r="D131" s="48" t="s">
        <v>40</v>
      </c>
      <c r="E131" s="48" t="s">
        <v>332</v>
      </c>
      <c r="F131" s="48" t="s">
        <v>2839</v>
      </c>
      <c r="G131" s="94" t="s">
        <v>3863</v>
      </c>
      <c r="H131" s="94"/>
      <c r="I131" s="94" t="s">
        <v>3864</v>
      </c>
      <c r="J131" s="94"/>
      <c r="K131" s="48" t="s">
        <v>1747</v>
      </c>
      <c r="L131" s="48" t="s">
        <v>333</v>
      </c>
      <c r="M131" s="48" t="s">
        <v>3865</v>
      </c>
      <c r="N131" s="48" t="s">
        <v>1746</v>
      </c>
      <c r="O131" s="48"/>
      <c r="P131" s="48"/>
      <c r="Q131" s="104"/>
      <c r="R131" s="104" t="s">
        <v>1896</v>
      </c>
      <c r="S131" s="75">
        <f t="shared" ref="S131:S194" si="6">IFERROR(VALUE(RIGHT(TRIM(A131),4)),"")</f>
        <v>1866</v>
      </c>
      <c r="T131" s="75" t="str">
        <f t="shared" ref="T131:T194" si="7">IF(TRIM(D131)="Tập vụ","Tạp vụ",TRIM(D131))</f>
        <v>Giá chợ</v>
      </c>
      <c r="V131">
        <f t="shared" ref="V131:V194" si="8">IF($A131="","",VALUE(MID($A131,7,4)&amp;MID($A131,4,2)&amp;MID($A131,1,2)))</f>
        <v>18660415</v>
      </c>
    </row>
    <row r="132" spans="1:22" ht="136">
      <c r="A132" s="48" t="s">
        <v>318</v>
      </c>
      <c r="B132" s="48">
        <v>4</v>
      </c>
      <c r="C132" s="48" t="s">
        <v>168</v>
      </c>
      <c r="D132" s="48" t="s">
        <v>40</v>
      </c>
      <c r="E132" s="60" t="s">
        <v>334</v>
      </c>
      <c r="F132" s="48" t="s">
        <v>2840</v>
      </c>
      <c r="G132" s="94" t="s">
        <v>3863</v>
      </c>
      <c r="H132" s="94"/>
      <c r="I132" s="94" t="s">
        <v>3864</v>
      </c>
      <c r="J132" s="94"/>
      <c r="K132" s="48" t="s">
        <v>1749</v>
      </c>
      <c r="L132" s="48" t="s">
        <v>335</v>
      </c>
      <c r="M132" s="48" t="s">
        <v>3865</v>
      </c>
      <c r="N132" s="48" t="s">
        <v>1748</v>
      </c>
      <c r="O132" s="48"/>
      <c r="P132" s="48"/>
      <c r="Q132" s="104"/>
      <c r="R132" s="104" t="s">
        <v>1896</v>
      </c>
      <c r="S132" s="75">
        <f t="shared" si="6"/>
        <v>1866</v>
      </c>
      <c r="T132" s="75" t="str">
        <f t="shared" si="7"/>
        <v>Giá chợ</v>
      </c>
      <c r="V132">
        <f t="shared" si="8"/>
        <v>18660415</v>
      </c>
    </row>
    <row r="133" spans="1:22" ht="153">
      <c r="A133" s="48" t="s">
        <v>318</v>
      </c>
      <c r="B133" s="48">
        <v>4</v>
      </c>
      <c r="C133" s="48" t="s">
        <v>168</v>
      </c>
      <c r="D133" s="48" t="s">
        <v>40</v>
      </c>
      <c r="E133" s="48" t="s">
        <v>336</v>
      </c>
      <c r="F133" s="48" t="s">
        <v>2841</v>
      </c>
      <c r="G133" s="94" t="s">
        <v>3863</v>
      </c>
      <c r="H133" s="94"/>
      <c r="I133" s="94" t="s">
        <v>3864</v>
      </c>
      <c r="J133" s="94"/>
      <c r="K133" s="48" t="s">
        <v>1751</v>
      </c>
      <c r="L133" s="48" t="s">
        <v>337</v>
      </c>
      <c r="M133" s="48" t="s">
        <v>3865</v>
      </c>
      <c r="N133" s="48" t="s">
        <v>1750</v>
      </c>
      <c r="O133" s="48"/>
      <c r="P133" s="48"/>
      <c r="Q133" s="104"/>
      <c r="R133" s="104" t="s">
        <v>1896</v>
      </c>
      <c r="S133" s="75">
        <f t="shared" si="6"/>
        <v>1866</v>
      </c>
      <c r="T133" s="75" t="str">
        <f t="shared" si="7"/>
        <v>Giá chợ</v>
      </c>
      <c r="V133">
        <f t="shared" si="8"/>
        <v>18660415</v>
      </c>
    </row>
    <row r="134" spans="1:22" ht="409.5">
      <c r="A134" s="48" t="s">
        <v>318</v>
      </c>
      <c r="B134" s="48">
        <v>4</v>
      </c>
      <c r="C134" s="48" t="s">
        <v>168</v>
      </c>
      <c r="D134" s="48" t="s">
        <v>64</v>
      </c>
      <c r="E134" s="48" t="s">
        <v>1627</v>
      </c>
      <c r="F134" s="48" t="s">
        <v>1626</v>
      </c>
      <c r="G134" s="48" t="s">
        <v>3829</v>
      </c>
      <c r="H134" s="48"/>
      <c r="I134" s="48" t="s">
        <v>3830</v>
      </c>
      <c r="J134" s="48"/>
      <c r="K134" s="48" t="s">
        <v>1753</v>
      </c>
      <c r="L134" s="48" t="s">
        <v>338</v>
      </c>
      <c r="M134" s="58" t="s">
        <v>3945</v>
      </c>
      <c r="N134" s="48" t="s">
        <v>1752</v>
      </c>
      <c r="O134" s="48" t="s">
        <v>3485</v>
      </c>
      <c r="P134" s="48"/>
      <c r="Q134" s="104"/>
      <c r="R134" s="104" t="s">
        <v>1896</v>
      </c>
      <c r="S134" s="75">
        <f t="shared" si="6"/>
        <v>1866</v>
      </c>
      <c r="T134" s="75" t="str">
        <f t="shared" si="7"/>
        <v>Phụ thêm GDB</v>
      </c>
      <c r="V134">
        <f t="shared" si="8"/>
        <v>18660415</v>
      </c>
    </row>
    <row r="135" spans="1:22" ht="409.5">
      <c r="A135" s="48" t="s">
        <v>318</v>
      </c>
      <c r="B135" s="48">
        <v>4</v>
      </c>
      <c r="C135" s="48" t="s">
        <v>168</v>
      </c>
      <c r="D135" s="48" t="s">
        <v>64</v>
      </c>
      <c r="E135" s="47" t="s">
        <v>1628</v>
      </c>
      <c r="F135" s="48" t="s">
        <v>339</v>
      </c>
      <c r="G135" s="48" t="s">
        <v>3844</v>
      </c>
      <c r="H135" s="48" t="s">
        <v>3837</v>
      </c>
      <c r="I135" s="48" t="s">
        <v>3830</v>
      </c>
      <c r="J135" s="48"/>
      <c r="K135" s="48" t="s">
        <v>1756</v>
      </c>
      <c r="L135" s="48" t="s">
        <v>340</v>
      </c>
      <c r="M135" s="48" t="s">
        <v>3946</v>
      </c>
      <c r="N135" s="48" t="s">
        <v>1755</v>
      </c>
      <c r="O135" s="48"/>
      <c r="P135" s="48"/>
      <c r="Q135" s="104"/>
      <c r="R135" s="104" t="s">
        <v>1896</v>
      </c>
      <c r="S135" s="75">
        <f t="shared" si="6"/>
        <v>1866</v>
      </c>
      <c r="T135" s="75" t="str">
        <f t="shared" si="7"/>
        <v>Phụ thêm GDB</v>
      </c>
      <c r="V135">
        <f t="shared" si="8"/>
        <v>18660415</v>
      </c>
    </row>
    <row r="136" spans="1:22" ht="153">
      <c r="A136" s="48" t="s">
        <v>318</v>
      </c>
      <c r="B136" s="48">
        <v>4</v>
      </c>
      <c r="C136" s="48" t="s">
        <v>168</v>
      </c>
      <c r="D136" s="48" t="s">
        <v>64</v>
      </c>
      <c r="E136" s="47" t="s">
        <v>1013</v>
      </c>
      <c r="F136" s="48" t="s">
        <v>341</v>
      </c>
      <c r="G136" s="45" t="s">
        <v>3844</v>
      </c>
      <c r="H136" s="45"/>
      <c r="I136" s="45" t="s">
        <v>3830</v>
      </c>
      <c r="J136" s="45"/>
      <c r="K136" s="48" t="s">
        <v>1758</v>
      </c>
      <c r="L136" s="48" t="s">
        <v>342</v>
      </c>
      <c r="M136" s="48" t="s">
        <v>3947</v>
      </c>
      <c r="N136" s="48" t="s">
        <v>1757</v>
      </c>
      <c r="O136" s="48"/>
      <c r="P136" s="48"/>
      <c r="Q136" s="104"/>
      <c r="R136" s="104" t="s">
        <v>1896</v>
      </c>
      <c r="S136" s="75">
        <f t="shared" si="6"/>
        <v>1866</v>
      </c>
      <c r="T136" s="75" t="str">
        <f t="shared" si="7"/>
        <v>Phụ thêm GDB</v>
      </c>
      <c r="V136">
        <f t="shared" si="8"/>
        <v>18660415</v>
      </c>
    </row>
    <row r="137" spans="1:22" ht="136">
      <c r="A137" s="48" t="s">
        <v>343</v>
      </c>
      <c r="B137" s="48">
        <v>5</v>
      </c>
      <c r="C137" s="48" t="s">
        <v>168</v>
      </c>
      <c r="D137" s="48" t="s">
        <v>27</v>
      </c>
      <c r="E137" s="48" t="s">
        <v>1564</v>
      </c>
      <c r="F137" s="48" t="s">
        <v>344</v>
      </c>
      <c r="G137" s="48" t="s">
        <v>3844</v>
      </c>
      <c r="H137" s="48"/>
      <c r="I137" s="48" t="s">
        <v>3827</v>
      </c>
      <c r="J137" s="48"/>
      <c r="K137" s="48" t="s">
        <v>1686</v>
      </c>
      <c r="L137" s="48" t="s">
        <v>345</v>
      </c>
      <c r="M137" s="48" t="s">
        <v>3948</v>
      </c>
      <c r="N137" s="48" t="s">
        <v>1685</v>
      </c>
      <c r="O137" s="48"/>
      <c r="P137" s="48"/>
      <c r="Q137" s="104"/>
      <c r="R137" s="104" t="s">
        <v>1896</v>
      </c>
      <c r="S137" s="75">
        <f t="shared" si="6"/>
        <v>1866</v>
      </c>
      <c r="T137" s="75" t="str">
        <f t="shared" si="7"/>
        <v>Công vụ</v>
      </c>
      <c r="V137">
        <f t="shared" si="8"/>
        <v>18660515</v>
      </c>
    </row>
    <row r="138" spans="1:22" ht="289">
      <c r="A138" s="48" t="s">
        <v>343</v>
      </c>
      <c r="B138" s="48">
        <v>5</v>
      </c>
      <c r="C138" s="48" t="s">
        <v>168</v>
      </c>
      <c r="D138" s="48" t="s">
        <v>27</v>
      </c>
      <c r="E138" s="48" t="s">
        <v>1564</v>
      </c>
      <c r="F138" s="48" t="s">
        <v>346</v>
      </c>
      <c r="G138" s="48" t="s">
        <v>3877</v>
      </c>
      <c r="H138" s="48"/>
      <c r="I138" s="48" t="s">
        <v>3838</v>
      </c>
      <c r="J138" s="48"/>
      <c r="K138" s="48" t="s">
        <v>1688</v>
      </c>
      <c r="L138" s="48" t="s">
        <v>347</v>
      </c>
      <c r="M138" s="48" t="s">
        <v>3949</v>
      </c>
      <c r="N138" s="48" t="s">
        <v>1687</v>
      </c>
      <c r="O138" s="48"/>
      <c r="P138" s="48"/>
      <c r="Q138" s="104"/>
      <c r="R138" s="104" t="s">
        <v>1896</v>
      </c>
      <c r="S138" s="75">
        <f t="shared" si="6"/>
        <v>1866</v>
      </c>
      <c r="T138" s="75" t="str">
        <f t="shared" si="7"/>
        <v>Công vụ</v>
      </c>
      <c r="V138">
        <f t="shared" si="8"/>
        <v>18660515</v>
      </c>
    </row>
    <row r="139" spans="1:22" ht="357">
      <c r="A139" s="48" t="s">
        <v>343</v>
      </c>
      <c r="B139" s="48">
        <v>5</v>
      </c>
      <c r="C139" s="48" t="s">
        <v>168</v>
      </c>
      <c r="D139" s="48" t="s">
        <v>27</v>
      </c>
      <c r="E139" s="61" t="s">
        <v>1629</v>
      </c>
      <c r="F139" s="48" t="s">
        <v>348</v>
      </c>
      <c r="G139" s="45" t="s">
        <v>3877</v>
      </c>
      <c r="H139" s="45"/>
      <c r="I139" s="45" t="s">
        <v>3838</v>
      </c>
      <c r="J139" s="45" t="s">
        <v>3825</v>
      </c>
      <c r="K139" s="48" t="s">
        <v>1690</v>
      </c>
      <c r="L139" s="48" t="s">
        <v>349</v>
      </c>
      <c r="M139" s="58" t="s">
        <v>3950</v>
      </c>
      <c r="N139" s="48" t="s">
        <v>1689</v>
      </c>
      <c r="O139" s="48" t="s">
        <v>3485</v>
      </c>
      <c r="P139" s="48"/>
      <c r="Q139" s="104"/>
      <c r="R139" s="104" t="s">
        <v>1896</v>
      </c>
      <c r="S139" s="75">
        <f t="shared" si="6"/>
        <v>1866</v>
      </c>
      <c r="T139" s="75" t="str">
        <f t="shared" si="7"/>
        <v>Công vụ</v>
      </c>
      <c r="V139">
        <f t="shared" si="8"/>
        <v>18660515</v>
      </c>
    </row>
    <row r="140" spans="1:22" ht="409.5">
      <c r="A140" s="48" t="s">
        <v>343</v>
      </c>
      <c r="B140" s="48">
        <v>5</v>
      </c>
      <c r="C140" s="48" t="s">
        <v>168</v>
      </c>
      <c r="D140" s="48" t="s">
        <v>27</v>
      </c>
      <c r="E140" s="48" t="s">
        <v>1564</v>
      </c>
      <c r="F140" s="48" t="s">
        <v>350</v>
      </c>
      <c r="G140" s="45" t="s">
        <v>3844</v>
      </c>
      <c r="H140" s="45"/>
      <c r="I140" s="45" t="s">
        <v>3825</v>
      </c>
      <c r="J140" s="45" t="s">
        <v>3838</v>
      </c>
      <c r="K140" s="48" t="s">
        <v>1692</v>
      </c>
      <c r="L140" s="48" t="s">
        <v>351</v>
      </c>
      <c r="M140" s="48" t="s">
        <v>3951</v>
      </c>
      <c r="N140" s="48" t="s">
        <v>1691</v>
      </c>
      <c r="O140" s="48"/>
      <c r="P140" s="48"/>
      <c r="Q140" s="104"/>
      <c r="R140" s="104" t="s">
        <v>1896</v>
      </c>
      <c r="S140" s="75">
        <f t="shared" si="6"/>
        <v>1866</v>
      </c>
      <c r="T140" s="75" t="str">
        <f t="shared" si="7"/>
        <v>Công vụ</v>
      </c>
      <c r="V140">
        <f t="shared" si="8"/>
        <v>18660515</v>
      </c>
    </row>
    <row r="141" spans="1:22" ht="408">
      <c r="A141" s="48" t="s">
        <v>343</v>
      </c>
      <c r="B141" s="48">
        <v>5</v>
      </c>
      <c r="C141" s="48" t="s">
        <v>168</v>
      </c>
      <c r="D141" s="48" t="s">
        <v>13</v>
      </c>
      <c r="E141" s="48" t="s">
        <v>1564</v>
      </c>
      <c r="F141" s="48" t="s">
        <v>352</v>
      </c>
      <c r="G141" s="48" t="s">
        <v>3824</v>
      </c>
      <c r="H141" s="48"/>
      <c r="I141" s="48" t="s">
        <v>3830</v>
      </c>
      <c r="J141" s="48"/>
      <c r="K141" s="48" t="s">
        <v>1695</v>
      </c>
      <c r="L141" s="48" t="s">
        <v>353</v>
      </c>
      <c r="M141" s="48" t="s">
        <v>3952</v>
      </c>
      <c r="N141" s="48" t="s">
        <v>1694</v>
      </c>
      <c r="O141" s="48" t="s">
        <v>3553</v>
      </c>
      <c r="P141" s="48" t="s">
        <v>1900</v>
      </c>
      <c r="Q141" s="104" t="s">
        <v>1917</v>
      </c>
      <c r="R141" s="104" t="s">
        <v>1896</v>
      </c>
      <c r="S141" s="75">
        <f t="shared" si="6"/>
        <v>1866</v>
      </c>
      <c r="T141" s="75" t="str">
        <f t="shared" si="7"/>
        <v>Tạp vụ</v>
      </c>
      <c r="V141">
        <f t="shared" si="8"/>
        <v>18660515</v>
      </c>
    </row>
    <row r="142" spans="1:22" ht="409.5">
      <c r="A142" s="48" t="s">
        <v>343</v>
      </c>
      <c r="B142" s="48">
        <v>5</v>
      </c>
      <c r="C142" s="48" t="s">
        <v>168</v>
      </c>
      <c r="D142" s="48" t="s">
        <v>13</v>
      </c>
      <c r="E142" s="47" t="s">
        <v>1013</v>
      </c>
      <c r="F142" s="48" t="s">
        <v>354</v>
      </c>
      <c r="G142" s="48" t="s">
        <v>3829</v>
      </c>
      <c r="H142" s="48"/>
      <c r="I142" s="48" t="s">
        <v>3830</v>
      </c>
      <c r="J142" s="48"/>
      <c r="K142" s="48" t="s">
        <v>1697</v>
      </c>
      <c r="L142" s="48" t="s">
        <v>355</v>
      </c>
      <c r="M142" s="47" t="s">
        <v>3953</v>
      </c>
      <c r="N142" s="48" t="s">
        <v>1696</v>
      </c>
      <c r="O142" s="48"/>
      <c r="P142" s="48"/>
      <c r="Q142" s="104"/>
      <c r="R142" s="104" t="s">
        <v>1896</v>
      </c>
      <c r="S142" s="75">
        <f t="shared" si="6"/>
        <v>1866</v>
      </c>
      <c r="T142" s="75" t="str">
        <f t="shared" si="7"/>
        <v>Tạp vụ</v>
      </c>
      <c r="V142">
        <f t="shared" si="8"/>
        <v>18660515</v>
      </c>
    </row>
    <row r="143" spans="1:22" ht="409.5">
      <c r="A143" s="48" t="s">
        <v>343</v>
      </c>
      <c r="B143" s="48">
        <v>5</v>
      </c>
      <c r="C143" s="48" t="s">
        <v>168</v>
      </c>
      <c r="D143" s="48" t="s">
        <v>13</v>
      </c>
      <c r="E143" s="47" t="s">
        <v>1564</v>
      </c>
      <c r="F143" s="48" t="s">
        <v>356</v>
      </c>
      <c r="G143" s="48" t="s">
        <v>1472</v>
      </c>
      <c r="H143" s="48"/>
      <c r="I143" s="48" t="s">
        <v>3866</v>
      </c>
      <c r="J143" s="48"/>
      <c r="K143" s="48" t="s">
        <v>1699</v>
      </c>
      <c r="L143" s="48" t="s">
        <v>357</v>
      </c>
      <c r="M143" s="48" t="s">
        <v>3954</v>
      </c>
      <c r="N143" s="48" t="s">
        <v>1698</v>
      </c>
      <c r="O143" s="48"/>
      <c r="P143" s="48"/>
      <c r="Q143" s="104"/>
      <c r="R143" s="104" t="s">
        <v>1896</v>
      </c>
      <c r="S143" s="75">
        <f t="shared" si="6"/>
        <v>1866</v>
      </c>
      <c r="T143" s="75" t="str">
        <f t="shared" si="7"/>
        <v>Tạp vụ</v>
      </c>
      <c r="V143">
        <f t="shared" si="8"/>
        <v>18660515</v>
      </c>
    </row>
    <row r="144" spans="1:22" ht="409.5">
      <c r="A144" s="48" t="s">
        <v>343</v>
      </c>
      <c r="B144" s="48">
        <v>5</v>
      </c>
      <c r="C144" s="48" t="s">
        <v>168</v>
      </c>
      <c r="D144" s="48" t="s">
        <v>13</v>
      </c>
      <c r="E144" s="48" t="s">
        <v>1633</v>
      </c>
      <c r="F144" s="48" t="s">
        <v>2842</v>
      </c>
      <c r="G144" s="48" t="s">
        <v>3829</v>
      </c>
      <c r="H144" s="48"/>
      <c r="I144" s="48" t="s">
        <v>3846</v>
      </c>
      <c r="J144" s="48"/>
      <c r="K144" s="48" t="s">
        <v>1706</v>
      </c>
      <c r="L144" s="48" t="s">
        <v>358</v>
      </c>
      <c r="M144" s="48" t="s">
        <v>3955</v>
      </c>
      <c r="N144" s="48" t="s">
        <v>1705</v>
      </c>
      <c r="O144" s="48" t="s">
        <v>1630</v>
      </c>
      <c r="P144" s="48" t="s">
        <v>1898</v>
      </c>
      <c r="Q144" s="104" t="s">
        <v>1917</v>
      </c>
      <c r="R144" s="104" t="s">
        <v>1896</v>
      </c>
      <c r="S144" s="75">
        <f t="shared" si="6"/>
        <v>1866</v>
      </c>
      <c r="T144" s="75" t="str">
        <f t="shared" si="7"/>
        <v>Tạp vụ</v>
      </c>
      <c r="V144">
        <f t="shared" si="8"/>
        <v>18660515</v>
      </c>
    </row>
    <row r="145" spans="1:22" ht="289">
      <c r="A145" s="48" t="s">
        <v>343</v>
      </c>
      <c r="B145" s="48">
        <v>5</v>
      </c>
      <c r="C145" s="48" t="s">
        <v>168</v>
      </c>
      <c r="D145" s="48" t="s">
        <v>13</v>
      </c>
      <c r="E145" s="48" t="s">
        <v>1564</v>
      </c>
      <c r="F145" s="48" t="s">
        <v>359</v>
      </c>
      <c r="G145" s="48" t="s">
        <v>3829</v>
      </c>
      <c r="H145" s="48"/>
      <c r="I145" s="48" t="s">
        <v>3828</v>
      </c>
      <c r="J145" s="48"/>
      <c r="K145" s="48" t="s">
        <v>1708</v>
      </c>
      <c r="L145" s="48" t="s">
        <v>360</v>
      </c>
      <c r="M145" s="48" t="s">
        <v>3956</v>
      </c>
      <c r="N145" s="48" t="s">
        <v>1707</v>
      </c>
      <c r="O145" s="48"/>
      <c r="P145" s="48"/>
      <c r="Q145" s="104"/>
      <c r="R145" s="104" t="s">
        <v>1896</v>
      </c>
      <c r="S145" s="75">
        <f t="shared" si="6"/>
        <v>1866</v>
      </c>
      <c r="T145" s="75" t="str">
        <f t="shared" si="7"/>
        <v>Tạp vụ</v>
      </c>
      <c r="V145">
        <f t="shared" si="8"/>
        <v>18660515</v>
      </c>
    </row>
    <row r="146" spans="1:22" ht="391">
      <c r="A146" s="48" t="s">
        <v>343</v>
      </c>
      <c r="B146" s="48">
        <v>5</v>
      </c>
      <c r="C146" s="48" t="s">
        <v>168</v>
      </c>
      <c r="D146" s="48" t="s">
        <v>13</v>
      </c>
      <c r="E146" s="48" t="s">
        <v>1564</v>
      </c>
      <c r="F146" s="48" t="s">
        <v>361</v>
      </c>
      <c r="G146" s="45" t="s">
        <v>3854</v>
      </c>
      <c r="H146" s="45"/>
      <c r="I146" s="45" t="s">
        <v>4815</v>
      </c>
      <c r="J146" s="45" t="s">
        <v>3823</v>
      </c>
      <c r="K146" s="48" t="s">
        <v>1710</v>
      </c>
      <c r="L146" s="48" t="s">
        <v>362</v>
      </c>
      <c r="M146" s="48" t="s">
        <v>3957</v>
      </c>
      <c r="N146" s="48" t="s">
        <v>1709</v>
      </c>
      <c r="O146" s="48"/>
      <c r="P146" s="48"/>
      <c r="Q146" s="104"/>
      <c r="R146" s="104" t="s">
        <v>1896</v>
      </c>
      <c r="S146" s="75">
        <f t="shared" si="6"/>
        <v>1866</v>
      </c>
      <c r="T146" s="75" t="str">
        <f t="shared" si="7"/>
        <v>Tạp vụ</v>
      </c>
      <c r="V146">
        <f t="shared" si="8"/>
        <v>18660515</v>
      </c>
    </row>
    <row r="147" spans="1:22" ht="409.5">
      <c r="A147" s="48" t="s">
        <v>343</v>
      </c>
      <c r="B147" s="48">
        <v>5</v>
      </c>
      <c r="C147" s="48" t="s">
        <v>168</v>
      </c>
      <c r="D147" s="48" t="s">
        <v>13</v>
      </c>
      <c r="E147" s="48" t="s">
        <v>1564</v>
      </c>
      <c r="F147" s="48" t="s">
        <v>363</v>
      </c>
      <c r="G147" s="48" t="s">
        <v>3854</v>
      </c>
      <c r="H147" s="48"/>
      <c r="I147" s="48" t="s">
        <v>4814</v>
      </c>
      <c r="J147" s="48" t="s">
        <v>4815</v>
      </c>
      <c r="K147" s="48" t="s">
        <v>1715</v>
      </c>
      <c r="L147" s="48" t="s">
        <v>364</v>
      </c>
      <c r="M147" s="47" t="s">
        <v>3958</v>
      </c>
      <c r="N147" s="48" t="s">
        <v>1714</v>
      </c>
      <c r="O147" s="48" t="s">
        <v>3359</v>
      </c>
      <c r="P147" s="48" t="s">
        <v>1897</v>
      </c>
      <c r="Q147" s="104" t="s">
        <v>1914</v>
      </c>
      <c r="R147" s="104" t="s">
        <v>1896</v>
      </c>
      <c r="S147" s="75">
        <f t="shared" si="6"/>
        <v>1866</v>
      </c>
      <c r="T147" s="75" t="str">
        <f t="shared" si="7"/>
        <v>Tạp vụ</v>
      </c>
      <c r="V147">
        <f t="shared" si="8"/>
        <v>18660515</v>
      </c>
    </row>
    <row r="148" spans="1:22" ht="409.5">
      <c r="A148" s="48" t="s">
        <v>343</v>
      </c>
      <c r="B148" s="48">
        <v>5</v>
      </c>
      <c r="C148" s="48" t="s">
        <v>168</v>
      </c>
      <c r="D148" s="48" t="s">
        <v>13</v>
      </c>
      <c r="E148" s="48" t="s">
        <v>1564</v>
      </c>
      <c r="F148" s="48" t="s">
        <v>365</v>
      </c>
      <c r="G148" s="31" t="s">
        <v>3829</v>
      </c>
      <c r="H148" s="45"/>
      <c r="I148" s="45" t="s">
        <v>3846</v>
      </c>
      <c r="J148" s="45"/>
      <c r="K148" s="48" t="s">
        <v>1717</v>
      </c>
      <c r="L148" s="48" t="s">
        <v>366</v>
      </c>
      <c r="M148" s="31" t="s">
        <v>4704</v>
      </c>
      <c r="N148" s="48" t="s">
        <v>1716</v>
      </c>
      <c r="O148" s="48"/>
      <c r="P148" s="48"/>
      <c r="Q148" s="104"/>
      <c r="R148" s="104" t="s">
        <v>1896</v>
      </c>
      <c r="S148" s="75">
        <f t="shared" si="6"/>
        <v>1866</v>
      </c>
      <c r="T148" s="75" t="str">
        <f t="shared" si="7"/>
        <v>Tạp vụ</v>
      </c>
      <c r="V148">
        <f t="shared" si="8"/>
        <v>18660515</v>
      </c>
    </row>
    <row r="149" spans="1:22" ht="409.5">
      <c r="A149" s="48" t="s">
        <v>343</v>
      </c>
      <c r="B149" s="48">
        <v>5</v>
      </c>
      <c r="C149" s="48" t="s">
        <v>168</v>
      </c>
      <c r="D149" s="48" t="s">
        <v>13</v>
      </c>
      <c r="E149" s="48" t="s">
        <v>1564</v>
      </c>
      <c r="F149" s="48" t="s">
        <v>367</v>
      </c>
      <c r="G149" s="94" t="s">
        <v>3829</v>
      </c>
      <c r="H149" s="94"/>
      <c r="I149" s="94" t="s">
        <v>3828</v>
      </c>
      <c r="J149" s="94"/>
      <c r="K149" s="48" t="s">
        <v>1719</v>
      </c>
      <c r="L149" s="48" t="s">
        <v>368</v>
      </c>
      <c r="M149" s="47" t="s">
        <v>3963</v>
      </c>
      <c r="N149" s="48" t="s">
        <v>1718</v>
      </c>
      <c r="O149" s="48" t="s">
        <v>3554</v>
      </c>
      <c r="P149" s="48" t="s">
        <v>1901</v>
      </c>
      <c r="Q149" s="104" t="s">
        <v>1917</v>
      </c>
      <c r="R149" s="104" t="s">
        <v>1896</v>
      </c>
      <c r="S149" s="75">
        <f t="shared" si="6"/>
        <v>1866</v>
      </c>
      <c r="T149" s="75" t="str">
        <f t="shared" si="7"/>
        <v>Tạp vụ</v>
      </c>
      <c r="V149">
        <f t="shared" si="8"/>
        <v>18660515</v>
      </c>
    </row>
    <row r="150" spans="1:22" ht="409.5">
      <c r="A150" s="48" t="s">
        <v>343</v>
      </c>
      <c r="B150" s="48">
        <v>5</v>
      </c>
      <c r="C150" s="48" t="s">
        <v>168</v>
      </c>
      <c r="D150" s="48" t="s">
        <v>13</v>
      </c>
      <c r="E150" s="47" t="s">
        <v>1013</v>
      </c>
      <c r="F150" s="48" t="s">
        <v>369</v>
      </c>
      <c r="G150" s="94" t="s">
        <v>3878</v>
      </c>
      <c r="H150" s="94" t="s">
        <v>3824</v>
      </c>
      <c r="I150" s="94" t="s">
        <v>3823</v>
      </c>
      <c r="J150" s="94"/>
      <c r="K150" s="48" t="s">
        <v>1723</v>
      </c>
      <c r="L150" s="48" t="s">
        <v>370</v>
      </c>
      <c r="M150" s="48" t="s">
        <v>3964</v>
      </c>
      <c r="N150" s="48" t="s">
        <v>1722</v>
      </c>
      <c r="O150" s="48"/>
      <c r="P150" s="48"/>
      <c r="Q150" s="104"/>
      <c r="R150" s="104" t="s">
        <v>1896</v>
      </c>
      <c r="S150" s="75">
        <f t="shared" si="6"/>
        <v>1866</v>
      </c>
      <c r="T150" s="75" t="str">
        <f t="shared" si="7"/>
        <v>Tạp vụ</v>
      </c>
      <c r="V150">
        <f t="shared" si="8"/>
        <v>18660515</v>
      </c>
    </row>
    <row r="151" spans="1:22" ht="136">
      <c r="A151" s="48" t="s">
        <v>343</v>
      </c>
      <c r="B151" s="48">
        <v>5</v>
      </c>
      <c r="C151" s="48" t="s">
        <v>168</v>
      </c>
      <c r="D151" s="48" t="s">
        <v>13</v>
      </c>
      <c r="E151" s="48" t="s">
        <v>371</v>
      </c>
      <c r="F151" s="48" t="s">
        <v>2843</v>
      </c>
      <c r="G151" s="94" t="s">
        <v>3837</v>
      </c>
      <c r="H151" s="94"/>
      <c r="I151" s="94" t="s">
        <v>3838</v>
      </c>
      <c r="J151" s="94"/>
      <c r="K151" s="48" t="s">
        <v>1721</v>
      </c>
      <c r="L151" s="48" t="s">
        <v>372</v>
      </c>
      <c r="M151" s="48" t="s">
        <v>3965</v>
      </c>
      <c r="N151" s="48" t="s">
        <v>1720</v>
      </c>
      <c r="O151" s="48"/>
      <c r="P151" s="48"/>
      <c r="Q151" s="104"/>
      <c r="R151" s="104" t="s">
        <v>1896</v>
      </c>
      <c r="S151" s="75">
        <f t="shared" si="6"/>
        <v>1866</v>
      </c>
      <c r="T151" s="75" t="str">
        <f t="shared" si="7"/>
        <v>Tạp vụ</v>
      </c>
      <c r="V151">
        <f t="shared" si="8"/>
        <v>18660515</v>
      </c>
    </row>
    <row r="152" spans="1:22" ht="306">
      <c r="A152" s="48" t="s">
        <v>343</v>
      </c>
      <c r="B152" s="48">
        <v>5</v>
      </c>
      <c r="C152" s="48" t="s">
        <v>168</v>
      </c>
      <c r="D152" s="48" t="s">
        <v>13</v>
      </c>
      <c r="E152" s="48" t="s">
        <v>1632</v>
      </c>
      <c r="F152" s="48" t="s">
        <v>2844</v>
      </c>
      <c r="G152" s="94" t="s">
        <v>3837</v>
      </c>
      <c r="H152" s="94"/>
      <c r="I152" s="94" t="s">
        <v>3838</v>
      </c>
      <c r="J152" s="94"/>
      <c r="K152" s="48" t="s">
        <v>1725</v>
      </c>
      <c r="L152" s="48" t="s">
        <v>373</v>
      </c>
      <c r="M152" s="48" t="s">
        <v>3966</v>
      </c>
      <c r="N152" s="48" t="s">
        <v>1724</v>
      </c>
      <c r="O152" s="48"/>
      <c r="P152" s="48"/>
      <c r="Q152" s="104"/>
      <c r="R152" s="104" t="s">
        <v>1896</v>
      </c>
      <c r="S152" s="75">
        <f t="shared" si="6"/>
        <v>1866</v>
      </c>
      <c r="T152" s="75" t="str">
        <f t="shared" si="7"/>
        <v>Tạp vụ</v>
      </c>
      <c r="V152">
        <f t="shared" si="8"/>
        <v>18660515</v>
      </c>
    </row>
    <row r="153" spans="1:22" ht="187">
      <c r="A153" s="48" t="s">
        <v>374</v>
      </c>
      <c r="B153" s="48">
        <v>6</v>
      </c>
      <c r="C153" s="48" t="s">
        <v>168</v>
      </c>
      <c r="D153" s="48" t="s">
        <v>27</v>
      </c>
      <c r="E153" s="48" t="s">
        <v>1564</v>
      </c>
      <c r="F153" s="48" t="s">
        <v>1631</v>
      </c>
      <c r="G153" s="94" t="s">
        <v>3844</v>
      </c>
      <c r="H153" s="94"/>
      <c r="I153" s="94" t="s">
        <v>3827</v>
      </c>
      <c r="J153" s="94"/>
      <c r="K153" s="48" t="s">
        <v>2185</v>
      </c>
      <c r="L153" s="48" t="s">
        <v>375</v>
      </c>
      <c r="M153" s="48" t="s">
        <v>3967</v>
      </c>
      <c r="N153" s="48"/>
      <c r="O153" s="48"/>
      <c r="P153" s="48"/>
      <c r="Q153" s="104"/>
      <c r="R153" s="104" t="s">
        <v>1896</v>
      </c>
      <c r="S153" s="75">
        <f t="shared" si="6"/>
        <v>1866</v>
      </c>
      <c r="T153" s="75" t="str">
        <f t="shared" si="7"/>
        <v>Công vụ</v>
      </c>
      <c r="V153">
        <f t="shared" si="8"/>
        <v>18660615</v>
      </c>
    </row>
    <row r="154" spans="1:22" ht="153">
      <c r="A154" s="48" t="s">
        <v>374</v>
      </c>
      <c r="B154" s="48">
        <v>6</v>
      </c>
      <c r="C154" s="48" t="s">
        <v>168</v>
      </c>
      <c r="D154" s="48" t="s">
        <v>27</v>
      </c>
      <c r="E154" s="48" t="s">
        <v>1564</v>
      </c>
      <c r="F154" s="48" t="s">
        <v>376</v>
      </c>
      <c r="G154" s="45" t="s">
        <v>3844</v>
      </c>
      <c r="H154" s="45"/>
      <c r="I154" s="45" t="s">
        <v>3828</v>
      </c>
      <c r="J154" s="45" t="s">
        <v>3827</v>
      </c>
      <c r="K154" s="48" t="s">
        <v>2186</v>
      </c>
      <c r="L154" s="48" t="s">
        <v>377</v>
      </c>
      <c r="M154" s="48" t="s">
        <v>4448</v>
      </c>
      <c r="N154" s="48"/>
      <c r="O154" s="48"/>
      <c r="P154" s="48"/>
      <c r="Q154" s="104"/>
      <c r="R154" s="104" t="s">
        <v>1896</v>
      </c>
      <c r="S154" s="75">
        <f t="shared" si="6"/>
        <v>1866</v>
      </c>
      <c r="T154" s="75" t="str">
        <f t="shared" si="7"/>
        <v>Công vụ</v>
      </c>
      <c r="V154">
        <f t="shared" si="8"/>
        <v>18660615</v>
      </c>
    </row>
    <row r="155" spans="1:22" ht="170">
      <c r="A155" s="48" t="s">
        <v>374</v>
      </c>
      <c r="B155" s="48">
        <v>6</v>
      </c>
      <c r="C155" s="48" t="s">
        <v>168</v>
      </c>
      <c r="D155" s="48" t="s">
        <v>27</v>
      </c>
      <c r="E155" s="48" t="s">
        <v>1564</v>
      </c>
      <c r="F155" s="48" t="s">
        <v>378</v>
      </c>
      <c r="G155" s="45" t="s">
        <v>3844</v>
      </c>
      <c r="H155" s="45"/>
      <c r="I155" s="45" t="s">
        <v>4814</v>
      </c>
      <c r="J155" s="45" t="s">
        <v>3827</v>
      </c>
      <c r="K155" s="48" t="s">
        <v>2187</v>
      </c>
      <c r="L155" s="48" t="s">
        <v>379</v>
      </c>
      <c r="M155" s="48" t="s">
        <v>3959</v>
      </c>
      <c r="N155" s="48"/>
      <c r="O155" s="48"/>
      <c r="P155" s="48"/>
      <c r="Q155" s="104"/>
      <c r="R155" s="104" t="s">
        <v>1896</v>
      </c>
      <c r="S155" s="75">
        <f t="shared" si="6"/>
        <v>1866</v>
      </c>
      <c r="T155" s="75" t="str">
        <f t="shared" si="7"/>
        <v>Công vụ</v>
      </c>
      <c r="V155">
        <f t="shared" si="8"/>
        <v>18660615</v>
      </c>
    </row>
    <row r="156" spans="1:22" ht="221">
      <c r="A156" s="48" t="s">
        <v>374</v>
      </c>
      <c r="B156" s="48">
        <v>6</v>
      </c>
      <c r="C156" s="48" t="s">
        <v>168</v>
      </c>
      <c r="D156" s="48" t="s">
        <v>13</v>
      </c>
      <c r="E156" s="48" t="s">
        <v>1564</v>
      </c>
      <c r="F156" s="48" t="s">
        <v>380</v>
      </c>
      <c r="G156" s="45" t="s">
        <v>3822</v>
      </c>
      <c r="H156" s="118" t="s">
        <v>3824</v>
      </c>
      <c r="I156" s="45" t="s">
        <v>3828</v>
      </c>
      <c r="J156" s="45"/>
      <c r="K156" s="48" t="s">
        <v>2188</v>
      </c>
      <c r="L156" s="48" t="s">
        <v>381</v>
      </c>
      <c r="M156" s="48" t="s">
        <v>3968</v>
      </c>
      <c r="N156" s="48"/>
      <c r="O156" s="48"/>
      <c r="P156" s="48"/>
      <c r="Q156" s="104"/>
      <c r="R156" s="104" t="s">
        <v>1896</v>
      </c>
      <c r="S156" s="75">
        <f t="shared" si="6"/>
        <v>1866</v>
      </c>
      <c r="T156" s="75" t="str">
        <f t="shared" si="7"/>
        <v>Tạp vụ</v>
      </c>
      <c r="V156">
        <f t="shared" si="8"/>
        <v>18660615</v>
      </c>
    </row>
    <row r="157" spans="1:22" ht="306">
      <c r="A157" s="48" t="s">
        <v>374</v>
      </c>
      <c r="B157" s="48">
        <v>6</v>
      </c>
      <c r="C157" s="48" t="s">
        <v>168</v>
      </c>
      <c r="D157" s="48" t="s">
        <v>13</v>
      </c>
      <c r="E157" s="48" t="s">
        <v>1564</v>
      </c>
      <c r="F157" s="48" t="s">
        <v>382</v>
      </c>
      <c r="G157" s="94" t="s">
        <v>1472</v>
      </c>
      <c r="H157" s="94"/>
      <c r="I157" s="94" t="s">
        <v>3866</v>
      </c>
      <c r="J157" s="94"/>
      <c r="K157" s="48" t="s">
        <v>2189</v>
      </c>
      <c r="L157" s="48" t="s">
        <v>383</v>
      </c>
      <c r="M157" s="48" t="s">
        <v>3960</v>
      </c>
      <c r="N157" s="48"/>
      <c r="O157" s="48"/>
      <c r="P157" s="48"/>
      <c r="Q157" s="104"/>
      <c r="R157" s="104" t="s">
        <v>1896</v>
      </c>
      <c r="S157" s="75">
        <f t="shared" si="6"/>
        <v>1866</v>
      </c>
      <c r="T157" s="75" t="str">
        <f t="shared" si="7"/>
        <v>Tạp vụ</v>
      </c>
      <c r="V157">
        <f t="shared" si="8"/>
        <v>18660615</v>
      </c>
    </row>
    <row r="158" spans="1:22" ht="306">
      <c r="A158" s="48" t="s">
        <v>374</v>
      </c>
      <c r="B158" s="48">
        <v>6</v>
      </c>
      <c r="C158" s="48" t="s">
        <v>168</v>
      </c>
      <c r="D158" s="48" t="s">
        <v>13</v>
      </c>
      <c r="E158" s="48" t="s">
        <v>1634</v>
      </c>
      <c r="F158" s="48" t="s">
        <v>384</v>
      </c>
      <c r="G158" s="45" t="s">
        <v>3829</v>
      </c>
      <c r="H158" s="45"/>
      <c r="I158" s="45" t="s">
        <v>3850</v>
      </c>
      <c r="J158" s="45" t="s">
        <v>3823</v>
      </c>
      <c r="K158" s="48" t="s">
        <v>2190</v>
      </c>
      <c r="L158" s="48" t="s">
        <v>385</v>
      </c>
      <c r="M158" s="48" t="s">
        <v>3969</v>
      </c>
      <c r="N158" s="48"/>
      <c r="O158" s="48"/>
      <c r="P158" s="48"/>
      <c r="Q158" s="104"/>
      <c r="R158" s="104" t="s">
        <v>1896</v>
      </c>
      <c r="S158" s="75">
        <f t="shared" si="6"/>
        <v>1866</v>
      </c>
      <c r="T158" s="75" t="str">
        <f t="shared" si="7"/>
        <v>Tạp vụ</v>
      </c>
      <c r="V158">
        <f t="shared" si="8"/>
        <v>18660615</v>
      </c>
    </row>
    <row r="159" spans="1:22" ht="289">
      <c r="A159" s="48" t="s">
        <v>374</v>
      </c>
      <c r="B159" s="48">
        <v>6</v>
      </c>
      <c r="C159" s="48" t="s">
        <v>168</v>
      </c>
      <c r="D159" s="48" t="s">
        <v>13</v>
      </c>
      <c r="E159" s="48" t="s">
        <v>1564</v>
      </c>
      <c r="F159" s="48" t="s">
        <v>386</v>
      </c>
      <c r="G159" s="94" t="s">
        <v>3878</v>
      </c>
      <c r="H159" s="94" t="s">
        <v>3824</v>
      </c>
      <c r="I159" s="94" t="s">
        <v>3823</v>
      </c>
      <c r="J159" s="94"/>
      <c r="K159" s="48" t="s">
        <v>2191</v>
      </c>
      <c r="L159" s="48" t="s">
        <v>387</v>
      </c>
      <c r="M159" s="48" t="s">
        <v>3961</v>
      </c>
      <c r="N159" s="48"/>
      <c r="O159" s="48" t="s">
        <v>1635</v>
      </c>
      <c r="P159" s="48" t="s">
        <v>1900</v>
      </c>
      <c r="Q159" s="104" t="s">
        <v>1917</v>
      </c>
      <c r="R159" s="104" t="s">
        <v>1896</v>
      </c>
      <c r="S159" s="75">
        <f t="shared" si="6"/>
        <v>1866</v>
      </c>
      <c r="T159" s="75" t="str">
        <f t="shared" si="7"/>
        <v>Tạp vụ</v>
      </c>
      <c r="V159">
        <f t="shared" si="8"/>
        <v>18660615</v>
      </c>
    </row>
    <row r="160" spans="1:22" ht="272">
      <c r="A160" s="48" t="s">
        <v>374</v>
      </c>
      <c r="B160" s="48">
        <v>6</v>
      </c>
      <c r="C160" s="48" t="s">
        <v>168</v>
      </c>
      <c r="D160" s="48" t="s">
        <v>13</v>
      </c>
      <c r="E160" s="48" t="s">
        <v>1578</v>
      </c>
      <c r="F160" s="48" t="s">
        <v>388</v>
      </c>
      <c r="G160" s="45" t="s">
        <v>3824</v>
      </c>
      <c r="H160" s="45"/>
      <c r="I160" s="45" t="s">
        <v>3827</v>
      </c>
      <c r="J160" s="45" t="s">
        <v>3838</v>
      </c>
      <c r="K160" s="48" t="s">
        <v>2192</v>
      </c>
      <c r="L160" s="48" t="s">
        <v>389</v>
      </c>
      <c r="M160" s="47" t="s">
        <v>3962</v>
      </c>
      <c r="N160" s="48"/>
      <c r="O160" s="48" t="s">
        <v>3359</v>
      </c>
      <c r="P160" s="48" t="s">
        <v>1897</v>
      </c>
      <c r="Q160" s="104" t="s">
        <v>1914</v>
      </c>
      <c r="R160" s="104" t="s">
        <v>1896</v>
      </c>
      <c r="S160" s="75">
        <f t="shared" si="6"/>
        <v>1866</v>
      </c>
      <c r="T160" s="75" t="str">
        <f t="shared" si="7"/>
        <v>Tạp vụ</v>
      </c>
      <c r="V160">
        <f t="shared" si="8"/>
        <v>18660615</v>
      </c>
    </row>
    <row r="161" spans="1:22" ht="255">
      <c r="A161" s="48" t="s">
        <v>374</v>
      </c>
      <c r="B161" s="48">
        <v>6</v>
      </c>
      <c r="C161" s="48" t="s">
        <v>168</v>
      </c>
      <c r="D161" s="48" t="s">
        <v>13</v>
      </c>
      <c r="E161" s="48" t="s">
        <v>1578</v>
      </c>
      <c r="F161" s="48" t="s">
        <v>390</v>
      </c>
      <c r="G161" s="94" t="s">
        <v>3854</v>
      </c>
      <c r="H161" s="94" t="s">
        <v>3824</v>
      </c>
      <c r="I161" s="94" t="s">
        <v>4815</v>
      </c>
      <c r="J161" s="94" t="s">
        <v>3831</v>
      </c>
      <c r="K161" s="48" t="s">
        <v>2193</v>
      </c>
      <c r="L161" s="48" t="s">
        <v>391</v>
      </c>
      <c r="M161" s="48" t="s">
        <v>4150</v>
      </c>
      <c r="N161" s="48"/>
      <c r="O161" s="48"/>
      <c r="P161" s="48"/>
      <c r="Q161" s="104"/>
      <c r="R161" s="104" t="s">
        <v>1896</v>
      </c>
      <c r="S161" s="75">
        <f t="shared" si="6"/>
        <v>1866</v>
      </c>
      <c r="T161" s="75" t="str">
        <f t="shared" si="7"/>
        <v>Tạp vụ</v>
      </c>
      <c r="V161">
        <f t="shared" si="8"/>
        <v>18660615</v>
      </c>
    </row>
    <row r="162" spans="1:22" ht="221">
      <c r="A162" s="48" t="s">
        <v>374</v>
      </c>
      <c r="B162" s="48">
        <v>6</v>
      </c>
      <c r="C162" s="48" t="s">
        <v>168</v>
      </c>
      <c r="D162" s="48" t="s">
        <v>13</v>
      </c>
      <c r="E162" s="47" t="s">
        <v>1636</v>
      </c>
      <c r="F162" s="48" t="s">
        <v>392</v>
      </c>
      <c r="G162" s="94" t="s">
        <v>3854</v>
      </c>
      <c r="H162" s="94"/>
      <c r="I162" s="94" t="s">
        <v>3825</v>
      </c>
      <c r="J162" s="94"/>
      <c r="K162" s="48" t="s">
        <v>2194</v>
      </c>
      <c r="L162" s="48" t="s">
        <v>393</v>
      </c>
      <c r="M162" s="48" t="s">
        <v>3970</v>
      </c>
      <c r="N162" s="48"/>
      <c r="O162" s="48"/>
      <c r="P162" s="48"/>
      <c r="Q162" s="104"/>
      <c r="R162" s="104" t="s">
        <v>1896</v>
      </c>
      <c r="S162" s="75">
        <f t="shared" si="6"/>
        <v>1866</v>
      </c>
      <c r="T162" s="75" t="str">
        <f t="shared" si="7"/>
        <v>Tạp vụ</v>
      </c>
      <c r="V162">
        <f t="shared" si="8"/>
        <v>18660615</v>
      </c>
    </row>
    <row r="163" spans="1:22" ht="204">
      <c r="A163" s="48" t="s">
        <v>374</v>
      </c>
      <c r="B163" s="48">
        <v>6</v>
      </c>
      <c r="C163" s="48" t="s">
        <v>168</v>
      </c>
      <c r="D163" s="48" t="s">
        <v>13</v>
      </c>
      <c r="E163" s="48" t="s">
        <v>1638</v>
      </c>
      <c r="F163" s="57" t="s">
        <v>1637</v>
      </c>
      <c r="G163" s="95" t="s">
        <v>3878</v>
      </c>
      <c r="H163" s="95" t="s">
        <v>3824</v>
      </c>
      <c r="I163" s="94" t="s">
        <v>3823</v>
      </c>
      <c r="J163" s="94"/>
      <c r="K163" s="48" t="s">
        <v>2195</v>
      </c>
      <c r="L163" s="48" t="s">
        <v>394</v>
      </c>
      <c r="M163" s="47" t="s">
        <v>3971</v>
      </c>
      <c r="N163" s="48"/>
      <c r="O163" s="48" t="s">
        <v>3555</v>
      </c>
      <c r="P163" s="48" t="s">
        <v>1897</v>
      </c>
      <c r="Q163" s="104" t="s">
        <v>1914</v>
      </c>
      <c r="R163" s="104" t="s">
        <v>1896</v>
      </c>
      <c r="S163" s="75">
        <f t="shared" si="6"/>
        <v>1866</v>
      </c>
      <c r="T163" s="75" t="str">
        <f t="shared" si="7"/>
        <v>Tạp vụ</v>
      </c>
      <c r="V163">
        <f t="shared" si="8"/>
        <v>18660615</v>
      </c>
    </row>
    <row r="164" spans="1:22" ht="136">
      <c r="A164" s="48" t="s">
        <v>374</v>
      </c>
      <c r="B164" s="48">
        <v>6</v>
      </c>
      <c r="C164" s="48" t="s">
        <v>168</v>
      </c>
      <c r="D164" s="48" t="s">
        <v>13</v>
      </c>
      <c r="E164" s="48" t="s">
        <v>395</v>
      </c>
      <c r="F164" s="48" t="s">
        <v>2845</v>
      </c>
      <c r="G164" s="94" t="s">
        <v>3863</v>
      </c>
      <c r="H164" s="94"/>
      <c r="I164" s="94" t="s">
        <v>3864</v>
      </c>
      <c r="J164" s="94"/>
      <c r="K164" s="48" t="s">
        <v>2196</v>
      </c>
      <c r="L164" s="48" t="s">
        <v>396</v>
      </c>
      <c r="M164" s="48" t="s">
        <v>3865</v>
      </c>
      <c r="N164" s="48"/>
      <c r="O164" s="48"/>
      <c r="P164" s="48"/>
      <c r="Q164" s="104"/>
      <c r="R164" s="104" t="s">
        <v>1896</v>
      </c>
      <c r="S164" s="75">
        <f t="shared" si="6"/>
        <v>1866</v>
      </c>
      <c r="T164" s="75" t="str">
        <f t="shared" si="7"/>
        <v>Tạp vụ</v>
      </c>
      <c r="V164">
        <f t="shared" si="8"/>
        <v>18660615</v>
      </c>
    </row>
    <row r="165" spans="1:22" ht="102">
      <c r="A165" s="48" t="s">
        <v>374</v>
      </c>
      <c r="B165" s="48">
        <v>6</v>
      </c>
      <c r="C165" s="48" t="s">
        <v>168</v>
      </c>
      <c r="D165" s="48" t="s">
        <v>13</v>
      </c>
      <c r="E165" s="48" t="s">
        <v>397</v>
      </c>
      <c r="F165" s="48" t="s">
        <v>2846</v>
      </c>
      <c r="G165" s="94" t="s">
        <v>3863</v>
      </c>
      <c r="H165" s="94"/>
      <c r="I165" s="94" t="s">
        <v>3864</v>
      </c>
      <c r="J165" s="94"/>
      <c r="K165" s="48" t="s">
        <v>2197</v>
      </c>
      <c r="L165" s="48" t="s">
        <v>398</v>
      </c>
      <c r="M165" s="48" t="s">
        <v>3865</v>
      </c>
      <c r="N165" s="48"/>
      <c r="O165" s="48"/>
      <c r="P165" s="48"/>
      <c r="Q165" s="104"/>
      <c r="R165" s="104" t="s">
        <v>1896</v>
      </c>
      <c r="S165" s="75">
        <f t="shared" si="6"/>
        <v>1866</v>
      </c>
      <c r="T165" s="75" t="str">
        <f t="shared" si="7"/>
        <v>Tạp vụ</v>
      </c>
      <c r="V165">
        <f t="shared" si="8"/>
        <v>18660615</v>
      </c>
    </row>
    <row r="166" spans="1:22" ht="255">
      <c r="A166" s="48" t="s">
        <v>374</v>
      </c>
      <c r="B166" s="48">
        <v>6</v>
      </c>
      <c r="C166" s="48" t="s">
        <v>168</v>
      </c>
      <c r="D166" s="48" t="s">
        <v>13</v>
      </c>
      <c r="E166" s="48" t="s">
        <v>1639</v>
      </c>
      <c r="F166" s="48" t="s">
        <v>2847</v>
      </c>
      <c r="G166" s="94" t="s">
        <v>3863</v>
      </c>
      <c r="H166" s="94"/>
      <c r="I166" s="94" t="s">
        <v>3864</v>
      </c>
      <c r="J166" s="94"/>
      <c r="K166" s="48" t="s">
        <v>2198</v>
      </c>
      <c r="L166" s="48" t="s">
        <v>399</v>
      </c>
      <c r="M166" s="48" t="s">
        <v>3865</v>
      </c>
      <c r="N166" s="48"/>
      <c r="O166" s="48"/>
      <c r="P166" s="48"/>
      <c r="Q166" s="104"/>
      <c r="R166" s="104" t="s">
        <v>1896</v>
      </c>
      <c r="S166" s="75">
        <f t="shared" si="6"/>
        <v>1866</v>
      </c>
      <c r="T166" s="75" t="str">
        <f t="shared" si="7"/>
        <v>Tạp vụ</v>
      </c>
      <c r="V166">
        <f t="shared" si="8"/>
        <v>18660615</v>
      </c>
    </row>
    <row r="167" spans="1:22" ht="102">
      <c r="A167" s="48" t="s">
        <v>400</v>
      </c>
      <c r="B167" s="48">
        <v>6</v>
      </c>
      <c r="C167" s="48" t="s">
        <v>401</v>
      </c>
      <c r="D167" s="48" t="s">
        <v>13</v>
      </c>
      <c r="E167" s="48" t="s">
        <v>397</v>
      </c>
      <c r="F167" s="57" t="s">
        <v>2846</v>
      </c>
      <c r="G167" s="95" t="s">
        <v>3863</v>
      </c>
      <c r="H167" s="95"/>
      <c r="I167" s="94" t="s">
        <v>3864</v>
      </c>
      <c r="J167" s="94"/>
      <c r="K167" s="48" t="s">
        <v>2197</v>
      </c>
      <c r="L167" s="48" t="s">
        <v>3556</v>
      </c>
      <c r="M167" s="48" t="s">
        <v>3865</v>
      </c>
      <c r="N167" s="48"/>
      <c r="O167" s="48"/>
      <c r="P167" s="48"/>
      <c r="Q167" s="104"/>
      <c r="R167" s="104" t="s">
        <v>1896</v>
      </c>
      <c r="S167" s="75">
        <f t="shared" si="6"/>
        <v>1866</v>
      </c>
      <c r="T167" s="75" t="str">
        <f t="shared" si="7"/>
        <v>Tạp vụ</v>
      </c>
      <c r="V167">
        <f t="shared" si="8"/>
        <v>18660615</v>
      </c>
    </row>
    <row r="168" spans="1:22" ht="289">
      <c r="A168" s="48" t="s">
        <v>400</v>
      </c>
      <c r="B168" s="48">
        <v>6</v>
      </c>
      <c r="C168" s="48" t="s">
        <v>401</v>
      </c>
      <c r="D168" s="48" t="s">
        <v>13</v>
      </c>
      <c r="E168" s="48" t="s">
        <v>1632</v>
      </c>
      <c r="F168" s="48" t="s">
        <v>2844</v>
      </c>
      <c r="G168" s="94" t="s">
        <v>3863</v>
      </c>
      <c r="H168" s="94"/>
      <c r="I168" s="94" t="s">
        <v>3864</v>
      </c>
      <c r="J168" s="94"/>
      <c r="K168" s="48" t="s">
        <v>2199</v>
      </c>
      <c r="L168" s="48" t="s">
        <v>3557</v>
      </c>
      <c r="M168" s="48" t="s">
        <v>3865</v>
      </c>
      <c r="N168" s="48"/>
      <c r="O168" s="48"/>
      <c r="P168" s="48"/>
      <c r="Q168" s="104"/>
      <c r="R168" s="104" t="s">
        <v>1896</v>
      </c>
      <c r="S168" s="75">
        <f t="shared" si="6"/>
        <v>1866</v>
      </c>
      <c r="T168" s="75" t="str">
        <f t="shared" si="7"/>
        <v>Tạp vụ</v>
      </c>
      <c r="V168">
        <f t="shared" si="8"/>
        <v>18660615</v>
      </c>
    </row>
    <row r="169" spans="1:22" ht="409.5">
      <c r="A169" s="48" t="s">
        <v>402</v>
      </c>
      <c r="B169" s="48">
        <v>7</v>
      </c>
      <c r="C169" s="48" t="s">
        <v>168</v>
      </c>
      <c r="D169" s="48" t="s">
        <v>27</v>
      </c>
      <c r="E169" s="47" t="s">
        <v>1640</v>
      </c>
      <c r="F169" s="48" t="s">
        <v>403</v>
      </c>
      <c r="G169" s="48" t="s">
        <v>3844</v>
      </c>
      <c r="H169" s="48"/>
      <c r="I169" s="48" t="s">
        <v>3828</v>
      </c>
      <c r="J169" s="48"/>
      <c r="K169" s="48" t="s">
        <v>2200</v>
      </c>
      <c r="L169" s="48" t="s">
        <v>404</v>
      </c>
      <c r="M169" s="48" t="s">
        <v>4449</v>
      </c>
      <c r="N169" s="48"/>
      <c r="O169" s="48"/>
      <c r="P169" s="48"/>
      <c r="Q169" s="104"/>
      <c r="R169" s="104" t="s">
        <v>1896</v>
      </c>
      <c r="S169" s="75">
        <f t="shared" si="6"/>
        <v>1866</v>
      </c>
      <c r="T169" s="75" t="str">
        <f t="shared" si="7"/>
        <v>Công vụ</v>
      </c>
      <c r="V169">
        <f t="shared" si="8"/>
        <v>18660715</v>
      </c>
    </row>
    <row r="170" spans="1:22" ht="340">
      <c r="A170" s="48" t="s">
        <v>402</v>
      </c>
      <c r="B170" s="48">
        <v>7</v>
      </c>
      <c r="C170" s="48" t="s">
        <v>168</v>
      </c>
      <c r="D170" s="48" t="s">
        <v>27</v>
      </c>
      <c r="E170" s="47" t="s">
        <v>1641</v>
      </c>
      <c r="F170" s="48" t="s">
        <v>405</v>
      </c>
      <c r="G170" s="48" t="s">
        <v>3844</v>
      </c>
      <c r="H170" s="48"/>
      <c r="I170" s="48" t="s">
        <v>3828</v>
      </c>
      <c r="J170" s="48"/>
      <c r="K170" s="48" t="s">
        <v>2201</v>
      </c>
      <c r="L170" s="48" t="s">
        <v>406</v>
      </c>
      <c r="M170" s="48" t="s">
        <v>4450</v>
      </c>
      <c r="N170" s="48"/>
      <c r="O170" s="48"/>
      <c r="P170" s="48"/>
      <c r="Q170" s="104"/>
      <c r="R170" s="104" t="s">
        <v>1896</v>
      </c>
      <c r="S170" s="75">
        <f t="shared" si="6"/>
        <v>1866</v>
      </c>
      <c r="T170" s="75" t="str">
        <f t="shared" si="7"/>
        <v>Công vụ</v>
      </c>
      <c r="V170">
        <f t="shared" si="8"/>
        <v>18660715</v>
      </c>
    </row>
    <row r="171" spans="1:22" ht="187">
      <c r="A171" s="48" t="s">
        <v>402</v>
      </c>
      <c r="B171" s="48">
        <v>7</v>
      </c>
      <c r="C171" s="48" t="s">
        <v>168</v>
      </c>
      <c r="D171" s="48" t="s">
        <v>27</v>
      </c>
      <c r="E171" s="48" t="s">
        <v>1013</v>
      </c>
      <c r="F171" s="48" t="s">
        <v>407</v>
      </c>
      <c r="G171" s="48" t="s">
        <v>3877</v>
      </c>
      <c r="H171" s="48"/>
      <c r="I171" s="48" t="s">
        <v>3838</v>
      </c>
      <c r="J171" s="48"/>
      <c r="K171" s="48" t="s">
        <v>2202</v>
      </c>
      <c r="L171" s="48" t="s">
        <v>408</v>
      </c>
      <c r="M171" s="48" t="s">
        <v>3972</v>
      </c>
      <c r="N171" s="48"/>
      <c r="O171" s="48"/>
      <c r="P171" s="48"/>
      <c r="Q171" s="104"/>
      <c r="R171" s="104" t="s">
        <v>1896</v>
      </c>
      <c r="S171" s="75">
        <f t="shared" si="6"/>
        <v>1866</v>
      </c>
      <c r="T171" s="75" t="str">
        <f t="shared" si="7"/>
        <v>Công vụ</v>
      </c>
      <c r="V171">
        <f t="shared" si="8"/>
        <v>18660715</v>
      </c>
    </row>
    <row r="172" spans="1:22" ht="153">
      <c r="A172" s="48" t="s">
        <v>402</v>
      </c>
      <c r="B172" s="48">
        <v>7</v>
      </c>
      <c r="C172" s="48" t="s">
        <v>168</v>
      </c>
      <c r="D172" s="48" t="s">
        <v>27</v>
      </c>
      <c r="E172" s="47" t="s">
        <v>1642</v>
      </c>
      <c r="F172" s="48" t="s">
        <v>409</v>
      </c>
      <c r="G172" s="48" t="s">
        <v>3877</v>
      </c>
      <c r="H172" s="48"/>
      <c r="I172" s="48" t="s">
        <v>3838</v>
      </c>
      <c r="J172" s="48"/>
      <c r="K172" s="48" t="s">
        <v>2203</v>
      </c>
      <c r="L172" s="48" t="s">
        <v>410</v>
      </c>
      <c r="M172" s="48" t="s">
        <v>3973</v>
      </c>
      <c r="N172" s="48"/>
      <c r="O172" s="48"/>
      <c r="P172" s="48"/>
      <c r="Q172" s="104"/>
      <c r="R172" s="104" t="s">
        <v>1896</v>
      </c>
      <c r="S172" s="75">
        <f t="shared" si="6"/>
        <v>1866</v>
      </c>
      <c r="T172" s="75" t="str">
        <f t="shared" si="7"/>
        <v>Công vụ</v>
      </c>
      <c r="V172">
        <f t="shared" si="8"/>
        <v>18660715</v>
      </c>
    </row>
    <row r="173" spans="1:22" ht="187">
      <c r="A173" s="48" t="s">
        <v>402</v>
      </c>
      <c r="B173" s="48">
        <v>7</v>
      </c>
      <c r="C173" s="48" t="s">
        <v>168</v>
      </c>
      <c r="D173" s="48" t="s">
        <v>27</v>
      </c>
      <c r="E173" s="47" t="s">
        <v>1013</v>
      </c>
      <c r="F173" s="48" t="s">
        <v>411</v>
      </c>
      <c r="G173" s="48" t="s">
        <v>3877</v>
      </c>
      <c r="H173" s="48"/>
      <c r="I173" s="48" t="s">
        <v>3838</v>
      </c>
      <c r="J173" s="48"/>
      <c r="K173" s="48" t="s">
        <v>2204</v>
      </c>
      <c r="L173" s="48" t="s">
        <v>412</v>
      </c>
      <c r="M173" s="48" t="s">
        <v>3974</v>
      </c>
      <c r="N173" s="48"/>
      <c r="O173" s="48"/>
      <c r="P173" s="48"/>
      <c r="Q173" s="104"/>
      <c r="R173" s="104" t="s">
        <v>1896</v>
      </c>
      <c r="S173" s="75">
        <f t="shared" si="6"/>
        <v>1866</v>
      </c>
      <c r="T173" s="75" t="str">
        <f t="shared" si="7"/>
        <v>Công vụ</v>
      </c>
      <c r="V173">
        <f t="shared" si="8"/>
        <v>18660715</v>
      </c>
    </row>
    <row r="174" spans="1:22" ht="85">
      <c r="A174" s="48" t="s">
        <v>402</v>
      </c>
      <c r="B174" s="48">
        <v>7</v>
      </c>
      <c r="C174" s="48" t="s">
        <v>168</v>
      </c>
      <c r="D174" s="48" t="s">
        <v>13</v>
      </c>
      <c r="E174" s="48" t="s">
        <v>1644</v>
      </c>
      <c r="F174" s="57" t="s">
        <v>1643</v>
      </c>
      <c r="G174" s="57" t="s">
        <v>3829</v>
      </c>
      <c r="H174" s="57"/>
      <c r="I174" s="48" t="s">
        <v>3830</v>
      </c>
      <c r="J174" s="48"/>
      <c r="K174" s="48" t="s">
        <v>2205</v>
      </c>
      <c r="L174" s="48" t="s">
        <v>413</v>
      </c>
      <c r="M174" s="48" t="s">
        <v>3975</v>
      </c>
      <c r="N174" s="48"/>
      <c r="O174" s="48"/>
      <c r="P174" s="48"/>
      <c r="Q174" s="104"/>
      <c r="R174" s="104" t="s">
        <v>1896</v>
      </c>
      <c r="S174" s="75">
        <f t="shared" si="6"/>
        <v>1866</v>
      </c>
      <c r="T174" s="75" t="str">
        <f t="shared" si="7"/>
        <v>Tạp vụ</v>
      </c>
      <c r="V174">
        <f t="shared" si="8"/>
        <v>18660715</v>
      </c>
    </row>
    <row r="175" spans="1:22" ht="119">
      <c r="A175" s="48" t="s">
        <v>402</v>
      </c>
      <c r="B175" s="48">
        <v>7</v>
      </c>
      <c r="C175" s="48" t="s">
        <v>168</v>
      </c>
      <c r="D175" s="48" t="s">
        <v>13</v>
      </c>
      <c r="E175" s="48" t="s">
        <v>1648</v>
      </c>
      <c r="F175" s="48" t="s">
        <v>1647</v>
      </c>
      <c r="G175" s="48" t="s">
        <v>3829</v>
      </c>
      <c r="H175" s="48"/>
      <c r="I175" s="48" t="s">
        <v>3830</v>
      </c>
      <c r="J175" s="48"/>
      <c r="K175" s="48" t="s">
        <v>2206</v>
      </c>
      <c r="L175" s="48" t="s">
        <v>414</v>
      </c>
      <c r="M175" s="48" t="s">
        <v>3976</v>
      </c>
      <c r="N175" s="48"/>
      <c r="O175" s="48"/>
      <c r="P175" s="48"/>
      <c r="Q175" s="104"/>
      <c r="R175" s="104" t="s">
        <v>1896</v>
      </c>
      <c r="S175" s="75">
        <f t="shared" si="6"/>
        <v>1866</v>
      </c>
      <c r="T175" s="75" t="str">
        <f t="shared" si="7"/>
        <v>Tạp vụ</v>
      </c>
      <c r="V175">
        <f t="shared" si="8"/>
        <v>18660715</v>
      </c>
    </row>
    <row r="176" spans="1:22" ht="119">
      <c r="A176" s="48" t="s">
        <v>402</v>
      </c>
      <c r="B176" s="48">
        <v>7</v>
      </c>
      <c r="C176" s="48" t="s">
        <v>168</v>
      </c>
      <c r="D176" s="48" t="s">
        <v>13</v>
      </c>
      <c r="E176" s="48" t="s">
        <v>1645</v>
      </c>
      <c r="F176" s="48" t="s">
        <v>1649</v>
      </c>
      <c r="G176" s="48" t="s">
        <v>3829</v>
      </c>
      <c r="H176" s="48"/>
      <c r="I176" s="48" t="s">
        <v>3830</v>
      </c>
      <c r="J176" s="48"/>
      <c r="K176" s="48" t="s">
        <v>2207</v>
      </c>
      <c r="L176" s="48" t="s">
        <v>415</v>
      </c>
      <c r="M176" s="48" t="s">
        <v>3977</v>
      </c>
      <c r="N176" s="48"/>
      <c r="O176" s="48"/>
      <c r="P176" s="48"/>
      <c r="Q176" s="104"/>
      <c r="R176" s="104" t="s">
        <v>1896</v>
      </c>
      <c r="S176" s="75">
        <f t="shared" si="6"/>
        <v>1866</v>
      </c>
      <c r="T176" s="75" t="str">
        <f t="shared" si="7"/>
        <v>Tạp vụ</v>
      </c>
      <c r="V176">
        <f t="shared" si="8"/>
        <v>18660715</v>
      </c>
    </row>
    <row r="177" spans="1:22" ht="204">
      <c r="A177" s="48" t="s">
        <v>402</v>
      </c>
      <c r="B177" s="48">
        <v>7</v>
      </c>
      <c r="C177" s="48" t="s">
        <v>168</v>
      </c>
      <c r="D177" s="48" t="s">
        <v>13</v>
      </c>
      <c r="E177" s="48" t="s">
        <v>1651</v>
      </c>
      <c r="F177" s="48" t="s">
        <v>1650</v>
      </c>
      <c r="G177" s="48" t="s">
        <v>3829</v>
      </c>
      <c r="H177" s="48"/>
      <c r="I177" s="48" t="s">
        <v>3830</v>
      </c>
      <c r="J177" s="48"/>
      <c r="K177" s="48" t="s">
        <v>2208</v>
      </c>
      <c r="L177" s="48" t="s">
        <v>416</v>
      </c>
      <c r="M177" s="48" t="s">
        <v>3978</v>
      </c>
      <c r="N177" s="48"/>
      <c r="O177" s="48"/>
      <c r="P177" s="48"/>
      <c r="Q177" s="104"/>
      <c r="R177" s="104" t="s">
        <v>1896</v>
      </c>
      <c r="S177" s="75">
        <f t="shared" si="6"/>
        <v>1866</v>
      </c>
      <c r="T177" s="75" t="str">
        <f t="shared" si="7"/>
        <v>Tạp vụ</v>
      </c>
      <c r="V177">
        <f t="shared" si="8"/>
        <v>18660715</v>
      </c>
    </row>
    <row r="178" spans="1:22" ht="238">
      <c r="A178" s="48" t="s">
        <v>402</v>
      </c>
      <c r="B178" s="48">
        <v>7</v>
      </c>
      <c r="C178" s="48" t="s">
        <v>168</v>
      </c>
      <c r="D178" s="48" t="s">
        <v>13</v>
      </c>
      <c r="E178" s="48" t="s">
        <v>1646</v>
      </c>
      <c r="F178" s="48" t="s">
        <v>1653</v>
      </c>
      <c r="G178" s="48" t="s">
        <v>3829</v>
      </c>
      <c r="H178" s="48"/>
      <c r="I178" s="48" t="s">
        <v>3830</v>
      </c>
      <c r="J178" s="48"/>
      <c r="K178" s="48" t="s">
        <v>2209</v>
      </c>
      <c r="L178" s="48" t="s">
        <v>417</v>
      </c>
      <c r="M178" s="48" t="s">
        <v>3979</v>
      </c>
      <c r="N178" s="48"/>
      <c r="O178" s="48"/>
      <c r="P178" s="48"/>
      <c r="Q178" s="104"/>
      <c r="R178" s="104" t="s">
        <v>1896</v>
      </c>
      <c r="S178" s="75">
        <f t="shared" si="6"/>
        <v>1866</v>
      </c>
      <c r="T178" s="75" t="str">
        <f t="shared" si="7"/>
        <v>Tạp vụ</v>
      </c>
      <c r="V178">
        <f t="shared" si="8"/>
        <v>18660715</v>
      </c>
    </row>
    <row r="179" spans="1:22" ht="204">
      <c r="A179" s="48" t="s">
        <v>402</v>
      </c>
      <c r="B179" s="48">
        <v>7</v>
      </c>
      <c r="C179" s="48" t="s">
        <v>168</v>
      </c>
      <c r="D179" s="48" t="s">
        <v>13</v>
      </c>
      <c r="E179" s="48" t="s">
        <v>1652</v>
      </c>
      <c r="F179" s="48" t="s">
        <v>1654</v>
      </c>
      <c r="G179" s="48" t="s">
        <v>3829</v>
      </c>
      <c r="H179" s="48"/>
      <c r="I179" s="48" t="s">
        <v>3830</v>
      </c>
      <c r="J179" s="48"/>
      <c r="K179" s="48" t="s">
        <v>2210</v>
      </c>
      <c r="L179" s="48" t="s">
        <v>418</v>
      </c>
      <c r="M179" s="48" t="s">
        <v>3980</v>
      </c>
      <c r="N179" s="48"/>
      <c r="O179" s="48"/>
      <c r="P179" s="48"/>
      <c r="Q179" s="104"/>
      <c r="R179" s="104" t="s">
        <v>1896</v>
      </c>
      <c r="S179" s="75">
        <f t="shared" si="6"/>
        <v>1866</v>
      </c>
      <c r="T179" s="75" t="str">
        <f t="shared" si="7"/>
        <v>Tạp vụ</v>
      </c>
      <c r="V179">
        <f t="shared" si="8"/>
        <v>18660715</v>
      </c>
    </row>
    <row r="180" spans="1:22" ht="187">
      <c r="A180" s="48" t="s">
        <v>402</v>
      </c>
      <c r="B180" s="48">
        <v>7</v>
      </c>
      <c r="C180" s="48" t="s">
        <v>168</v>
      </c>
      <c r="D180" s="48" t="s">
        <v>13</v>
      </c>
      <c r="E180" s="48" t="s">
        <v>1657</v>
      </c>
      <c r="F180" s="48" t="s">
        <v>1656</v>
      </c>
      <c r="G180" s="48" t="s">
        <v>3829</v>
      </c>
      <c r="H180" s="48"/>
      <c r="I180" s="48" t="s">
        <v>3830</v>
      </c>
      <c r="J180" s="48"/>
      <c r="K180" s="48" t="s">
        <v>2211</v>
      </c>
      <c r="L180" s="48" t="s">
        <v>419</v>
      </c>
      <c r="M180" s="48" t="s">
        <v>3981</v>
      </c>
      <c r="N180" s="48"/>
      <c r="O180" s="48"/>
      <c r="P180" s="48"/>
      <c r="Q180" s="104"/>
      <c r="R180" s="104" t="s">
        <v>1896</v>
      </c>
      <c r="S180" s="75">
        <f t="shared" si="6"/>
        <v>1866</v>
      </c>
      <c r="T180" s="75" t="str">
        <f t="shared" si="7"/>
        <v>Tạp vụ</v>
      </c>
      <c r="V180">
        <f t="shared" si="8"/>
        <v>18660715</v>
      </c>
    </row>
    <row r="181" spans="1:22" ht="170">
      <c r="A181" s="48" t="s">
        <v>402</v>
      </c>
      <c r="B181" s="48">
        <v>7</v>
      </c>
      <c r="C181" s="48" t="s">
        <v>168</v>
      </c>
      <c r="D181" s="48" t="s">
        <v>13</v>
      </c>
      <c r="E181" s="48" t="s">
        <v>1658</v>
      </c>
      <c r="F181" s="48" t="s">
        <v>1655</v>
      </c>
      <c r="G181" s="48" t="s">
        <v>3829</v>
      </c>
      <c r="H181" s="48"/>
      <c r="I181" s="48" t="s">
        <v>3830</v>
      </c>
      <c r="J181" s="48"/>
      <c r="K181" s="48" t="s">
        <v>2212</v>
      </c>
      <c r="L181" s="48" t="s">
        <v>420</v>
      </c>
      <c r="M181" s="48" t="s">
        <v>3982</v>
      </c>
      <c r="N181" s="48"/>
      <c r="O181" s="48"/>
      <c r="P181" s="48"/>
      <c r="Q181" s="104"/>
      <c r="R181" s="104" t="s">
        <v>1896</v>
      </c>
      <c r="S181" s="75">
        <f t="shared" si="6"/>
        <v>1866</v>
      </c>
      <c r="T181" s="75" t="str">
        <f t="shared" si="7"/>
        <v>Tạp vụ</v>
      </c>
      <c r="V181">
        <f t="shared" si="8"/>
        <v>18660715</v>
      </c>
    </row>
    <row r="182" spans="1:22" ht="136">
      <c r="A182" s="48" t="s">
        <v>402</v>
      </c>
      <c r="B182" s="48">
        <v>7</v>
      </c>
      <c r="C182" s="48" t="s">
        <v>168</v>
      </c>
      <c r="D182" s="48" t="s">
        <v>13</v>
      </c>
      <c r="E182" s="48" t="s">
        <v>1660</v>
      </c>
      <c r="F182" s="48" t="s">
        <v>1659</v>
      </c>
      <c r="G182" s="48" t="s">
        <v>3829</v>
      </c>
      <c r="H182" s="48"/>
      <c r="I182" s="48" t="s">
        <v>3830</v>
      </c>
      <c r="J182" s="48"/>
      <c r="K182" s="48" t="s">
        <v>2213</v>
      </c>
      <c r="L182" s="48" t="s">
        <v>421</v>
      </c>
      <c r="M182" s="48" t="s">
        <v>3983</v>
      </c>
      <c r="N182" s="48"/>
      <c r="O182" s="48"/>
      <c r="P182" s="48"/>
      <c r="Q182" s="104"/>
      <c r="R182" s="104" t="s">
        <v>1896</v>
      </c>
      <c r="S182" s="75">
        <f t="shared" si="6"/>
        <v>1866</v>
      </c>
      <c r="T182" s="75" t="str">
        <f t="shared" si="7"/>
        <v>Tạp vụ</v>
      </c>
      <c r="V182">
        <f t="shared" si="8"/>
        <v>18660715</v>
      </c>
    </row>
    <row r="183" spans="1:22" ht="238">
      <c r="A183" s="48" t="s">
        <v>402</v>
      </c>
      <c r="B183" s="48">
        <v>7</v>
      </c>
      <c r="C183" s="48" t="s">
        <v>168</v>
      </c>
      <c r="D183" s="48" t="s">
        <v>13</v>
      </c>
      <c r="E183" s="48" t="s">
        <v>1662</v>
      </c>
      <c r="F183" s="48" t="s">
        <v>1661</v>
      </c>
      <c r="G183" s="48" t="s">
        <v>3829</v>
      </c>
      <c r="H183" s="48"/>
      <c r="I183" s="48" t="s">
        <v>3830</v>
      </c>
      <c r="J183" s="48"/>
      <c r="K183" s="48" t="s">
        <v>2214</v>
      </c>
      <c r="L183" s="48" t="s">
        <v>422</v>
      </c>
      <c r="M183" s="48" t="s">
        <v>3984</v>
      </c>
      <c r="N183" s="48"/>
      <c r="O183" s="48"/>
      <c r="P183" s="48"/>
      <c r="Q183" s="104"/>
      <c r="R183" s="104" t="s">
        <v>1896</v>
      </c>
      <c r="S183" s="75">
        <f t="shared" si="6"/>
        <v>1866</v>
      </c>
      <c r="T183" s="75" t="str">
        <f t="shared" si="7"/>
        <v>Tạp vụ</v>
      </c>
      <c r="V183">
        <f t="shared" si="8"/>
        <v>18660715</v>
      </c>
    </row>
    <row r="184" spans="1:22" ht="323">
      <c r="A184" s="48" t="s">
        <v>402</v>
      </c>
      <c r="B184" s="48">
        <v>7</v>
      </c>
      <c r="C184" s="48" t="s">
        <v>168</v>
      </c>
      <c r="D184" s="48" t="s">
        <v>13</v>
      </c>
      <c r="E184" s="47" t="s">
        <v>1013</v>
      </c>
      <c r="F184" s="48" t="s">
        <v>423</v>
      </c>
      <c r="G184" s="48" t="s">
        <v>3824</v>
      </c>
      <c r="H184" s="48"/>
      <c r="I184" s="48" t="s">
        <v>3830</v>
      </c>
      <c r="J184" s="48" t="s">
        <v>3828</v>
      </c>
      <c r="K184" s="48" t="s">
        <v>2215</v>
      </c>
      <c r="L184" s="48" t="s">
        <v>424</v>
      </c>
      <c r="M184" s="48" t="s">
        <v>3985</v>
      </c>
      <c r="N184" s="48"/>
      <c r="O184" s="48"/>
      <c r="P184" s="48"/>
      <c r="Q184" s="104"/>
      <c r="R184" s="104" t="s">
        <v>1896</v>
      </c>
      <c r="S184" s="75">
        <f t="shared" si="6"/>
        <v>1866</v>
      </c>
      <c r="T184" s="75" t="str">
        <f t="shared" si="7"/>
        <v>Tạp vụ</v>
      </c>
      <c r="V184">
        <f t="shared" si="8"/>
        <v>18660715</v>
      </c>
    </row>
    <row r="185" spans="1:22" ht="340">
      <c r="A185" s="48" t="s">
        <v>402</v>
      </c>
      <c r="B185" s="48">
        <v>7</v>
      </c>
      <c r="C185" s="48" t="s">
        <v>168</v>
      </c>
      <c r="D185" s="48" t="s">
        <v>13</v>
      </c>
      <c r="E185" s="48" t="s">
        <v>1564</v>
      </c>
      <c r="F185" s="48" t="s">
        <v>425</v>
      </c>
      <c r="G185" s="45" t="s">
        <v>3829</v>
      </c>
      <c r="H185" s="45"/>
      <c r="I185" s="45" t="s">
        <v>4814</v>
      </c>
      <c r="J185" s="45"/>
      <c r="K185" s="48" t="s">
        <v>2216</v>
      </c>
      <c r="L185" s="48" t="s">
        <v>426</v>
      </c>
      <c r="M185" s="48" t="s">
        <v>3986</v>
      </c>
      <c r="N185" s="48"/>
      <c r="O185" s="48"/>
      <c r="P185" s="48"/>
      <c r="Q185" s="104"/>
      <c r="R185" s="104" t="s">
        <v>1896</v>
      </c>
      <c r="S185" s="75">
        <f t="shared" si="6"/>
        <v>1866</v>
      </c>
      <c r="T185" s="75" t="str">
        <f t="shared" si="7"/>
        <v>Tạp vụ</v>
      </c>
      <c r="V185">
        <f t="shared" si="8"/>
        <v>18660715</v>
      </c>
    </row>
    <row r="186" spans="1:22" ht="409.5">
      <c r="A186" s="48" t="s">
        <v>402</v>
      </c>
      <c r="B186" s="48">
        <v>7</v>
      </c>
      <c r="C186" s="48" t="s">
        <v>168</v>
      </c>
      <c r="D186" s="48" t="s">
        <v>13</v>
      </c>
      <c r="E186" s="48" t="s">
        <v>1564</v>
      </c>
      <c r="F186" s="48" t="s">
        <v>427</v>
      </c>
      <c r="G186" s="48" t="s">
        <v>1472</v>
      </c>
      <c r="H186" s="48"/>
      <c r="I186" s="48" t="s">
        <v>3866</v>
      </c>
      <c r="J186" s="48"/>
      <c r="K186" s="48" t="s">
        <v>2217</v>
      </c>
      <c r="L186" s="48" t="s">
        <v>428</v>
      </c>
      <c r="M186" s="48" t="s">
        <v>3987</v>
      </c>
      <c r="N186" s="48"/>
      <c r="O186" s="48"/>
      <c r="P186" s="48"/>
      <c r="Q186" s="104"/>
      <c r="R186" s="104" t="s">
        <v>1896</v>
      </c>
      <c r="S186" s="75">
        <f t="shared" si="6"/>
        <v>1866</v>
      </c>
      <c r="T186" s="75" t="str">
        <f t="shared" si="7"/>
        <v>Tạp vụ</v>
      </c>
      <c r="V186">
        <f t="shared" si="8"/>
        <v>18660715</v>
      </c>
    </row>
    <row r="187" spans="1:22" ht="85">
      <c r="A187" s="48" t="s">
        <v>402</v>
      </c>
      <c r="B187" s="48">
        <v>7</v>
      </c>
      <c r="C187" s="48" t="s">
        <v>168</v>
      </c>
      <c r="D187" s="48" t="s">
        <v>13</v>
      </c>
      <c r="E187" s="48" t="s">
        <v>429</v>
      </c>
      <c r="F187" s="48" t="s">
        <v>1663</v>
      </c>
      <c r="G187" s="94" t="s">
        <v>3863</v>
      </c>
      <c r="H187" s="94"/>
      <c r="I187" s="94" t="s">
        <v>3864</v>
      </c>
      <c r="J187" s="94"/>
      <c r="K187" s="48" t="s">
        <v>2218</v>
      </c>
      <c r="L187" s="48" t="s">
        <v>430</v>
      </c>
      <c r="M187" s="48" t="s">
        <v>3865</v>
      </c>
      <c r="N187" s="48"/>
      <c r="O187" s="48"/>
      <c r="P187" s="48"/>
      <c r="Q187" s="104"/>
      <c r="R187" s="104" t="s">
        <v>1896</v>
      </c>
      <c r="S187" s="75">
        <f t="shared" si="6"/>
        <v>1866</v>
      </c>
      <c r="T187" s="75" t="str">
        <f t="shared" si="7"/>
        <v>Tạp vụ</v>
      </c>
      <c r="V187">
        <f t="shared" si="8"/>
        <v>18660715</v>
      </c>
    </row>
    <row r="188" spans="1:22" ht="85">
      <c r="A188" s="48" t="s">
        <v>402</v>
      </c>
      <c r="B188" s="48">
        <v>7</v>
      </c>
      <c r="C188" s="48" t="s">
        <v>168</v>
      </c>
      <c r="D188" s="48" t="s">
        <v>13</v>
      </c>
      <c r="E188" s="48" t="s">
        <v>431</v>
      </c>
      <c r="F188" s="48" t="s">
        <v>1664</v>
      </c>
      <c r="G188" s="94" t="s">
        <v>3863</v>
      </c>
      <c r="H188" s="94"/>
      <c r="I188" s="94" t="s">
        <v>3864</v>
      </c>
      <c r="J188" s="94"/>
      <c r="K188" s="48" t="s">
        <v>2219</v>
      </c>
      <c r="L188" s="48" t="s">
        <v>432</v>
      </c>
      <c r="M188" s="48" t="s">
        <v>3865</v>
      </c>
      <c r="N188" s="48"/>
      <c r="O188" s="48"/>
      <c r="P188" s="48"/>
      <c r="Q188" s="104"/>
      <c r="R188" s="104" t="s">
        <v>1896</v>
      </c>
      <c r="S188" s="75">
        <f t="shared" si="6"/>
        <v>1866</v>
      </c>
      <c r="T188" s="75" t="str">
        <f t="shared" si="7"/>
        <v>Tạp vụ</v>
      </c>
      <c r="V188">
        <f t="shared" si="8"/>
        <v>18660715</v>
      </c>
    </row>
    <row r="189" spans="1:22" ht="85">
      <c r="A189" s="48" t="s">
        <v>402</v>
      </c>
      <c r="B189" s="48">
        <v>7</v>
      </c>
      <c r="C189" s="48" t="s">
        <v>168</v>
      </c>
      <c r="D189" s="48" t="s">
        <v>13</v>
      </c>
      <c r="E189" s="48" t="s">
        <v>433</v>
      </c>
      <c r="F189" s="48" t="s">
        <v>2848</v>
      </c>
      <c r="G189" s="94" t="s">
        <v>3863</v>
      </c>
      <c r="H189" s="94"/>
      <c r="I189" s="94" t="s">
        <v>3864</v>
      </c>
      <c r="J189" s="94"/>
      <c r="K189" s="48" t="s">
        <v>2220</v>
      </c>
      <c r="L189" s="48" t="s">
        <v>434</v>
      </c>
      <c r="M189" s="48" t="s">
        <v>3865</v>
      </c>
      <c r="N189" s="48"/>
      <c r="O189" s="48"/>
      <c r="P189" s="48"/>
      <c r="Q189" s="104"/>
      <c r="R189" s="104" t="s">
        <v>1896</v>
      </c>
      <c r="S189" s="75">
        <f t="shared" si="6"/>
        <v>1866</v>
      </c>
      <c r="T189" s="75" t="str">
        <f t="shared" si="7"/>
        <v>Tạp vụ</v>
      </c>
      <c r="V189">
        <f t="shared" si="8"/>
        <v>18660715</v>
      </c>
    </row>
    <row r="190" spans="1:22" ht="272">
      <c r="A190" s="27" t="s">
        <v>167</v>
      </c>
      <c r="B190" s="28">
        <v>8</v>
      </c>
      <c r="C190" s="28" t="s">
        <v>168</v>
      </c>
      <c r="D190" s="28" t="s">
        <v>27</v>
      </c>
      <c r="E190" s="28" t="s">
        <v>1665</v>
      </c>
      <c r="F190" s="28" t="s">
        <v>2849</v>
      </c>
      <c r="G190" s="28" t="s">
        <v>3844</v>
      </c>
      <c r="H190" s="28"/>
      <c r="I190" s="28" t="s">
        <v>3828</v>
      </c>
      <c r="J190" s="28"/>
      <c r="K190" s="28" t="s">
        <v>2221</v>
      </c>
      <c r="L190" s="28" t="s">
        <v>171</v>
      </c>
      <c r="M190" s="48" t="s">
        <v>4451</v>
      </c>
      <c r="N190" s="48"/>
      <c r="O190" s="48"/>
      <c r="P190" s="48"/>
      <c r="Q190" s="104"/>
      <c r="R190" s="104" t="s">
        <v>1896</v>
      </c>
      <c r="S190" s="75">
        <f t="shared" si="6"/>
        <v>1866</v>
      </c>
      <c r="T190" s="75" t="str">
        <f t="shared" si="7"/>
        <v>Công vụ</v>
      </c>
      <c r="V190">
        <f t="shared" si="8"/>
        <v>18660815</v>
      </c>
    </row>
    <row r="191" spans="1:22" ht="256">
      <c r="A191" s="27" t="s">
        <v>167</v>
      </c>
      <c r="B191" s="28">
        <v>8</v>
      </c>
      <c r="C191" s="28" t="s">
        <v>168</v>
      </c>
      <c r="D191" s="28" t="s">
        <v>27</v>
      </c>
      <c r="E191" s="28" t="s">
        <v>1013</v>
      </c>
      <c r="F191" s="28" t="s">
        <v>2850</v>
      </c>
      <c r="G191" s="28" t="s">
        <v>3877</v>
      </c>
      <c r="H191" s="28"/>
      <c r="I191" s="28" t="s">
        <v>3838</v>
      </c>
      <c r="J191" s="28"/>
      <c r="K191" s="28" t="s">
        <v>2222</v>
      </c>
      <c r="L191" s="28" t="s">
        <v>172</v>
      </c>
      <c r="M191" s="48" t="s">
        <v>3988</v>
      </c>
      <c r="N191" s="48"/>
      <c r="O191" s="48"/>
      <c r="P191" s="48"/>
      <c r="Q191" s="104"/>
      <c r="R191" s="104" t="s">
        <v>1896</v>
      </c>
      <c r="S191" s="75">
        <f t="shared" si="6"/>
        <v>1866</v>
      </c>
      <c r="T191" s="75" t="str">
        <f t="shared" si="7"/>
        <v>Công vụ</v>
      </c>
      <c r="V191">
        <f t="shared" si="8"/>
        <v>18660815</v>
      </c>
    </row>
    <row r="192" spans="1:22" ht="160">
      <c r="A192" s="27" t="s">
        <v>167</v>
      </c>
      <c r="B192" s="28">
        <v>8</v>
      </c>
      <c r="C192" s="28" t="s">
        <v>168</v>
      </c>
      <c r="D192" s="28" t="s">
        <v>27</v>
      </c>
      <c r="E192" s="28" t="s">
        <v>1564</v>
      </c>
      <c r="F192" s="28" t="s">
        <v>2851</v>
      </c>
      <c r="G192" s="28" t="s">
        <v>3877</v>
      </c>
      <c r="H192" s="28"/>
      <c r="I192" s="28" t="s">
        <v>3838</v>
      </c>
      <c r="J192" s="28"/>
      <c r="K192" s="28" t="s">
        <v>2223</v>
      </c>
      <c r="L192" s="28" t="s">
        <v>173</v>
      </c>
      <c r="M192" s="48" t="s">
        <v>3989</v>
      </c>
      <c r="N192" s="48"/>
      <c r="O192" s="48"/>
      <c r="P192" s="48"/>
      <c r="Q192" s="104"/>
      <c r="R192" s="104" t="s">
        <v>1896</v>
      </c>
      <c r="S192" s="75">
        <f t="shared" si="6"/>
        <v>1866</v>
      </c>
      <c r="T192" s="75" t="str">
        <f t="shared" si="7"/>
        <v>Công vụ</v>
      </c>
      <c r="V192">
        <f t="shared" si="8"/>
        <v>18660815</v>
      </c>
    </row>
    <row r="193" spans="1:22" ht="112">
      <c r="A193" s="27" t="s">
        <v>167</v>
      </c>
      <c r="B193" s="28">
        <v>8</v>
      </c>
      <c r="C193" s="28" t="s">
        <v>168</v>
      </c>
      <c r="D193" s="28" t="s">
        <v>27</v>
      </c>
      <c r="E193" s="28" t="s">
        <v>1564</v>
      </c>
      <c r="F193" s="28" t="s">
        <v>2852</v>
      </c>
      <c r="G193" s="28" t="s">
        <v>3829</v>
      </c>
      <c r="H193" s="28"/>
      <c r="I193" s="28" t="s">
        <v>3846</v>
      </c>
      <c r="J193" s="28"/>
      <c r="K193" s="28" t="s">
        <v>2224</v>
      </c>
      <c r="L193" s="28" t="s">
        <v>3558</v>
      </c>
      <c r="M193" s="48" t="s">
        <v>3990</v>
      </c>
      <c r="N193" s="48"/>
      <c r="O193" s="48"/>
      <c r="P193" s="48"/>
      <c r="Q193" s="104"/>
      <c r="R193" s="104" t="s">
        <v>1896</v>
      </c>
      <c r="S193" s="75">
        <f t="shared" si="6"/>
        <v>1866</v>
      </c>
      <c r="T193" s="75" t="str">
        <f t="shared" si="7"/>
        <v>Công vụ</v>
      </c>
      <c r="V193">
        <f t="shared" si="8"/>
        <v>18660815</v>
      </c>
    </row>
    <row r="194" spans="1:22" ht="144">
      <c r="A194" s="27" t="s">
        <v>167</v>
      </c>
      <c r="B194" s="28">
        <v>8</v>
      </c>
      <c r="C194" s="28" t="s">
        <v>168</v>
      </c>
      <c r="D194" s="28" t="s">
        <v>27</v>
      </c>
      <c r="E194" s="28" t="s">
        <v>1564</v>
      </c>
      <c r="F194" s="28" t="s">
        <v>2853</v>
      </c>
      <c r="G194" s="25" t="s">
        <v>3822</v>
      </c>
      <c r="H194" s="25"/>
      <c r="I194" s="25" t="s">
        <v>3828</v>
      </c>
      <c r="J194" s="25"/>
      <c r="K194" s="28" t="s">
        <v>2225</v>
      </c>
      <c r="L194" s="28" t="s">
        <v>174</v>
      </c>
      <c r="M194" s="48" t="s">
        <v>3991</v>
      </c>
      <c r="N194" s="48"/>
      <c r="O194" s="48"/>
      <c r="P194" s="48"/>
      <c r="Q194" s="104"/>
      <c r="R194" s="104" t="s">
        <v>1896</v>
      </c>
      <c r="S194" s="75">
        <f t="shared" si="6"/>
        <v>1866</v>
      </c>
      <c r="T194" s="75" t="str">
        <f t="shared" si="7"/>
        <v>Công vụ</v>
      </c>
      <c r="V194">
        <f t="shared" si="8"/>
        <v>18660815</v>
      </c>
    </row>
    <row r="195" spans="1:22" ht="192">
      <c r="A195" s="27" t="s">
        <v>167</v>
      </c>
      <c r="B195" s="28">
        <v>8</v>
      </c>
      <c r="C195" s="28" t="s">
        <v>168</v>
      </c>
      <c r="D195" s="28" t="s">
        <v>27</v>
      </c>
      <c r="E195" s="28" t="s">
        <v>1564</v>
      </c>
      <c r="F195" s="28" t="s">
        <v>2854</v>
      </c>
      <c r="G195" s="28" t="s">
        <v>3829</v>
      </c>
      <c r="H195" s="28"/>
      <c r="I195" s="28" t="s">
        <v>3827</v>
      </c>
      <c r="J195" s="28"/>
      <c r="K195" s="28" t="s">
        <v>2226</v>
      </c>
      <c r="L195" s="28" t="s">
        <v>3559</v>
      </c>
      <c r="M195" s="48" t="s">
        <v>3992</v>
      </c>
      <c r="N195" s="48"/>
      <c r="O195" s="48"/>
      <c r="P195" s="48"/>
      <c r="Q195" s="104"/>
      <c r="R195" s="104" t="s">
        <v>1896</v>
      </c>
      <c r="S195" s="75">
        <f t="shared" ref="S195:S258" si="9">IFERROR(VALUE(RIGHT(TRIM(A195),4)),"")</f>
        <v>1866</v>
      </c>
      <c r="T195" s="75" t="str">
        <f t="shared" ref="T195:T258" si="10">IF(TRIM(D195)="Tập vụ","Tạp vụ",TRIM(D195))</f>
        <v>Công vụ</v>
      </c>
      <c r="V195">
        <f t="shared" ref="V195:V258" si="11">IF($A195="","",VALUE(MID($A195,7,4)&amp;MID($A195,4,2)&amp;MID($A195,1,2)))</f>
        <v>18660815</v>
      </c>
    </row>
    <row r="196" spans="1:22" ht="272">
      <c r="A196" s="27" t="s">
        <v>167</v>
      </c>
      <c r="B196" s="28">
        <v>8</v>
      </c>
      <c r="C196" s="28" t="s">
        <v>168</v>
      </c>
      <c r="D196" s="28" t="s">
        <v>27</v>
      </c>
      <c r="E196" s="28" t="s">
        <v>1013</v>
      </c>
      <c r="F196" s="28" t="s">
        <v>2855</v>
      </c>
      <c r="G196" s="25" t="s">
        <v>3844</v>
      </c>
      <c r="H196" s="25"/>
      <c r="I196" s="25" t="s">
        <v>3828</v>
      </c>
      <c r="J196" s="25" t="s">
        <v>3827</v>
      </c>
      <c r="K196" s="28" t="s">
        <v>2227</v>
      </c>
      <c r="L196" s="28" t="s">
        <v>175</v>
      </c>
      <c r="M196" s="48" t="s">
        <v>3993</v>
      </c>
      <c r="N196" s="48"/>
      <c r="O196" s="48"/>
      <c r="P196" s="48"/>
      <c r="Q196" s="104"/>
      <c r="R196" s="104" t="s">
        <v>1896</v>
      </c>
      <c r="S196" s="75">
        <f t="shared" si="9"/>
        <v>1866</v>
      </c>
      <c r="T196" s="75" t="str">
        <f t="shared" si="10"/>
        <v>Công vụ</v>
      </c>
      <c r="V196">
        <f t="shared" si="11"/>
        <v>18660815</v>
      </c>
    </row>
    <row r="197" spans="1:22" ht="224">
      <c r="A197" s="27" t="s">
        <v>167</v>
      </c>
      <c r="B197" s="28">
        <v>8</v>
      </c>
      <c r="C197" s="28" t="s">
        <v>168</v>
      </c>
      <c r="D197" s="28" t="s">
        <v>27</v>
      </c>
      <c r="E197" s="28" t="s">
        <v>1666</v>
      </c>
      <c r="F197" s="28" t="s">
        <v>2856</v>
      </c>
      <c r="G197" s="28" t="s">
        <v>3878</v>
      </c>
      <c r="H197" s="28" t="s">
        <v>3824</v>
      </c>
      <c r="I197" s="28" t="s">
        <v>3823</v>
      </c>
      <c r="J197" s="28"/>
      <c r="K197" s="28" t="s">
        <v>2228</v>
      </c>
      <c r="L197" s="28" t="s">
        <v>3560</v>
      </c>
      <c r="M197" s="48" t="s">
        <v>3994</v>
      </c>
      <c r="N197" s="48"/>
      <c r="O197" s="48"/>
      <c r="P197" s="48"/>
      <c r="Q197" s="104"/>
      <c r="R197" s="104" t="s">
        <v>1896</v>
      </c>
      <c r="S197" s="75">
        <f t="shared" si="9"/>
        <v>1866</v>
      </c>
      <c r="T197" s="75" t="str">
        <f t="shared" si="10"/>
        <v>Công vụ</v>
      </c>
      <c r="V197">
        <f t="shared" si="11"/>
        <v>18660815</v>
      </c>
    </row>
    <row r="198" spans="1:22" ht="160">
      <c r="A198" s="27" t="s">
        <v>167</v>
      </c>
      <c r="B198" s="28">
        <v>8</v>
      </c>
      <c r="C198" s="28" t="s">
        <v>168</v>
      </c>
      <c r="D198" s="28" t="s">
        <v>27</v>
      </c>
      <c r="E198" s="28" t="s">
        <v>1667</v>
      </c>
      <c r="F198" s="28" t="s">
        <v>2857</v>
      </c>
      <c r="G198" s="28" t="s">
        <v>3878</v>
      </c>
      <c r="H198" s="28" t="s">
        <v>3824</v>
      </c>
      <c r="I198" s="28" t="s">
        <v>3823</v>
      </c>
      <c r="J198" s="28"/>
      <c r="K198" s="28" t="s">
        <v>2229</v>
      </c>
      <c r="L198" s="28" t="s">
        <v>176</v>
      </c>
      <c r="M198" s="48" t="s">
        <v>3995</v>
      </c>
      <c r="N198" s="48"/>
      <c r="O198" s="48"/>
      <c r="P198" s="48"/>
      <c r="Q198" s="104"/>
      <c r="R198" s="104" t="s">
        <v>1896</v>
      </c>
      <c r="S198" s="75">
        <f t="shared" si="9"/>
        <v>1866</v>
      </c>
      <c r="T198" s="75" t="str">
        <f t="shared" si="10"/>
        <v>Công vụ</v>
      </c>
      <c r="V198">
        <f t="shared" si="11"/>
        <v>18660815</v>
      </c>
    </row>
    <row r="199" spans="1:22" ht="119">
      <c r="A199" s="27" t="s">
        <v>167</v>
      </c>
      <c r="B199" s="28">
        <v>8</v>
      </c>
      <c r="C199" s="28" t="s">
        <v>168</v>
      </c>
      <c r="D199" s="28" t="s">
        <v>27</v>
      </c>
      <c r="E199" s="28" t="s">
        <v>1564</v>
      </c>
      <c r="F199" s="28" t="s">
        <v>2858</v>
      </c>
      <c r="G199" s="28" t="s">
        <v>3829</v>
      </c>
      <c r="H199" s="28"/>
      <c r="I199" s="28" t="s">
        <v>3828</v>
      </c>
      <c r="J199" s="28"/>
      <c r="K199" s="28" t="s">
        <v>2230</v>
      </c>
      <c r="L199" s="28" t="s">
        <v>177</v>
      </c>
      <c r="M199" s="48" t="s">
        <v>3996</v>
      </c>
      <c r="N199" s="48"/>
      <c r="O199" s="48"/>
      <c r="P199" s="48"/>
      <c r="Q199" s="104"/>
      <c r="R199" s="104" t="s">
        <v>1896</v>
      </c>
      <c r="S199" s="75">
        <f t="shared" si="9"/>
        <v>1866</v>
      </c>
      <c r="T199" s="75" t="str">
        <f t="shared" si="10"/>
        <v>Công vụ</v>
      </c>
      <c r="V199">
        <f t="shared" si="11"/>
        <v>18660815</v>
      </c>
    </row>
    <row r="200" spans="1:22" ht="112">
      <c r="A200" s="27" t="s">
        <v>167</v>
      </c>
      <c r="B200" s="28">
        <v>8</v>
      </c>
      <c r="C200" s="28" t="s">
        <v>168</v>
      </c>
      <c r="D200" s="28" t="s">
        <v>40</v>
      </c>
      <c r="E200" s="28" t="s">
        <v>1668</v>
      </c>
      <c r="F200" s="28" t="s">
        <v>2859</v>
      </c>
      <c r="G200" s="96" t="s">
        <v>3863</v>
      </c>
      <c r="H200" s="96"/>
      <c r="I200" s="96" t="s">
        <v>3864</v>
      </c>
      <c r="J200" s="96"/>
      <c r="K200" s="28" t="s">
        <v>2231</v>
      </c>
      <c r="L200" s="25" t="s">
        <v>178</v>
      </c>
      <c r="M200" s="48" t="s">
        <v>3865</v>
      </c>
      <c r="N200" s="48"/>
      <c r="O200" s="48"/>
      <c r="P200" s="48"/>
      <c r="Q200" s="104"/>
      <c r="R200" s="104" t="s">
        <v>1896</v>
      </c>
      <c r="S200" s="75">
        <f t="shared" si="9"/>
        <v>1866</v>
      </c>
      <c r="T200" s="75" t="str">
        <f t="shared" si="10"/>
        <v>Giá chợ</v>
      </c>
      <c r="V200">
        <f t="shared" si="11"/>
        <v>18660815</v>
      </c>
    </row>
    <row r="201" spans="1:22" ht="85">
      <c r="A201" s="27" t="s">
        <v>167</v>
      </c>
      <c r="B201" s="28">
        <v>8</v>
      </c>
      <c r="C201" s="28" t="s">
        <v>168</v>
      </c>
      <c r="D201" s="28" t="s">
        <v>40</v>
      </c>
      <c r="E201" s="28" t="s">
        <v>1669</v>
      </c>
      <c r="F201" s="28" t="s">
        <v>2860</v>
      </c>
      <c r="G201" s="28" t="s">
        <v>3837</v>
      </c>
      <c r="H201" s="28"/>
      <c r="I201" s="28" t="s">
        <v>3838</v>
      </c>
      <c r="J201" s="28"/>
      <c r="K201" s="28" t="s">
        <v>2232</v>
      </c>
      <c r="L201" s="28"/>
      <c r="M201" s="48" t="s">
        <v>3997</v>
      </c>
      <c r="N201" s="48"/>
      <c r="O201" s="48"/>
      <c r="P201" s="48"/>
      <c r="Q201" s="104"/>
      <c r="R201" s="104" t="s">
        <v>1896</v>
      </c>
      <c r="S201" s="75">
        <f t="shared" si="9"/>
        <v>1866</v>
      </c>
      <c r="T201" s="75" t="str">
        <f t="shared" si="10"/>
        <v>Giá chợ</v>
      </c>
      <c r="V201">
        <f t="shared" si="11"/>
        <v>18660815</v>
      </c>
    </row>
    <row r="202" spans="1:22" ht="85">
      <c r="A202" s="27" t="s">
        <v>167</v>
      </c>
      <c r="B202" s="28">
        <v>8</v>
      </c>
      <c r="C202" s="28" t="s">
        <v>168</v>
      </c>
      <c r="D202" s="28" t="s">
        <v>40</v>
      </c>
      <c r="E202" s="28" t="s">
        <v>1670</v>
      </c>
      <c r="F202" s="28" t="s">
        <v>2861</v>
      </c>
      <c r="G202" s="28" t="s">
        <v>3837</v>
      </c>
      <c r="H202" s="28"/>
      <c r="I202" s="28" t="s">
        <v>3838</v>
      </c>
      <c r="J202" s="28"/>
      <c r="K202" s="28" t="s">
        <v>2233</v>
      </c>
      <c r="L202" s="28"/>
      <c r="M202" s="48" t="s">
        <v>3998</v>
      </c>
      <c r="N202" s="48"/>
      <c r="O202" s="48"/>
      <c r="P202" s="48"/>
      <c r="Q202" s="104"/>
      <c r="R202" s="104" t="s">
        <v>1896</v>
      </c>
      <c r="S202" s="75">
        <f t="shared" si="9"/>
        <v>1866</v>
      </c>
      <c r="T202" s="75" t="str">
        <f t="shared" si="10"/>
        <v>Giá chợ</v>
      </c>
      <c r="V202">
        <f t="shared" si="11"/>
        <v>18660815</v>
      </c>
    </row>
    <row r="203" spans="1:22" ht="224">
      <c r="A203" s="27" t="s">
        <v>169</v>
      </c>
      <c r="B203" s="28">
        <v>9</v>
      </c>
      <c r="C203" s="28" t="s">
        <v>168</v>
      </c>
      <c r="D203" s="28" t="s">
        <v>27</v>
      </c>
      <c r="E203" s="28" t="s">
        <v>1564</v>
      </c>
      <c r="F203" s="28" t="s">
        <v>2862</v>
      </c>
      <c r="G203" s="28" t="s">
        <v>3844</v>
      </c>
      <c r="H203" s="28" t="s">
        <v>3837</v>
      </c>
      <c r="I203" s="28" t="s">
        <v>3828</v>
      </c>
      <c r="J203" s="28"/>
      <c r="K203" s="28" t="s">
        <v>2234</v>
      </c>
      <c r="L203" s="28" t="s">
        <v>179</v>
      </c>
      <c r="M203" s="48" t="s">
        <v>4584</v>
      </c>
      <c r="N203" s="48"/>
      <c r="O203" s="48"/>
      <c r="P203" s="48"/>
      <c r="Q203" s="104"/>
      <c r="R203" s="104" t="s">
        <v>1896</v>
      </c>
      <c r="S203" s="75">
        <f t="shared" si="9"/>
        <v>1866</v>
      </c>
      <c r="T203" s="75" t="str">
        <f t="shared" si="10"/>
        <v>Công vụ</v>
      </c>
      <c r="V203">
        <f t="shared" si="11"/>
        <v>18661015</v>
      </c>
    </row>
    <row r="204" spans="1:22" ht="176">
      <c r="A204" s="27" t="s">
        <v>169</v>
      </c>
      <c r="B204" s="28">
        <v>9</v>
      </c>
      <c r="C204" s="28" t="s">
        <v>168</v>
      </c>
      <c r="D204" s="28" t="s">
        <v>27</v>
      </c>
      <c r="E204" s="28" t="s">
        <v>1671</v>
      </c>
      <c r="F204" s="28" t="s">
        <v>2863</v>
      </c>
      <c r="G204" s="28" t="s">
        <v>3844</v>
      </c>
      <c r="H204" s="28" t="s">
        <v>3837</v>
      </c>
      <c r="I204" s="28" t="s">
        <v>3827</v>
      </c>
      <c r="J204" s="28"/>
      <c r="K204" s="28" t="s">
        <v>2235</v>
      </c>
      <c r="L204" s="28" t="s">
        <v>180</v>
      </c>
      <c r="M204" s="48" t="s">
        <v>4585</v>
      </c>
      <c r="N204" s="48"/>
      <c r="O204" s="48"/>
      <c r="P204" s="48"/>
      <c r="Q204" s="104"/>
      <c r="R204" s="104" t="s">
        <v>1896</v>
      </c>
      <c r="S204" s="75">
        <f t="shared" si="9"/>
        <v>1866</v>
      </c>
      <c r="T204" s="75" t="str">
        <f t="shared" si="10"/>
        <v>Công vụ</v>
      </c>
      <c r="V204">
        <f t="shared" si="11"/>
        <v>18661015</v>
      </c>
    </row>
    <row r="205" spans="1:22" ht="409.5">
      <c r="A205" s="27" t="s">
        <v>169</v>
      </c>
      <c r="B205" s="28">
        <v>9</v>
      </c>
      <c r="C205" s="28" t="s">
        <v>168</v>
      </c>
      <c r="D205" s="28" t="s">
        <v>13</v>
      </c>
      <c r="E205" s="28" t="s">
        <v>1564</v>
      </c>
      <c r="F205" s="28" t="s">
        <v>2864</v>
      </c>
      <c r="G205" s="25" t="s">
        <v>3824</v>
      </c>
      <c r="H205" s="25"/>
      <c r="I205" s="25" t="s">
        <v>3827</v>
      </c>
      <c r="J205" s="25"/>
      <c r="K205" s="28" t="s">
        <v>2236</v>
      </c>
      <c r="L205" s="28" t="s">
        <v>3561</v>
      </c>
      <c r="M205" s="48" t="s">
        <v>3999</v>
      </c>
      <c r="N205" s="48"/>
      <c r="O205" s="48"/>
      <c r="P205" s="48"/>
      <c r="Q205" s="104"/>
      <c r="R205" s="104" t="s">
        <v>1896</v>
      </c>
      <c r="S205" s="75">
        <f t="shared" si="9"/>
        <v>1866</v>
      </c>
      <c r="T205" s="75" t="str">
        <f t="shared" si="10"/>
        <v>Tạp vụ</v>
      </c>
      <c r="V205">
        <f t="shared" si="11"/>
        <v>18661015</v>
      </c>
    </row>
    <row r="206" spans="1:22" ht="192">
      <c r="A206" s="27" t="s">
        <v>169</v>
      </c>
      <c r="B206" s="28">
        <v>9</v>
      </c>
      <c r="C206" s="28" t="s">
        <v>168</v>
      </c>
      <c r="D206" s="28" t="s">
        <v>13</v>
      </c>
      <c r="E206" s="28" t="s">
        <v>1564</v>
      </c>
      <c r="F206" s="28" t="s">
        <v>2865</v>
      </c>
      <c r="G206" s="25" t="s">
        <v>3878</v>
      </c>
      <c r="H206" s="25" t="s">
        <v>3824</v>
      </c>
      <c r="I206" s="25" t="s">
        <v>3823</v>
      </c>
      <c r="J206" s="25"/>
      <c r="K206" s="28" t="s">
        <v>2237</v>
      </c>
      <c r="L206" s="28" t="s">
        <v>181</v>
      </c>
      <c r="M206" s="48" t="s">
        <v>4000</v>
      </c>
      <c r="N206" s="48"/>
      <c r="O206" s="48"/>
      <c r="P206" s="48"/>
      <c r="Q206" s="104"/>
      <c r="R206" s="104" t="s">
        <v>1896</v>
      </c>
      <c r="S206" s="75">
        <f t="shared" si="9"/>
        <v>1866</v>
      </c>
      <c r="T206" s="75" t="str">
        <f t="shared" si="10"/>
        <v>Tạp vụ</v>
      </c>
      <c r="V206">
        <f t="shared" si="11"/>
        <v>18661015</v>
      </c>
    </row>
    <row r="207" spans="1:22" ht="384">
      <c r="A207" s="27" t="s">
        <v>169</v>
      </c>
      <c r="B207" s="28">
        <v>9</v>
      </c>
      <c r="C207" s="28" t="s">
        <v>168</v>
      </c>
      <c r="D207" s="28" t="s">
        <v>13</v>
      </c>
      <c r="E207" s="28" t="s">
        <v>1564</v>
      </c>
      <c r="F207" s="28" t="s">
        <v>2866</v>
      </c>
      <c r="G207" s="25" t="s">
        <v>3878</v>
      </c>
      <c r="H207" s="25" t="s">
        <v>3824</v>
      </c>
      <c r="I207" s="25" t="s">
        <v>3823</v>
      </c>
      <c r="J207" s="25"/>
      <c r="K207" s="28" t="s">
        <v>2238</v>
      </c>
      <c r="L207" s="28" t="s">
        <v>3562</v>
      </c>
      <c r="M207" s="48" t="s">
        <v>4001</v>
      </c>
      <c r="N207" s="48"/>
      <c r="O207" s="48"/>
      <c r="P207" s="48"/>
      <c r="Q207" s="104"/>
      <c r="R207" s="104" t="s">
        <v>1896</v>
      </c>
      <c r="S207" s="75">
        <f t="shared" si="9"/>
        <v>1866</v>
      </c>
      <c r="T207" s="75" t="str">
        <f t="shared" si="10"/>
        <v>Tạp vụ</v>
      </c>
      <c r="V207">
        <f t="shared" si="11"/>
        <v>18661015</v>
      </c>
    </row>
    <row r="208" spans="1:22" ht="224">
      <c r="A208" s="27" t="s">
        <v>169</v>
      </c>
      <c r="B208" s="28">
        <v>9</v>
      </c>
      <c r="C208" s="28" t="s">
        <v>168</v>
      </c>
      <c r="D208" s="28" t="s">
        <v>13</v>
      </c>
      <c r="E208" s="28" t="s">
        <v>1564</v>
      </c>
      <c r="F208" s="28" t="s">
        <v>2867</v>
      </c>
      <c r="G208" s="25" t="s">
        <v>3878</v>
      </c>
      <c r="H208" s="25"/>
      <c r="I208" s="25" t="s">
        <v>3851</v>
      </c>
      <c r="J208" s="25"/>
      <c r="K208" s="28" t="s">
        <v>2239</v>
      </c>
      <c r="L208" s="28" t="s">
        <v>182</v>
      </c>
      <c r="M208" s="48" t="s">
        <v>4002</v>
      </c>
      <c r="N208" s="48"/>
      <c r="O208" s="48"/>
      <c r="P208" s="48"/>
      <c r="Q208" s="104"/>
      <c r="R208" s="104" t="s">
        <v>1896</v>
      </c>
      <c r="S208" s="75">
        <f t="shared" si="9"/>
        <v>1866</v>
      </c>
      <c r="T208" s="75" t="str">
        <f t="shared" si="10"/>
        <v>Tạp vụ</v>
      </c>
      <c r="V208">
        <f t="shared" si="11"/>
        <v>18661015</v>
      </c>
    </row>
    <row r="209" spans="1:22" ht="128">
      <c r="A209" s="27" t="s">
        <v>169</v>
      </c>
      <c r="B209" s="28">
        <v>9</v>
      </c>
      <c r="C209" s="28" t="s">
        <v>168</v>
      </c>
      <c r="D209" s="28" t="s">
        <v>40</v>
      </c>
      <c r="E209" s="28" t="s">
        <v>1668</v>
      </c>
      <c r="F209" s="28" t="s">
        <v>2868</v>
      </c>
      <c r="G209" s="96" t="s">
        <v>3863</v>
      </c>
      <c r="H209" s="96"/>
      <c r="I209" s="96" t="s">
        <v>3864</v>
      </c>
      <c r="J209" s="96"/>
      <c r="K209" s="28" t="s">
        <v>2240</v>
      </c>
      <c r="L209" s="25" t="s">
        <v>183</v>
      </c>
      <c r="M209" s="48" t="s">
        <v>3865</v>
      </c>
      <c r="N209" s="48"/>
      <c r="O209" s="48"/>
      <c r="P209" s="48"/>
      <c r="Q209" s="104"/>
      <c r="R209" s="104" t="s">
        <v>1896</v>
      </c>
      <c r="S209" s="75">
        <f t="shared" si="9"/>
        <v>1866</v>
      </c>
      <c r="T209" s="75" t="str">
        <f t="shared" si="10"/>
        <v>Giá chợ</v>
      </c>
      <c r="V209">
        <f t="shared" si="11"/>
        <v>18661015</v>
      </c>
    </row>
    <row r="210" spans="1:22" ht="51">
      <c r="A210" s="27" t="s">
        <v>169</v>
      </c>
      <c r="B210" s="28">
        <v>9</v>
      </c>
      <c r="C210" s="28" t="s">
        <v>168</v>
      </c>
      <c r="D210" s="28" t="s">
        <v>40</v>
      </c>
      <c r="E210" s="28" t="s">
        <v>1672</v>
      </c>
      <c r="F210" s="28" t="s">
        <v>2860</v>
      </c>
      <c r="G210" s="28" t="s">
        <v>3837</v>
      </c>
      <c r="H210" s="28"/>
      <c r="I210" s="28" t="s">
        <v>3838</v>
      </c>
      <c r="J210" s="28"/>
      <c r="K210" s="28" t="s">
        <v>2241</v>
      </c>
      <c r="L210" s="28"/>
      <c r="M210" s="48" t="s">
        <v>4003</v>
      </c>
      <c r="N210" s="48"/>
      <c r="O210" s="48"/>
      <c r="P210" s="48"/>
      <c r="Q210" s="104"/>
      <c r="R210" s="104" t="s">
        <v>1896</v>
      </c>
      <c r="S210" s="75">
        <f t="shared" si="9"/>
        <v>1866</v>
      </c>
      <c r="T210" s="75" t="str">
        <f t="shared" si="10"/>
        <v>Giá chợ</v>
      </c>
      <c r="V210">
        <f t="shared" si="11"/>
        <v>18661015</v>
      </c>
    </row>
    <row r="211" spans="1:22" ht="68">
      <c r="A211" s="27" t="s">
        <v>169</v>
      </c>
      <c r="B211" s="28">
        <v>9</v>
      </c>
      <c r="C211" s="28" t="s">
        <v>168</v>
      </c>
      <c r="D211" s="28" t="s">
        <v>40</v>
      </c>
      <c r="E211" s="28" t="s">
        <v>1673</v>
      </c>
      <c r="F211" s="28" t="s">
        <v>2869</v>
      </c>
      <c r="G211" s="28" t="s">
        <v>3837</v>
      </c>
      <c r="H211" s="28"/>
      <c r="I211" s="28" t="s">
        <v>3838</v>
      </c>
      <c r="J211" s="28"/>
      <c r="K211" s="28" t="s">
        <v>2242</v>
      </c>
      <c r="L211" s="28"/>
      <c r="M211" s="48" t="s">
        <v>4004</v>
      </c>
      <c r="N211" s="48"/>
      <c r="O211" s="48"/>
      <c r="P211" s="48"/>
      <c r="Q211" s="104"/>
      <c r="R211" s="104" t="s">
        <v>1896</v>
      </c>
      <c r="S211" s="75">
        <f t="shared" si="9"/>
        <v>1866</v>
      </c>
      <c r="T211" s="75" t="str">
        <f t="shared" si="10"/>
        <v>Giá chợ</v>
      </c>
      <c r="V211">
        <f t="shared" si="11"/>
        <v>18661015</v>
      </c>
    </row>
    <row r="212" spans="1:22" ht="224">
      <c r="A212" s="27" t="s">
        <v>170</v>
      </c>
      <c r="B212" s="28">
        <v>12</v>
      </c>
      <c r="C212" s="28" t="s">
        <v>168</v>
      </c>
      <c r="D212" s="28" t="s">
        <v>27</v>
      </c>
      <c r="E212" s="28" t="s">
        <v>1564</v>
      </c>
      <c r="F212" s="28" t="s">
        <v>2870</v>
      </c>
      <c r="G212" s="130" t="s">
        <v>3844</v>
      </c>
      <c r="H212" s="25"/>
      <c r="I212" s="25" t="s">
        <v>3838</v>
      </c>
      <c r="J212" s="25"/>
      <c r="K212" s="28" t="s">
        <v>2243</v>
      </c>
      <c r="L212" s="28" t="s">
        <v>184</v>
      </c>
      <c r="M212" s="31" t="s">
        <v>4005</v>
      </c>
      <c r="N212" s="48"/>
      <c r="O212" s="48"/>
      <c r="P212" s="48"/>
      <c r="Q212" s="104"/>
      <c r="R212" s="104" t="s">
        <v>1896</v>
      </c>
      <c r="S212" s="75">
        <f t="shared" si="9"/>
        <v>1866</v>
      </c>
      <c r="T212" s="75" t="str">
        <f t="shared" si="10"/>
        <v>Công vụ</v>
      </c>
      <c r="V212">
        <f t="shared" si="11"/>
        <v>18661215</v>
      </c>
    </row>
    <row r="213" spans="1:22" ht="136">
      <c r="A213" s="27" t="s">
        <v>170</v>
      </c>
      <c r="B213" s="28">
        <v>12</v>
      </c>
      <c r="C213" s="28" t="s">
        <v>168</v>
      </c>
      <c r="D213" s="28" t="s">
        <v>27</v>
      </c>
      <c r="E213" s="28" t="s">
        <v>1564</v>
      </c>
      <c r="F213" s="28" t="s">
        <v>2871</v>
      </c>
      <c r="G213" s="28" t="s">
        <v>3844</v>
      </c>
      <c r="H213" s="28"/>
      <c r="I213" s="28" t="s">
        <v>3828</v>
      </c>
      <c r="J213" s="28"/>
      <c r="K213" s="28" t="s">
        <v>2244</v>
      </c>
      <c r="L213" s="28" t="s">
        <v>185</v>
      </c>
      <c r="M213" s="48" t="s">
        <v>4006</v>
      </c>
      <c r="N213" s="48"/>
      <c r="O213" s="48"/>
      <c r="P213" s="48"/>
      <c r="Q213" s="104"/>
      <c r="R213" s="104" t="s">
        <v>1896</v>
      </c>
      <c r="S213" s="75">
        <f t="shared" si="9"/>
        <v>1866</v>
      </c>
      <c r="T213" s="75" t="str">
        <f t="shared" si="10"/>
        <v>Công vụ</v>
      </c>
      <c r="V213">
        <f t="shared" si="11"/>
        <v>18661215</v>
      </c>
    </row>
    <row r="214" spans="1:22" ht="119">
      <c r="A214" s="27" t="s">
        <v>170</v>
      </c>
      <c r="B214" s="28">
        <v>12</v>
      </c>
      <c r="C214" s="28" t="s">
        <v>168</v>
      </c>
      <c r="D214" s="28" t="s">
        <v>27</v>
      </c>
      <c r="E214" s="28" t="s">
        <v>1564</v>
      </c>
      <c r="F214" s="28" t="s">
        <v>2872</v>
      </c>
      <c r="G214" s="28" t="s">
        <v>3844</v>
      </c>
      <c r="H214" s="28"/>
      <c r="I214" s="28" t="s">
        <v>3827</v>
      </c>
      <c r="J214" s="28" t="s">
        <v>3830</v>
      </c>
      <c r="K214" s="28" t="s">
        <v>2245</v>
      </c>
      <c r="L214" s="28" t="s">
        <v>186</v>
      </c>
      <c r="M214" s="48" t="s">
        <v>4007</v>
      </c>
      <c r="N214" s="48"/>
      <c r="O214" s="48"/>
      <c r="P214" s="48"/>
      <c r="Q214" s="104"/>
      <c r="R214" s="104" t="s">
        <v>1896</v>
      </c>
      <c r="S214" s="75">
        <f t="shared" si="9"/>
        <v>1866</v>
      </c>
      <c r="T214" s="75" t="str">
        <f t="shared" si="10"/>
        <v>Công vụ</v>
      </c>
      <c r="V214">
        <f t="shared" si="11"/>
        <v>18661215</v>
      </c>
    </row>
    <row r="215" spans="1:22" ht="288">
      <c r="A215" s="27" t="s">
        <v>170</v>
      </c>
      <c r="B215" s="28">
        <v>12</v>
      </c>
      <c r="C215" s="28" t="s">
        <v>168</v>
      </c>
      <c r="D215" s="28" t="s">
        <v>13</v>
      </c>
      <c r="E215" s="28" t="s">
        <v>1564</v>
      </c>
      <c r="F215" s="28" t="s">
        <v>2873</v>
      </c>
      <c r="G215" s="28" t="s">
        <v>1472</v>
      </c>
      <c r="H215" s="28"/>
      <c r="I215" s="28" t="s">
        <v>3866</v>
      </c>
      <c r="J215" s="28"/>
      <c r="K215" s="28" t="s">
        <v>2246</v>
      </c>
      <c r="L215" s="28" t="s">
        <v>188</v>
      </c>
      <c r="M215" s="48" t="s">
        <v>4008</v>
      </c>
      <c r="N215" s="48"/>
      <c r="O215" s="48"/>
      <c r="P215" s="48"/>
      <c r="Q215" s="104"/>
      <c r="R215" s="104" t="s">
        <v>1896</v>
      </c>
      <c r="S215" s="75">
        <f t="shared" si="9"/>
        <v>1866</v>
      </c>
      <c r="T215" s="75" t="str">
        <f t="shared" si="10"/>
        <v>Tạp vụ</v>
      </c>
      <c r="V215">
        <f t="shared" si="11"/>
        <v>18661215</v>
      </c>
    </row>
    <row r="216" spans="1:22" ht="240">
      <c r="A216" s="27" t="s">
        <v>170</v>
      </c>
      <c r="B216" s="28">
        <v>12</v>
      </c>
      <c r="C216" s="28" t="s">
        <v>168</v>
      </c>
      <c r="D216" s="28" t="s">
        <v>13</v>
      </c>
      <c r="E216" s="28" t="s">
        <v>1564</v>
      </c>
      <c r="F216" s="28" t="s">
        <v>2874</v>
      </c>
      <c r="G216" s="28" t="s">
        <v>3829</v>
      </c>
      <c r="H216" s="28"/>
      <c r="I216" s="28" t="s">
        <v>3828</v>
      </c>
      <c r="J216" s="28"/>
      <c r="K216" s="28" t="s">
        <v>2247</v>
      </c>
      <c r="L216" s="28" t="s">
        <v>189</v>
      </c>
      <c r="M216" s="47" t="s">
        <v>4009</v>
      </c>
      <c r="N216" s="48"/>
      <c r="O216" s="48" t="s">
        <v>3563</v>
      </c>
      <c r="P216" s="48" t="s">
        <v>1902</v>
      </c>
      <c r="Q216" s="104" t="s">
        <v>1915</v>
      </c>
      <c r="R216" s="104" t="s">
        <v>1896</v>
      </c>
      <c r="S216" s="75">
        <f t="shared" si="9"/>
        <v>1866</v>
      </c>
      <c r="T216" s="75" t="str">
        <f t="shared" si="10"/>
        <v>Tạp vụ</v>
      </c>
      <c r="V216">
        <f t="shared" si="11"/>
        <v>18661215</v>
      </c>
    </row>
    <row r="217" spans="1:22" ht="256">
      <c r="A217" s="27" t="s">
        <v>170</v>
      </c>
      <c r="B217" s="28">
        <v>12</v>
      </c>
      <c r="C217" s="28" t="s">
        <v>168</v>
      </c>
      <c r="D217" s="28" t="s">
        <v>13</v>
      </c>
      <c r="E217" s="28" t="s">
        <v>1674</v>
      </c>
      <c r="F217" s="28" t="s">
        <v>2875</v>
      </c>
      <c r="G217" s="25" t="s">
        <v>3878</v>
      </c>
      <c r="H217" s="25" t="s">
        <v>3824</v>
      </c>
      <c r="I217" s="25" t="s">
        <v>4814</v>
      </c>
      <c r="J217" s="25" t="s">
        <v>3823</v>
      </c>
      <c r="K217" s="28" t="s">
        <v>2248</v>
      </c>
      <c r="L217" s="28" t="s">
        <v>3564</v>
      </c>
      <c r="M217" s="48" t="s">
        <v>4010</v>
      </c>
      <c r="N217" s="48"/>
      <c r="O217" s="48" t="s">
        <v>3565</v>
      </c>
      <c r="P217" s="48" t="s">
        <v>1898</v>
      </c>
      <c r="Q217" s="104" t="s">
        <v>1917</v>
      </c>
      <c r="R217" s="104" t="s">
        <v>1896</v>
      </c>
      <c r="S217" s="75">
        <f t="shared" si="9"/>
        <v>1866</v>
      </c>
      <c r="T217" s="75" t="str">
        <f t="shared" si="10"/>
        <v>Tạp vụ</v>
      </c>
      <c r="V217">
        <f t="shared" si="11"/>
        <v>18661215</v>
      </c>
    </row>
    <row r="218" spans="1:22" ht="272">
      <c r="A218" s="27" t="s">
        <v>170</v>
      </c>
      <c r="B218" s="28">
        <v>12</v>
      </c>
      <c r="C218" s="28" t="s">
        <v>168</v>
      </c>
      <c r="D218" s="28" t="s">
        <v>13</v>
      </c>
      <c r="E218" s="28" t="s">
        <v>1564</v>
      </c>
      <c r="F218" s="28" t="s">
        <v>2876</v>
      </c>
      <c r="G218" s="28" t="s">
        <v>3878</v>
      </c>
      <c r="H218" s="28" t="s">
        <v>3824</v>
      </c>
      <c r="I218" s="28" t="s">
        <v>3823</v>
      </c>
      <c r="J218" s="28"/>
      <c r="K218" s="28" t="s">
        <v>2249</v>
      </c>
      <c r="L218" s="28" t="s">
        <v>3566</v>
      </c>
      <c r="M218" s="48" t="s">
        <v>4011</v>
      </c>
      <c r="N218" s="48"/>
      <c r="O218" s="48"/>
      <c r="P218" s="48"/>
      <c r="Q218" s="104"/>
      <c r="R218" s="104" t="s">
        <v>1896</v>
      </c>
      <c r="S218" s="75">
        <f t="shared" si="9"/>
        <v>1866</v>
      </c>
      <c r="T218" s="75" t="str">
        <f t="shared" si="10"/>
        <v>Tạp vụ</v>
      </c>
      <c r="V218">
        <f t="shared" si="11"/>
        <v>18661215</v>
      </c>
    </row>
    <row r="219" spans="1:22" ht="409.5">
      <c r="A219" s="27" t="s">
        <v>170</v>
      </c>
      <c r="B219" s="28">
        <v>12</v>
      </c>
      <c r="C219" s="28" t="s">
        <v>168</v>
      </c>
      <c r="D219" s="28" t="s">
        <v>13</v>
      </c>
      <c r="E219" s="28" t="s">
        <v>1564</v>
      </c>
      <c r="F219" s="28" t="s">
        <v>2877</v>
      </c>
      <c r="G219" s="28" t="s">
        <v>3878</v>
      </c>
      <c r="H219" s="28" t="s">
        <v>3824</v>
      </c>
      <c r="I219" s="28" t="s">
        <v>3823</v>
      </c>
      <c r="J219" s="28"/>
      <c r="K219" s="28" t="s">
        <v>2250</v>
      </c>
      <c r="L219" s="28" t="s">
        <v>190</v>
      </c>
      <c r="M219" s="48" t="s">
        <v>4012</v>
      </c>
      <c r="N219" s="48"/>
      <c r="O219" s="48"/>
      <c r="P219" s="48"/>
      <c r="Q219" s="104"/>
      <c r="R219" s="104" t="s">
        <v>1896</v>
      </c>
      <c r="S219" s="75">
        <f t="shared" si="9"/>
        <v>1866</v>
      </c>
      <c r="T219" s="75" t="str">
        <f t="shared" si="10"/>
        <v>Tạp vụ</v>
      </c>
      <c r="V219">
        <f t="shared" si="11"/>
        <v>18661215</v>
      </c>
    </row>
    <row r="220" spans="1:22" ht="320">
      <c r="A220" s="27" t="s">
        <v>170</v>
      </c>
      <c r="B220" s="28">
        <v>12</v>
      </c>
      <c r="C220" s="28" t="s">
        <v>168</v>
      </c>
      <c r="D220" s="28" t="s">
        <v>13</v>
      </c>
      <c r="E220" s="28" t="s">
        <v>1564</v>
      </c>
      <c r="F220" s="28" t="s">
        <v>2878</v>
      </c>
      <c r="G220" s="28" t="s">
        <v>3878</v>
      </c>
      <c r="H220" s="28" t="s">
        <v>3824</v>
      </c>
      <c r="I220" s="28" t="s">
        <v>3823</v>
      </c>
      <c r="J220" s="28" t="s">
        <v>3880</v>
      </c>
      <c r="K220" s="28" t="s">
        <v>2251</v>
      </c>
      <c r="L220" s="28" t="s">
        <v>191</v>
      </c>
      <c r="M220" s="48" t="s">
        <v>4013</v>
      </c>
      <c r="N220" s="48"/>
      <c r="O220" s="48"/>
      <c r="P220" s="48"/>
      <c r="Q220" s="104"/>
      <c r="R220" s="104" t="s">
        <v>1896</v>
      </c>
      <c r="S220" s="75">
        <f t="shared" si="9"/>
        <v>1866</v>
      </c>
      <c r="T220" s="75" t="str">
        <f t="shared" si="10"/>
        <v>Tạp vụ</v>
      </c>
      <c r="V220">
        <f t="shared" si="11"/>
        <v>18661215</v>
      </c>
    </row>
    <row r="221" spans="1:22" ht="192">
      <c r="A221" s="27" t="s">
        <v>170</v>
      </c>
      <c r="B221" s="28">
        <v>12</v>
      </c>
      <c r="C221" s="28" t="s">
        <v>168</v>
      </c>
      <c r="D221" s="28" t="s">
        <v>13</v>
      </c>
      <c r="E221" s="28" t="s">
        <v>1564</v>
      </c>
      <c r="F221" s="28" t="s">
        <v>2879</v>
      </c>
      <c r="G221" s="28" t="s">
        <v>3829</v>
      </c>
      <c r="H221" s="28"/>
      <c r="I221" s="28" t="s">
        <v>3827</v>
      </c>
      <c r="J221" s="28"/>
      <c r="K221" s="28" t="s">
        <v>2252</v>
      </c>
      <c r="L221" s="28" t="s">
        <v>3567</v>
      </c>
      <c r="M221" s="48" t="s">
        <v>4014</v>
      </c>
      <c r="N221" s="48"/>
      <c r="O221" s="48"/>
      <c r="P221" s="48"/>
      <c r="Q221" s="104"/>
      <c r="R221" s="104" t="s">
        <v>1896</v>
      </c>
      <c r="S221" s="75">
        <f t="shared" si="9"/>
        <v>1866</v>
      </c>
      <c r="T221" s="75" t="str">
        <f t="shared" si="10"/>
        <v>Tạp vụ</v>
      </c>
      <c r="V221">
        <f t="shared" si="11"/>
        <v>18661215</v>
      </c>
    </row>
    <row r="222" spans="1:22" ht="112">
      <c r="A222" s="27" t="s">
        <v>170</v>
      </c>
      <c r="B222" s="28">
        <v>12</v>
      </c>
      <c r="C222" s="28" t="s">
        <v>168</v>
      </c>
      <c r="D222" s="28" t="s">
        <v>40</v>
      </c>
      <c r="E222" s="28" t="s">
        <v>1668</v>
      </c>
      <c r="F222" s="28" t="s">
        <v>2880</v>
      </c>
      <c r="G222" s="28" t="s">
        <v>3837</v>
      </c>
      <c r="H222" s="28"/>
      <c r="I222" s="28" t="s">
        <v>3838</v>
      </c>
      <c r="J222" s="28"/>
      <c r="K222" s="28" t="s">
        <v>2253</v>
      </c>
      <c r="L222" s="25" t="s">
        <v>192</v>
      </c>
      <c r="M222" s="48" t="s">
        <v>4015</v>
      </c>
      <c r="N222" s="48"/>
      <c r="O222" s="48"/>
      <c r="P222" s="48"/>
      <c r="Q222" s="104"/>
      <c r="R222" s="104" t="s">
        <v>1896</v>
      </c>
      <c r="S222" s="75">
        <f t="shared" si="9"/>
        <v>1866</v>
      </c>
      <c r="T222" s="75" t="str">
        <f t="shared" si="10"/>
        <v>Giá chợ</v>
      </c>
      <c r="V222">
        <f t="shared" si="11"/>
        <v>18661215</v>
      </c>
    </row>
    <row r="223" spans="1:22" ht="51">
      <c r="A223" s="27" t="s">
        <v>170</v>
      </c>
      <c r="B223" s="28">
        <v>12</v>
      </c>
      <c r="C223" s="28" t="s">
        <v>168</v>
      </c>
      <c r="D223" s="28" t="s">
        <v>40</v>
      </c>
      <c r="E223" s="28" t="s">
        <v>1669</v>
      </c>
      <c r="F223" s="28" t="s">
        <v>2860</v>
      </c>
      <c r="G223" s="28" t="s">
        <v>3837</v>
      </c>
      <c r="H223" s="28"/>
      <c r="I223" s="28" t="s">
        <v>3838</v>
      </c>
      <c r="J223" s="28"/>
      <c r="K223" s="28" t="s">
        <v>2220</v>
      </c>
      <c r="L223" s="28"/>
      <c r="M223" s="48" t="s">
        <v>4003</v>
      </c>
      <c r="N223" s="48"/>
      <c r="O223" s="48"/>
      <c r="P223" s="48"/>
      <c r="Q223" s="104"/>
      <c r="R223" s="104" t="s">
        <v>1896</v>
      </c>
      <c r="S223" s="75">
        <f t="shared" si="9"/>
        <v>1866</v>
      </c>
      <c r="T223" s="75" t="str">
        <f t="shared" si="10"/>
        <v>Giá chợ</v>
      </c>
      <c r="V223">
        <f t="shared" si="11"/>
        <v>18661215</v>
      </c>
    </row>
    <row r="224" spans="1:22" ht="85">
      <c r="A224" s="27" t="s">
        <v>170</v>
      </c>
      <c r="B224" s="28">
        <v>12</v>
      </c>
      <c r="C224" s="28" t="s">
        <v>168</v>
      </c>
      <c r="D224" s="28" t="s">
        <v>40</v>
      </c>
      <c r="E224" s="28" t="s">
        <v>1676</v>
      </c>
      <c r="F224" s="28" t="s">
        <v>2881</v>
      </c>
      <c r="G224" s="28" t="s">
        <v>3837</v>
      </c>
      <c r="H224" s="28"/>
      <c r="I224" s="28" t="s">
        <v>3838</v>
      </c>
      <c r="J224" s="28"/>
      <c r="K224" s="28" t="s">
        <v>2254</v>
      </c>
      <c r="L224" s="28"/>
      <c r="M224" s="48" t="s">
        <v>4016</v>
      </c>
      <c r="N224" s="48"/>
      <c r="O224" s="48"/>
      <c r="P224" s="48"/>
      <c r="Q224" s="104"/>
      <c r="R224" s="104" t="s">
        <v>1896</v>
      </c>
      <c r="S224" s="75">
        <f t="shared" si="9"/>
        <v>1866</v>
      </c>
      <c r="T224" s="75" t="str">
        <f t="shared" si="10"/>
        <v>Giá chợ</v>
      </c>
      <c r="V224">
        <f t="shared" si="11"/>
        <v>18661215</v>
      </c>
    </row>
    <row r="225" spans="1:22" ht="68">
      <c r="A225" s="27" t="s">
        <v>170</v>
      </c>
      <c r="B225" s="28">
        <v>12</v>
      </c>
      <c r="C225" s="28" t="s">
        <v>168</v>
      </c>
      <c r="D225" s="28" t="s">
        <v>40</v>
      </c>
      <c r="E225" s="28" t="s">
        <v>1670</v>
      </c>
      <c r="F225" s="28" t="s">
        <v>2861</v>
      </c>
      <c r="G225" s="28" t="s">
        <v>3837</v>
      </c>
      <c r="H225" s="28"/>
      <c r="I225" s="28" t="s">
        <v>3838</v>
      </c>
      <c r="J225" s="28"/>
      <c r="K225" s="28" t="s">
        <v>2255</v>
      </c>
      <c r="L225" s="28"/>
      <c r="M225" s="48" t="s">
        <v>4004</v>
      </c>
      <c r="N225" s="48"/>
      <c r="O225" s="48"/>
      <c r="P225" s="48"/>
      <c r="Q225" s="104"/>
      <c r="R225" s="104" t="s">
        <v>1896</v>
      </c>
      <c r="S225" s="75">
        <f t="shared" si="9"/>
        <v>1866</v>
      </c>
      <c r="T225" s="75" t="str">
        <f t="shared" si="10"/>
        <v>Giá chợ</v>
      </c>
      <c r="V225">
        <f t="shared" si="11"/>
        <v>18661215</v>
      </c>
    </row>
    <row r="226" spans="1:22" ht="409.5">
      <c r="A226" s="27" t="s">
        <v>170</v>
      </c>
      <c r="B226" s="28">
        <v>12</v>
      </c>
      <c r="C226" s="28" t="s">
        <v>168</v>
      </c>
      <c r="D226" s="28" t="s">
        <v>64</v>
      </c>
      <c r="E226" s="28" t="s">
        <v>1675</v>
      </c>
      <c r="F226" s="28" t="s">
        <v>2882</v>
      </c>
      <c r="G226" s="25" t="s">
        <v>3822</v>
      </c>
      <c r="H226" s="25" t="s">
        <v>3837</v>
      </c>
      <c r="I226" s="28" t="s">
        <v>3825</v>
      </c>
      <c r="J226" s="28"/>
      <c r="K226" s="28" t="s">
        <v>2256</v>
      </c>
      <c r="L226" s="28" t="s">
        <v>3568</v>
      </c>
      <c r="M226" s="48" t="s">
        <v>4017</v>
      </c>
      <c r="N226" s="48"/>
      <c r="O226" s="48"/>
      <c r="P226" s="48"/>
      <c r="Q226" s="104"/>
      <c r="R226" s="104" t="s">
        <v>1896</v>
      </c>
      <c r="S226" s="75">
        <f t="shared" si="9"/>
        <v>1866</v>
      </c>
      <c r="T226" s="75" t="str">
        <f t="shared" si="10"/>
        <v>Phụ thêm GDB</v>
      </c>
      <c r="V226">
        <f t="shared" si="11"/>
        <v>18661215</v>
      </c>
    </row>
    <row r="227" spans="1:22" ht="272">
      <c r="A227" s="27" t="s">
        <v>187</v>
      </c>
      <c r="B227" s="28">
        <v>1</v>
      </c>
      <c r="C227" s="28" t="s">
        <v>168</v>
      </c>
      <c r="D227" s="28" t="s">
        <v>27</v>
      </c>
      <c r="E227" s="28" t="s">
        <v>1013</v>
      </c>
      <c r="F227" s="28" t="s">
        <v>2883</v>
      </c>
      <c r="G227" s="28" t="s">
        <v>3844</v>
      </c>
      <c r="H227" s="28" t="s">
        <v>3837</v>
      </c>
      <c r="I227" s="28" t="s">
        <v>3828</v>
      </c>
      <c r="J227" s="28"/>
      <c r="K227" s="28" t="s">
        <v>2257</v>
      </c>
      <c r="L227" s="28" t="s">
        <v>3569</v>
      </c>
      <c r="M227" s="48" t="s">
        <v>4586</v>
      </c>
      <c r="N227" s="48"/>
      <c r="O227" s="48"/>
      <c r="P227" s="48"/>
      <c r="Q227" s="104"/>
      <c r="R227" s="104" t="s">
        <v>1896</v>
      </c>
      <c r="S227" s="75">
        <f t="shared" si="9"/>
        <v>1867</v>
      </c>
      <c r="T227" s="75" t="str">
        <f t="shared" si="10"/>
        <v>Công vụ</v>
      </c>
      <c r="V227">
        <f t="shared" si="11"/>
        <v>18670115</v>
      </c>
    </row>
    <row r="228" spans="1:22" ht="288">
      <c r="A228" s="27" t="s">
        <v>187</v>
      </c>
      <c r="B228" s="28">
        <v>1</v>
      </c>
      <c r="C228" s="28" t="s">
        <v>168</v>
      </c>
      <c r="D228" s="28" t="s">
        <v>27</v>
      </c>
      <c r="E228" s="28" t="s">
        <v>1677</v>
      </c>
      <c r="F228" s="28" t="s">
        <v>2884</v>
      </c>
      <c r="G228" s="28" t="s">
        <v>3837</v>
      </c>
      <c r="H228" s="28"/>
      <c r="I228" s="28" t="s">
        <v>3827</v>
      </c>
      <c r="J228" s="28" t="s">
        <v>3880</v>
      </c>
      <c r="K228" s="28" t="s">
        <v>2258</v>
      </c>
      <c r="L228" s="28" t="s">
        <v>193</v>
      </c>
      <c r="M228" s="48" t="s">
        <v>4018</v>
      </c>
      <c r="N228" s="48"/>
      <c r="O228" s="48"/>
      <c r="P228" s="48"/>
      <c r="Q228" s="104"/>
      <c r="R228" s="104" t="s">
        <v>1896</v>
      </c>
      <c r="S228" s="75">
        <f t="shared" si="9"/>
        <v>1867</v>
      </c>
      <c r="T228" s="75" t="str">
        <f t="shared" si="10"/>
        <v>Công vụ</v>
      </c>
      <c r="V228">
        <f t="shared" si="11"/>
        <v>18670115</v>
      </c>
    </row>
    <row r="229" spans="1:22" ht="208">
      <c r="A229" s="27" t="s">
        <v>187</v>
      </c>
      <c r="B229" s="28">
        <v>1</v>
      </c>
      <c r="C229" s="28" t="s">
        <v>168</v>
      </c>
      <c r="D229" s="28" t="s">
        <v>27</v>
      </c>
      <c r="E229" s="28" t="s">
        <v>1564</v>
      </c>
      <c r="F229" s="28" t="s">
        <v>2885</v>
      </c>
      <c r="G229" s="28" t="s">
        <v>3844</v>
      </c>
      <c r="H229" s="28" t="s">
        <v>3837</v>
      </c>
      <c r="I229" s="28" t="s">
        <v>3827</v>
      </c>
      <c r="J229" s="28"/>
      <c r="K229" s="28" t="s">
        <v>2259</v>
      </c>
      <c r="L229" s="28" t="s">
        <v>194</v>
      </c>
      <c r="M229" s="48" t="s">
        <v>4019</v>
      </c>
      <c r="N229" s="48"/>
      <c r="O229" s="48"/>
      <c r="P229" s="48"/>
      <c r="Q229" s="104"/>
      <c r="R229" s="104" t="s">
        <v>1896</v>
      </c>
      <c r="S229" s="75">
        <f t="shared" si="9"/>
        <v>1867</v>
      </c>
      <c r="T229" s="75" t="str">
        <f t="shared" si="10"/>
        <v>Công vụ</v>
      </c>
      <c r="V229">
        <f t="shared" si="11"/>
        <v>18670115</v>
      </c>
    </row>
    <row r="230" spans="1:22" ht="176">
      <c r="A230" s="27" t="s">
        <v>187</v>
      </c>
      <c r="B230" s="28">
        <v>1</v>
      </c>
      <c r="C230" s="28" t="s">
        <v>168</v>
      </c>
      <c r="D230" s="28" t="s">
        <v>27</v>
      </c>
      <c r="E230" s="28" t="s">
        <v>1817</v>
      </c>
      <c r="F230" s="28" t="s">
        <v>2886</v>
      </c>
      <c r="G230" s="28" t="s">
        <v>3844</v>
      </c>
      <c r="H230" s="28"/>
      <c r="I230" s="28" t="s">
        <v>3838</v>
      </c>
      <c r="J230" s="28"/>
      <c r="K230" s="28" t="s">
        <v>2260</v>
      </c>
      <c r="L230" s="28" t="s">
        <v>195</v>
      </c>
      <c r="M230" s="48" t="s">
        <v>4020</v>
      </c>
      <c r="N230" s="48"/>
      <c r="O230" s="48"/>
      <c r="P230" s="48"/>
      <c r="Q230" s="104"/>
      <c r="R230" s="104" t="s">
        <v>1896</v>
      </c>
      <c r="S230" s="75">
        <f t="shared" si="9"/>
        <v>1867</v>
      </c>
      <c r="T230" s="75" t="str">
        <f t="shared" si="10"/>
        <v>Công vụ</v>
      </c>
      <c r="V230">
        <f t="shared" si="11"/>
        <v>18670115</v>
      </c>
    </row>
    <row r="231" spans="1:22" ht="192">
      <c r="A231" s="27" t="s">
        <v>187</v>
      </c>
      <c r="B231" s="28">
        <v>1</v>
      </c>
      <c r="C231" s="28" t="s">
        <v>168</v>
      </c>
      <c r="D231" s="28" t="s">
        <v>27</v>
      </c>
      <c r="E231" s="28" t="s">
        <v>1564</v>
      </c>
      <c r="F231" s="28" t="s">
        <v>2887</v>
      </c>
      <c r="G231" s="28" t="s">
        <v>3877</v>
      </c>
      <c r="H231" s="28"/>
      <c r="I231" s="28" t="s">
        <v>3838</v>
      </c>
      <c r="J231" s="28"/>
      <c r="K231" s="28" t="s">
        <v>2261</v>
      </c>
      <c r="L231" s="28" t="s">
        <v>196</v>
      </c>
      <c r="M231" s="48" t="s">
        <v>4021</v>
      </c>
      <c r="N231" s="48"/>
      <c r="O231" s="48"/>
      <c r="P231" s="48"/>
      <c r="Q231" s="104"/>
      <c r="R231" s="104" t="s">
        <v>1896</v>
      </c>
      <c r="S231" s="75">
        <f t="shared" si="9"/>
        <v>1867</v>
      </c>
      <c r="T231" s="75" t="str">
        <f t="shared" si="10"/>
        <v>Công vụ</v>
      </c>
      <c r="V231">
        <f t="shared" si="11"/>
        <v>18670115</v>
      </c>
    </row>
    <row r="232" spans="1:22" ht="304">
      <c r="A232" s="27" t="s">
        <v>187</v>
      </c>
      <c r="B232" s="28">
        <v>1</v>
      </c>
      <c r="C232" s="28" t="s">
        <v>168</v>
      </c>
      <c r="D232" s="28" t="s">
        <v>13</v>
      </c>
      <c r="E232" s="28" t="s">
        <v>1816</v>
      </c>
      <c r="F232" s="28" t="s">
        <v>2888</v>
      </c>
      <c r="G232" s="28" t="s">
        <v>3829</v>
      </c>
      <c r="H232" s="28"/>
      <c r="I232" s="28" t="s">
        <v>3830</v>
      </c>
      <c r="J232" s="28"/>
      <c r="K232" s="28" t="s">
        <v>2262</v>
      </c>
      <c r="L232" s="28" t="s">
        <v>3570</v>
      </c>
      <c r="M232" s="48" t="s">
        <v>4022</v>
      </c>
      <c r="N232" s="48"/>
      <c r="O232" s="48"/>
      <c r="P232" s="48"/>
      <c r="Q232" s="104"/>
      <c r="R232" s="104" t="s">
        <v>1896</v>
      </c>
      <c r="S232" s="75">
        <f t="shared" si="9"/>
        <v>1867</v>
      </c>
      <c r="T232" s="75" t="str">
        <f t="shared" si="10"/>
        <v>Tạp vụ</v>
      </c>
      <c r="V232">
        <f t="shared" si="11"/>
        <v>18670115</v>
      </c>
    </row>
    <row r="233" spans="1:22" ht="272">
      <c r="A233" s="27" t="s">
        <v>187</v>
      </c>
      <c r="B233" s="28">
        <v>1</v>
      </c>
      <c r="C233" s="28" t="s">
        <v>168</v>
      </c>
      <c r="D233" s="28" t="s">
        <v>13</v>
      </c>
      <c r="E233" s="28" t="s">
        <v>1564</v>
      </c>
      <c r="F233" s="28" t="s">
        <v>2889</v>
      </c>
      <c r="G233" s="28" t="s">
        <v>3829</v>
      </c>
      <c r="H233" s="28"/>
      <c r="I233" s="28" t="s">
        <v>3830</v>
      </c>
      <c r="J233" s="28" t="s">
        <v>3825</v>
      </c>
      <c r="K233" s="28" t="s">
        <v>2263</v>
      </c>
      <c r="L233" s="28" t="s">
        <v>197</v>
      </c>
      <c r="M233" s="48" t="s">
        <v>4023</v>
      </c>
      <c r="N233" s="48"/>
      <c r="O233" s="48"/>
      <c r="P233" s="48"/>
      <c r="Q233" s="104"/>
      <c r="R233" s="104" t="s">
        <v>1896</v>
      </c>
      <c r="S233" s="75">
        <f t="shared" si="9"/>
        <v>1867</v>
      </c>
      <c r="T233" s="75" t="str">
        <f t="shared" si="10"/>
        <v>Tạp vụ</v>
      </c>
      <c r="V233">
        <f t="shared" si="11"/>
        <v>18670115</v>
      </c>
    </row>
    <row r="234" spans="1:22" ht="256">
      <c r="A234" s="27" t="s">
        <v>187</v>
      </c>
      <c r="B234" s="28">
        <v>1</v>
      </c>
      <c r="C234" s="28" t="s">
        <v>168</v>
      </c>
      <c r="D234" s="28" t="s">
        <v>13</v>
      </c>
      <c r="E234" s="28" t="s">
        <v>1564</v>
      </c>
      <c r="F234" s="28" t="s">
        <v>2890</v>
      </c>
      <c r="G234" s="28" t="s">
        <v>3829</v>
      </c>
      <c r="H234" s="28"/>
      <c r="I234" s="28" t="s">
        <v>3830</v>
      </c>
      <c r="J234" s="28"/>
      <c r="K234" s="28" t="s">
        <v>2264</v>
      </c>
      <c r="L234" s="28" t="s">
        <v>198</v>
      </c>
      <c r="M234" s="48" t="s">
        <v>4024</v>
      </c>
      <c r="N234" s="48"/>
      <c r="O234" s="48"/>
      <c r="P234" s="48"/>
      <c r="Q234" s="104"/>
      <c r="R234" s="104" t="s">
        <v>1896</v>
      </c>
      <c r="S234" s="75">
        <f t="shared" si="9"/>
        <v>1867</v>
      </c>
      <c r="T234" s="75" t="str">
        <f t="shared" si="10"/>
        <v>Tạp vụ</v>
      </c>
      <c r="V234">
        <f t="shared" si="11"/>
        <v>18670115</v>
      </c>
    </row>
    <row r="235" spans="1:22" ht="409.5">
      <c r="A235" s="27" t="s">
        <v>187</v>
      </c>
      <c r="B235" s="28">
        <v>1</v>
      </c>
      <c r="C235" s="28" t="s">
        <v>168</v>
      </c>
      <c r="D235" s="28" t="s">
        <v>13</v>
      </c>
      <c r="E235" s="28" t="s">
        <v>1564</v>
      </c>
      <c r="F235" s="28" t="s">
        <v>2891</v>
      </c>
      <c r="G235" s="28" t="s">
        <v>1472</v>
      </c>
      <c r="H235" s="28"/>
      <c r="I235" s="28" t="s">
        <v>3866</v>
      </c>
      <c r="J235" s="28"/>
      <c r="K235" s="28" t="s">
        <v>2265</v>
      </c>
      <c r="L235" s="28" t="s">
        <v>199</v>
      </c>
      <c r="M235" s="48" t="s">
        <v>4025</v>
      </c>
      <c r="N235" s="48"/>
      <c r="O235" s="48"/>
      <c r="P235" s="48"/>
      <c r="Q235" s="104"/>
      <c r="R235" s="104" t="s">
        <v>1896</v>
      </c>
      <c r="S235" s="75">
        <f t="shared" si="9"/>
        <v>1867</v>
      </c>
      <c r="T235" s="75" t="str">
        <f t="shared" si="10"/>
        <v>Tạp vụ</v>
      </c>
      <c r="V235">
        <f t="shared" si="11"/>
        <v>18670115</v>
      </c>
    </row>
    <row r="236" spans="1:22" ht="224">
      <c r="A236" s="27" t="s">
        <v>187</v>
      </c>
      <c r="B236" s="28">
        <v>1</v>
      </c>
      <c r="C236" s="28" t="s">
        <v>168</v>
      </c>
      <c r="D236" s="28" t="s">
        <v>13</v>
      </c>
      <c r="E236" s="28" t="s">
        <v>1815</v>
      </c>
      <c r="F236" s="28" t="s">
        <v>2892</v>
      </c>
      <c r="G236" s="28" t="s">
        <v>3829</v>
      </c>
      <c r="H236" s="28"/>
      <c r="I236" s="28" t="s">
        <v>3851</v>
      </c>
      <c r="J236" s="28"/>
      <c r="K236" s="28" t="s">
        <v>2266</v>
      </c>
      <c r="L236" s="28" t="s">
        <v>3571</v>
      </c>
      <c r="M236" s="48" t="s">
        <v>4026</v>
      </c>
      <c r="N236" s="48"/>
      <c r="O236" s="48"/>
      <c r="P236" s="48"/>
      <c r="Q236" s="104"/>
      <c r="R236" s="104" t="s">
        <v>1896</v>
      </c>
      <c r="S236" s="75">
        <f t="shared" si="9"/>
        <v>1867</v>
      </c>
      <c r="T236" s="75" t="str">
        <f t="shared" si="10"/>
        <v>Tạp vụ</v>
      </c>
      <c r="V236">
        <f t="shared" si="11"/>
        <v>18670115</v>
      </c>
    </row>
    <row r="237" spans="1:22" ht="240">
      <c r="A237" s="27" t="s">
        <v>187</v>
      </c>
      <c r="B237" s="28">
        <v>1</v>
      </c>
      <c r="C237" s="28" t="s">
        <v>168</v>
      </c>
      <c r="D237" s="28" t="s">
        <v>13</v>
      </c>
      <c r="E237" s="28" t="s">
        <v>1814</v>
      </c>
      <c r="F237" s="28" t="s">
        <v>2893</v>
      </c>
      <c r="G237" s="28" t="s">
        <v>3829</v>
      </c>
      <c r="H237" s="28"/>
      <c r="I237" s="28" t="s">
        <v>3846</v>
      </c>
      <c r="J237" s="28"/>
      <c r="K237" s="28" t="s">
        <v>2267</v>
      </c>
      <c r="L237" s="28" t="s">
        <v>200</v>
      </c>
      <c r="M237" s="48" t="s">
        <v>4027</v>
      </c>
      <c r="N237" s="48"/>
      <c r="O237" s="48"/>
      <c r="P237" s="48"/>
      <c r="Q237" s="104"/>
      <c r="R237" s="104" t="s">
        <v>1896</v>
      </c>
      <c r="S237" s="75">
        <f t="shared" si="9"/>
        <v>1867</v>
      </c>
      <c r="T237" s="75" t="str">
        <f t="shared" si="10"/>
        <v>Tạp vụ</v>
      </c>
      <c r="V237">
        <f t="shared" si="11"/>
        <v>18670115</v>
      </c>
    </row>
    <row r="238" spans="1:22" ht="336">
      <c r="A238" s="27" t="s">
        <v>187</v>
      </c>
      <c r="B238" s="28">
        <v>1</v>
      </c>
      <c r="C238" s="28" t="s">
        <v>168</v>
      </c>
      <c r="D238" s="28" t="s">
        <v>13</v>
      </c>
      <c r="E238" s="28" t="s">
        <v>1564</v>
      </c>
      <c r="F238" s="28" t="s">
        <v>2894</v>
      </c>
      <c r="G238" s="28" t="s">
        <v>1472</v>
      </c>
      <c r="H238" s="28"/>
      <c r="I238" s="28" t="s">
        <v>3866</v>
      </c>
      <c r="J238" s="28"/>
      <c r="K238" s="28" t="s">
        <v>2268</v>
      </c>
      <c r="L238" s="28" t="s">
        <v>3572</v>
      </c>
      <c r="M238" s="48" t="s">
        <v>4028</v>
      </c>
      <c r="N238" s="48"/>
      <c r="O238" s="48"/>
      <c r="P238" s="48"/>
      <c r="Q238" s="104"/>
      <c r="R238" s="104" t="s">
        <v>1896</v>
      </c>
      <c r="S238" s="75">
        <f t="shared" si="9"/>
        <v>1867</v>
      </c>
      <c r="T238" s="75" t="str">
        <f t="shared" si="10"/>
        <v>Tạp vụ</v>
      </c>
      <c r="V238">
        <f t="shared" si="11"/>
        <v>18670115</v>
      </c>
    </row>
    <row r="239" spans="1:22" ht="288">
      <c r="A239" s="27" t="s">
        <v>187</v>
      </c>
      <c r="B239" s="28">
        <v>1</v>
      </c>
      <c r="C239" s="28" t="s">
        <v>168</v>
      </c>
      <c r="D239" s="28" t="s">
        <v>13</v>
      </c>
      <c r="E239" s="28" t="s">
        <v>1564</v>
      </c>
      <c r="F239" s="28" t="s">
        <v>2895</v>
      </c>
      <c r="G239" s="25" t="s">
        <v>3878</v>
      </c>
      <c r="H239" s="25" t="s">
        <v>3824</v>
      </c>
      <c r="I239" s="25" t="s">
        <v>3823</v>
      </c>
      <c r="J239" s="25"/>
      <c r="K239" s="28" t="s">
        <v>2269</v>
      </c>
      <c r="L239" s="28" t="s">
        <v>3573</v>
      </c>
      <c r="M239" s="48" t="s">
        <v>4029</v>
      </c>
      <c r="N239" s="48"/>
      <c r="O239" s="48"/>
      <c r="P239" s="48"/>
      <c r="Q239" s="104"/>
      <c r="R239" s="104" t="s">
        <v>1896</v>
      </c>
      <c r="S239" s="75">
        <f t="shared" si="9"/>
        <v>1867</v>
      </c>
      <c r="T239" s="75" t="str">
        <f t="shared" si="10"/>
        <v>Tạp vụ</v>
      </c>
      <c r="V239">
        <f t="shared" si="11"/>
        <v>18670115</v>
      </c>
    </row>
    <row r="240" spans="1:22" ht="240">
      <c r="A240" s="27" t="s">
        <v>187</v>
      </c>
      <c r="B240" s="28">
        <v>1</v>
      </c>
      <c r="C240" s="28" t="s">
        <v>168</v>
      </c>
      <c r="D240" s="28" t="s">
        <v>13</v>
      </c>
      <c r="E240" s="28" t="s">
        <v>1813</v>
      </c>
      <c r="F240" s="28" t="s">
        <v>2896</v>
      </c>
      <c r="G240" s="28" t="s">
        <v>3879</v>
      </c>
      <c r="H240" s="28"/>
      <c r="I240" s="28" t="s">
        <v>3880</v>
      </c>
      <c r="J240" s="28"/>
      <c r="K240" s="28" t="s">
        <v>2270</v>
      </c>
      <c r="L240" s="28" t="s">
        <v>201</v>
      </c>
      <c r="M240" s="48" t="s">
        <v>4030</v>
      </c>
      <c r="N240" s="48"/>
      <c r="O240" s="48"/>
      <c r="P240" s="48"/>
      <c r="Q240" s="104"/>
      <c r="R240" s="104" t="s">
        <v>1896</v>
      </c>
      <c r="S240" s="75">
        <f t="shared" si="9"/>
        <v>1867</v>
      </c>
      <c r="T240" s="75" t="str">
        <f t="shared" si="10"/>
        <v>Tạp vụ</v>
      </c>
      <c r="V240">
        <f t="shared" si="11"/>
        <v>18670115</v>
      </c>
    </row>
    <row r="241" spans="1:22" ht="272">
      <c r="A241" s="27" t="s">
        <v>187</v>
      </c>
      <c r="B241" s="28">
        <v>1</v>
      </c>
      <c r="C241" s="28" t="s">
        <v>168</v>
      </c>
      <c r="D241" s="28" t="s">
        <v>13</v>
      </c>
      <c r="E241" s="63" t="s">
        <v>1013</v>
      </c>
      <c r="F241" s="28" t="s">
        <v>2897</v>
      </c>
      <c r="G241" s="28" t="s">
        <v>3878</v>
      </c>
      <c r="H241" s="28" t="s">
        <v>3824</v>
      </c>
      <c r="I241" s="28" t="s">
        <v>3823</v>
      </c>
      <c r="J241" s="28"/>
      <c r="K241" s="28" t="s">
        <v>2271</v>
      </c>
      <c r="L241" s="28" t="s">
        <v>3574</v>
      </c>
      <c r="M241" s="48" t="s">
        <v>4031</v>
      </c>
      <c r="N241" s="48"/>
      <c r="O241" s="48"/>
      <c r="P241" s="48"/>
      <c r="Q241" s="104"/>
      <c r="R241" s="104" t="s">
        <v>1896</v>
      </c>
      <c r="S241" s="75">
        <f t="shared" si="9"/>
        <v>1867</v>
      </c>
      <c r="T241" s="75" t="str">
        <f t="shared" si="10"/>
        <v>Tạp vụ</v>
      </c>
      <c r="V241">
        <f t="shared" si="11"/>
        <v>18670115</v>
      </c>
    </row>
    <row r="242" spans="1:22" ht="272">
      <c r="A242" s="27" t="s">
        <v>187</v>
      </c>
      <c r="B242" s="28">
        <v>1</v>
      </c>
      <c r="C242" s="28" t="s">
        <v>168</v>
      </c>
      <c r="D242" s="28" t="s">
        <v>40</v>
      </c>
      <c r="E242" s="28" t="s">
        <v>1812</v>
      </c>
      <c r="F242" s="28" t="s">
        <v>2898</v>
      </c>
      <c r="G242" s="96" t="s">
        <v>3863</v>
      </c>
      <c r="H242" s="96"/>
      <c r="I242" s="96" t="s">
        <v>3864</v>
      </c>
      <c r="J242" s="96"/>
      <c r="K242" s="28" t="s">
        <v>2272</v>
      </c>
      <c r="L242" s="28" t="s">
        <v>3575</v>
      </c>
      <c r="M242" s="48" t="s">
        <v>3865</v>
      </c>
      <c r="N242" s="48"/>
      <c r="O242" s="48"/>
      <c r="P242" s="48"/>
      <c r="Q242" s="104"/>
      <c r="R242" s="104" t="s">
        <v>1896</v>
      </c>
      <c r="S242" s="75">
        <f t="shared" si="9"/>
        <v>1867</v>
      </c>
      <c r="T242" s="75" t="str">
        <f t="shared" si="10"/>
        <v>Giá chợ</v>
      </c>
      <c r="V242">
        <f t="shared" si="11"/>
        <v>18670115</v>
      </c>
    </row>
    <row r="243" spans="1:22" ht="272">
      <c r="A243" s="27" t="s">
        <v>187</v>
      </c>
      <c r="B243" s="28">
        <v>1</v>
      </c>
      <c r="C243" s="28" t="s">
        <v>168</v>
      </c>
      <c r="D243" s="28" t="s">
        <v>40</v>
      </c>
      <c r="E243" s="28" t="s">
        <v>1672</v>
      </c>
      <c r="F243" s="28" t="s">
        <v>2860</v>
      </c>
      <c r="G243" s="96" t="s">
        <v>3863</v>
      </c>
      <c r="H243" s="96"/>
      <c r="I243" s="96" t="s">
        <v>3864</v>
      </c>
      <c r="J243" s="96"/>
      <c r="K243" s="28" t="s">
        <v>2241</v>
      </c>
      <c r="L243" s="28" t="s">
        <v>202</v>
      </c>
      <c r="M243" s="48" t="s">
        <v>3865</v>
      </c>
      <c r="N243" s="48"/>
      <c r="O243" s="48"/>
      <c r="P243" s="48"/>
      <c r="Q243" s="104"/>
      <c r="R243" s="104" t="s">
        <v>1896</v>
      </c>
      <c r="S243" s="75">
        <f t="shared" si="9"/>
        <v>1867</v>
      </c>
      <c r="T243" s="75" t="str">
        <f t="shared" si="10"/>
        <v>Giá chợ</v>
      </c>
      <c r="V243">
        <f t="shared" si="11"/>
        <v>18670115</v>
      </c>
    </row>
    <row r="244" spans="1:22" ht="144">
      <c r="A244" s="27" t="s">
        <v>187</v>
      </c>
      <c r="B244" s="28">
        <v>1</v>
      </c>
      <c r="C244" s="28" t="s">
        <v>168</v>
      </c>
      <c r="D244" s="28" t="s">
        <v>40</v>
      </c>
      <c r="E244" s="28" t="s">
        <v>1676</v>
      </c>
      <c r="F244" s="28" t="s">
        <v>2899</v>
      </c>
      <c r="G244" s="96" t="s">
        <v>3863</v>
      </c>
      <c r="H244" s="96"/>
      <c r="I244" s="96" t="s">
        <v>3864</v>
      </c>
      <c r="J244" s="96"/>
      <c r="K244" s="28" t="s">
        <v>2273</v>
      </c>
      <c r="L244" s="28" t="s">
        <v>203</v>
      </c>
      <c r="M244" s="48" t="s">
        <v>3865</v>
      </c>
      <c r="N244" s="48"/>
      <c r="O244" s="48"/>
      <c r="P244" s="48"/>
      <c r="Q244" s="104"/>
      <c r="R244" s="104" t="s">
        <v>1896</v>
      </c>
      <c r="S244" s="75">
        <f t="shared" si="9"/>
        <v>1867</v>
      </c>
      <c r="T244" s="75" t="str">
        <f t="shared" si="10"/>
        <v>Giá chợ</v>
      </c>
      <c r="V244">
        <f t="shared" si="11"/>
        <v>18670115</v>
      </c>
    </row>
    <row r="245" spans="1:22" ht="304">
      <c r="A245" s="24" t="s">
        <v>187</v>
      </c>
      <c r="B245" s="25">
        <v>1</v>
      </c>
      <c r="C245" s="25" t="s">
        <v>168</v>
      </c>
      <c r="D245" s="25" t="s">
        <v>64</v>
      </c>
      <c r="E245" s="25" t="s">
        <v>1810</v>
      </c>
      <c r="F245" s="25" t="s">
        <v>2900</v>
      </c>
      <c r="G245" s="25" t="s">
        <v>3844</v>
      </c>
      <c r="H245" s="25"/>
      <c r="I245" s="25" t="s">
        <v>3825</v>
      </c>
      <c r="J245" s="25"/>
      <c r="K245" s="25" t="s">
        <v>2274</v>
      </c>
      <c r="L245" s="25" t="s">
        <v>206</v>
      </c>
      <c r="M245" s="45" t="s">
        <v>4032</v>
      </c>
      <c r="N245" s="45"/>
      <c r="O245" s="45"/>
      <c r="P245" s="45"/>
      <c r="Q245" s="112"/>
      <c r="R245" s="112" t="s">
        <v>1896</v>
      </c>
      <c r="S245" s="113">
        <f t="shared" si="9"/>
        <v>1867</v>
      </c>
      <c r="T245" s="113" t="str">
        <f t="shared" si="10"/>
        <v>Phụ thêm GDB</v>
      </c>
      <c r="V245">
        <f t="shared" si="11"/>
        <v>18670115</v>
      </c>
    </row>
    <row r="246" spans="1:22" ht="153">
      <c r="A246" s="27" t="s">
        <v>204</v>
      </c>
      <c r="B246" s="28">
        <v>2</v>
      </c>
      <c r="C246" s="28" t="s">
        <v>168</v>
      </c>
      <c r="D246" s="28" t="s">
        <v>27</v>
      </c>
      <c r="E246" s="29" t="s">
        <v>1564</v>
      </c>
      <c r="F246" s="28" t="s">
        <v>2901</v>
      </c>
      <c r="G246" s="25" t="s">
        <v>3844</v>
      </c>
      <c r="H246" s="25"/>
      <c r="I246" s="25" t="s">
        <v>3828</v>
      </c>
      <c r="J246" s="25" t="s">
        <v>3827</v>
      </c>
      <c r="K246" s="28" t="s">
        <v>2275</v>
      </c>
      <c r="L246" s="28" t="s">
        <v>207</v>
      </c>
      <c r="M246" s="48" t="s">
        <v>4033</v>
      </c>
      <c r="N246" s="48"/>
      <c r="O246" s="48"/>
      <c r="P246" s="48"/>
      <c r="Q246" s="104"/>
      <c r="R246" s="104" t="s">
        <v>1896</v>
      </c>
      <c r="S246" s="75">
        <f t="shared" si="9"/>
        <v>1867</v>
      </c>
      <c r="T246" s="75" t="str">
        <f t="shared" si="10"/>
        <v>Công vụ</v>
      </c>
      <c r="V246">
        <f t="shared" si="11"/>
        <v>18670215</v>
      </c>
    </row>
    <row r="247" spans="1:22" ht="176">
      <c r="A247" s="27" t="s">
        <v>204</v>
      </c>
      <c r="B247" s="28">
        <v>2</v>
      </c>
      <c r="C247" s="28" t="s">
        <v>168</v>
      </c>
      <c r="D247" s="28" t="s">
        <v>27</v>
      </c>
      <c r="E247" s="28" t="s">
        <v>1564</v>
      </c>
      <c r="F247" s="28" t="s">
        <v>2902</v>
      </c>
      <c r="G247" s="25" t="s">
        <v>3844</v>
      </c>
      <c r="H247" s="25"/>
      <c r="I247" s="25" t="s">
        <v>3838</v>
      </c>
      <c r="J247" s="25" t="s">
        <v>3828</v>
      </c>
      <c r="K247" s="28" t="s">
        <v>2276</v>
      </c>
      <c r="L247" s="28" t="s">
        <v>208</v>
      </c>
      <c r="M247" s="48" t="s">
        <v>4034</v>
      </c>
      <c r="N247" s="48"/>
      <c r="O247" s="48"/>
      <c r="P247" s="48"/>
      <c r="Q247" s="104"/>
      <c r="R247" s="104" t="s">
        <v>1896</v>
      </c>
      <c r="S247" s="75">
        <f t="shared" si="9"/>
        <v>1867</v>
      </c>
      <c r="T247" s="75" t="str">
        <f t="shared" si="10"/>
        <v>Công vụ</v>
      </c>
      <c r="V247">
        <f t="shared" si="11"/>
        <v>18670215</v>
      </c>
    </row>
    <row r="248" spans="1:22" ht="240">
      <c r="A248" s="27" t="s">
        <v>204</v>
      </c>
      <c r="B248" s="28">
        <v>2</v>
      </c>
      <c r="C248" s="28" t="s">
        <v>168</v>
      </c>
      <c r="D248" s="28" t="s">
        <v>27</v>
      </c>
      <c r="E248" s="28" t="s">
        <v>1818</v>
      </c>
      <c r="F248" s="28" t="s">
        <v>2903</v>
      </c>
      <c r="G248" s="28" t="s">
        <v>3822</v>
      </c>
      <c r="H248" s="119" t="s">
        <v>3877</v>
      </c>
      <c r="I248" s="28" t="s">
        <v>3825</v>
      </c>
      <c r="J248" s="28"/>
      <c r="K248" s="28" t="s">
        <v>2277</v>
      </c>
      <c r="L248" s="28" t="s">
        <v>3576</v>
      </c>
      <c r="M248" s="48" t="s">
        <v>4035</v>
      </c>
      <c r="N248" s="48"/>
      <c r="O248" s="48"/>
      <c r="P248" s="48"/>
      <c r="Q248" s="104"/>
      <c r="R248" s="104" t="s">
        <v>1896</v>
      </c>
      <c r="S248" s="75">
        <f t="shared" si="9"/>
        <v>1867</v>
      </c>
      <c r="T248" s="75" t="str">
        <f t="shared" si="10"/>
        <v>Công vụ</v>
      </c>
      <c r="V248">
        <f t="shared" si="11"/>
        <v>18670215</v>
      </c>
    </row>
    <row r="249" spans="1:22" ht="240">
      <c r="A249" s="27" t="s">
        <v>204</v>
      </c>
      <c r="B249" s="28">
        <v>2</v>
      </c>
      <c r="C249" s="28" t="s">
        <v>168</v>
      </c>
      <c r="D249" s="28" t="s">
        <v>27</v>
      </c>
      <c r="E249" s="28" t="s">
        <v>1564</v>
      </c>
      <c r="F249" s="28" t="s">
        <v>2904</v>
      </c>
      <c r="G249" s="28" t="s">
        <v>3844</v>
      </c>
      <c r="H249" s="28"/>
      <c r="I249" s="28" t="s">
        <v>3828</v>
      </c>
      <c r="J249" s="28" t="s">
        <v>3827</v>
      </c>
      <c r="K249" s="28" t="s">
        <v>2278</v>
      </c>
      <c r="L249" s="28" t="s">
        <v>209</v>
      </c>
      <c r="M249" s="58" t="s">
        <v>4465</v>
      </c>
      <c r="N249" s="48"/>
      <c r="O249" s="48" t="s">
        <v>3577</v>
      </c>
      <c r="P249" s="48"/>
      <c r="Q249" s="104"/>
      <c r="R249" s="104" t="s">
        <v>1896</v>
      </c>
      <c r="S249" s="75">
        <f t="shared" si="9"/>
        <v>1867</v>
      </c>
      <c r="T249" s="75" t="str">
        <f t="shared" si="10"/>
        <v>Công vụ</v>
      </c>
      <c r="V249">
        <f t="shared" si="11"/>
        <v>18670215</v>
      </c>
    </row>
    <row r="250" spans="1:22" ht="208">
      <c r="A250" s="24" t="s">
        <v>204</v>
      </c>
      <c r="B250" s="25">
        <v>2</v>
      </c>
      <c r="C250" s="25" t="s">
        <v>168</v>
      </c>
      <c r="D250" s="25" t="s">
        <v>27</v>
      </c>
      <c r="E250" s="25" t="s">
        <v>1071</v>
      </c>
      <c r="F250" s="25" t="s">
        <v>2905</v>
      </c>
      <c r="G250" s="25" t="s">
        <v>3844</v>
      </c>
      <c r="H250" s="25"/>
      <c r="I250" s="25" t="s">
        <v>3825</v>
      </c>
      <c r="J250" s="25"/>
      <c r="K250" s="25" t="s">
        <v>2279</v>
      </c>
      <c r="L250" s="25" t="s">
        <v>210</v>
      </c>
      <c r="M250" s="114" t="s">
        <v>4036</v>
      </c>
      <c r="N250" s="45"/>
      <c r="O250" s="45" t="s">
        <v>3578</v>
      </c>
      <c r="P250" s="45"/>
      <c r="Q250" s="112"/>
      <c r="R250" s="112" t="s">
        <v>1896</v>
      </c>
      <c r="S250" s="113">
        <f t="shared" si="9"/>
        <v>1867</v>
      </c>
      <c r="T250" s="113" t="str">
        <f t="shared" si="10"/>
        <v>Công vụ</v>
      </c>
      <c r="V250">
        <f t="shared" si="11"/>
        <v>18670215</v>
      </c>
    </row>
    <row r="251" spans="1:22" ht="409.5">
      <c r="A251" s="27" t="s">
        <v>204</v>
      </c>
      <c r="B251" s="28">
        <v>2</v>
      </c>
      <c r="C251" s="28" t="s">
        <v>168</v>
      </c>
      <c r="D251" s="28" t="s">
        <v>13</v>
      </c>
      <c r="E251" s="28" t="s">
        <v>1819</v>
      </c>
      <c r="F251" s="28" t="s">
        <v>2906</v>
      </c>
      <c r="G251" s="28" t="s">
        <v>3829</v>
      </c>
      <c r="H251" s="28"/>
      <c r="I251" s="28" t="s">
        <v>3830</v>
      </c>
      <c r="J251" s="28"/>
      <c r="K251" s="28" t="s">
        <v>2280</v>
      </c>
      <c r="L251" s="28" t="s">
        <v>1825</v>
      </c>
      <c r="M251" s="48" t="s">
        <v>4037</v>
      </c>
      <c r="N251" s="48"/>
      <c r="O251" s="48"/>
      <c r="P251" s="48"/>
      <c r="Q251" s="104"/>
      <c r="R251" s="104" t="s">
        <v>1896</v>
      </c>
      <c r="S251" s="75">
        <f t="shared" si="9"/>
        <v>1867</v>
      </c>
      <c r="T251" s="75" t="str">
        <f t="shared" si="10"/>
        <v>Tạp vụ</v>
      </c>
      <c r="V251">
        <f t="shared" si="11"/>
        <v>18670215</v>
      </c>
    </row>
    <row r="252" spans="1:22" ht="240">
      <c r="A252" s="27" t="s">
        <v>204</v>
      </c>
      <c r="B252" s="28">
        <v>2</v>
      </c>
      <c r="C252" s="28" t="s">
        <v>168</v>
      </c>
      <c r="D252" s="28" t="s">
        <v>13</v>
      </c>
      <c r="E252" s="28" t="s">
        <v>1564</v>
      </c>
      <c r="F252" s="28" t="s">
        <v>2907</v>
      </c>
      <c r="G252" s="28" t="s">
        <v>3829</v>
      </c>
      <c r="H252" s="28" t="s">
        <v>3837</v>
      </c>
      <c r="I252" s="28" t="s">
        <v>3880</v>
      </c>
      <c r="J252" s="28"/>
      <c r="K252" s="28" t="s">
        <v>2281</v>
      </c>
      <c r="L252" s="28" t="s">
        <v>211</v>
      </c>
      <c r="M252" s="48" t="s">
        <v>4038</v>
      </c>
      <c r="N252" s="48"/>
      <c r="O252" s="48"/>
      <c r="P252" s="48"/>
      <c r="Q252" s="104"/>
      <c r="R252" s="104" t="s">
        <v>1896</v>
      </c>
      <c r="S252" s="75">
        <f t="shared" si="9"/>
        <v>1867</v>
      </c>
      <c r="T252" s="75" t="str">
        <f t="shared" si="10"/>
        <v>Tạp vụ</v>
      </c>
      <c r="V252">
        <f t="shared" si="11"/>
        <v>18670215</v>
      </c>
    </row>
    <row r="253" spans="1:22" ht="304">
      <c r="A253" s="27" t="s">
        <v>204</v>
      </c>
      <c r="B253" s="28">
        <v>2</v>
      </c>
      <c r="C253" s="28" t="s">
        <v>168</v>
      </c>
      <c r="D253" s="28" t="s">
        <v>13</v>
      </c>
      <c r="E253" s="28" t="s">
        <v>1824</v>
      </c>
      <c r="F253" s="28" t="s">
        <v>2908</v>
      </c>
      <c r="G253" s="28" t="s">
        <v>3837</v>
      </c>
      <c r="H253" s="28"/>
      <c r="I253" s="28" t="s">
        <v>3880</v>
      </c>
      <c r="J253" s="28"/>
      <c r="K253" s="28" t="s">
        <v>2282</v>
      </c>
      <c r="L253" s="28" t="s">
        <v>212</v>
      </c>
      <c r="M253" s="48" t="s">
        <v>4039</v>
      </c>
      <c r="N253" s="48"/>
      <c r="O253" s="48"/>
      <c r="P253" s="48"/>
      <c r="Q253" s="104"/>
      <c r="R253" s="104" t="s">
        <v>1896</v>
      </c>
      <c r="S253" s="75">
        <f t="shared" si="9"/>
        <v>1867</v>
      </c>
      <c r="T253" s="75" t="str">
        <f t="shared" si="10"/>
        <v>Tạp vụ</v>
      </c>
      <c r="V253">
        <f t="shared" si="11"/>
        <v>18670215</v>
      </c>
    </row>
    <row r="254" spans="1:22" ht="192">
      <c r="A254" s="27" t="s">
        <v>204</v>
      </c>
      <c r="B254" s="28">
        <v>2</v>
      </c>
      <c r="C254" s="28" t="s">
        <v>168</v>
      </c>
      <c r="D254" s="28" t="s">
        <v>13</v>
      </c>
      <c r="E254" s="28" t="s">
        <v>1564</v>
      </c>
      <c r="F254" s="28" t="s">
        <v>2909</v>
      </c>
      <c r="G254" s="28" t="s">
        <v>3829</v>
      </c>
      <c r="H254" s="28"/>
      <c r="I254" s="28" t="s">
        <v>3830</v>
      </c>
      <c r="J254" s="28"/>
      <c r="K254" s="28" t="s">
        <v>2283</v>
      </c>
      <c r="L254" s="28" t="s">
        <v>213</v>
      </c>
      <c r="M254" s="48" t="s">
        <v>4040</v>
      </c>
      <c r="N254" s="48"/>
      <c r="O254" s="48"/>
      <c r="P254" s="48"/>
      <c r="Q254" s="104"/>
      <c r="R254" s="104" t="s">
        <v>1896</v>
      </c>
      <c r="S254" s="75">
        <f t="shared" si="9"/>
        <v>1867</v>
      </c>
      <c r="T254" s="75" t="str">
        <f t="shared" si="10"/>
        <v>Tạp vụ</v>
      </c>
      <c r="V254">
        <f t="shared" si="11"/>
        <v>18670215</v>
      </c>
    </row>
    <row r="255" spans="1:22" ht="384">
      <c r="A255" s="27" t="s">
        <v>204</v>
      </c>
      <c r="B255" s="28">
        <v>2</v>
      </c>
      <c r="C255" s="28" t="s">
        <v>168</v>
      </c>
      <c r="D255" s="28" t="s">
        <v>13</v>
      </c>
      <c r="E255" s="28" t="s">
        <v>1564</v>
      </c>
      <c r="F255" s="28" t="s">
        <v>2910</v>
      </c>
      <c r="G255" s="28" t="s">
        <v>1472</v>
      </c>
      <c r="H255" s="28"/>
      <c r="I255" s="28" t="s">
        <v>3866</v>
      </c>
      <c r="J255" s="28"/>
      <c r="K255" s="28" t="s">
        <v>2284</v>
      </c>
      <c r="L255" s="28" t="s">
        <v>214</v>
      </c>
      <c r="M255" s="48" t="s">
        <v>4041</v>
      </c>
      <c r="N255" s="48"/>
      <c r="O255" s="48"/>
      <c r="P255" s="48"/>
      <c r="Q255" s="104"/>
      <c r="R255" s="104" t="s">
        <v>1896</v>
      </c>
      <c r="S255" s="75">
        <f t="shared" si="9"/>
        <v>1867</v>
      </c>
      <c r="T255" s="75" t="str">
        <f t="shared" si="10"/>
        <v>Tạp vụ</v>
      </c>
      <c r="V255">
        <f t="shared" si="11"/>
        <v>18670215</v>
      </c>
    </row>
    <row r="256" spans="1:22" ht="409.5">
      <c r="A256" s="27" t="s">
        <v>204</v>
      </c>
      <c r="B256" s="28">
        <v>2</v>
      </c>
      <c r="C256" s="28" t="s">
        <v>168</v>
      </c>
      <c r="D256" s="28" t="s">
        <v>13</v>
      </c>
      <c r="E256" s="28" t="s">
        <v>1013</v>
      </c>
      <c r="F256" s="28" t="s">
        <v>2911</v>
      </c>
      <c r="G256" s="28" t="s">
        <v>1472</v>
      </c>
      <c r="H256" s="28"/>
      <c r="I256" s="28" t="s">
        <v>3866</v>
      </c>
      <c r="J256" s="28"/>
      <c r="K256" s="28" t="s">
        <v>2285</v>
      </c>
      <c r="L256" s="28" t="s">
        <v>3579</v>
      </c>
      <c r="M256" s="48" t="s">
        <v>4042</v>
      </c>
      <c r="N256" s="48"/>
      <c r="O256" s="48"/>
      <c r="P256" s="48"/>
      <c r="Q256" s="104"/>
      <c r="R256" s="104" t="s">
        <v>1896</v>
      </c>
      <c r="S256" s="75">
        <f t="shared" si="9"/>
        <v>1867</v>
      </c>
      <c r="T256" s="75" t="str">
        <f t="shared" si="10"/>
        <v>Tạp vụ</v>
      </c>
      <c r="V256">
        <f t="shared" si="11"/>
        <v>18670215</v>
      </c>
    </row>
    <row r="257" spans="1:22" ht="208">
      <c r="A257" s="27" t="s">
        <v>204</v>
      </c>
      <c r="B257" s="28">
        <v>2</v>
      </c>
      <c r="C257" s="28" t="s">
        <v>168</v>
      </c>
      <c r="D257" s="28" t="s">
        <v>13</v>
      </c>
      <c r="E257" s="28" t="s">
        <v>1821</v>
      </c>
      <c r="F257" s="28" t="s">
        <v>2912</v>
      </c>
      <c r="G257" s="28" t="s">
        <v>3878</v>
      </c>
      <c r="H257" s="28" t="s">
        <v>3824</v>
      </c>
      <c r="I257" s="28" t="s">
        <v>3823</v>
      </c>
      <c r="J257" s="28"/>
      <c r="K257" s="28" t="s">
        <v>2286</v>
      </c>
      <c r="L257" s="28" t="s">
        <v>215</v>
      </c>
      <c r="M257" s="48" t="s">
        <v>4043</v>
      </c>
      <c r="N257" s="48"/>
      <c r="O257" s="48"/>
      <c r="P257" s="48"/>
      <c r="Q257" s="104"/>
      <c r="R257" s="104" t="s">
        <v>1896</v>
      </c>
      <c r="S257" s="75">
        <f t="shared" si="9"/>
        <v>1867</v>
      </c>
      <c r="T257" s="75" t="str">
        <f t="shared" si="10"/>
        <v>Tạp vụ</v>
      </c>
      <c r="V257">
        <f t="shared" si="11"/>
        <v>18670215</v>
      </c>
    </row>
    <row r="258" spans="1:22" ht="144">
      <c r="A258" s="27" t="s">
        <v>204</v>
      </c>
      <c r="B258" s="28">
        <v>2</v>
      </c>
      <c r="C258" s="28" t="s">
        <v>168</v>
      </c>
      <c r="D258" s="28" t="s">
        <v>40</v>
      </c>
      <c r="E258" s="28" t="s">
        <v>1820</v>
      </c>
      <c r="F258" s="28" t="s">
        <v>2913</v>
      </c>
      <c r="G258" s="96" t="s">
        <v>3863</v>
      </c>
      <c r="H258" s="96"/>
      <c r="I258" s="96" t="s">
        <v>3864</v>
      </c>
      <c r="J258" s="96"/>
      <c r="K258" s="28" t="s">
        <v>2287</v>
      </c>
      <c r="L258" s="25" t="s">
        <v>3580</v>
      </c>
      <c r="M258" s="48" t="s">
        <v>3865</v>
      </c>
      <c r="N258" s="48"/>
      <c r="O258" s="48"/>
      <c r="P258" s="48"/>
      <c r="Q258" s="104"/>
      <c r="R258" s="104" t="s">
        <v>1896</v>
      </c>
      <c r="S258" s="75">
        <f t="shared" si="9"/>
        <v>1867</v>
      </c>
      <c r="T258" s="75" t="str">
        <f t="shared" si="10"/>
        <v>Giá chợ</v>
      </c>
      <c r="V258">
        <f t="shared" si="11"/>
        <v>18670215</v>
      </c>
    </row>
    <row r="259" spans="1:22" ht="51">
      <c r="A259" s="27" t="s">
        <v>204</v>
      </c>
      <c r="B259" s="28">
        <v>2</v>
      </c>
      <c r="C259" s="28" t="s">
        <v>168</v>
      </c>
      <c r="D259" s="28" t="s">
        <v>40</v>
      </c>
      <c r="E259" s="28" t="s">
        <v>1822</v>
      </c>
      <c r="F259" s="28" t="s">
        <v>2914</v>
      </c>
      <c r="G259" s="28" t="s">
        <v>3837</v>
      </c>
      <c r="H259" s="28"/>
      <c r="I259" s="28" t="s">
        <v>3838</v>
      </c>
      <c r="J259" s="28"/>
      <c r="K259" s="28" t="s">
        <v>2241</v>
      </c>
      <c r="L259" s="28"/>
      <c r="M259" s="48" t="s">
        <v>4003</v>
      </c>
      <c r="N259" s="48"/>
      <c r="O259" s="48"/>
      <c r="P259" s="48"/>
      <c r="Q259" s="104"/>
      <c r="R259" s="104" t="s">
        <v>1896</v>
      </c>
      <c r="S259" s="75">
        <f t="shared" ref="S259:S322" si="12">IFERROR(VALUE(RIGHT(TRIM(A259),4)),"")</f>
        <v>1867</v>
      </c>
      <c r="T259" s="75" t="str">
        <f t="shared" ref="T259:T322" si="13">IF(TRIM(D259)="Tập vụ","Tạp vụ",TRIM(D259))</f>
        <v>Giá chợ</v>
      </c>
      <c r="V259">
        <f t="shared" ref="V259:V322" si="14">IF($A259="","",VALUE(MID($A259,7,4)&amp;MID($A259,4,2)&amp;MID($A259,1,2)))</f>
        <v>18670215</v>
      </c>
    </row>
    <row r="260" spans="1:22" ht="68">
      <c r="A260" s="27" t="s">
        <v>204</v>
      </c>
      <c r="B260" s="28">
        <v>2</v>
      </c>
      <c r="C260" s="28" t="s">
        <v>168</v>
      </c>
      <c r="D260" s="28" t="s">
        <v>40</v>
      </c>
      <c r="E260" s="28" t="s">
        <v>1823</v>
      </c>
      <c r="F260" s="28" t="s">
        <v>2915</v>
      </c>
      <c r="G260" s="28" t="s">
        <v>3837</v>
      </c>
      <c r="H260" s="28"/>
      <c r="I260" s="28" t="s">
        <v>3838</v>
      </c>
      <c r="J260" s="28"/>
      <c r="K260" s="28" t="s">
        <v>2288</v>
      </c>
      <c r="L260" s="28"/>
      <c r="M260" s="48" t="s">
        <v>3858</v>
      </c>
      <c r="N260" s="48"/>
      <c r="O260" s="48"/>
      <c r="P260" s="48"/>
      <c r="Q260" s="104"/>
      <c r="R260" s="104" t="s">
        <v>1896</v>
      </c>
      <c r="S260" s="75">
        <f t="shared" si="12"/>
        <v>1867</v>
      </c>
      <c r="T260" s="75" t="str">
        <f t="shared" si="13"/>
        <v>Giá chợ</v>
      </c>
      <c r="V260">
        <f t="shared" si="14"/>
        <v>18670215</v>
      </c>
    </row>
    <row r="261" spans="1:22" ht="136">
      <c r="A261" s="27" t="s">
        <v>205</v>
      </c>
      <c r="B261" s="28">
        <v>3</v>
      </c>
      <c r="C261" s="28" t="s">
        <v>168</v>
      </c>
      <c r="D261" s="28" t="s">
        <v>27</v>
      </c>
      <c r="E261" s="28" t="s">
        <v>1013</v>
      </c>
      <c r="F261" s="28" t="s">
        <v>2916</v>
      </c>
      <c r="G261" s="28" t="s">
        <v>3844</v>
      </c>
      <c r="H261" s="28"/>
      <c r="I261" s="28" t="s">
        <v>3827</v>
      </c>
      <c r="J261" s="28"/>
      <c r="K261" s="28" t="s">
        <v>2289</v>
      </c>
      <c r="L261" s="28" t="s">
        <v>216</v>
      </c>
      <c r="M261" s="48" t="s">
        <v>4044</v>
      </c>
      <c r="N261" s="48"/>
      <c r="O261" s="48"/>
      <c r="P261" s="48"/>
      <c r="Q261" s="104"/>
      <c r="R261" s="104" t="s">
        <v>1896</v>
      </c>
      <c r="S261" s="75">
        <f t="shared" si="12"/>
        <v>1867</v>
      </c>
      <c r="T261" s="75" t="str">
        <f t="shared" si="13"/>
        <v>Công vụ</v>
      </c>
      <c r="V261">
        <f t="shared" si="14"/>
        <v>18670315</v>
      </c>
    </row>
    <row r="262" spans="1:22" ht="256">
      <c r="A262" s="27" t="s">
        <v>205</v>
      </c>
      <c r="B262" s="28">
        <v>3</v>
      </c>
      <c r="C262" s="28" t="s">
        <v>168</v>
      </c>
      <c r="D262" s="28" t="s">
        <v>27</v>
      </c>
      <c r="E262" s="28" t="s">
        <v>1805</v>
      </c>
      <c r="F262" s="28" t="s">
        <v>2917</v>
      </c>
      <c r="G262" s="28" t="s">
        <v>3844</v>
      </c>
      <c r="H262" s="28" t="s">
        <v>3837</v>
      </c>
      <c r="I262" s="28" t="s">
        <v>3830</v>
      </c>
      <c r="J262" s="28"/>
      <c r="K262" s="28" t="s">
        <v>2290</v>
      </c>
      <c r="L262" s="28" t="s">
        <v>3581</v>
      </c>
      <c r="M262" s="48" t="s">
        <v>4045</v>
      </c>
      <c r="N262" s="48"/>
      <c r="O262" s="48"/>
      <c r="P262" s="48"/>
      <c r="Q262" s="104"/>
      <c r="R262" s="104" t="s">
        <v>1896</v>
      </c>
      <c r="S262" s="75">
        <f t="shared" si="12"/>
        <v>1867</v>
      </c>
      <c r="T262" s="75" t="str">
        <f t="shared" si="13"/>
        <v>Công vụ</v>
      </c>
      <c r="V262">
        <f t="shared" si="14"/>
        <v>18670315</v>
      </c>
    </row>
    <row r="263" spans="1:22" ht="119">
      <c r="A263" s="27" t="s">
        <v>205</v>
      </c>
      <c r="B263" s="28">
        <v>3</v>
      </c>
      <c r="C263" s="28" t="s">
        <v>168</v>
      </c>
      <c r="D263" s="28" t="s">
        <v>27</v>
      </c>
      <c r="E263" s="28" t="s">
        <v>1013</v>
      </c>
      <c r="F263" s="28" t="s">
        <v>2918</v>
      </c>
      <c r="G263" s="96" t="s">
        <v>3877</v>
      </c>
      <c r="H263" s="96"/>
      <c r="I263" s="96" t="s">
        <v>3850</v>
      </c>
      <c r="J263" s="96" t="s">
        <v>3838</v>
      </c>
      <c r="K263" s="28" t="s">
        <v>2291</v>
      </c>
      <c r="L263" s="28" t="s">
        <v>217</v>
      </c>
      <c r="M263" s="48" t="s">
        <v>4151</v>
      </c>
      <c r="N263" s="48"/>
      <c r="O263" s="48"/>
      <c r="P263" s="48"/>
      <c r="Q263" s="104"/>
      <c r="R263" s="104" t="s">
        <v>1896</v>
      </c>
      <c r="S263" s="75">
        <f t="shared" si="12"/>
        <v>1867</v>
      </c>
      <c r="T263" s="75" t="str">
        <f t="shared" si="13"/>
        <v>Công vụ</v>
      </c>
      <c r="V263">
        <f t="shared" si="14"/>
        <v>18670315</v>
      </c>
    </row>
    <row r="264" spans="1:22" ht="192">
      <c r="A264" s="27" t="s">
        <v>205</v>
      </c>
      <c r="B264" s="28">
        <v>3</v>
      </c>
      <c r="C264" s="28" t="s">
        <v>168</v>
      </c>
      <c r="D264" s="28" t="s">
        <v>27</v>
      </c>
      <c r="E264" s="28" t="s">
        <v>1564</v>
      </c>
      <c r="F264" s="28" t="s">
        <v>2919</v>
      </c>
      <c r="G264" s="96" t="s">
        <v>3844</v>
      </c>
      <c r="H264" s="96"/>
      <c r="I264" s="96" t="s">
        <v>3838</v>
      </c>
      <c r="J264" s="96"/>
      <c r="K264" s="28" t="s">
        <v>2292</v>
      </c>
      <c r="L264" s="28" t="s">
        <v>3582</v>
      </c>
      <c r="M264" s="48" t="s">
        <v>4152</v>
      </c>
      <c r="N264" s="48"/>
      <c r="O264" s="48"/>
      <c r="P264" s="48"/>
      <c r="Q264" s="104"/>
      <c r="R264" s="104" t="s">
        <v>1896</v>
      </c>
      <c r="S264" s="75">
        <f t="shared" si="12"/>
        <v>1867</v>
      </c>
      <c r="T264" s="75" t="str">
        <f t="shared" si="13"/>
        <v>Công vụ</v>
      </c>
      <c r="V264">
        <f t="shared" si="14"/>
        <v>18670315</v>
      </c>
    </row>
    <row r="265" spans="1:22" ht="409.5">
      <c r="A265" s="27" t="s">
        <v>205</v>
      </c>
      <c r="B265" s="28">
        <v>3</v>
      </c>
      <c r="C265" s="28" t="s">
        <v>168</v>
      </c>
      <c r="D265" s="28" t="s">
        <v>13</v>
      </c>
      <c r="E265" s="28" t="s">
        <v>1806</v>
      </c>
      <c r="F265" s="28" t="s">
        <v>2920</v>
      </c>
      <c r="G265" s="28" t="s">
        <v>3837</v>
      </c>
      <c r="H265" s="28"/>
      <c r="I265" s="28" t="s">
        <v>3823</v>
      </c>
      <c r="J265" s="28"/>
      <c r="K265" s="28" t="s">
        <v>2293</v>
      </c>
      <c r="L265" s="28" t="s">
        <v>218</v>
      </c>
      <c r="M265" s="48" t="s">
        <v>4046</v>
      </c>
      <c r="N265" s="48"/>
      <c r="O265" s="48"/>
      <c r="P265" s="48"/>
      <c r="Q265" s="104"/>
      <c r="R265" s="104" t="s">
        <v>1896</v>
      </c>
      <c r="S265" s="75">
        <f t="shared" si="12"/>
        <v>1867</v>
      </c>
      <c r="T265" s="75" t="str">
        <f t="shared" si="13"/>
        <v>Tạp vụ</v>
      </c>
      <c r="V265">
        <f t="shared" si="14"/>
        <v>18670315</v>
      </c>
    </row>
    <row r="266" spans="1:22" ht="144">
      <c r="A266" s="27" t="s">
        <v>205</v>
      </c>
      <c r="B266" s="28">
        <v>3</v>
      </c>
      <c r="C266" s="28" t="s">
        <v>168</v>
      </c>
      <c r="D266" s="28" t="s">
        <v>13</v>
      </c>
      <c r="E266" s="28" t="s">
        <v>1564</v>
      </c>
      <c r="F266" s="28" t="s">
        <v>2921</v>
      </c>
      <c r="G266" s="28" t="s">
        <v>3829</v>
      </c>
      <c r="H266" s="28"/>
      <c r="I266" s="28" t="s">
        <v>3830</v>
      </c>
      <c r="J266" s="28"/>
      <c r="K266" s="28" t="s">
        <v>2294</v>
      </c>
      <c r="L266" s="28" t="s">
        <v>3583</v>
      </c>
      <c r="M266" s="48" t="s">
        <v>4047</v>
      </c>
      <c r="N266" s="48"/>
      <c r="O266" s="48"/>
      <c r="P266" s="48"/>
      <c r="Q266" s="104"/>
      <c r="R266" s="104" t="s">
        <v>1896</v>
      </c>
      <c r="S266" s="75">
        <f t="shared" si="12"/>
        <v>1867</v>
      </c>
      <c r="T266" s="75" t="str">
        <f t="shared" si="13"/>
        <v>Tạp vụ</v>
      </c>
      <c r="V266">
        <f t="shared" si="14"/>
        <v>18670315</v>
      </c>
    </row>
    <row r="267" spans="1:22" ht="288">
      <c r="A267" s="27" t="s">
        <v>205</v>
      </c>
      <c r="B267" s="28">
        <v>3</v>
      </c>
      <c r="C267" s="28" t="s">
        <v>168</v>
      </c>
      <c r="D267" s="28" t="s">
        <v>13</v>
      </c>
      <c r="E267" s="28" t="s">
        <v>1826</v>
      </c>
      <c r="F267" s="28" t="s">
        <v>2922</v>
      </c>
      <c r="G267" s="28" t="s">
        <v>3829</v>
      </c>
      <c r="H267" s="28"/>
      <c r="I267" s="28" t="s">
        <v>3823</v>
      </c>
      <c r="J267" s="28"/>
      <c r="K267" s="28" t="s">
        <v>2295</v>
      </c>
      <c r="L267" s="28" t="s">
        <v>219</v>
      </c>
      <c r="M267" s="48" t="s">
        <v>4048</v>
      </c>
      <c r="N267" s="48"/>
      <c r="O267" s="48"/>
      <c r="P267" s="48"/>
      <c r="Q267" s="104"/>
      <c r="R267" s="104" t="s">
        <v>1896</v>
      </c>
      <c r="S267" s="75">
        <f t="shared" si="12"/>
        <v>1867</v>
      </c>
      <c r="T267" s="75" t="str">
        <f t="shared" si="13"/>
        <v>Tạp vụ</v>
      </c>
      <c r="V267">
        <f t="shared" si="14"/>
        <v>18670315</v>
      </c>
    </row>
    <row r="268" spans="1:22" ht="409.5">
      <c r="A268" s="27" t="s">
        <v>205</v>
      </c>
      <c r="B268" s="28">
        <v>3</v>
      </c>
      <c r="C268" s="28" t="s">
        <v>168</v>
      </c>
      <c r="D268" s="28" t="s">
        <v>13</v>
      </c>
      <c r="E268" s="28" t="s">
        <v>1013</v>
      </c>
      <c r="F268" s="28" t="s">
        <v>2923</v>
      </c>
      <c r="G268" s="28" t="s">
        <v>1472</v>
      </c>
      <c r="H268" s="28"/>
      <c r="I268" s="28" t="s">
        <v>3866</v>
      </c>
      <c r="J268" s="28"/>
      <c r="K268" s="28" t="s">
        <v>2296</v>
      </c>
      <c r="L268" s="28" t="s">
        <v>3584</v>
      </c>
      <c r="M268" s="48" t="s">
        <v>4049</v>
      </c>
      <c r="N268" s="48"/>
      <c r="O268" s="48"/>
      <c r="P268" s="48"/>
      <c r="Q268" s="104"/>
      <c r="R268" s="104" t="s">
        <v>1896</v>
      </c>
      <c r="S268" s="75">
        <f t="shared" si="12"/>
        <v>1867</v>
      </c>
      <c r="T268" s="75" t="str">
        <f t="shared" si="13"/>
        <v>Tạp vụ</v>
      </c>
      <c r="V268">
        <f t="shared" si="14"/>
        <v>18670315</v>
      </c>
    </row>
    <row r="269" spans="1:22" ht="256">
      <c r="A269" s="27" t="s">
        <v>205</v>
      </c>
      <c r="B269" s="28">
        <v>3</v>
      </c>
      <c r="C269" s="28" t="s">
        <v>168</v>
      </c>
      <c r="D269" s="28" t="s">
        <v>13</v>
      </c>
      <c r="E269" s="28" t="s">
        <v>1827</v>
      </c>
      <c r="F269" s="28" t="s">
        <v>2924</v>
      </c>
      <c r="G269" s="28" t="s">
        <v>1472</v>
      </c>
      <c r="H269" s="28"/>
      <c r="I269" s="28" t="s">
        <v>3866</v>
      </c>
      <c r="J269" s="28"/>
      <c r="K269" s="28" t="s">
        <v>2297</v>
      </c>
      <c r="L269" s="28" t="s">
        <v>3585</v>
      </c>
      <c r="M269" s="48" t="s">
        <v>4050</v>
      </c>
      <c r="N269" s="48"/>
      <c r="O269" s="48"/>
      <c r="P269" s="48"/>
      <c r="Q269" s="104"/>
      <c r="R269" s="104" t="s">
        <v>1896</v>
      </c>
      <c r="S269" s="75">
        <f t="shared" si="12"/>
        <v>1867</v>
      </c>
      <c r="T269" s="75" t="str">
        <f t="shared" si="13"/>
        <v>Tạp vụ</v>
      </c>
      <c r="V269">
        <f t="shared" si="14"/>
        <v>18670315</v>
      </c>
    </row>
    <row r="270" spans="1:22" ht="176">
      <c r="A270" s="27" t="s">
        <v>205</v>
      </c>
      <c r="B270" s="28">
        <v>3</v>
      </c>
      <c r="C270" s="28" t="s">
        <v>168</v>
      </c>
      <c r="D270" s="28" t="s">
        <v>13</v>
      </c>
      <c r="E270" s="28" t="s">
        <v>1013</v>
      </c>
      <c r="F270" s="28" t="s">
        <v>2925</v>
      </c>
      <c r="G270" s="28" t="s">
        <v>3878</v>
      </c>
      <c r="H270" s="28" t="s">
        <v>3824</v>
      </c>
      <c r="I270" s="28" t="s">
        <v>3823</v>
      </c>
      <c r="J270" s="28" t="s">
        <v>3880</v>
      </c>
      <c r="K270" s="28" t="s">
        <v>2298</v>
      </c>
      <c r="L270" s="28" t="s">
        <v>220</v>
      </c>
      <c r="M270" s="48" t="s">
        <v>4051</v>
      </c>
      <c r="N270" s="48"/>
      <c r="O270" s="48"/>
      <c r="P270" s="48"/>
      <c r="Q270" s="104"/>
      <c r="R270" s="104" t="s">
        <v>1896</v>
      </c>
      <c r="S270" s="75">
        <f t="shared" si="12"/>
        <v>1867</v>
      </c>
      <c r="T270" s="75" t="str">
        <f t="shared" si="13"/>
        <v>Tạp vụ</v>
      </c>
      <c r="V270">
        <f t="shared" si="14"/>
        <v>18670315</v>
      </c>
    </row>
    <row r="271" spans="1:22" ht="256">
      <c r="A271" s="27" t="s">
        <v>205</v>
      </c>
      <c r="B271" s="28">
        <v>3</v>
      </c>
      <c r="C271" s="28" t="s">
        <v>168</v>
      </c>
      <c r="D271" s="28" t="s">
        <v>13</v>
      </c>
      <c r="E271" s="28" t="s">
        <v>1807</v>
      </c>
      <c r="F271" s="28" t="s">
        <v>2926</v>
      </c>
      <c r="G271" s="28" t="s">
        <v>3878</v>
      </c>
      <c r="H271" s="28" t="s">
        <v>3824</v>
      </c>
      <c r="I271" s="28" t="s">
        <v>3823</v>
      </c>
      <c r="J271" s="28"/>
      <c r="K271" s="28" t="s">
        <v>2299</v>
      </c>
      <c r="L271" s="28" t="s">
        <v>3586</v>
      </c>
      <c r="M271" s="48" t="s">
        <v>4052</v>
      </c>
      <c r="N271" s="48"/>
      <c r="O271" s="48"/>
      <c r="P271" s="48"/>
      <c r="Q271" s="104"/>
      <c r="R271" s="104" t="s">
        <v>1896</v>
      </c>
      <c r="S271" s="75">
        <f t="shared" si="12"/>
        <v>1867</v>
      </c>
      <c r="T271" s="75" t="str">
        <f t="shared" si="13"/>
        <v>Tạp vụ</v>
      </c>
      <c r="V271">
        <f t="shared" si="14"/>
        <v>18670315</v>
      </c>
    </row>
    <row r="272" spans="1:22" ht="144">
      <c r="A272" s="27" t="s">
        <v>205</v>
      </c>
      <c r="B272" s="28">
        <v>3</v>
      </c>
      <c r="C272" s="28" t="s">
        <v>168</v>
      </c>
      <c r="D272" s="28" t="s">
        <v>40</v>
      </c>
      <c r="E272" s="28" t="s">
        <v>1803</v>
      </c>
      <c r="F272" s="28" t="s">
        <v>2927</v>
      </c>
      <c r="G272" s="96" t="s">
        <v>3863</v>
      </c>
      <c r="H272" s="96"/>
      <c r="I272" s="96" t="s">
        <v>3864</v>
      </c>
      <c r="J272" s="96"/>
      <c r="K272" s="28" t="s">
        <v>2287</v>
      </c>
      <c r="L272" s="25" t="s">
        <v>224</v>
      </c>
      <c r="M272" s="48" t="s">
        <v>3865</v>
      </c>
      <c r="N272" s="48"/>
      <c r="O272" s="48"/>
      <c r="P272" s="48"/>
      <c r="Q272" s="104"/>
      <c r="R272" s="104" t="s">
        <v>1896</v>
      </c>
      <c r="S272" s="75">
        <f t="shared" si="12"/>
        <v>1867</v>
      </c>
      <c r="T272" s="75" t="str">
        <f t="shared" si="13"/>
        <v>Giá chợ</v>
      </c>
      <c r="V272">
        <f t="shared" si="14"/>
        <v>18670315</v>
      </c>
    </row>
    <row r="273" spans="1:22" ht="51">
      <c r="A273" s="27" t="s">
        <v>205</v>
      </c>
      <c r="B273" s="28">
        <v>3</v>
      </c>
      <c r="C273" s="28" t="s">
        <v>168</v>
      </c>
      <c r="D273" s="28" t="s">
        <v>40</v>
      </c>
      <c r="E273" s="28" t="s">
        <v>1808</v>
      </c>
      <c r="F273" s="28" t="s">
        <v>2860</v>
      </c>
      <c r="G273" s="28" t="s">
        <v>3837</v>
      </c>
      <c r="H273" s="28"/>
      <c r="I273" s="28" t="s">
        <v>3838</v>
      </c>
      <c r="J273" s="28"/>
      <c r="K273" s="28" t="s">
        <v>2300</v>
      </c>
      <c r="L273" s="28"/>
      <c r="M273" s="48" t="s">
        <v>4003</v>
      </c>
      <c r="N273" s="48"/>
      <c r="O273" s="48"/>
      <c r="P273" s="48"/>
      <c r="Q273" s="104"/>
      <c r="R273" s="104" t="s">
        <v>1896</v>
      </c>
      <c r="S273" s="75">
        <f t="shared" si="12"/>
        <v>1867</v>
      </c>
      <c r="T273" s="75" t="str">
        <f t="shared" si="13"/>
        <v>Giá chợ</v>
      </c>
      <c r="V273">
        <f t="shared" si="14"/>
        <v>18670315</v>
      </c>
    </row>
    <row r="274" spans="1:22" ht="68">
      <c r="A274" s="27" t="s">
        <v>205</v>
      </c>
      <c r="B274" s="28">
        <v>3</v>
      </c>
      <c r="C274" s="28" t="s">
        <v>168</v>
      </c>
      <c r="D274" s="28" t="s">
        <v>40</v>
      </c>
      <c r="E274" s="28" t="s">
        <v>1809</v>
      </c>
      <c r="F274" s="28" t="s">
        <v>2928</v>
      </c>
      <c r="G274" s="28" t="s">
        <v>3837</v>
      </c>
      <c r="H274" s="28"/>
      <c r="I274" s="28" t="s">
        <v>3838</v>
      </c>
      <c r="J274" s="28"/>
      <c r="K274" s="28" t="s">
        <v>2288</v>
      </c>
      <c r="L274" s="28"/>
      <c r="M274" s="48" t="s">
        <v>3858</v>
      </c>
      <c r="N274" s="48"/>
      <c r="O274" s="48"/>
      <c r="P274" s="48"/>
      <c r="Q274" s="104"/>
      <c r="R274" s="104" t="s">
        <v>1896</v>
      </c>
      <c r="S274" s="75">
        <f t="shared" si="12"/>
        <v>1867</v>
      </c>
      <c r="T274" s="75" t="str">
        <f t="shared" si="13"/>
        <v>Giá chợ</v>
      </c>
      <c r="V274">
        <f t="shared" si="14"/>
        <v>18670315</v>
      </c>
    </row>
    <row r="275" spans="1:22" ht="176">
      <c r="A275" s="27" t="s">
        <v>1403</v>
      </c>
      <c r="B275" s="28">
        <v>4</v>
      </c>
      <c r="C275" s="28" t="s">
        <v>168</v>
      </c>
      <c r="D275" s="28" t="s">
        <v>27</v>
      </c>
      <c r="E275" s="28" t="s">
        <v>1013</v>
      </c>
      <c r="F275" s="28" t="s">
        <v>1405</v>
      </c>
      <c r="G275" s="25" t="s">
        <v>3844</v>
      </c>
      <c r="H275" s="25"/>
      <c r="I275" s="25" t="s">
        <v>3830</v>
      </c>
      <c r="J275" s="25"/>
      <c r="K275" s="28" t="s">
        <v>2301</v>
      </c>
      <c r="L275" s="28" t="s">
        <v>1406</v>
      </c>
      <c r="M275" s="48" t="s">
        <v>4053</v>
      </c>
      <c r="N275" s="48"/>
      <c r="O275" s="48"/>
      <c r="P275" s="48"/>
      <c r="Q275" s="104"/>
      <c r="R275" s="104" t="s">
        <v>1896</v>
      </c>
      <c r="S275" s="75">
        <f t="shared" si="12"/>
        <v>1867</v>
      </c>
      <c r="T275" s="75" t="str">
        <f t="shared" si="13"/>
        <v>Công vụ</v>
      </c>
      <c r="V275">
        <f t="shared" si="14"/>
        <v>18670415</v>
      </c>
    </row>
    <row r="276" spans="1:22" ht="128">
      <c r="A276" s="27" t="s">
        <v>1403</v>
      </c>
      <c r="B276" s="28">
        <v>4</v>
      </c>
      <c r="C276" s="28" t="s">
        <v>168</v>
      </c>
      <c r="D276" s="28" t="s">
        <v>27</v>
      </c>
      <c r="E276" s="28" t="s">
        <v>1407</v>
      </c>
      <c r="F276" s="28" t="s">
        <v>2929</v>
      </c>
      <c r="G276" s="28" t="s">
        <v>3844</v>
      </c>
      <c r="H276" s="28" t="s">
        <v>3837</v>
      </c>
      <c r="I276" s="28" t="s">
        <v>3828</v>
      </c>
      <c r="J276" s="28"/>
      <c r="K276" s="28" t="s">
        <v>2302</v>
      </c>
      <c r="L276" s="28" t="s">
        <v>1408</v>
      </c>
      <c r="M276" s="48" t="s">
        <v>4586</v>
      </c>
      <c r="N276" s="48"/>
      <c r="O276" s="48"/>
      <c r="P276" s="48"/>
      <c r="Q276" s="104"/>
      <c r="R276" s="104" t="s">
        <v>1896</v>
      </c>
      <c r="S276" s="75">
        <f t="shared" si="12"/>
        <v>1867</v>
      </c>
      <c r="T276" s="75" t="str">
        <f t="shared" si="13"/>
        <v>Công vụ</v>
      </c>
      <c r="V276">
        <f t="shared" si="14"/>
        <v>18670415</v>
      </c>
    </row>
    <row r="277" spans="1:22" ht="256">
      <c r="A277" s="27" t="s">
        <v>1403</v>
      </c>
      <c r="B277" s="28">
        <v>4</v>
      </c>
      <c r="C277" s="28" t="s">
        <v>168</v>
      </c>
      <c r="D277" s="28" t="s">
        <v>27</v>
      </c>
      <c r="E277" s="28" t="s">
        <v>1409</v>
      </c>
      <c r="F277" s="28" t="s">
        <v>2930</v>
      </c>
      <c r="G277" s="28" t="s">
        <v>3837</v>
      </c>
      <c r="H277" s="28"/>
      <c r="I277" s="28" t="s">
        <v>3827</v>
      </c>
      <c r="J277" s="28"/>
      <c r="K277" s="28" t="s">
        <v>2303</v>
      </c>
      <c r="L277" s="28" t="s">
        <v>1410</v>
      </c>
      <c r="M277" s="48" t="s">
        <v>4054</v>
      </c>
      <c r="N277" s="48"/>
      <c r="O277" s="48"/>
      <c r="P277" s="48"/>
      <c r="Q277" s="104"/>
      <c r="R277" s="104" t="s">
        <v>1896</v>
      </c>
      <c r="S277" s="75">
        <f t="shared" si="12"/>
        <v>1867</v>
      </c>
      <c r="T277" s="75" t="str">
        <f t="shared" si="13"/>
        <v>Công vụ</v>
      </c>
      <c r="V277">
        <f t="shared" si="14"/>
        <v>18670415</v>
      </c>
    </row>
    <row r="278" spans="1:22" ht="304">
      <c r="A278" s="27" t="s">
        <v>1403</v>
      </c>
      <c r="B278" s="28">
        <v>4</v>
      </c>
      <c r="C278" s="28" t="s">
        <v>168</v>
      </c>
      <c r="D278" s="28" t="s">
        <v>13</v>
      </c>
      <c r="E278" s="28" t="s">
        <v>1411</v>
      </c>
      <c r="F278" s="28" t="s">
        <v>2931</v>
      </c>
      <c r="G278" s="28" t="s">
        <v>3829</v>
      </c>
      <c r="H278" s="28"/>
      <c r="I278" s="28" t="s">
        <v>3830</v>
      </c>
      <c r="J278" s="28"/>
      <c r="K278" s="28" t="s">
        <v>2304</v>
      </c>
      <c r="L278" s="28" t="s">
        <v>1412</v>
      </c>
      <c r="M278" s="48" t="s">
        <v>4055</v>
      </c>
      <c r="N278" s="48"/>
      <c r="O278" s="48"/>
      <c r="P278" s="48"/>
      <c r="Q278" s="104"/>
      <c r="R278" s="104" t="s">
        <v>1896</v>
      </c>
      <c r="S278" s="75">
        <f t="shared" si="12"/>
        <v>1867</v>
      </c>
      <c r="T278" s="75" t="str">
        <f t="shared" si="13"/>
        <v>Tạp vụ</v>
      </c>
      <c r="V278">
        <f t="shared" si="14"/>
        <v>18670415</v>
      </c>
    </row>
    <row r="279" spans="1:22" ht="176">
      <c r="A279" s="27" t="s">
        <v>1403</v>
      </c>
      <c r="B279" s="28">
        <v>4</v>
      </c>
      <c r="C279" s="28" t="s">
        <v>168</v>
      </c>
      <c r="D279" s="28" t="s">
        <v>13</v>
      </c>
      <c r="E279" s="28" t="s">
        <v>1013</v>
      </c>
      <c r="F279" s="28" t="s">
        <v>1413</v>
      </c>
      <c r="G279" s="25" t="s">
        <v>3829</v>
      </c>
      <c r="H279" s="25"/>
      <c r="I279" s="25" t="s">
        <v>3838</v>
      </c>
      <c r="J279" s="25" t="s">
        <v>3825</v>
      </c>
      <c r="K279" s="28" t="s">
        <v>2305</v>
      </c>
      <c r="L279" s="28" t="s">
        <v>1414</v>
      </c>
      <c r="M279" s="48" t="s">
        <v>4056</v>
      </c>
      <c r="N279" s="48"/>
      <c r="O279" s="48"/>
      <c r="P279" s="48"/>
      <c r="Q279" s="104"/>
      <c r="R279" s="104" t="s">
        <v>1896</v>
      </c>
      <c r="S279" s="75">
        <f t="shared" si="12"/>
        <v>1867</v>
      </c>
      <c r="T279" s="75" t="str">
        <f t="shared" si="13"/>
        <v>Tạp vụ</v>
      </c>
      <c r="V279">
        <f t="shared" si="14"/>
        <v>18670415</v>
      </c>
    </row>
    <row r="280" spans="1:22" ht="288">
      <c r="A280" s="27" t="s">
        <v>1403</v>
      </c>
      <c r="B280" s="28">
        <v>4</v>
      </c>
      <c r="C280" s="28" t="s">
        <v>168</v>
      </c>
      <c r="D280" s="28" t="s">
        <v>13</v>
      </c>
      <c r="E280" s="28" t="s">
        <v>1013</v>
      </c>
      <c r="F280" s="28" t="s">
        <v>1415</v>
      </c>
      <c r="G280" s="28" t="s">
        <v>3837</v>
      </c>
      <c r="H280" s="28"/>
      <c r="I280" s="28" t="s">
        <v>3880</v>
      </c>
      <c r="J280" s="28"/>
      <c r="K280" s="28" t="s">
        <v>2306</v>
      </c>
      <c r="L280" s="28" t="s">
        <v>1416</v>
      </c>
      <c r="M280" s="48" t="s">
        <v>4057</v>
      </c>
      <c r="N280" s="48"/>
      <c r="O280" s="48"/>
      <c r="P280" s="48"/>
      <c r="Q280" s="104"/>
      <c r="R280" s="104" t="s">
        <v>1896</v>
      </c>
      <c r="S280" s="75">
        <f t="shared" si="12"/>
        <v>1867</v>
      </c>
      <c r="T280" s="75" t="str">
        <f t="shared" si="13"/>
        <v>Tạp vụ</v>
      </c>
      <c r="V280">
        <f t="shared" si="14"/>
        <v>18670415</v>
      </c>
    </row>
    <row r="281" spans="1:22" ht="320">
      <c r="A281" s="27" t="s">
        <v>1403</v>
      </c>
      <c r="B281" s="28">
        <v>4</v>
      </c>
      <c r="C281" s="28" t="s">
        <v>168</v>
      </c>
      <c r="D281" s="28" t="s">
        <v>13</v>
      </c>
      <c r="E281" s="28" t="s">
        <v>1013</v>
      </c>
      <c r="F281" s="28" t="s">
        <v>1417</v>
      </c>
      <c r="G281" s="28" t="s">
        <v>1472</v>
      </c>
      <c r="H281" s="28"/>
      <c r="I281" s="28" t="s">
        <v>3866</v>
      </c>
      <c r="J281" s="28"/>
      <c r="K281" s="28" t="s">
        <v>2307</v>
      </c>
      <c r="L281" s="28" t="s">
        <v>1418</v>
      </c>
      <c r="M281" s="48" t="s">
        <v>4058</v>
      </c>
      <c r="N281" s="48"/>
      <c r="O281" s="48"/>
      <c r="P281" s="48"/>
      <c r="Q281" s="104"/>
      <c r="R281" s="104" t="s">
        <v>1896</v>
      </c>
      <c r="S281" s="75">
        <f t="shared" si="12"/>
        <v>1867</v>
      </c>
      <c r="T281" s="75" t="str">
        <f t="shared" si="13"/>
        <v>Tạp vụ</v>
      </c>
      <c r="V281">
        <f t="shared" si="14"/>
        <v>18670415</v>
      </c>
    </row>
    <row r="282" spans="1:22" ht="304">
      <c r="A282" s="27" t="s">
        <v>1403</v>
      </c>
      <c r="B282" s="28">
        <v>4</v>
      </c>
      <c r="C282" s="28" t="s">
        <v>168</v>
      </c>
      <c r="D282" s="28" t="s">
        <v>27</v>
      </c>
      <c r="E282" s="28" t="s">
        <v>1564</v>
      </c>
      <c r="F282" s="28" t="s">
        <v>1419</v>
      </c>
      <c r="G282" s="28" t="s">
        <v>1472</v>
      </c>
      <c r="H282" s="28"/>
      <c r="I282" s="28" t="s">
        <v>3866</v>
      </c>
      <c r="J282" s="28"/>
      <c r="K282" s="28" t="s">
        <v>2308</v>
      </c>
      <c r="L282" s="28" t="s">
        <v>1420</v>
      </c>
      <c r="M282" s="48" t="s">
        <v>4059</v>
      </c>
      <c r="N282" s="48"/>
      <c r="O282" s="48"/>
      <c r="P282" s="48"/>
      <c r="Q282" s="104"/>
      <c r="R282" s="104" t="s">
        <v>1896</v>
      </c>
      <c r="S282" s="75">
        <f t="shared" si="12"/>
        <v>1867</v>
      </c>
      <c r="T282" s="75" t="str">
        <f t="shared" si="13"/>
        <v>Công vụ</v>
      </c>
      <c r="V282">
        <f t="shared" si="14"/>
        <v>18670415</v>
      </c>
    </row>
    <row r="283" spans="1:22" ht="288">
      <c r="A283" s="27" t="s">
        <v>1403</v>
      </c>
      <c r="B283" s="28">
        <v>4</v>
      </c>
      <c r="C283" s="28" t="s">
        <v>168</v>
      </c>
      <c r="D283" s="28" t="s">
        <v>13</v>
      </c>
      <c r="E283" s="28" t="s">
        <v>1564</v>
      </c>
      <c r="F283" s="28" t="s">
        <v>1421</v>
      </c>
      <c r="G283" s="28" t="s">
        <v>3829</v>
      </c>
      <c r="H283" s="28"/>
      <c r="I283" s="28" t="s">
        <v>3846</v>
      </c>
      <c r="J283" s="28"/>
      <c r="K283" s="28" t="s">
        <v>2309</v>
      </c>
      <c r="L283" s="28" t="s">
        <v>1422</v>
      </c>
      <c r="M283" s="48" t="s">
        <v>4060</v>
      </c>
      <c r="N283" s="48"/>
      <c r="O283" s="48"/>
      <c r="P283" s="48"/>
      <c r="Q283" s="104"/>
      <c r="R283" s="104" t="s">
        <v>1896</v>
      </c>
      <c r="S283" s="75">
        <f t="shared" si="12"/>
        <v>1867</v>
      </c>
      <c r="T283" s="75" t="str">
        <f t="shared" si="13"/>
        <v>Tạp vụ</v>
      </c>
      <c r="V283">
        <f t="shared" si="14"/>
        <v>18670415</v>
      </c>
    </row>
    <row r="284" spans="1:22" ht="272">
      <c r="A284" s="27" t="s">
        <v>1403</v>
      </c>
      <c r="B284" s="28">
        <v>4</v>
      </c>
      <c r="C284" s="28" t="s">
        <v>168</v>
      </c>
      <c r="D284" s="28" t="s">
        <v>13</v>
      </c>
      <c r="E284" s="28" t="s">
        <v>1013</v>
      </c>
      <c r="F284" s="28" t="s">
        <v>1830</v>
      </c>
      <c r="G284" s="28" t="s">
        <v>3824</v>
      </c>
      <c r="H284" s="28"/>
      <c r="I284" s="28" t="s">
        <v>3823</v>
      </c>
      <c r="J284" s="28" t="s">
        <v>3838</v>
      </c>
      <c r="K284" s="28" t="s">
        <v>2310</v>
      </c>
      <c r="L284" s="28" t="s">
        <v>1423</v>
      </c>
      <c r="M284" s="48" t="s">
        <v>4061</v>
      </c>
      <c r="N284" s="48"/>
      <c r="O284" s="48" t="s">
        <v>3383</v>
      </c>
      <c r="P284" s="48" t="s">
        <v>1897</v>
      </c>
      <c r="Q284" s="104" t="s">
        <v>1914</v>
      </c>
      <c r="R284" s="104" t="s">
        <v>1896</v>
      </c>
      <c r="S284" s="75">
        <f t="shared" si="12"/>
        <v>1867</v>
      </c>
      <c r="T284" s="75" t="str">
        <f t="shared" si="13"/>
        <v>Tạp vụ</v>
      </c>
      <c r="V284">
        <f t="shared" si="14"/>
        <v>18670415</v>
      </c>
    </row>
    <row r="285" spans="1:22" ht="208">
      <c r="A285" s="27" t="s">
        <v>1403</v>
      </c>
      <c r="B285" s="28">
        <v>4</v>
      </c>
      <c r="C285" s="28" t="s">
        <v>168</v>
      </c>
      <c r="D285" s="28" t="s">
        <v>13</v>
      </c>
      <c r="E285" s="28" t="s">
        <v>1424</v>
      </c>
      <c r="F285" s="28" t="s">
        <v>2932</v>
      </c>
      <c r="G285" s="25" t="s">
        <v>3879</v>
      </c>
      <c r="H285" s="25"/>
      <c r="I285" s="25" t="s">
        <v>3823</v>
      </c>
      <c r="J285" s="25"/>
      <c r="K285" s="28" t="s">
        <v>2311</v>
      </c>
      <c r="L285" s="28" t="s">
        <v>1425</v>
      </c>
      <c r="M285" s="48" t="s">
        <v>4062</v>
      </c>
      <c r="N285" s="48"/>
      <c r="O285" s="48"/>
      <c r="P285" s="48"/>
      <c r="Q285" s="104"/>
      <c r="R285" s="104" t="s">
        <v>1896</v>
      </c>
      <c r="S285" s="75">
        <f t="shared" si="12"/>
        <v>1867</v>
      </c>
      <c r="T285" s="75" t="str">
        <f t="shared" si="13"/>
        <v>Tạp vụ</v>
      </c>
      <c r="V285">
        <f t="shared" si="14"/>
        <v>18670415</v>
      </c>
    </row>
    <row r="286" spans="1:22" ht="256">
      <c r="A286" s="27" t="s">
        <v>1403</v>
      </c>
      <c r="B286" s="28">
        <v>4</v>
      </c>
      <c r="C286" s="28" t="s">
        <v>168</v>
      </c>
      <c r="D286" s="28" t="s">
        <v>13</v>
      </c>
      <c r="E286" s="28" t="s">
        <v>1426</v>
      </c>
      <c r="F286" s="28" t="s">
        <v>2933</v>
      </c>
      <c r="G286" s="96" t="s">
        <v>1472</v>
      </c>
      <c r="H286" s="96"/>
      <c r="I286" s="96" t="s">
        <v>3866</v>
      </c>
      <c r="J286" s="96"/>
      <c r="K286" s="28" t="s">
        <v>2312</v>
      </c>
      <c r="L286" s="28" t="s">
        <v>1427</v>
      </c>
      <c r="M286" s="48" t="s">
        <v>4153</v>
      </c>
      <c r="N286" s="48"/>
      <c r="O286" s="48"/>
      <c r="P286" s="48"/>
      <c r="Q286" s="104"/>
      <c r="R286" s="104" t="s">
        <v>1896</v>
      </c>
      <c r="S286" s="75">
        <f t="shared" si="12"/>
        <v>1867</v>
      </c>
      <c r="T286" s="75" t="str">
        <f t="shared" si="13"/>
        <v>Tạp vụ</v>
      </c>
      <c r="V286">
        <f t="shared" si="14"/>
        <v>18670415</v>
      </c>
    </row>
    <row r="287" spans="1:22" ht="352">
      <c r="A287" s="27" t="s">
        <v>1403</v>
      </c>
      <c r="B287" s="28">
        <v>4</v>
      </c>
      <c r="C287" s="28" t="s">
        <v>168</v>
      </c>
      <c r="D287" s="28" t="s">
        <v>13</v>
      </c>
      <c r="E287" s="28" t="s">
        <v>1829</v>
      </c>
      <c r="F287" s="28" t="s">
        <v>2934</v>
      </c>
      <c r="G287" s="28" t="s">
        <v>3878</v>
      </c>
      <c r="H287" s="28" t="s">
        <v>3824</v>
      </c>
      <c r="I287" s="28" t="s">
        <v>3823</v>
      </c>
      <c r="J287" s="28"/>
      <c r="K287" s="28" t="s">
        <v>2313</v>
      </c>
      <c r="L287" s="28" t="s">
        <v>1428</v>
      </c>
      <c r="M287" s="48" t="s">
        <v>4063</v>
      </c>
      <c r="N287" s="48"/>
      <c r="O287" s="48"/>
      <c r="P287" s="48"/>
      <c r="Q287" s="104"/>
      <c r="R287" s="104" t="s">
        <v>1896</v>
      </c>
      <c r="S287" s="75">
        <f t="shared" si="12"/>
        <v>1867</v>
      </c>
      <c r="T287" s="75" t="str">
        <f t="shared" si="13"/>
        <v>Tạp vụ</v>
      </c>
      <c r="V287">
        <f t="shared" si="14"/>
        <v>18670415</v>
      </c>
    </row>
    <row r="288" spans="1:22" ht="304">
      <c r="A288" s="27" t="s">
        <v>1403</v>
      </c>
      <c r="B288" s="28">
        <v>4</v>
      </c>
      <c r="C288" s="28" t="s">
        <v>168</v>
      </c>
      <c r="D288" s="28" t="s">
        <v>40</v>
      </c>
      <c r="E288" s="28" t="s">
        <v>1828</v>
      </c>
      <c r="F288" s="28" t="s">
        <v>2935</v>
      </c>
      <c r="G288" s="96" t="s">
        <v>3863</v>
      </c>
      <c r="H288" s="96"/>
      <c r="I288" s="96" t="s">
        <v>3864</v>
      </c>
      <c r="J288" s="96"/>
      <c r="K288" s="28" t="s">
        <v>2314</v>
      </c>
      <c r="L288" s="28" t="s">
        <v>1429</v>
      </c>
      <c r="M288" s="48" t="s">
        <v>3865</v>
      </c>
      <c r="N288" s="48"/>
      <c r="O288" s="48"/>
      <c r="P288" s="48"/>
      <c r="Q288" s="104"/>
      <c r="R288" s="104" t="s">
        <v>1896</v>
      </c>
      <c r="S288" s="75">
        <f t="shared" si="12"/>
        <v>1867</v>
      </c>
      <c r="T288" s="75" t="str">
        <f t="shared" si="13"/>
        <v>Giá chợ</v>
      </c>
      <c r="V288">
        <f t="shared" si="14"/>
        <v>18670415</v>
      </c>
    </row>
    <row r="289" spans="1:22" ht="224">
      <c r="A289" s="27" t="s">
        <v>1403</v>
      </c>
      <c r="B289" s="28">
        <v>4</v>
      </c>
      <c r="C289" s="28" t="s">
        <v>168</v>
      </c>
      <c r="D289" s="28" t="s">
        <v>40</v>
      </c>
      <c r="E289" s="28" t="s">
        <v>1430</v>
      </c>
      <c r="F289" s="28" t="s">
        <v>2860</v>
      </c>
      <c r="G289" s="96" t="s">
        <v>3863</v>
      </c>
      <c r="H289" s="96"/>
      <c r="I289" s="96" t="s">
        <v>3864</v>
      </c>
      <c r="J289" s="96"/>
      <c r="K289" s="28" t="s">
        <v>2315</v>
      </c>
      <c r="L289" s="28" t="s">
        <v>1431</v>
      </c>
      <c r="M289" s="48" t="s">
        <v>3865</v>
      </c>
      <c r="N289" s="48"/>
      <c r="O289" s="48"/>
      <c r="P289" s="48"/>
      <c r="Q289" s="104"/>
      <c r="R289" s="104" t="s">
        <v>1896</v>
      </c>
      <c r="S289" s="75">
        <f t="shared" si="12"/>
        <v>1867</v>
      </c>
      <c r="T289" s="75" t="str">
        <f t="shared" si="13"/>
        <v>Giá chợ</v>
      </c>
      <c r="V289">
        <f t="shared" si="14"/>
        <v>18670415</v>
      </c>
    </row>
    <row r="290" spans="1:22" ht="144">
      <c r="A290" s="27" t="s">
        <v>1403</v>
      </c>
      <c r="B290" s="28">
        <v>4</v>
      </c>
      <c r="C290" s="28" t="s">
        <v>168</v>
      </c>
      <c r="D290" s="28" t="s">
        <v>40</v>
      </c>
      <c r="E290" s="28" t="s">
        <v>1432</v>
      </c>
      <c r="F290" s="28" t="s">
        <v>2899</v>
      </c>
      <c r="G290" s="96" t="s">
        <v>3863</v>
      </c>
      <c r="H290" s="96"/>
      <c r="I290" s="96" t="s">
        <v>3864</v>
      </c>
      <c r="J290" s="96"/>
      <c r="K290" s="28" t="s">
        <v>2273</v>
      </c>
      <c r="L290" s="28" t="s">
        <v>1433</v>
      </c>
      <c r="M290" s="48" t="s">
        <v>3865</v>
      </c>
      <c r="N290" s="48"/>
      <c r="O290" s="48"/>
      <c r="P290" s="48"/>
      <c r="Q290" s="104"/>
      <c r="R290" s="104" t="s">
        <v>1896</v>
      </c>
      <c r="S290" s="75">
        <f t="shared" si="12"/>
        <v>1867</v>
      </c>
      <c r="T290" s="75" t="str">
        <f t="shared" si="13"/>
        <v>Giá chợ</v>
      </c>
      <c r="V290">
        <f t="shared" si="14"/>
        <v>18670415</v>
      </c>
    </row>
    <row r="291" spans="1:22" ht="272">
      <c r="A291" s="27" t="s">
        <v>1404</v>
      </c>
      <c r="B291" s="28">
        <v>5</v>
      </c>
      <c r="C291" s="28" t="s">
        <v>168</v>
      </c>
      <c r="D291" s="28" t="s">
        <v>27</v>
      </c>
      <c r="E291" s="28" t="s">
        <v>1564</v>
      </c>
      <c r="F291" s="28" t="s">
        <v>1434</v>
      </c>
      <c r="G291" s="28" t="s">
        <v>3844</v>
      </c>
      <c r="H291" s="28" t="s">
        <v>3837</v>
      </c>
      <c r="I291" s="28" t="s">
        <v>3828</v>
      </c>
      <c r="J291" s="28" t="s">
        <v>3827</v>
      </c>
      <c r="K291" s="28" t="s">
        <v>2316</v>
      </c>
      <c r="L291" s="28" t="s">
        <v>1435</v>
      </c>
      <c r="M291" s="48" t="s">
        <v>4064</v>
      </c>
      <c r="N291" s="48"/>
      <c r="O291" s="48"/>
      <c r="P291" s="48"/>
      <c r="Q291" s="104"/>
      <c r="R291" s="104" t="s">
        <v>1896</v>
      </c>
      <c r="S291" s="75">
        <f t="shared" si="12"/>
        <v>1867</v>
      </c>
      <c r="T291" s="75" t="str">
        <f t="shared" si="13"/>
        <v>Công vụ</v>
      </c>
      <c r="V291">
        <f t="shared" si="14"/>
        <v>18670515</v>
      </c>
    </row>
    <row r="292" spans="1:22" ht="240">
      <c r="A292" s="27" t="s">
        <v>1404</v>
      </c>
      <c r="B292" s="28">
        <v>5</v>
      </c>
      <c r="C292" s="28" t="s">
        <v>168</v>
      </c>
      <c r="D292" s="28" t="s">
        <v>27</v>
      </c>
      <c r="E292" s="28" t="s">
        <v>1430</v>
      </c>
      <c r="F292" s="28" t="s">
        <v>1831</v>
      </c>
      <c r="G292" s="28" t="s">
        <v>3837</v>
      </c>
      <c r="H292" s="28"/>
      <c r="I292" s="28" t="s">
        <v>3827</v>
      </c>
      <c r="J292" s="28"/>
      <c r="K292" s="28" t="s">
        <v>2317</v>
      </c>
      <c r="L292" s="28" t="s">
        <v>1436</v>
      </c>
      <c r="M292" s="48" t="s">
        <v>4065</v>
      </c>
      <c r="N292" s="48"/>
      <c r="O292" s="48"/>
      <c r="P292" s="48"/>
      <c r="Q292" s="104"/>
      <c r="R292" s="104" t="s">
        <v>1896</v>
      </c>
      <c r="S292" s="75">
        <f t="shared" si="12"/>
        <v>1867</v>
      </c>
      <c r="T292" s="75" t="str">
        <f t="shared" si="13"/>
        <v>Công vụ</v>
      </c>
      <c r="V292">
        <f t="shared" si="14"/>
        <v>18670515</v>
      </c>
    </row>
    <row r="293" spans="1:22" ht="304">
      <c r="A293" s="27" t="s">
        <v>1404</v>
      </c>
      <c r="B293" s="28">
        <v>5</v>
      </c>
      <c r="C293" s="28" t="s">
        <v>168</v>
      </c>
      <c r="D293" s="28" t="s">
        <v>27</v>
      </c>
      <c r="E293" s="28" t="s">
        <v>1013</v>
      </c>
      <c r="F293" s="28" t="s">
        <v>1437</v>
      </c>
      <c r="G293" s="28" t="s">
        <v>3844</v>
      </c>
      <c r="H293" s="28"/>
      <c r="I293" s="28" t="s">
        <v>3828</v>
      </c>
      <c r="J293" s="28"/>
      <c r="K293" s="28" t="s">
        <v>2318</v>
      </c>
      <c r="L293" s="28" t="s">
        <v>1438</v>
      </c>
      <c r="M293" s="48" t="s">
        <v>4066</v>
      </c>
      <c r="N293" s="48"/>
      <c r="O293" s="48"/>
      <c r="P293" s="48"/>
      <c r="Q293" s="104"/>
      <c r="R293" s="104" t="s">
        <v>1896</v>
      </c>
      <c r="S293" s="75">
        <f t="shared" si="12"/>
        <v>1867</v>
      </c>
      <c r="T293" s="75" t="str">
        <f t="shared" si="13"/>
        <v>Công vụ</v>
      </c>
      <c r="V293">
        <f t="shared" si="14"/>
        <v>18670515</v>
      </c>
    </row>
    <row r="294" spans="1:22" ht="288">
      <c r="A294" s="27" t="s">
        <v>1404</v>
      </c>
      <c r="B294" s="28">
        <v>5</v>
      </c>
      <c r="C294" s="28" t="s">
        <v>168</v>
      </c>
      <c r="D294" s="28" t="s">
        <v>27</v>
      </c>
      <c r="E294" s="28" t="s">
        <v>1564</v>
      </c>
      <c r="F294" s="28" t="s">
        <v>1439</v>
      </c>
      <c r="G294" s="28" t="s">
        <v>3844</v>
      </c>
      <c r="H294" s="28"/>
      <c r="I294" s="28" t="s">
        <v>3828</v>
      </c>
      <c r="J294" s="28"/>
      <c r="K294" s="28" t="s">
        <v>2319</v>
      </c>
      <c r="L294" s="28" t="s">
        <v>1440</v>
      </c>
      <c r="M294" s="48" t="s">
        <v>4067</v>
      </c>
      <c r="N294" s="48"/>
      <c r="O294" s="48"/>
      <c r="P294" s="48"/>
      <c r="Q294" s="104"/>
      <c r="R294" s="104" t="s">
        <v>1896</v>
      </c>
      <c r="S294" s="75">
        <f t="shared" si="12"/>
        <v>1867</v>
      </c>
      <c r="T294" s="75" t="str">
        <f t="shared" si="13"/>
        <v>Công vụ</v>
      </c>
      <c r="V294">
        <f t="shared" si="14"/>
        <v>18670515</v>
      </c>
    </row>
    <row r="295" spans="1:22" ht="336">
      <c r="A295" s="27" t="s">
        <v>1404</v>
      </c>
      <c r="B295" s="28">
        <v>5</v>
      </c>
      <c r="C295" s="28" t="s">
        <v>168</v>
      </c>
      <c r="D295" s="28" t="s">
        <v>27</v>
      </c>
      <c r="E295" s="28" t="s">
        <v>1564</v>
      </c>
      <c r="F295" s="28" t="s">
        <v>1441</v>
      </c>
      <c r="G295" s="25" t="s">
        <v>3844</v>
      </c>
      <c r="H295" s="25"/>
      <c r="I295" s="25" t="s">
        <v>3880</v>
      </c>
      <c r="J295" s="25"/>
      <c r="K295" s="28" t="s">
        <v>2320</v>
      </c>
      <c r="L295" s="28" t="s">
        <v>1442</v>
      </c>
      <c r="M295" s="48" t="s">
        <v>4068</v>
      </c>
      <c r="N295" s="48"/>
      <c r="O295" s="48"/>
      <c r="P295" s="48"/>
      <c r="Q295" s="104"/>
      <c r="R295" s="104" t="s">
        <v>1896</v>
      </c>
      <c r="S295" s="75">
        <f t="shared" si="12"/>
        <v>1867</v>
      </c>
      <c r="T295" s="75" t="str">
        <f t="shared" si="13"/>
        <v>Công vụ</v>
      </c>
      <c r="V295">
        <f t="shared" si="14"/>
        <v>18670515</v>
      </c>
    </row>
    <row r="296" spans="1:22" ht="256">
      <c r="A296" s="27" t="s">
        <v>1404</v>
      </c>
      <c r="B296" s="28">
        <v>5</v>
      </c>
      <c r="C296" s="28" t="s">
        <v>168</v>
      </c>
      <c r="D296" s="28" t="s">
        <v>27</v>
      </c>
      <c r="E296" s="28" t="s">
        <v>1564</v>
      </c>
      <c r="F296" s="28" t="s">
        <v>1443</v>
      </c>
      <c r="G296" s="28" t="s">
        <v>3844</v>
      </c>
      <c r="H296" s="28"/>
      <c r="I296" s="28" t="s">
        <v>3827</v>
      </c>
      <c r="J296" s="28" t="s">
        <v>3828</v>
      </c>
      <c r="K296" s="28" t="s">
        <v>2321</v>
      </c>
      <c r="L296" s="28" t="s">
        <v>1444</v>
      </c>
      <c r="M296" s="48" t="s">
        <v>4069</v>
      </c>
      <c r="N296" s="48"/>
      <c r="O296" s="48"/>
      <c r="P296" s="48"/>
      <c r="Q296" s="104"/>
      <c r="R296" s="104" t="s">
        <v>1896</v>
      </c>
      <c r="S296" s="75">
        <f t="shared" si="12"/>
        <v>1867</v>
      </c>
      <c r="T296" s="75" t="str">
        <f t="shared" si="13"/>
        <v>Công vụ</v>
      </c>
      <c r="V296">
        <f t="shared" si="14"/>
        <v>18670515</v>
      </c>
    </row>
    <row r="297" spans="1:22" ht="128">
      <c r="A297" s="27" t="s">
        <v>1404</v>
      </c>
      <c r="B297" s="28">
        <v>5</v>
      </c>
      <c r="C297" s="28" t="s">
        <v>168</v>
      </c>
      <c r="D297" s="28" t="s">
        <v>27</v>
      </c>
      <c r="E297" s="28" t="s">
        <v>1564</v>
      </c>
      <c r="F297" s="28" t="s">
        <v>1445</v>
      </c>
      <c r="G297" s="28" t="s">
        <v>3854</v>
      </c>
      <c r="H297" s="28"/>
      <c r="I297" s="28" t="s">
        <v>3823</v>
      </c>
      <c r="J297" s="28"/>
      <c r="K297" s="28" t="s">
        <v>2322</v>
      </c>
      <c r="L297" s="28" t="s">
        <v>1446</v>
      </c>
      <c r="M297" s="48" t="s">
        <v>4070</v>
      </c>
      <c r="N297" s="48"/>
      <c r="O297" s="48"/>
      <c r="P297" s="48"/>
      <c r="Q297" s="104"/>
      <c r="R297" s="104" t="s">
        <v>1896</v>
      </c>
      <c r="S297" s="75">
        <f t="shared" si="12"/>
        <v>1867</v>
      </c>
      <c r="T297" s="75" t="str">
        <f t="shared" si="13"/>
        <v>Công vụ</v>
      </c>
      <c r="V297">
        <f t="shared" si="14"/>
        <v>18670515</v>
      </c>
    </row>
    <row r="298" spans="1:22" ht="409.5">
      <c r="A298" s="27" t="s">
        <v>1404</v>
      </c>
      <c r="B298" s="28">
        <v>5</v>
      </c>
      <c r="C298" s="28" t="s">
        <v>168</v>
      </c>
      <c r="D298" s="28" t="s">
        <v>13</v>
      </c>
      <c r="E298" s="28" t="s">
        <v>1564</v>
      </c>
      <c r="F298" s="28" t="s">
        <v>1447</v>
      </c>
      <c r="G298" s="28" t="s">
        <v>1472</v>
      </c>
      <c r="H298" s="28"/>
      <c r="I298" s="28" t="s">
        <v>3866</v>
      </c>
      <c r="J298" s="28"/>
      <c r="K298" s="28" t="s">
        <v>2323</v>
      </c>
      <c r="L298" s="28" t="s">
        <v>1448</v>
      </c>
      <c r="M298" s="48" t="s">
        <v>4071</v>
      </c>
      <c r="N298" s="48"/>
      <c r="O298" s="48"/>
      <c r="P298" s="48"/>
      <c r="Q298" s="104"/>
      <c r="R298" s="104" t="s">
        <v>1896</v>
      </c>
      <c r="S298" s="75">
        <f t="shared" si="12"/>
        <v>1867</v>
      </c>
      <c r="T298" s="75" t="str">
        <f t="shared" si="13"/>
        <v>Tạp vụ</v>
      </c>
      <c r="V298">
        <f t="shared" si="14"/>
        <v>18670515</v>
      </c>
    </row>
    <row r="299" spans="1:22" ht="336">
      <c r="A299" s="27" t="s">
        <v>1404</v>
      </c>
      <c r="B299" s="28">
        <v>5</v>
      </c>
      <c r="C299" s="28" t="s">
        <v>168</v>
      </c>
      <c r="D299" s="28" t="s">
        <v>13</v>
      </c>
      <c r="E299" s="28" t="s">
        <v>1564</v>
      </c>
      <c r="F299" s="28" t="s">
        <v>1449</v>
      </c>
      <c r="G299" s="25" t="s">
        <v>3844</v>
      </c>
      <c r="H299" s="25"/>
      <c r="I299" s="25" t="s">
        <v>3838</v>
      </c>
      <c r="J299" s="25" t="s">
        <v>3851</v>
      </c>
      <c r="K299" s="28" t="s">
        <v>2324</v>
      </c>
      <c r="L299" s="28" t="s">
        <v>1450</v>
      </c>
      <c r="M299" s="48" t="s">
        <v>4072</v>
      </c>
      <c r="N299" s="48"/>
      <c r="O299" s="48"/>
      <c r="P299" s="48"/>
      <c r="Q299" s="104"/>
      <c r="R299" s="104" t="s">
        <v>1896</v>
      </c>
      <c r="S299" s="75">
        <f t="shared" si="12"/>
        <v>1867</v>
      </c>
      <c r="T299" s="75" t="str">
        <f t="shared" si="13"/>
        <v>Tạp vụ</v>
      </c>
      <c r="V299">
        <f t="shared" si="14"/>
        <v>18670515</v>
      </c>
    </row>
    <row r="300" spans="1:22" ht="208">
      <c r="A300" s="27" t="s">
        <v>1404</v>
      </c>
      <c r="B300" s="28">
        <v>5</v>
      </c>
      <c r="C300" s="28" t="s">
        <v>168</v>
      </c>
      <c r="D300" s="28" t="s">
        <v>13</v>
      </c>
      <c r="E300" s="28" t="s">
        <v>1564</v>
      </c>
      <c r="F300" s="28" t="s">
        <v>1451</v>
      </c>
      <c r="G300" s="28" t="s">
        <v>3829</v>
      </c>
      <c r="H300" s="28"/>
      <c r="I300" s="28" t="s">
        <v>3830</v>
      </c>
      <c r="J300" s="28"/>
      <c r="K300" s="28" t="s">
        <v>2325</v>
      </c>
      <c r="L300" s="28" t="s">
        <v>1452</v>
      </c>
      <c r="M300" s="48" t="s">
        <v>4073</v>
      </c>
      <c r="N300" s="48"/>
      <c r="O300" s="48"/>
      <c r="P300" s="48"/>
      <c r="Q300" s="104"/>
      <c r="R300" s="104" t="s">
        <v>1896</v>
      </c>
      <c r="S300" s="75">
        <f t="shared" si="12"/>
        <v>1867</v>
      </c>
      <c r="T300" s="75" t="str">
        <f t="shared" si="13"/>
        <v>Tạp vụ</v>
      </c>
      <c r="V300">
        <f t="shared" si="14"/>
        <v>18670515</v>
      </c>
    </row>
    <row r="301" spans="1:22" ht="288">
      <c r="A301" s="27" t="s">
        <v>1404</v>
      </c>
      <c r="B301" s="28">
        <v>5</v>
      </c>
      <c r="C301" s="28" t="s">
        <v>168</v>
      </c>
      <c r="D301" s="28" t="s">
        <v>13</v>
      </c>
      <c r="E301" s="28" t="s">
        <v>1564</v>
      </c>
      <c r="F301" s="28" t="s">
        <v>1453</v>
      </c>
      <c r="G301" s="28" t="s">
        <v>3829</v>
      </c>
      <c r="H301" s="28"/>
      <c r="I301" s="28" t="s">
        <v>3823</v>
      </c>
      <c r="J301" s="28" t="s">
        <v>3833</v>
      </c>
      <c r="K301" s="28" t="s">
        <v>2326</v>
      </c>
      <c r="L301" s="28" t="s">
        <v>1454</v>
      </c>
      <c r="M301" s="48" t="s">
        <v>4074</v>
      </c>
      <c r="N301" s="48"/>
      <c r="O301" s="48"/>
      <c r="P301" s="48"/>
      <c r="Q301" s="104"/>
      <c r="R301" s="104" t="s">
        <v>1896</v>
      </c>
      <c r="S301" s="75">
        <f t="shared" si="12"/>
        <v>1867</v>
      </c>
      <c r="T301" s="75" t="str">
        <f t="shared" si="13"/>
        <v>Tạp vụ</v>
      </c>
      <c r="V301">
        <f t="shared" si="14"/>
        <v>18670515</v>
      </c>
    </row>
    <row r="302" spans="1:22" ht="224">
      <c r="A302" s="27" t="s">
        <v>1404</v>
      </c>
      <c r="B302" s="28">
        <v>5</v>
      </c>
      <c r="C302" s="28" t="s">
        <v>168</v>
      </c>
      <c r="D302" s="28" t="s">
        <v>13</v>
      </c>
      <c r="E302" s="28" t="s">
        <v>1564</v>
      </c>
      <c r="F302" s="28" t="s">
        <v>1455</v>
      </c>
      <c r="G302" s="28" t="s">
        <v>1472</v>
      </c>
      <c r="H302" s="28"/>
      <c r="I302" s="28" t="s">
        <v>3866</v>
      </c>
      <c r="J302" s="28"/>
      <c r="K302" s="28" t="s">
        <v>2327</v>
      </c>
      <c r="L302" s="28" t="s">
        <v>1456</v>
      </c>
      <c r="M302" s="48" t="s">
        <v>4075</v>
      </c>
      <c r="N302" s="48"/>
      <c r="O302" s="48"/>
      <c r="P302" s="48"/>
      <c r="Q302" s="104"/>
      <c r="R302" s="104" t="s">
        <v>1896</v>
      </c>
      <c r="S302" s="75">
        <f t="shared" si="12"/>
        <v>1867</v>
      </c>
      <c r="T302" s="75" t="str">
        <f t="shared" si="13"/>
        <v>Tạp vụ</v>
      </c>
      <c r="V302">
        <f t="shared" si="14"/>
        <v>18670515</v>
      </c>
    </row>
    <row r="303" spans="1:22" ht="288">
      <c r="A303" s="27" t="s">
        <v>1404</v>
      </c>
      <c r="B303" s="28">
        <v>5</v>
      </c>
      <c r="C303" s="28" t="s">
        <v>168</v>
      </c>
      <c r="D303" s="28" t="s">
        <v>13</v>
      </c>
      <c r="E303" s="28" t="s">
        <v>1564</v>
      </c>
      <c r="F303" s="28" t="s">
        <v>1457</v>
      </c>
      <c r="G303" s="28" t="s">
        <v>3879</v>
      </c>
      <c r="H303" s="28"/>
      <c r="I303" s="28" t="s">
        <v>3880</v>
      </c>
      <c r="J303" s="28" t="s">
        <v>3831</v>
      </c>
      <c r="K303" s="28" t="s">
        <v>2328</v>
      </c>
      <c r="L303" s="28" t="s">
        <v>1458</v>
      </c>
      <c r="M303" s="48" t="s">
        <v>4076</v>
      </c>
      <c r="N303" s="48"/>
      <c r="O303" s="48"/>
      <c r="P303" s="48"/>
      <c r="Q303" s="104"/>
      <c r="R303" s="104" t="s">
        <v>1896</v>
      </c>
      <c r="S303" s="75">
        <f t="shared" si="12"/>
        <v>1867</v>
      </c>
      <c r="T303" s="75" t="str">
        <f t="shared" si="13"/>
        <v>Tạp vụ</v>
      </c>
      <c r="V303">
        <f t="shared" si="14"/>
        <v>18670515</v>
      </c>
    </row>
    <row r="304" spans="1:22" ht="320">
      <c r="A304" s="27" t="s">
        <v>1404</v>
      </c>
      <c r="B304" s="28">
        <v>5</v>
      </c>
      <c r="C304" s="28" t="s">
        <v>168</v>
      </c>
      <c r="D304" s="28" t="s">
        <v>13</v>
      </c>
      <c r="E304" s="28" t="s">
        <v>1013</v>
      </c>
      <c r="F304" s="28" t="s">
        <v>1459</v>
      </c>
      <c r="G304" s="96" t="s">
        <v>3829</v>
      </c>
      <c r="H304" s="96"/>
      <c r="I304" s="96" t="s">
        <v>3823</v>
      </c>
      <c r="J304" s="96" t="s">
        <v>3838</v>
      </c>
      <c r="K304" s="28" t="s">
        <v>2329</v>
      </c>
      <c r="L304" s="28" t="s">
        <v>1460</v>
      </c>
      <c r="M304" s="47" t="s">
        <v>4154</v>
      </c>
      <c r="N304" s="48"/>
      <c r="O304" s="48" t="s">
        <v>1903</v>
      </c>
      <c r="P304" s="48" t="s">
        <v>1903</v>
      </c>
      <c r="Q304" s="104" t="s">
        <v>1917</v>
      </c>
      <c r="R304" s="104" t="s">
        <v>1896</v>
      </c>
      <c r="S304" s="75">
        <f t="shared" si="12"/>
        <v>1867</v>
      </c>
      <c r="T304" s="75" t="str">
        <f t="shared" si="13"/>
        <v>Tạp vụ</v>
      </c>
      <c r="V304">
        <f t="shared" si="14"/>
        <v>18670515</v>
      </c>
    </row>
    <row r="305" spans="1:22" ht="256">
      <c r="A305" s="27" t="s">
        <v>1404</v>
      </c>
      <c r="B305" s="28">
        <v>5</v>
      </c>
      <c r="C305" s="28" t="s">
        <v>168</v>
      </c>
      <c r="D305" s="28" t="s">
        <v>13</v>
      </c>
      <c r="E305" s="28" t="s">
        <v>1013</v>
      </c>
      <c r="F305" s="28" t="s">
        <v>1461</v>
      </c>
      <c r="G305" s="28" t="s">
        <v>3878</v>
      </c>
      <c r="H305" s="28" t="s">
        <v>3824</v>
      </c>
      <c r="I305" s="28" t="s">
        <v>3823</v>
      </c>
      <c r="J305" s="28"/>
      <c r="K305" s="28" t="s">
        <v>2330</v>
      </c>
      <c r="L305" s="28" t="s">
        <v>1462</v>
      </c>
      <c r="M305" s="47" t="s">
        <v>4077</v>
      </c>
      <c r="N305" s="48"/>
      <c r="O305" s="48" t="s">
        <v>3587</v>
      </c>
      <c r="P305" s="48" t="s">
        <v>1904</v>
      </c>
      <c r="Q305" s="104" t="s">
        <v>1917</v>
      </c>
      <c r="R305" s="104" t="s">
        <v>1896</v>
      </c>
      <c r="S305" s="75">
        <f t="shared" si="12"/>
        <v>1867</v>
      </c>
      <c r="T305" s="75" t="str">
        <f t="shared" si="13"/>
        <v>Tạp vụ</v>
      </c>
      <c r="V305">
        <f t="shared" si="14"/>
        <v>18670515</v>
      </c>
    </row>
    <row r="306" spans="1:22" ht="272">
      <c r="A306" s="27" t="s">
        <v>1404</v>
      </c>
      <c r="B306" s="28">
        <v>5</v>
      </c>
      <c r="C306" s="28" t="s">
        <v>168</v>
      </c>
      <c r="D306" s="28" t="s">
        <v>13</v>
      </c>
      <c r="E306" s="28" t="s">
        <v>1838</v>
      </c>
      <c r="F306" s="28" t="s">
        <v>1837</v>
      </c>
      <c r="G306" s="28" t="s">
        <v>3878</v>
      </c>
      <c r="H306" s="28" t="s">
        <v>3824</v>
      </c>
      <c r="I306" s="28" t="s">
        <v>3823</v>
      </c>
      <c r="J306" s="28"/>
      <c r="K306" s="28" t="s">
        <v>2331</v>
      </c>
      <c r="L306" s="28" t="s">
        <v>1463</v>
      </c>
      <c r="M306" s="47" t="s">
        <v>4078</v>
      </c>
      <c r="N306" s="48"/>
      <c r="O306" s="48" t="s">
        <v>3588</v>
      </c>
      <c r="P306" s="48"/>
      <c r="Q306" s="104"/>
      <c r="R306" s="104" t="s">
        <v>1896</v>
      </c>
      <c r="S306" s="75">
        <f t="shared" si="12"/>
        <v>1867</v>
      </c>
      <c r="T306" s="75" t="str">
        <f t="shared" si="13"/>
        <v>Tạp vụ</v>
      </c>
      <c r="V306">
        <f t="shared" si="14"/>
        <v>18670515</v>
      </c>
    </row>
    <row r="307" spans="1:22" ht="288">
      <c r="A307" s="27" t="s">
        <v>1404</v>
      </c>
      <c r="B307" s="28">
        <v>5</v>
      </c>
      <c r="C307" s="28" t="s">
        <v>168</v>
      </c>
      <c r="D307" s="28" t="s">
        <v>40</v>
      </c>
      <c r="E307" s="28" t="s">
        <v>1833</v>
      </c>
      <c r="F307" s="28" t="s">
        <v>284</v>
      </c>
      <c r="G307" s="96" t="s">
        <v>3863</v>
      </c>
      <c r="H307" s="96"/>
      <c r="I307" s="96" t="s">
        <v>3864</v>
      </c>
      <c r="J307" s="96"/>
      <c r="K307" s="28" t="s">
        <v>2314</v>
      </c>
      <c r="L307" s="28" t="s">
        <v>1464</v>
      </c>
      <c r="M307" s="48" t="s">
        <v>3865</v>
      </c>
      <c r="N307" s="48"/>
      <c r="O307" s="48"/>
      <c r="P307" s="48"/>
      <c r="Q307" s="104"/>
      <c r="R307" s="104" t="s">
        <v>1896</v>
      </c>
      <c r="S307" s="75">
        <f t="shared" si="12"/>
        <v>1867</v>
      </c>
      <c r="T307" s="75" t="str">
        <f t="shared" si="13"/>
        <v>Giá chợ</v>
      </c>
      <c r="V307">
        <f t="shared" si="14"/>
        <v>18670515</v>
      </c>
    </row>
    <row r="308" spans="1:22" ht="224">
      <c r="A308" s="27" t="s">
        <v>1404</v>
      </c>
      <c r="B308" s="28">
        <v>5</v>
      </c>
      <c r="C308" s="28" t="s">
        <v>168</v>
      </c>
      <c r="D308" s="28" t="s">
        <v>40</v>
      </c>
      <c r="E308" s="28" t="s">
        <v>1672</v>
      </c>
      <c r="F308" s="28" t="s">
        <v>1430</v>
      </c>
      <c r="G308" s="96" t="s">
        <v>3863</v>
      </c>
      <c r="H308" s="96"/>
      <c r="I308" s="96" t="s">
        <v>3864</v>
      </c>
      <c r="J308" s="96"/>
      <c r="K308" s="28" t="s">
        <v>2315</v>
      </c>
      <c r="L308" s="28" t="s">
        <v>1465</v>
      </c>
      <c r="M308" s="48" t="s">
        <v>3865</v>
      </c>
      <c r="N308" s="48"/>
      <c r="O308" s="48"/>
      <c r="P308" s="48"/>
      <c r="Q308" s="104"/>
      <c r="R308" s="104" t="s">
        <v>1896</v>
      </c>
      <c r="S308" s="75">
        <f t="shared" si="12"/>
        <v>1867</v>
      </c>
      <c r="T308" s="75" t="str">
        <f t="shared" si="13"/>
        <v>Giá chợ</v>
      </c>
      <c r="V308">
        <f t="shared" si="14"/>
        <v>18670515</v>
      </c>
    </row>
    <row r="309" spans="1:22" ht="144">
      <c r="A309" s="27" t="s">
        <v>1404</v>
      </c>
      <c r="B309" s="28">
        <v>5</v>
      </c>
      <c r="C309" s="28" t="s">
        <v>168</v>
      </c>
      <c r="D309" s="28" t="s">
        <v>40</v>
      </c>
      <c r="E309" s="28" t="s">
        <v>1835</v>
      </c>
      <c r="F309" s="28" t="s">
        <v>1432</v>
      </c>
      <c r="G309" s="96" t="s">
        <v>3863</v>
      </c>
      <c r="H309" s="96"/>
      <c r="I309" s="96" t="s">
        <v>3864</v>
      </c>
      <c r="J309" s="96"/>
      <c r="K309" s="28" t="s">
        <v>2273</v>
      </c>
      <c r="L309" s="28" t="s">
        <v>1433</v>
      </c>
      <c r="M309" s="48" t="s">
        <v>3865</v>
      </c>
      <c r="N309" s="48"/>
      <c r="O309" s="48"/>
      <c r="P309" s="48"/>
      <c r="Q309" s="104"/>
      <c r="R309" s="104" t="s">
        <v>1896</v>
      </c>
      <c r="S309" s="75">
        <f t="shared" si="12"/>
        <v>1867</v>
      </c>
      <c r="T309" s="75" t="str">
        <f t="shared" si="13"/>
        <v>Giá chợ</v>
      </c>
      <c r="V309">
        <f t="shared" si="14"/>
        <v>18670515</v>
      </c>
    </row>
    <row r="310" spans="1:22" ht="256">
      <c r="A310" s="27" t="s">
        <v>1404</v>
      </c>
      <c r="B310" s="28">
        <v>5</v>
      </c>
      <c r="C310" s="28" t="s">
        <v>168</v>
      </c>
      <c r="D310" s="28" t="s">
        <v>40</v>
      </c>
      <c r="E310" s="28" t="s">
        <v>1466</v>
      </c>
      <c r="F310" s="28" t="s">
        <v>1836</v>
      </c>
      <c r="G310" s="96" t="s">
        <v>3863</v>
      </c>
      <c r="H310" s="96"/>
      <c r="I310" s="96" t="s">
        <v>3864</v>
      </c>
      <c r="J310" s="96"/>
      <c r="K310" s="28" t="s">
        <v>2332</v>
      </c>
      <c r="L310" s="28" t="s">
        <v>1467</v>
      </c>
      <c r="M310" s="48" t="s">
        <v>3865</v>
      </c>
      <c r="N310" s="48"/>
      <c r="O310" s="48"/>
      <c r="P310" s="48"/>
      <c r="Q310" s="104"/>
      <c r="R310" s="104" t="s">
        <v>1896</v>
      </c>
      <c r="S310" s="75">
        <f t="shared" si="12"/>
        <v>1867</v>
      </c>
      <c r="T310" s="75" t="str">
        <f t="shared" si="13"/>
        <v>Giá chợ</v>
      </c>
      <c r="V310">
        <f t="shared" si="14"/>
        <v>18670515</v>
      </c>
    </row>
    <row r="311" spans="1:22" ht="352">
      <c r="A311" s="27" t="s">
        <v>222</v>
      </c>
      <c r="B311" s="28">
        <v>6</v>
      </c>
      <c r="C311" s="28" t="s">
        <v>168</v>
      </c>
      <c r="D311" s="28" t="s">
        <v>27</v>
      </c>
      <c r="E311" s="28" t="s">
        <v>1013</v>
      </c>
      <c r="F311" s="28" t="s">
        <v>2936</v>
      </c>
      <c r="G311" s="28" t="s">
        <v>3844</v>
      </c>
      <c r="H311" s="28"/>
      <c r="I311" s="28" t="s">
        <v>3827</v>
      </c>
      <c r="J311" s="28"/>
      <c r="K311" s="28" t="s">
        <v>2333</v>
      </c>
      <c r="L311" s="28" t="s">
        <v>225</v>
      </c>
      <c r="M311" s="48" t="s">
        <v>4079</v>
      </c>
      <c r="N311" s="48"/>
      <c r="O311" s="48"/>
      <c r="P311" s="48"/>
      <c r="Q311" s="104"/>
      <c r="R311" s="104" t="s">
        <v>1896</v>
      </c>
      <c r="S311" s="75">
        <f t="shared" si="12"/>
        <v>1867</v>
      </c>
      <c r="T311" s="75" t="str">
        <f t="shared" si="13"/>
        <v>Công vụ</v>
      </c>
      <c r="V311">
        <f t="shared" si="14"/>
        <v>18670615</v>
      </c>
    </row>
    <row r="312" spans="1:22" ht="409.5">
      <c r="A312" s="27" t="s">
        <v>222</v>
      </c>
      <c r="B312" s="28">
        <v>6</v>
      </c>
      <c r="C312" s="28" t="s">
        <v>168</v>
      </c>
      <c r="D312" s="28" t="s">
        <v>27</v>
      </c>
      <c r="E312" s="28" t="s">
        <v>1564</v>
      </c>
      <c r="F312" s="28" t="s">
        <v>2937</v>
      </c>
      <c r="G312" s="28" t="s">
        <v>3844</v>
      </c>
      <c r="H312" s="28"/>
      <c r="I312" s="28" t="s">
        <v>3828</v>
      </c>
      <c r="J312" s="28" t="s">
        <v>3827</v>
      </c>
      <c r="K312" s="28" t="s">
        <v>2334</v>
      </c>
      <c r="L312" s="28" t="s">
        <v>226</v>
      </c>
      <c r="M312" s="48" t="s">
        <v>4080</v>
      </c>
      <c r="N312" s="48"/>
      <c r="O312" s="48"/>
      <c r="P312" s="48"/>
      <c r="Q312" s="104"/>
      <c r="R312" s="104" t="s">
        <v>1896</v>
      </c>
      <c r="S312" s="75">
        <f t="shared" si="12"/>
        <v>1867</v>
      </c>
      <c r="T312" s="75" t="str">
        <f t="shared" si="13"/>
        <v>Công vụ</v>
      </c>
      <c r="V312">
        <f t="shared" si="14"/>
        <v>18670615</v>
      </c>
    </row>
    <row r="313" spans="1:22" ht="240">
      <c r="A313" s="27" t="s">
        <v>222</v>
      </c>
      <c r="B313" s="28">
        <v>6</v>
      </c>
      <c r="C313" s="28" t="s">
        <v>168</v>
      </c>
      <c r="D313" s="28" t="s">
        <v>27</v>
      </c>
      <c r="E313" s="28" t="s">
        <v>1564</v>
      </c>
      <c r="F313" s="28" t="s">
        <v>2938</v>
      </c>
      <c r="G313" s="28" t="s">
        <v>3844</v>
      </c>
      <c r="H313" s="28" t="s">
        <v>3837</v>
      </c>
      <c r="I313" s="28" t="s">
        <v>3828</v>
      </c>
      <c r="J313" s="28"/>
      <c r="K313" s="28" t="s">
        <v>2335</v>
      </c>
      <c r="L313" s="28" t="s">
        <v>227</v>
      </c>
      <c r="M313" s="48" t="s">
        <v>4587</v>
      </c>
      <c r="N313" s="48"/>
      <c r="O313" s="48"/>
      <c r="P313" s="48"/>
      <c r="Q313" s="104"/>
      <c r="R313" s="104" t="s">
        <v>1896</v>
      </c>
      <c r="S313" s="75">
        <f t="shared" si="12"/>
        <v>1867</v>
      </c>
      <c r="T313" s="75" t="str">
        <f t="shared" si="13"/>
        <v>Công vụ</v>
      </c>
      <c r="V313">
        <f t="shared" si="14"/>
        <v>18670615</v>
      </c>
    </row>
    <row r="314" spans="1:22" ht="409.5">
      <c r="A314" s="27" t="s">
        <v>222</v>
      </c>
      <c r="B314" s="28">
        <v>6</v>
      </c>
      <c r="C314" s="28" t="s">
        <v>168</v>
      </c>
      <c r="D314" s="28" t="s">
        <v>27</v>
      </c>
      <c r="E314" s="28" t="s">
        <v>1842</v>
      </c>
      <c r="F314" s="28" t="s">
        <v>2939</v>
      </c>
      <c r="G314" s="25" t="s">
        <v>3844</v>
      </c>
      <c r="H314" s="25"/>
      <c r="I314" s="25" t="s">
        <v>3828</v>
      </c>
      <c r="J314" s="25" t="s">
        <v>3827</v>
      </c>
      <c r="K314" s="28" t="s">
        <v>2336</v>
      </c>
      <c r="L314" s="28" t="s">
        <v>3589</v>
      </c>
      <c r="M314" s="48" t="s">
        <v>4081</v>
      </c>
      <c r="N314" s="48"/>
      <c r="O314" s="48"/>
      <c r="P314" s="48"/>
      <c r="Q314" s="104"/>
      <c r="R314" s="104" t="s">
        <v>1896</v>
      </c>
      <c r="S314" s="75">
        <f t="shared" si="12"/>
        <v>1867</v>
      </c>
      <c r="T314" s="75" t="str">
        <f t="shared" si="13"/>
        <v>Công vụ</v>
      </c>
      <c r="V314">
        <f t="shared" si="14"/>
        <v>18670615</v>
      </c>
    </row>
    <row r="315" spans="1:22" ht="240">
      <c r="A315" s="27" t="s">
        <v>222</v>
      </c>
      <c r="B315" s="28">
        <v>6</v>
      </c>
      <c r="C315" s="28" t="s">
        <v>168</v>
      </c>
      <c r="D315" s="28" t="s">
        <v>27</v>
      </c>
      <c r="E315" s="28" t="s">
        <v>1564</v>
      </c>
      <c r="F315" s="28" t="s">
        <v>2940</v>
      </c>
      <c r="G315" s="28" t="s">
        <v>3844</v>
      </c>
      <c r="H315" s="28"/>
      <c r="I315" s="28" t="s">
        <v>3828</v>
      </c>
      <c r="J315" s="28" t="s">
        <v>3827</v>
      </c>
      <c r="K315" s="28" t="s">
        <v>2337</v>
      </c>
      <c r="L315" s="28" t="s">
        <v>228</v>
      </c>
      <c r="M315" s="48" t="s">
        <v>4082</v>
      </c>
      <c r="N315" s="48"/>
      <c r="O315" s="48"/>
      <c r="P315" s="48"/>
      <c r="Q315" s="104"/>
      <c r="R315" s="104" t="s">
        <v>1896</v>
      </c>
      <c r="S315" s="75">
        <f t="shared" si="12"/>
        <v>1867</v>
      </c>
      <c r="T315" s="75" t="str">
        <f t="shared" si="13"/>
        <v>Công vụ</v>
      </c>
      <c r="V315">
        <f t="shared" si="14"/>
        <v>18670615</v>
      </c>
    </row>
    <row r="316" spans="1:22" ht="224">
      <c r="A316" s="27" t="s">
        <v>222</v>
      </c>
      <c r="B316" s="28">
        <v>6</v>
      </c>
      <c r="C316" s="28" t="s">
        <v>168</v>
      </c>
      <c r="D316" s="28" t="s">
        <v>27</v>
      </c>
      <c r="E316" s="28" t="s">
        <v>1564</v>
      </c>
      <c r="F316" s="28" t="s">
        <v>2941</v>
      </c>
      <c r="G316" s="28" t="s">
        <v>1472</v>
      </c>
      <c r="H316" s="28"/>
      <c r="I316" s="28" t="s">
        <v>3866</v>
      </c>
      <c r="J316" s="28"/>
      <c r="K316" s="28" t="s">
        <v>2338</v>
      </c>
      <c r="L316" s="28" t="s">
        <v>229</v>
      </c>
      <c r="M316" s="48" t="s">
        <v>4083</v>
      </c>
      <c r="N316" s="48"/>
      <c r="O316" s="48"/>
      <c r="P316" s="48"/>
      <c r="Q316" s="104"/>
      <c r="R316" s="104" t="s">
        <v>1896</v>
      </c>
      <c r="S316" s="75">
        <f t="shared" si="12"/>
        <v>1867</v>
      </c>
      <c r="T316" s="75" t="str">
        <f t="shared" si="13"/>
        <v>Công vụ</v>
      </c>
      <c r="V316">
        <f t="shared" si="14"/>
        <v>18670615</v>
      </c>
    </row>
    <row r="317" spans="1:22" ht="170">
      <c r="A317" s="27" t="s">
        <v>222</v>
      </c>
      <c r="B317" s="28">
        <v>6</v>
      </c>
      <c r="C317" s="28" t="s">
        <v>168</v>
      </c>
      <c r="D317" s="28" t="s">
        <v>27</v>
      </c>
      <c r="E317" s="28" t="s">
        <v>1564</v>
      </c>
      <c r="F317" s="28" t="s">
        <v>2942</v>
      </c>
      <c r="G317" s="130" t="s">
        <v>3877</v>
      </c>
      <c r="H317" s="28"/>
      <c r="I317" s="28" t="s">
        <v>3825</v>
      </c>
      <c r="J317" s="28"/>
      <c r="K317" s="28" t="s">
        <v>2339</v>
      </c>
      <c r="L317" s="28" t="s">
        <v>3590</v>
      </c>
      <c r="M317" s="31" t="s">
        <v>4705</v>
      </c>
      <c r="N317" s="48"/>
      <c r="O317" s="48"/>
      <c r="P317" s="48"/>
      <c r="Q317" s="104"/>
      <c r="R317" s="104" t="s">
        <v>1896</v>
      </c>
      <c r="S317" s="75">
        <f t="shared" si="12"/>
        <v>1867</v>
      </c>
      <c r="T317" s="75" t="str">
        <f t="shared" si="13"/>
        <v>Công vụ</v>
      </c>
      <c r="V317">
        <f t="shared" si="14"/>
        <v>18670615</v>
      </c>
    </row>
    <row r="318" spans="1:22" ht="352">
      <c r="A318" s="27" t="s">
        <v>222</v>
      </c>
      <c r="B318" s="28">
        <v>6</v>
      </c>
      <c r="C318" s="28" t="s">
        <v>168</v>
      </c>
      <c r="D318" s="28" t="s">
        <v>13</v>
      </c>
      <c r="E318" s="28" t="s">
        <v>1564</v>
      </c>
      <c r="F318" s="28" t="s">
        <v>2943</v>
      </c>
      <c r="G318" s="28" t="s">
        <v>3829</v>
      </c>
      <c r="H318" s="28"/>
      <c r="I318" s="28" t="s">
        <v>3830</v>
      </c>
      <c r="J318" s="28"/>
      <c r="K318" s="28" t="s">
        <v>2340</v>
      </c>
      <c r="L318" s="28" t="s">
        <v>3591</v>
      </c>
      <c r="M318" s="48" t="s">
        <v>4084</v>
      </c>
      <c r="N318" s="48"/>
      <c r="O318" s="48"/>
      <c r="P318" s="48"/>
      <c r="Q318" s="104"/>
      <c r="R318" s="104" t="s">
        <v>1896</v>
      </c>
      <c r="S318" s="75">
        <f t="shared" si="12"/>
        <v>1867</v>
      </c>
      <c r="T318" s="75" t="str">
        <f t="shared" si="13"/>
        <v>Tạp vụ</v>
      </c>
      <c r="V318">
        <f t="shared" si="14"/>
        <v>18670615</v>
      </c>
    </row>
    <row r="319" spans="1:22" ht="368">
      <c r="A319" s="27" t="s">
        <v>222</v>
      </c>
      <c r="B319" s="28">
        <v>6</v>
      </c>
      <c r="C319" s="28" t="s">
        <v>168</v>
      </c>
      <c r="D319" s="28" t="s">
        <v>13</v>
      </c>
      <c r="E319" s="28" t="s">
        <v>1564</v>
      </c>
      <c r="F319" s="28" t="s">
        <v>2944</v>
      </c>
      <c r="G319" s="28" t="s">
        <v>3829</v>
      </c>
      <c r="H319" s="28"/>
      <c r="I319" s="28" t="s">
        <v>3827</v>
      </c>
      <c r="J319" s="28"/>
      <c r="K319" s="28" t="s">
        <v>2341</v>
      </c>
      <c r="L319" s="28" t="s">
        <v>230</v>
      </c>
      <c r="M319" s="48" t="s">
        <v>4085</v>
      </c>
      <c r="N319" s="48"/>
      <c r="O319" s="48"/>
      <c r="P319" s="48"/>
      <c r="Q319" s="104"/>
      <c r="R319" s="104" t="s">
        <v>1896</v>
      </c>
      <c r="S319" s="75">
        <f t="shared" si="12"/>
        <v>1867</v>
      </c>
      <c r="T319" s="75" t="str">
        <f t="shared" si="13"/>
        <v>Tạp vụ</v>
      </c>
      <c r="V319">
        <f t="shared" si="14"/>
        <v>18670615</v>
      </c>
    </row>
    <row r="320" spans="1:22" ht="153">
      <c r="A320" s="27" t="s">
        <v>222</v>
      </c>
      <c r="B320" s="28">
        <v>6</v>
      </c>
      <c r="C320" s="28" t="s">
        <v>168</v>
      </c>
      <c r="D320" s="28" t="s">
        <v>13</v>
      </c>
      <c r="E320" s="28" t="s">
        <v>1564</v>
      </c>
      <c r="F320" s="28" t="s">
        <v>2945</v>
      </c>
      <c r="G320" s="25" t="s">
        <v>3829</v>
      </c>
      <c r="H320" s="25"/>
      <c r="I320" s="25" t="s">
        <v>3823</v>
      </c>
      <c r="J320" s="25" t="s">
        <v>3827</v>
      </c>
      <c r="K320" s="28" t="s">
        <v>2342</v>
      </c>
      <c r="L320" s="28" t="s">
        <v>231</v>
      </c>
      <c r="M320" s="48" t="s">
        <v>4086</v>
      </c>
      <c r="N320" s="48"/>
      <c r="O320" s="48"/>
      <c r="P320" s="48"/>
      <c r="Q320" s="104"/>
      <c r="R320" s="104" t="s">
        <v>1896</v>
      </c>
      <c r="S320" s="75">
        <f t="shared" si="12"/>
        <v>1867</v>
      </c>
      <c r="T320" s="75" t="str">
        <f t="shared" si="13"/>
        <v>Tạp vụ</v>
      </c>
      <c r="V320">
        <f t="shared" si="14"/>
        <v>18670615</v>
      </c>
    </row>
    <row r="321" spans="1:22" ht="256">
      <c r="A321" s="27" t="s">
        <v>222</v>
      </c>
      <c r="B321" s="28">
        <v>6</v>
      </c>
      <c r="C321" s="28" t="s">
        <v>168</v>
      </c>
      <c r="D321" s="28" t="s">
        <v>13</v>
      </c>
      <c r="E321" s="28" t="s">
        <v>1564</v>
      </c>
      <c r="F321" s="28" t="s">
        <v>2946</v>
      </c>
      <c r="G321" s="25" t="s">
        <v>3854</v>
      </c>
      <c r="H321" s="25"/>
      <c r="I321" s="25" t="s">
        <v>3880</v>
      </c>
      <c r="J321" s="25" t="s">
        <v>4815</v>
      </c>
      <c r="K321" s="28" t="s">
        <v>2343</v>
      </c>
      <c r="L321" s="28" t="s">
        <v>3592</v>
      </c>
      <c r="M321" s="48" t="s">
        <v>4087</v>
      </c>
      <c r="N321" s="48"/>
      <c r="O321" s="48"/>
      <c r="P321" s="48"/>
      <c r="Q321" s="104"/>
      <c r="R321" s="104" t="s">
        <v>1896</v>
      </c>
      <c r="S321" s="75">
        <f t="shared" si="12"/>
        <v>1867</v>
      </c>
      <c r="T321" s="75" t="str">
        <f t="shared" si="13"/>
        <v>Tạp vụ</v>
      </c>
      <c r="V321">
        <f t="shared" si="14"/>
        <v>18670615</v>
      </c>
    </row>
    <row r="322" spans="1:22" ht="240">
      <c r="A322" s="27" t="s">
        <v>222</v>
      </c>
      <c r="B322" s="28">
        <v>6</v>
      </c>
      <c r="C322" s="28" t="s">
        <v>168</v>
      </c>
      <c r="D322" s="28" t="s">
        <v>13</v>
      </c>
      <c r="E322" s="28" t="s">
        <v>1564</v>
      </c>
      <c r="F322" s="28" t="s">
        <v>2947</v>
      </c>
      <c r="G322" s="28" t="s">
        <v>1472</v>
      </c>
      <c r="H322" s="28"/>
      <c r="I322" s="28" t="s">
        <v>3866</v>
      </c>
      <c r="J322" s="28"/>
      <c r="K322" s="28" t="s">
        <v>2344</v>
      </c>
      <c r="L322" s="28" t="s">
        <v>232</v>
      </c>
      <c r="M322" s="48" t="s">
        <v>4088</v>
      </c>
      <c r="N322" s="48"/>
      <c r="O322" s="48"/>
      <c r="P322" s="48"/>
      <c r="Q322" s="104"/>
      <c r="R322" s="104" t="s">
        <v>1896</v>
      </c>
      <c r="S322" s="75">
        <f t="shared" si="12"/>
        <v>1867</v>
      </c>
      <c r="T322" s="75" t="str">
        <f t="shared" si="13"/>
        <v>Tạp vụ</v>
      </c>
      <c r="V322">
        <f t="shared" si="14"/>
        <v>18670615</v>
      </c>
    </row>
    <row r="323" spans="1:22" ht="336">
      <c r="A323" s="27" t="s">
        <v>222</v>
      </c>
      <c r="B323" s="28">
        <v>6</v>
      </c>
      <c r="C323" s="28" t="s">
        <v>168</v>
      </c>
      <c r="D323" s="28" t="s">
        <v>13</v>
      </c>
      <c r="E323" s="28" t="s">
        <v>1564</v>
      </c>
      <c r="F323" s="28" t="s">
        <v>2948</v>
      </c>
      <c r="G323" s="28" t="s">
        <v>1472</v>
      </c>
      <c r="H323" s="28"/>
      <c r="I323" s="28" t="s">
        <v>3846</v>
      </c>
      <c r="J323" s="28"/>
      <c r="K323" s="28" t="s">
        <v>2345</v>
      </c>
      <c r="L323" s="28" t="s">
        <v>233</v>
      </c>
      <c r="M323" s="48" t="s">
        <v>4089</v>
      </c>
      <c r="N323" s="48"/>
      <c r="O323" s="48"/>
      <c r="P323" s="48"/>
      <c r="Q323" s="104"/>
      <c r="R323" s="104" t="s">
        <v>1896</v>
      </c>
      <c r="S323" s="75">
        <f t="shared" ref="S323:S386" si="15">IFERROR(VALUE(RIGHT(TRIM(A323),4)),"")</f>
        <v>1867</v>
      </c>
      <c r="T323" s="75" t="str">
        <f t="shared" ref="T323:T386" si="16">IF(TRIM(D323)="Tập vụ","Tạp vụ",TRIM(D323))</f>
        <v>Tạp vụ</v>
      </c>
      <c r="V323">
        <f t="shared" ref="V323:V386" si="17">IF($A323="","",VALUE(MID($A323,7,4)&amp;MID($A323,4,2)&amp;MID($A323,1,2)))</f>
        <v>18670615</v>
      </c>
    </row>
    <row r="324" spans="1:22" ht="224">
      <c r="A324" s="27" t="s">
        <v>222</v>
      </c>
      <c r="B324" s="28">
        <v>6</v>
      </c>
      <c r="C324" s="28" t="s">
        <v>168</v>
      </c>
      <c r="D324" s="28" t="s">
        <v>13</v>
      </c>
      <c r="E324" s="28" t="s">
        <v>1564</v>
      </c>
      <c r="F324" s="28" t="s">
        <v>2949</v>
      </c>
      <c r="G324" s="28" t="s">
        <v>3829</v>
      </c>
      <c r="H324" s="28"/>
      <c r="I324" s="28" t="s">
        <v>3828</v>
      </c>
      <c r="J324" s="28"/>
      <c r="K324" s="28" t="s">
        <v>2346</v>
      </c>
      <c r="L324" s="28" t="s">
        <v>3593</v>
      </c>
      <c r="M324" s="48" t="s">
        <v>4090</v>
      </c>
      <c r="N324" s="48"/>
      <c r="O324" s="48"/>
      <c r="P324" s="48"/>
      <c r="Q324" s="104"/>
      <c r="R324" s="104" t="s">
        <v>1896</v>
      </c>
      <c r="S324" s="75">
        <f t="shared" si="15"/>
        <v>1867</v>
      </c>
      <c r="T324" s="75" t="str">
        <f t="shared" si="16"/>
        <v>Tạp vụ</v>
      </c>
      <c r="V324">
        <f t="shared" si="17"/>
        <v>18670615</v>
      </c>
    </row>
    <row r="325" spans="1:22" ht="224">
      <c r="A325" s="27" t="s">
        <v>222</v>
      </c>
      <c r="B325" s="28">
        <v>6</v>
      </c>
      <c r="C325" s="28" t="s">
        <v>168</v>
      </c>
      <c r="D325" s="28" t="s">
        <v>13</v>
      </c>
      <c r="E325" s="28" t="s">
        <v>1564</v>
      </c>
      <c r="F325" s="28" t="s">
        <v>2950</v>
      </c>
      <c r="G325" s="28" t="s">
        <v>3879</v>
      </c>
      <c r="H325" s="28"/>
      <c r="I325" s="28" t="s">
        <v>3880</v>
      </c>
      <c r="J325" s="28" t="s">
        <v>3831</v>
      </c>
      <c r="K325" s="28" t="s">
        <v>2347</v>
      </c>
      <c r="L325" s="28" t="s">
        <v>3594</v>
      </c>
      <c r="M325" s="47" t="s">
        <v>4091</v>
      </c>
      <c r="N325" s="48"/>
      <c r="O325" s="48" t="s">
        <v>3595</v>
      </c>
      <c r="P325" s="48" t="s">
        <v>1922</v>
      </c>
      <c r="Q325" s="104" t="s">
        <v>1918</v>
      </c>
      <c r="R325" s="104" t="s">
        <v>1896</v>
      </c>
      <c r="S325" s="75">
        <f t="shared" si="15"/>
        <v>1867</v>
      </c>
      <c r="T325" s="75" t="str">
        <f t="shared" si="16"/>
        <v>Tạp vụ</v>
      </c>
      <c r="V325">
        <f t="shared" si="17"/>
        <v>18670615</v>
      </c>
    </row>
    <row r="326" spans="1:22" ht="240">
      <c r="A326" s="27" t="s">
        <v>222</v>
      </c>
      <c r="B326" s="28">
        <v>6</v>
      </c>
      <c r="C326" s="28" t="s">
        <v>168</v>
      </c>
      <c r="D326" s="28" t="s">
        <v>13</v>
      </c>
      <c r="E326" s="28" t="s">
        <v>1564</v>
      </c>
      <c r="F326" s="28" t="s">
        <v>2951</v>
      </c>
      <c r="G326" s="28" t="s">
        <v>3854</v>
      </c>
      <c r="H326" s="28"/>
      <c r="I326" s="28" t="s">
        <v>4815</v>
      </c>
      <c r="J326" s="28"/>
      <c r="K326" s="28" t="s">
        <v>2348</v>
      </c>
      <c r="L326" s="28" t="s">
        <v>3596</v>
      </c>
      <c r="M326" s="47" t="s">
        <v>4092</v>
      </c>
      <c r="N326" s="48"/>
      <c r="O326" s="48" t="s">
        <v>3383</v>
      </c>
      <c r="P326" s="48" t="s">
        <v>1897</v>
      </c>
      <c r="Q326" s="104" t="s">
        <v>1914</v>
      </c>
      <c r="R326" s="104" t="s">
        <v>1896</v>
      </c>
      <c r="S326" s="75">
        <f t="shared" si="15"/>
        <v>1867</v>
      </c>
      <c r="T326" s="75" t="str">
        <f t="shared" si="16"/>
        <v>Tạp vụ</v>
      </c>
      <c r="V326">
        <f t="shared" si="17"/>
        <v>18670615</v>
      </c>
    </row>
    <row r="327" spans="1:22" ht="304">
      <c r="A327" s="27" t="s">
        <v>222</v>
      </c>
      <c r="B327" s="28">
        <v>6</v>
      </c>
      <c r="C327" s="28" t="s">
        <v>168</v>
      </c>
      <c r="D327" s="28" t="s">
        <v>40</v>
      </c>
      <c r="E327" s="28" t="s">
        <v>1820</v>
      </c>
      <c r="F327" s="28" t="s">
        <v>2952</v>
      </c>
      <c r="G327" s="96" t="s">
        <v>3863</v>
      </c>
      <c r="H327" s="96"/>
      <c r="I327" s="96" t="s">
        <v>3864</v>
      </c>
      <c r="J327" s="96"/>
      <c r="K327" s="28" t="s">
        <v>2314</v>
      </c>
      <c r="L327" s="28" t="s">
        <v>234</v>
      </c>
      <c r="M327" s="48" t="s">
        <v>3865</v>
      </c>
      <c r="N327" s="48"/>
      <c r="O327" s="48"/>
      <c r="P327" s="48"/>
      <c r="Q327" s="104"/>
      <c r="R327" s="104" t="s">
        <v>1896</v>
      </c>
      <c r="S327" s="75">
        <f t="shared" si="15"/>
        <v>1867</v>
      </c>
      <c r="T327" s="75" t="str">
        <f t="shared" si="16"/>
        <v>Giá chợ</v>
      </c>
      <c r="V327">
        <f t="shared" si="17"/>
        <v>18670615</v>
      </c>
    </row>
    <row r="328" spans="1:22" ht="240">
      <c r="A328" s="27" t="s">
        <v>222</v>
      </c>
      <c r="B328" s="28">
        <v>6</v>
      </c>
      <c r="C328" s="28" t="s">
        <v>168</v>
      </c>
      <c r="D328" s="28" t="s">
        <v>40</v>
      </c>
      <c r="E328" s="28" t="s">
        <v>1672</v>
      </c>
      <c r="F328" s="28" t="s">
        <v>2860</v>
      </c>
      <c r="G328" s="96" t="s">
        <v>3863</v>
      </c>
      <c r="H328" s="96"/>
      <c r="I328" s="96" t="s">
        <v>3864</v>
      </c>
      <c r="J328" s="96"/>
      <c r="K328" s="28" t="s">
        <v>2241</v>
      </c>
      <c r="L328" s="28" t="s">
        <v>235</v>
      </c>
      <c r="M328" s="48" t="s">
        <v>3865</v>
      </c>
      <c r="N328" s="48"/>
      <c r="O328" s="48"/>
      <c r="P328" s="48"/>
      <c r="Q328" s="104"/>
      <c r="R328" s="104" t="s">
        <v>1896</v>
      </c>
      <c r="S328" s="75">
        <f t="shared" si="15"/>
        <v>1867</v>
      </c>
      <c r="T328" s="75" t="str">
        <f t="shared" si="16"/>
        <v>Giá chợ</v>
      </c>
      <c r="V328">
        <f t="shared" si="17"/>
        <v>18670615</v>
      </c>
    </row>
    <row r="329" spans="1:22" ht="128">
      <c r="A329" s="27" t="s">
        <v>222</v>
      </c>
      <c r="B329" s="28">
        <v>6</v>
      </c>
      <c r="C329" s="28" t="s">
        <v>168</v>
      </c>
      <c r="D329" s="28" t="s">
        <v>40</v>
      </c>
      <c r="E329" s="28" t="s">
        <v>1843</v>
      </c>
      <c r="F329" s="28" t="s">
        <v>2953</v>
      </c>
      <c r="G329" s="96" t="s">
        <v>3863</v>
      </c>
      <c r="H329" s="96"/>
      <c r="I329" s="96" t="s">
        <v>3864</v>
      </c>
      <c r="J329" s="96"/>
      <c r="K329" s="28" t="s">
        <v>2273</v>
      </c>
      <c r="L329" s="28" t="s">
        <v>236</v>
      </c>
      <c r="M329" s="48" t="s">
        <v>3865</v>
      </c>
      <c r="N329" s="48"/>
      <c r="O329" s="48"/>
      <c r="P329" s="48"/>
      <c r="Q329" s="104"/>
      <c r="R329" s="104" t="s">
        <v>1896</v>
      </c>
      <c r="S329" s="75">
        <f t="shared" si="15"/>
        <v>1867</v>
      </c>
      <c r="T329" s="75" t="str">
        <f t="shared" si="16"/>
        <v>Giá chợ</v>
      </c>
      <c r="V329">
        <f t="shared" si="17"/>
        <v>18670615</v>
      </c>
    </row>
    <row r="330" spans="1:22" ht="240">
      <c r="A330" s="27" t="s">
        <v>222</v>
      </c>
      <c r="B330" s="28">
        <v>6</v>
      </c>
      <c r="C330" s="28" t="s">
        <v>168</v>
      </c>
      <c r="D330" s="28" t="s">
        <v>40</v>
      </c>
      <c r="E330" s="28" t="s">
        <v>1844</v>
      </c>
      <c r="F330" s="28" t="s">
        <v>2954</v>
      </c>
      <c r="G330" s="96" t="s">
        <v>3863</v>
      </c>
      <c r="H330" s="96"/>
      <c r="I330" s="96" t="s">
        <v>3864</v>
      </c>
      <c r="J330" s="96"/>
      <c r="K330" s="28" t="s">
        <v>2349</v>
      </c>
      <c r="L330" s="28" t="s">
        <v>237</v>
      </c>
      <c r="M330" s="48" t="s">
        <v>3865</v>
      </c>
      <c r="N330" s="48"/>
      <c r="O330" s="48"/>
      <c r="P330" s="48"/>
      <c r="Q330" s="104"/>
      <c r="R330" s="104" t="s">
        <v>1896</v>
      </c>
      <c r="S330" s="75">
        <f t="shared" si="15"/>
        <v>1867</v>
      </c>
      <c r="T330" s="75" t="str">
        <f t="shared" si="16"/>
        <v>Giá chợ</v>
      </c>
      <c r="V330">
        <f t="shared" si="17"/>
        <v>18670615</v>
      </c>
    </row>
    <row r="331" spans="1:22" ht="352">
      <c r="A331" s="27" t="s">
        <v>223</v>
      </c>
      <c r="B331" s="28">
        <v>7</v>
      </c>
      <c r="C331" s="28" t="s">
        <v>168</v>
      </c>
      <c r="D331" s="28" t="s">
        <v>27</v>
      </c>
      <c r="E331" s="28" t="s">
        <v>1839</v>
      </c>
      <c r="F331" s="28" t="s">
        <v>2955</v>
      </c>
      <c r="G331" s="28" t="s">
        <v>3844</v>
      </c>
      <c r="H331" s="28"/>
      <c r="I331" s="28" t="s">
        <v>3827</v>
      </c>
      <c r="J331" s="28" t="s">
        <v>3833</v>
      </c>
      <c r="K331" s="28" t="s">
        <v>2350</v>
      </c>
      <c r="L331" s="28" t="s">
        <v>3597</v>
      </c>
      <c r="M331" s="48" t="s">
        <v>4093</v>
      </c>
      <c r="N331" s="48"/>
      <c r="O331" s="48"/>
      <c r="P331" s="48"/>
      <c r="Q331" s="104"/>
      <c r="R331" s="104" t="s">
        <v>1896</v>
      </c>
      <c r="S331" s="75">
        <f t="shared" si="15"/>
        <v>1867</v>
      </c>
      <c r="T331" s="75" t="str">
        <f t="shared" si="16"/>
        <v>Công vụ</v>
      </c>
      <c r="V331">
        <f t="shared" si="17"/>
        <v>18670715</v>
      </c>
    </row>
    <row r="332" spans="1:22" ht="224">
      <c r="A332" s="27" t="s">
        <v>223</v>
      </c>
      <c r="B332" s="28">
        <v>7</v>
      </c>
      <c r="C332" s="28" t="s">
        <v>168</v>
      </c>
      <c r="D332" s="28" t="s">
        <v>27</v>
      </c>
      <c r="E332" s="28" t="s">
        <v>1804</v>
      </c>
      <c r="F332" s="28" t="s">
        <v>2956</v>
      </c>
      <c r="G332" s="28" t="s">
        <v>3844</v>
      </c>
      <c r="H332" s="28"/>
      <c r="I332" s="28" t="s">
        <v>3828</v>
      </c>
      <c r="J332" s="28" t="s">
        <v>3827</v>
      </c>
      <c r="K332" s="28" t="s">
        <v>2351</v>
      </c>
      <c r="L332" s="28" t="s">
        <v>3598</v>
      </c>
      <c r="M332" s="48" t="s">
        <v>4094</v>
      </c>
      <c r="N332" s="48"/>
      <c r="O332" s="48"/>
      <c r="P332" s="48"/>
      <c r="Q332" s="104"/>
      <c r="R332" s="104" t="s">
        <v>1896</v>
      </c>
      <c r="S332" s="75">
        <f t="shared" si="15"/>
        <v>1867</v>
      </c>
      <c r="T332" s="75" t="str">
        <f t="shared" si="16"/>
        <v>Công vụ</v>
      </c>
      <c r="V332">
        <f t="shared" si="17"/>
        <v>18670715</v>
      </c>
    </row>
    <row r="333" spans="1:22" ht="208">
      <c r="A333" s="27" t="s">
        <v>223</v>
      </c>
      <c r="B333" s="28">
        <v>7</v>
      </c>
      <c r="C333" s="28" t="s">
        <v>168</v>
      </c>
      <c r="D333" s="28" t="s">
        <v>27</v>
      </c>
      <c r="E333" s="28" t="s">
        <v>1564</v>
      </c>
      <c r="F333" s="28" t="s">
        <v>2957</v>
      </c>
      <c r="G333" s="28" t="s">
        <v>3844</v>
      </c>
      <c r="H333" s="28" t="s">
        <v>3837</v>
      </c>
      <c r="I333" s="28" t="s">
        <v>3828</v>
      </c>
      <c r="J333" s="28"/>
      <c r="K333" s="28" t="s">
        <v>2352</v>
      </c>
      <c r="L333" s="28" t="s">
        <v>3599</v>
      </c>
      <c r="M333" s="48" t="s">
        <v>4588</v>
      </c>
      <c r="N333" s="48"/>
      <c r="O333" s="48"/>
      <c r="P333" s="48"/>
      <c r="Q333" s="104"/>
      <c r="R333" s="104" t="s">
        <v>1896</v>
      </c>
      <c r="S333" s="75">
        <f t="shared" si="15"/>
        <v>1867</v>
      </c>
      <c r="T333" s="75" t="str">
        <f t="shared" si="16"/>
        <v>Công vụ</v>
      </c>
      <c r="V333">
        <f t="shared" si="17"/>
        <v>18670715</v>
      </c>
    </row>
    <row r="334" spans="1:22" ht="176">
      <c r="A334" s="27" t="s">
        <v>223</v>
      </c>
      <c r="B334" s="28">
        <v>7</v>
      </c>
      <c r="C334" s="28" t="s">
        <v>168</v>
      </c>
      <c r="D334" s="28" t="s">
        <v>27</v>
      </c>
      <c r="E334" s="28" t="s">
        <v>1564</v>
      </c>
      <c r="F334" s="28" t="s">
        <v>2958</v>
      </c>
      <c r="G334" s="28" t="s">
        <v>3844</v>
      </c>
      <c r="H334" s="28" t="s">
        <v>3837</v>
      </c>
      <c r="I334" s="28" t="s">
        <v>3828</v>
      </c>
      <c r="J334" s="28"/>
      <c r="K334" s="28" t="s">
        <v>2353</v>
      </c>
      <c r="L334" s="28" t="s">
        <v>238</v>
      </c>
      <c r="M334" s="48" t="s">
        <v>4095</v>
      </c>
      <c r="N334" s="48"/>
      <c r="O334" s="48"/>
      <c r="P334" s="48"/>
      <c r="Q334" s="104"/>
      <c r="R334" s="104" t="s">
        <v>1896</v>
      </c>
      <c r="S334" s="75">
        <f t="shared" si="15"/>
        <v>1867</v>
      </c>
      <c r="T334" s="75" t="str">
        <f t="shared" si="16"/>
        <v>Công vụ</v>
      </c>
      <c r="V334">
        <f t="shared" si="17"/>
        <v>18670715</v>
      </c>
    </row>
    <row r="335" spans="1:22" ht="409.5">
      <c r="A335" s="27" t="s">
        <v>223</v>
      </c>
      <c r="B335" s="28">
        <v>7</v>
      </c>
      <c r="C335" s="28" t="s">
        <v>168</v>
      </c>
      <c r="D335" s="28" t="s">
        <v>27</v>
      </c>
      <c r="E335" s="28" t="s">
        <v>1564</v>
      </c>
      <c r="F335" s="28" t="s">
        <v>2959</v>
      </c>
      <c r="G335" s="28" t="s">
        <v>3844</v>
      </c>
      <c r="H335" s="28" t="s">
        <v>3837</v>
      </c>
      <c r="I335" s="28" t="s">
        <v>3827</v>
      </c>
      <c r="J335" s="28"/>
      <c r="K335" s="28" t="s">
        <v>2354</v>
      </c>
      <c r="L335" s="28" t="s">
        <v>3600</v>
      </c>
      <c r="M335" s="48" t="s">
        <v>4096</v>
      </c>
      <c r="N335" s="48"/>
      <c r="O335" s="48"/>
      <c r="P335" s="48"/>
      <c r="Q335" s="104"/>
      <c r="R335" s="104" t="s">
        <v>1896</v>
      </c>
      <c r="S335" s="75">
        <f t="shared" si="15"/>
        <v>1867</v>
      </c>
      <c r="T335" s="75" t="str">
        <f t="shared" si="16"/>
        <v>Công vụ</v>
      </c>
      <c r="V335">
        <f t="shared" si="17"/>
        <v>18670715</v>
      </c>
    </row>
    <row r="336" spans="1:22" ht="160">
      <c r="A336" s="27" t="s">
        <v>223</v>
      </c>
      <c r="B336" s="28">
        <v>7</v>
      </c>
      <c r="C336" s="28" t="s">
        <v>168</v>
      </c>
      <c r="D336" s="28" t="s">
        <v>27</v>
      </c>
      <c r="E336" s="28" t="s">
        <v>1564</v>
      </c>
      <c r="F336" s="28" t="s">
        <v>2960</v>
      </c>
      <c r="G336" s="28" t="s">
        <v>3844</v>
      </c>
      <c r="H336" s="28"/>
      <c r="I336" s="28" t="s">
        <v>3827</v>
      </c>
      <c r="J336" s="28"/>
      <c r="K336" s="28" t="s">
        <v>2355</v>
      </c>
      <c r="L336" s="28" t="s">
        <v>3601</v>
      </c>
      <c r="M336" s="48" t="s">
        <v>4097</v>
      </c>
      <c r="N336" s="48"/>
      <c r="O336" s="48"/>
      <c r="P336" s="48"/>
      <c r="Q336" s="104"/>
      <c r="R336" s="104" t="s">
        <v>1896</v>
      </c>
      <c r="S336" s="75">
        <f t="shared" si="15"/>
        <v>1867</v>
      </c>
      <c r="T336" s="75" t="str">
        <f t="shared" si="16"/>
        <v>Công vụ</v>
      </c>
      <c r="V336">
        <f t="shared" si="17"/>
        <v>18670715</v>
      </c>
    </row>
    <row r="337" spans="1:22" ht="119">
      <c r="A337" s="27" t="s">
        <v>223</v>
      </c>
      <c r="B337" s="28">
        <v>7</v>
      </c>
      <c r="C337" s="28" t="s">
        <v>168</v>
      </c>
      <c r="D337" s="28" t="s">
        <v>27</v>
      </c>
      <c r="E337" s="28" t="s">
        <v>1564</v>
      </c>
      <c r="F337" s="28" t="s">
        <v>2961</v>
      </c>
      <c r="G337" s="28" t="s">
        <v>3844</v>
      </c>
      <c r="H337" s="28"/>
      <c r="I337" s="28" t="s">
        <v>3846</v>
      </c>
      <c r="J337" s="28"/>
      <c r="K337" s="28" t="s">
        <v>2356</v>
      </c>
      <c r="L337" s="28" t="s">
        <v>240</v>
      </c>
      <c r="M337" s="48" t="s">
        <v>4098</v>
      </c>
      <c r="N337" s="48"/>
      <c r="O337" s="48"/>
      <c r="P337" s="48"/>
      <c r="Q337" s="104"/>
      <c r="R337" s="104" t="s">
        <v>1896</v>
      </c>
      <c r="S337" s="75">
        <f t="shared" si="15"/>
        <v>1867</v>
      </c>
      <c r="T337" s="75" t="str">
        <f t="shared" si="16"/>
        <v>Công vụ</v>
      </c>
      <c r="V337">
        <f t="shared" si="17"/>
        <v>18670715</v>
      </c>
    </row>
    <row r="338" spans="1:22" ht="102">
      <c r="A338" s="27" t="s">
        <v>223</v>
      </c>
      <c r="B338" s="28">
        <v>7</v>
      </c>
      <c r="C338" s="28" t="s">
        <v>168</v>
      </c>
      <c r="D338" s="28" t="s">
        <v>13</v>
      </c>
      <c r="E338" s="28" t="s">
        <v>1564</v>
      </c>
      <c r="F338" s="28" t="s">
        <v>2962</v>
      </c>
      <c r="G338" s="28" t="s">
        <v>3829</v>
      </c>
      <c r="H338" s="28"/>
      <c r="I338" s="28" t="s">
        <v>3830</v>
      </c>
      <c r="J338" s="28"/>
      <c r="K338" s="28" t="s">
        <v>2357</v>
      </c>
      <c r="L338" s="28" t="s">
        <v>241</v>
      </c>
      <c r="M338" s="48" t="s">
        <v>4099</v>
      </c>
      <c r="N338" s="48"/>
      <c r="O338" s="48"/>
      <c r="P338" s="48"/>
      <c r="Q338" s="104"/>
      <c r="R338" s="104" t="s">
        <v>1896</v>
      </c>
      <c r="S338" s="75">
        <f t="shared" si="15"/>
        <v>1867</v>
      </c>
      <c r="T338" s="75" t="str">
        <f t="shared" si="16"/>
        <v>Tạp vụ</v>
      </c>
      <c r="V338">
        <f t="shared" si="17"/>
        <v>18670715</v>
      </c>
    </row>
    <row r="339" spans="1:22" ht="409.5">
      <c r="A339" s="27" t="s">
        <v>223</v>
      </c>
      <c r="B339" s="28">
        <v>7</v>
      </c>
      <c r="C339" s="28" t="s">
        <v>168</v>
      </c>
      <c r="D339" s="28" t="s">
        <v>13</v>
      </c>
      <c r="E339" s="28" t="s">
        <v>1564</v>
      </c>
      <c r="F339" s="28" t="s">
        <v>2963</v>
      </c>
      <c r="G339" s="28" t="s">
        <v>1472</v>
      </c>
      <c r="H339" s="28"/>
      <c r="I339" s="28" t="s">
        <v>3866</v>
      </c>
      <c r="J339" s="28"/>
      <c r="K339" s="28" t="s">
        <v>2358</v>
      </c>
      <c r="L339" s="28" t="s">
        <v>3602</v>
      </c>
      <c r="M339" s="48" t="s">
        <v>4100</v>
      </c>
      <c r="N339" s="48"/>
      <c r="O339" s="48"/>
      <c r="P339" s="48"/>
      <c r="Q339" s="104"/>
      <c r="R339" s="104" t="s">
        <v>1896</v>
      </c>
      <c r="S339" s="75">
        <f t="shared" si="15"/>
        <v>1867</v>
      </c>
      <c r="T339" s="75" t="str">
        <f t="shared" si="16"/>
        <v>Tạp vụ</v>
      </c>
      <c r="V339">
        <f t="shared" si="17"/>
        <v>18670715</v>
      </c>
    </row>
    <row r="340" spans="1:22" ht="272">
      <c r="A340" s="27" t="s">
        <v>223</v>
      </c>
      <c r="B340" s="28">
        <v>7</v>
      </c>
      <c r="C340" s="28" t="s">
        <v>168</v>
      </c>
      <c r="D340" s="28" t="s">
        <v>13</v>
      </c>
      <c r="E340" s="28" t="s">
        <v>1840</v>
      </c>
      <c r="F340" s="28" t="s">
        <v>2964</v>
      </c>
      <c r="G340" s="28" t="s">
        <v>3837</v>
      </c>
      <c r="H340" s="28"/>
      <c r="I340" s="28" t="s">
        <v>3827</v>
      </c>
      <c r="J340" s="28"/>
      <c r="K340" s="28" t="s">
        <v>2359</v>
      </c>
      <c r="L340" s="28" t="s">
        <v>3603</v>
      </c>
      <c r="M340" s="48" t="s">
        <v>4101</v>
      </c>
      <c r="N340" s="48"/>
      <c r="O340" s="48"/>
      <c r="P340" s="48"/>
      <c r="Q340" s="104"/>
      <c r="R340" s="104" t="s">
        <v>1896</v>
      </c>
      <c r="S340" s="75">
        <f t="shared" si="15"/>
        <v>1867</v>
      </c>
      <c r="T340" s="75" t="str">
        <f t="shared" si="16"/>
        <v>Tạp vụ</v>
      </c>
      <c r="V340">
        <f t="shared" si="17"/>
        <v>18670715</v>
      </c>
    </row>
    <row r="341" spans="1:22" ht="409.5">
      <c r="A341" s="27" t="s">
        <v>223</v>
      </c>
      <c r="B341" s="28">
        <v>7</v>
      </c>
      <c r="C341" s="28" t="s">
        <v>168</v>
      </c>
      <c r="D341" s="28" t="s">
        <v>13</v>
      </c>
      <c r="E341" s="28" t="s">
        <v>1564</v>
      </c>
      <c r="F341" s="28" t="s">
        <v>2965</v>
      </c>
      <c r="G341" s="28" t="s">
        <v>1472</v>
      </c>
      <c r="H341" s="28"/>
      <c r="I341" s="28" t="s">
        <v>3866</v>
      </c>
      <c r="J341" s="28"/>
      <c r="K341" s="28" t="s">
        <v>2360</v>
      </c>
      <c r="L341" s="28" t="s">
        <v>3604</v>
      </c>
      <c r="M341" s="48" t="s">
        <v>4102</v>
      </c>
      <c r="N341" s="48"/>
      <c r="O341" s="48"/>
      <c r="P341" s="48"/>
      <c r="Q341" s="104"/>
      <c r="R341" s="104" t="s">
        <v>1896</v>
      </c>
      <c r="S341" s="75">
        <f t="shared" si="15"/>
        <v>1867</v>
      </c>
      <c r="T341" s="75" t="str">
        <f t="shared" si="16"/>
        <v>Tạp vụ</v>
      </c>
      <c r="V341">
        <f t="shared" si="17"/>
        <v>18670715</v>
      </c>
    </row>
    <row r="342" spans="1:22" ht="352">
      <c r="A342" s="27" t="s">
        <v>223</v>
      </c>
      <c r="B342" s="28">
        <v>7</v>
      </c>
      <c r="C342" s="28" t="s">
        <v>168</v>
      </c>
      <c r="D342" s="28" t="s">
        <v>13</v>
      </c>
      <c r="E342" s="28" t="s">
        <v>1564</v>
      </c>
      <c r="F342" s="28" t="s">
        <v>2966</v>
      </c>
      <c r="G342" s="28" t="s">
        <v>3829</v>
      </c>
      <c r="H342" s="28"/>
      <c r="I342" s="28" t="s">
        <v>3828</v>
      </c>
      <c r="J342" s="28"/>
      <c r="K342" s="28" t="s">
        <v>2361</v>
      </c>
      <c r="L342" s="28" t="s">
        <v>242</v>
      </c>
      <c r="M342" s="48" t="s">
        <v>4103</v>
      </c>
      <c r="N342" s="48"/>
      <c r="O342" s="48"/>
      <c r="P342" s="48"/>
      <c r="Q342" s="104"/>
      <c r="R342" s="104" t="s">
        <v>1896</v>
      </c>
      <c r="S342" s="75">
        <f t="shared" si="15"/>
        <v>1867</v>
      </c>
      <c r="T342" s="75" t="str">
        <f t="shared" si="16"/>
        <v>Tạp vụ</v>
      </c>
      <c r="V342">
        <f t="shared" si="17"/>
        <v>18670715</v>
      </c>
    </row>
    <row r="343" spans="1:22" ht="368">
      <c r="A343" s="27" t="s">
        <v>223</v>
      </c>
      <c r="B343" s="28">
        <v>7</v>
      </c>
      <c r="C343" s="28" t="s">
        <v>168</v>
      </c>
      <c r="D343" s="28" t="s">
        <v>13</v>
      </c>
      <c r="E343" s="28" t="s">
        <v>1564</v>
      </c>
      <c r="F343" s="28" t="s">
        <v>2967</v>
      </c>
      <c r="G343" s="28" t="s">
        <v>3829</v>
      </c>
      <c r="H343" s="28"/>
      <c r="I343" s="28" t="s">
        <v>3828</v>
      </c>
      <c r="J343" s="28"/>
      <c r="K343" s="28" t="s">
        <v>2362</v>
      </c>
      <c r="L343" s="28" t="s">
        <v>243</v>
      </c>
      <c r="M343" s="48" t="s">
        <v>4104</v>
      </c>
      <c r="N343" s="48"/>
      <c r="O343" s="48"/>
      <c r="P343" s="48"/>
      <c r="Q343" s="104"/>
      <c r="R343" s="104" t="s">
        <v>1896</v>
      </c>
      <c r="S343" s="75">
        <f t="shared" si="15"/>
        <v>1867</v>
      </c>
      <c r="T343" s="75" t="str">
        <f t="shared" si="16"/>
        <v>Tạp vụ</v>
      </c>
      <c r="V343">
        <f t="shared" si="17"/>
        <v>18670715</v>
      </c>
    </row>
    <row r="344" spans="1:22" ht="409.5">
      <c r="A344" s="27" t="s">
        <v>223</v>
      </c>
      <c r="B344" s="28">
        <v>7</v>
      </c>
      <c r="C344" s="28" t="s">
        <v>168</v>
      </c>
      <c r="D344" s="28" t="s">
        <v>13</v>
      </c>
      <c r="E344" s="28" t="s">
        <v>1841</v>
      </c>
      <c r="F344" s="28" t="s">
        <v>2968</v>
      </c>
      <c r="G344" s="28" t="s">
        <v>3829</v>
      </c>
      <c r="H344" s="28"/>
      <c r="I344" s="28" t="s">
        <v>3828</v>
      </c>
      <c r="J344" s="28"/>
      <c r="K344" s="28" t="s">
        <v>2363</v>
      </c>
      <c r="L344" s="28" t="s">
        <v>244</v>
      </c>
      <c r="M344" s="48" t="s">
        <v>4105</v>
      </c>
      <c r="N344" s="48"/>
      <c r="O344" s="48"/>
      <c r="P344" s="48"/>
      <c r="Q344" s="104"/>
      <c r="R344" s="104" t="s">
        <v>1896</v>
      </c>
      <c r="S344" s="75">
        <f t="shared" si="15"/>
        <v>1867</v>
      </c>
      <c r="T344" s="75" t="str">
        <f t="shared" si="16"/>
        <v>Tạp vụ</v>
      </c>
      <c r="V344">
        <f t="shared" si="17"/>
        <v>18670715</v>
      </c>
    </row>
    <row r="345" spans="1:22" ht="304">
      <c r="A345" s="27" t="s">
        <v>223</v>
      </c>
      <c r="B345" s="28">
        <v>7</v>
      </c>
      <c r="C345" s="28" t="s">
        <v>168</v>
      </c>
      <c r="D345" s="28" t="s">
        <v>40</v>
      </c>
      <c r="E345" s="28" t="s">
        <v>1832</v>
      </c>
      <c r="F345" s="28" t="s">
        <v>2952</v>
      </c>
      <c r="G345" s="96" t="s">
        <v>3863</v>
      </c>
      <c r="H345" s="96"/>
      <c r="I345" s="96" t="s">
        <v>3864</v>
      </c>
      <c r="J345" s="96"/>
      <c r="K345" s="28" t="s">
        <v>2314</v>
      </c>
      <c r="L345" s="28" t="s">
        <v>245</v>
      </c>
      <c r="M345" s="48" t="s">
        <v>3865</v>
      </c>
      <c r="N345" s="48"/>
      <c r="O345" s="48"/>
      <c r="P345" s="48"/>
      <c r="Q345" s="104"/>
      <c r="R345" s="104" t="s">
        <v>1896</v>
      </c>
      <c r="S345" s="75">
        <f t="shared" si="15"/>
        <v>1867</v>
      </c>
      <c r="T345" s="75" t="str">
        <f t="shared" si="16"/>
        <v>Giá chợ</v>
      </c>
      <c r="V345">
        <f t="shared" si="17"/>
        <v>18670715</v>
      </c>
    </row>
    <row r="346" spans="1:22" ht="240">
      <c r="A346" s="27" t="s">
        <v>223</v>
      </c>
      <c r="B346" s="28">
        <v>7</v>
      </c>
      <c r="C346" s="28" t="s">
        <v>168</v>
      </c>
      <c r="D346" s="28" t="s">
        <v>40</v>
      </c>
      <c r="E346" s="28" t="s">
        <v>1811</v>
      </c>
      <c r="F346" s="28" t="s">
        <v>2860</v>
      </c>
      <c r="G346" s="96" t="s">
        <v>3863</v>
      </c>
      <c r="H346" s="96"/>
      <c r="I346" s="96" t="s">
        <v>3864</v>
      </c>
      <c r="J346" s="96"/>
      <c r="K346" s="28" t="s">
        <v>2241</v>
      </c>
      <c r="L346" s="28" t="s">
        <v>246</v>
      </c>
      <c r="M346" s="48" t="s">
        <v>3865</v>
      </c>
      <c r="N346" s="48"/>
      <c r="O346" s="48"/>
      <c r="P346" s="48"/>
      <c r="Q346" s="104"/>
      <c r="R346" s="104" t="s">
        <v>1896</v>
      </c>
      <c r="S346" s="75">
        <f t="shared" si="15"/>
        <v>1867</v>
      </c>
      <c r="T346" s="75" t="str">
        <f t="shared" si="16"/>
        <v>Giá chợ</v>
      </c>
      <c r="V346">
        <f t="shared" si="17"/>
        <v>18670715</v>
      </c>
    </row>
    <row r="347" spans="1:22" ht="128">
      <c r="A347" s="27" t="s">
        <v>223</v>
      </c>
      <c r="B347" s="28">
        <v>7</v>
      </c>
      <c r="C347" s="28" t="s">
        <v>168</v>
      </c>
      <c r="D347" s="28" t="s">
        <v>40</v>
      </c>
      <c r="E347" s="28" t="s">
        <v>1834</v>
      </c>
      <c r="F347" s="28" t="s">
        <v>2953</v>
      </c>
      <c r="G347" s="96" t="s">
        <v>3863</v>
      </c>
      <c r="H347" s="96"/>
      <c r="I347" s="96" t="s">
        <v>3864</v>
      </c>
      <c r="J347" s="96"/>
      <c r="K347" s="28" t="s">
        <v>2273</v>
      </c>
      <c r="L347" s="28" t="s">
        <v>236</v>
      </c>
      <c r="M347" s="48" t="s">
        <v>3865</v>
      </c>
      <c r="N347" s="48"/>
      <c r="O347" s="48"/>
      <c r="P347" s="48"/>
      <c r="Q347" s="104"/>
      <c r="R347" s="104" t="s">
        <v>1896</v>
      </c>
      <c r="S347" s="75">
        <f t="shared" si="15"/>
        <v>1867</v>
      </c>
      <c r="T347" s="75" t="str">
        <f t="shared" si="16"/>
        <v>Giá chợ</v>
      </c>
      <c r="V347">
        <f t="shared" si="17"/>
        <v>18670715</v>
      </c>
    </row>
    <row r="348" spans="1:22" ht="304">
      <c r="A348" s="27" t="s">
        <v>223</v>
      </c>
      <c r="B348" s="28">
        <v>7</v>
      </c>
      <c r="C348" s="28" t="s">
        <v>168</v>
      </c>
      <c r="D348" s="28" t="s">
        <v>40</v>
      </c>
      <c r="E348" s="28" t="s">
        <v>1466</v>
      </c>
      <c r="F348" s="28" t="s">
        <v>2969</v>
      </c>
      <c r="G348" s="96" t="s">
        <v>3863</v>
      </c>
      <c r="H348" s="96"/>
      <c r="I348" s="96" t="s">
        <v>3864</v>
      </c>
      <c r="J348" s="96"/>
      <c r="K348" s="28" t="s">
        <v>2364</v>
      </c>
      <c r="L348" s="28" t="s">
        <v>247</v>
      </c>
      <c r="M348" s="48" t="s">
        <v>3865</v>
      </c>
      <c r="N348" s="48"/>
      <c r="O348" s="48"/>
      <c r="P348" s="48"/>
      <c r="Q348" s="104"/>
      <c r="R348" s="104" t="s">
        <v>1896</v>
      </c>
      <c r="S348" s="75">
        <f t="shared" si="15"/>
        <v>1867</v>
      </c>
      <c r="T348" s="75" t="str">
        <f t="shared" si="16"/>
        <v>Giá chợ</v>
      </c>
      <c r="V348">
        <f t="shared" si="17"/>
        <v>18670715</v>
      </c>
    </row>
    <row r="349" spans="1:22" ht="130.5">
      <c r="A349" s="27" t="s">
        <v>239</v>
      </c>
      <c r="B349" s="28">
        <v>8</v>
      </c>
      <c r="C349" s="28" t="s">
        <v>168</v>
      </c>
      <c r="D349" s="28" t="s">
        <v>27</v>
      </c>
      <c r="E349" s="28" t="s">
        <v>1564</v>
      </c>
      <c r="F349" s="28" t="s">
        <v>2970</v>
      </c>
      <c r="G349" s="28" t="s">
        <v>3844</v>
      </c>
      <c r="H349" s="28"/>
      <c r="I349" s="28" t="s">
        <v>3827</v>
      </c>
      <c r="J349" s="28" t="s">
        <v>3833</v>
      </c>
      <c r="K349" s="28" t="s">
        <v>2365</v>
      </c>
      <c r="L349" s="28" t="s">
        <v>248</v>
      </c>
      <c r="M349" s="58" t="s">
        <v>4106</v>
      </c>
      <c r="N349" s="48"/>
      <c r="O349" s="48" t="s">
        <v>3605</v>
      </c>
      <c r="P349" s="48"/>
      <c r="Q349" s="104"/>
      <c r="R349" s="104" t="s">
        <v>1896</v>
      </c>
      <c r="S349" s="75">
        <f t="shared" si="15"/>
        <v>1867</v>
      </c>
      <c r="T349" s="75" t="str">
        <f t="shared" si="16"/>
        <v>Công vụ</v>
      </c>
      <c r="V349">
        <f t="shared" si="17"/>
        <v>18670815</v>
      </c>
    </row>
    <row r="350" spans="1:22" ht="352">
      <c r="A350" s="27" t="s">
        <v>239</v>
      </c>
      <c r="B350" s="28">
        <v>8</v>
      </c>
      <c r="C350" s="28" t="s">
        <v>168</v>
      </c>
      <c r="D350" s="28" t="s">
        <v>27</v>
      </c>
      <c r="E350" s="28" t="s">
        <v>1564</v>
      </c>
      <c r="F350" s="28" t="s">
        <v>2971</v>
      </c>
      <c r="G350" s="28" t="s">
        <v>3844</v>
      </c>
      <c r="H350" s="28"/>
      <c r="I350" s="28" t="s">
        <v>3827</v>
      </c>
      <c r="J350" s="28"/>
      <c r="K350" s="28" t="s">
        <v>2366</v>
      </c>
      <c r="L350" s="28" t="s">
        <v>249</v>
      </c>
      <c r="M350" s="48" t="s">
        <v>4107</v>
      </c>
      <c r="N350" s="48"/>
      <c r="O350" s="48"/>
      <c r="P350" s="48"/>
      <c r="Q350" s="104"/>
      <c r="R350" s="104" t="s">
        <v>1896</v>
      </c>
      <c r="S350" s="75">
        <f t="shared" si="15"/>
        <v>1867</v>
      </c>
      <c r="T350" s="75" t="str">
        <f t="shared" si="16"/>
        <v>Công vụ</v>
      </c>
      <c r="V350">
        <f t="shared" si="17"/>
        <v>18670815</v>
      </c>
    </row>
    <row r="351" spans="1:22" ht="224">
      <c r="A351" s="27" t="s">
        <v>239</v>
      </c>
      <c r="B351" s="28">
        <v>8</v>
      </c>
      <c r="C351" s="28" t="s">
        <v>168</v>
      </c>
      <c r="D351" s="28" t="s">
        <v>27</v>
      </c>
      <c r="E351" s="28" t="s">
        <v>1013</v>
      </c>
      <c r="F351" s="28" t="s">
        <v>2972</v>
      </c>
      <c r="G351" s="28" t="s">
        <v>3844</v>
      </c>
      <c r="H351" s="28"/>
      <c r="I351" s="28" t="s">
        <v>3827</v>
      </c>
      <c r="J351" s="28" t="s">
        <v>3880</v>
      </c>
      <c r="K351" s="28" t="s">
        <v>2367</v>
      </c>
      <c r="L351" s="28" t="s">
        <v>3606</v>
      </c>
      <c r="M351" s="48" t="s">
        <v>4108</v>
      </c>
      <c r="N351" s="48"/>
      <c r="O351" s="48"/>
      <c r="P351" s="48"/>
      <c r="Q351" s="104"/>
      <c r="R351" s="104" t="s">
        <v>1896</v>
      </c>
      <c r="S351" s="75">
        <f t="shared" si="15"/>
        <v>1867</v>
      </c>
      <c r="T351" s="75" t="str">
        <f t="shared" si="16"/>
        <v>Công vụ</v>
      </c>
      <c r="V351">
        <f t="shared" si="17"/>
        <v>18670815</v>
      </c>
    </row>
    <row r="352" spans="1:22" ht="352">
      <c r="A352" s="27" t="s">
        <v>239</v>
      </c>
      <c r="B352" s="28">
        <v>8</v>
      </c>
      <c r="C352" s="28" t="s">
        <v>168</v>
      </c>
      <c r="D352" s="28" t="s">
        <v>27</v>
      </c>
      <c r="E352" s="28" t="s">
        <v>1013</v>
      </c>
      <c r="F352" s="28" t="s">
        <v>2973</v>
      </c>
      <c r="G352" s="28" t="s">
        <v>3844</v>
      </c>
      <c r="H352" s="28" t="s">
        <v>3837</v>
      </c>
      <c r="I352" s="28" t="s">
        <v>3827</v>
      </c>
      <c r="J352" s="28"/>
      <c r="K352" s="28" t="s">
        <v>2368</v>
      </c>
      <c r="L352" s="28" t="s">
        <v>250</v>
      </c>
      <c r="M352" s="48" t="s">
        <v>4109</v>
      </c>
      <c r="N352" s="48"/>
      <c r="O352" s="48"/>
      <c r="P352" s="48"/>
      <c r="Q352" s="104"/>
      <c r="R352" s="104" t="s">
        <v>1896</v>
      </c>
      <c r="S352" s="75">
        <f t="shared" si="15"/>
        <v>1867</v>
      </c>
      <c r="T352" s="75" t="str">
        <f t="shared" si="16"/>
        <v>Công vụ</v>
      </c>
      <c r="V352">
        <f t="shared" si="17"/>
        <v>18670815</v>
      </c>
    </row>
    <row r="353" spans="1:22" ht="256">
      <c r="A353" s="27" t="s">
        <v>239</v>
      </c>
      <c r="B353" s="28">
        <v>8</v>
      </c>
      <c r="C353" s="28" t="s">
        <v>168</v>
      </c>
      <c r="D353" s="28" t="s">
        <v>27</v>
      </c>
      <c r="E353" s="28" t="s">
        <v>1564</v>
      </c>
      <c r="F353" s="28" t="s">
        <v>2974</v>
      </c>
      <c r="G353" s="28" t="s">
        <v>3844</v>
      </c>
      <c r="H353" s="28" t="s">
        <v>3837</v>
      </c>
      <c r="I353" s="28" t="s">
        <v>3827</v>
      </c>
      <c r="J353" s="28"/>
      <c r="K353" s="28" t="s">
        <v>2369</v>
      </c>
      <c r="L353" s="28" t="s">
        <v>3607</v>
      </c>
      <c r="M353" s="48" t="s">
        <v>4110</v>
      </c>
      <c r="N353" s="48"/>
      <c r="O353" s="48"/>
      <c r="P353" s="48"/>
      <c r="Q353" s="104"/>
      <c r="R353" s="104" t="s">
        <v>1896</v>
      </c>
      <c r="S353" s="75">
        <f t="shared" si="15"/>
        <v>1867</v>
      </c>
      <c r="T353" s="75" t="str">
        <f t="shared" si="16"/>
        <v>Công vụ</v>
      </c>
      <c r="V353">
        <f t="shared" si="17"/>
        <v>18670815</v>
      </c>
    </row>
    <row r="354" spans="1:22" ht="409.5">
      <c r="A354" s="27" t="s">
        <v>239</v>
      </c>
      <c r="B354" s="28">
        <v>8</v>
      </c>
      <c r="C354" s="28" t="s">
        <v>168</v>
      </c>
      <c r="D354" s="28" t="s">
        <v>27</v>
      </c>
      <c r="E354" s="28" t="s">
        <v>1564</v>
      </c>
      <c r="F354" s="28" t="s">
        <v>2975</v>
      </c>
      <c r="G354" s="28" t="s">
        <v>3844</v>
      </c>
      <c r="H354" s="28" t="s">
        <v>3837</v>
      </c>
      <c r="I354" s="28" t="s">
        <v>3827</v>
      </c>
      <c r="J354" s="28"/>
      <c r="K354" s="28" t="s">
        <v>2370</v>
      </c>
      <c r="L354" s="28" t="s">
        <v>3608</v>
      </c>
      <c r="M354" s="47" t="s">
        <v>4111</v>
      </c>
      <c r="N354" s="48"/>
      <c r="O354" s="48" t="s">
        <v>3609</v>
      </c>
      <c r="P354" s="48"/>
      <c r="Q354" s="104"/>
      <c r="R354" s="104" t="s">
        <v>1896</v>
      </c>
      <c r="S354" s="75">
        <f t="shared" si="15"/>
        <v>1867</v>
      </c>
      <c r="T354" s="75" t="str">
        <f t="shared" si="16"/>
        <v>Công vụ</v>
      </c>
      <c r="V354">
        <f t="shared" si="17"/>
        <v>18670815</v>
      </c>
    </row>
    <row r="355" spans="1:22" ht="409.5">
      <c r="A355" s="27" t="s">
        <v>239</v>
      </c>
      <c r="B355" s="28">
        <v>8</v>
      </c>
      <c r="C355" s="28" t="s">
        <v>168</v>
      </c>
      <c r="D355" s="28" t="s">
        <v>27</v>
      </c>
      <c r="E355" s="28" t="s">
        <v>1564</v>
      </c>
      <c r="F355" s="28" t="s">
        <v>2976</v>
      </c>
      <c r="G355" s="28" t="s">
        <v>3844</v>
      </c>
      <c r="H355" s="28" t="s">
        <v>3837</v>
      </c>
      <c r="I355" s="28" t="s">
        <v>3827</v>
      </c>
      <c r="J355" s="28" t="s">
        <v>3828</v>
      </c>
      <c r="K355" s="28" t="s">
        <v>2371</v>
      </c>
      <c r="L355" s="28" t="s">
        <v>3610</v>
      </c>
      <c r="M355" s="48" t="s">
        <v>4112</v>
      </c>
      <c r="N355" s="48"/>
      <c r="O355" s="48"/>
      <c r="P355" s="48"/>
      <c r="Q355" s="104"/>
      <c r="R355" s="104" t="s">
        <v>1896</v>
      </c>
      <c r="S355" s="75">
        <f t="shared" si="15"/>
        <v>1867</v>
      </c>
      <c r="T355" s="75" t="str">
        <f t="shared" si="16"/>
        <v>Công vụ</v>
      </c>
      <c r="V355">
        <f t="shared" si="17"/>
        <v>18670815</v>
      </c>
    </row>
    <row r="356" spans="1:22" ht="336">
      <c r="A356" s="27" t="s">
        <v>239</v>
      </c>
      <c r="B356" s="28">
        <v>8</v>
      </c>
      <c r="C356" s="28" t="s">
        <v>168</v>
      </c>
      <c r="D356" s="28" t="s">
        <v>27</v>
      </c>
      <c r="E356" s="28" t="s">
        <v>1564</v>
      </c>
      <c r="F356" s="28" t="s">
        <v>2977</v>
      </c>
      <c r="G356" s="28" t="s">
        <v>3844</v>
      </c>
      <c r="H356" s="28" t="s">
        <v>3837</v>
      </c>
      <c r="I356" s="28" t="s">
        <v>3827</v>
      </c>
      <c r="J356" s="28"/>
      <c r="K356" s="28" t="s">
        <v>2372</v>
      </c>
      <c r="L356" s="28" t="s">
        <v>251</v>
      </c>
      <c r="M356" s="47" t="s">
        <v>4113</v>
      </c>
      <c r="N356" s="48"/>
      <c r="O356" s="48" t="s">
        <v>3611</v>
      </c>
      <c r="P356" s="48"/>
      <c r="Q356" s="104"/>
      <c r="R356" s="104" t="s">
        <v>1896</v>
      </c>
      <c r="S356" s="75">
        <f t="shared" si="15"/>
        <v>1867</v>
      </c>
      <c r="T356" s="75" t="str">
        <f t="shared" si="16"/>
        <v>Công vụ</v>
      </c>
      <c r="V356">
        <f t="shared" si="17"/>
        <v>18670815</v>
      </c>
    </row>
    <row r="357" spans="1:22" ht="112">
      <c r="A357" s="27" t="s">
        <v>239</v>
      </c>
      <c r="B357" s="28">
        <v>8</v>
      </c>
      <c r="C357" s="28" t="s">
        <v>168</v>
      </c>
      <c r="D357" s="28" t="s">
        <v>27</v>
      </c>
      <c r="E357" s="28" t="s">
        <v>1564</v>
      </c>
      <c r="F357" s="28" t="s">
        <v>2978</v>
      </c>
      <c r="G357" s="28" t="s">
        <v>3844</v>
      </c>
      <c r="H357" s="28"/>
      <c r="I357" s="28" t="s">
        <v>3828</v>
      </c>
      <c r="J357" s="28"/>
      <c r="K357" s="28" t="s">
        <v>2373</v>
      </c>
      <c r="L357" s="28" t="s">
        <v>252</v>
      </c>
      <c r="M357" s="47" t="s">
        <v>4114</v>
      </c>
      <c r="N357" s="48"/>
      <c r="O357" s="48" t="s">
        <v>3609</v>
      </c>
      <c r="P357" s="48"/>
      <c r="Q357" s="104"/>
      <c r="R357" s="104" t="s">
        <v>1896</v>
      </c>
      <c r="S357" s="75">
        <f t="shared" si="15"/>
        <v>1867</v>
      </c>
      <c r="T357" s="75" t="str">
        <f t="shared" si="16"/>
        <v>Công vụ</v>
      </c>
      <c r="V357">
        <f t="shared" si="17"/>
        <v>18670815</v>
      </c>
    </row>
    <row r="358" spans="1:22" ht="153">
      <c r="A358" s="27" t="s">
        <v>239</v>
      </c>
      <c r="B358" s="28">
        <v>8</v>
      </c>
      <c r="C358" s="28" t="s">
        <v>168</v>
      </c>
      <c r="D358" s="28" t="s">
        <v>13</v>
      </c>
      <c r="E358" s="28" t="s">
        <v>1850</v>
      </c>
      <c r="F358" s="28" t="s">
        <v>2979</v>
      </c>
      <c r="G358" s="96" t="s">
        <v>3824</v>
      </c>
      <c r="H358" s="96"/>
      <c r="I358" s="96" t="s">
        <v>4814</v>
      </c>
      <c r="J358" s="96" t="s">
        <v>3827</v>
      </c>
      <c r="K358" s="28" t="s">
        <v>2374</v>
      </c>
      <c r="L358" s="28" t="s">
        <v>3612</v>
      </c>
      <c r="M358" s="48" t="s">
        <v>4155</v>
      </c>
      <c r="N358" s="48"/>
      <c r="O358" s="48"/>
      <c r="P358" s="48"/>
      <c r="Q358" s="104"/>
      <c r="R358" s="104" t="s">
        <v>1896</v>
      </c>
      <c r="S358" s="75">
        <f t="shared" si="15"/>
        <v>1867</v>
      </c>
      <c r="T358" s="75" t="str">
        <f t="shared" si="16"/>
        <v>Tạp vụ</v>
      </c>
      <c r="V358">
        <f t="shared" si="17"/>
        <v>18670815</v>
      </c>
    </row>
    <row r="359" spans="1:22" ht="240">
      <c r="A359" s="27" t="s">
        <v>239</v>
      </c>
      <c r="B359" s="28">
        <v>8</v>
      </c>
      <c r="C359" s="28" t="s">
        <v>168</v>
      </c>
      <c r="D359" s="28" t="s">
        <v>13</v>
      </c>
      <c r="E359" s="28" t="s">
        <v>1013</v>
      </c>
      <c r="F359" s="28" t="s">
        <v>2980</v>
      </c>
      <c r="G359" s="96" t="s">
        <v>3844</v>
      </c>
      <c r="H359" s="96"/>
      <c r="I359" s="96" t="s">
        <v>3828</v>
      </c>
      <c r="J359" s="96" t="s">
        <v>3827</v>
      </c>
      <c r="K359" s="28" t="s">
        <v>2375</v>
      </c>
      <c r="L359" s="28" t="s">
        <v>253</v>
      </c>
      <c r="M359" s="48" t="s">
        <v>4156</v>
      </c>
      <c r="N359" s="48"/>
      <c r="O359" s="48"/>
      <c r="P359" s="48"/>
      <c r="Q359" s="104"/>
      <c r="R359" s="104" t="s">
        <v>1896</v>
      </c>
      <c r="S359" s="75">
        <f t="shared" si="15"/>
        <v>1867</v>
      </c>
      <c r="T359" s="75" t="str">
        <f t="shared" si="16"/>
        <v>Tạp vụ</v>
      </c>
      <c r="V359">
        <f t="shared" si="17"/>
        <v>18670815</v>
      </c>
    </row>
    <row r="360" spans="1:22" ht="160">
      <c r="A360" s="27" t="s">
        <v>239</v>
      </c>
      <c r="B360" s="28">
        <v>8</v>
      </c>
      <c r="C360" s="28" t="s">
        <v>168</v>
      </c>
      <c r="D360" s="28" t="s">
        <v>13</v>
      </c>
      <c r="E360" s="28" t="s">
        <v>1849</v>
      </c>
      <c r="F360" s="28" t="s">
        <v>2981</v>
      </c>
      <c r="G360" s="28" t="s">
        <v>3829</v>
      </c>
      <c r="H360" s="28"/>
      <c r="I360" s="28" t="s">
        <v>3827</v>
      </c>
      <c r="J360" s="28"/>
      <c r="K360" s="28" t="s">
        <v>2376</v>
      </c>
      <c r="L360" s="28" t="s">
        <v>254</v>
      </c>
      <c r="M360" s="48" t="s">
        <v>4115</v>
      </c>
      <c r="N360" s="48"/>
      <c r="O360" s="48"/>
      <c r="P360" s="48"/>
      <c r="Q360" s="104"/>
      <c r="R360" s="104" t="s">
        <v>1896</v>
      </c>
      <c r="S360" s="75">
        <f t="shared" si="15"/>
        <v>1867</v>
      </c>
      <c r="T360" s="75" t="str">
        <f t="shared" si="16"/>
        <v>Tạp vụ</v>
      </c>
      <c r="V360">
        <f t="shared" si="17"/>
        <v>18670815</v>
      </c>
    </row>
    <row r="361" spans="1:22" ht="128">
      <c r="A361" s="27" t="s">
        <v>239</v>
      </c>
      <c r="B361" s="28">
        <v>8</v>
      </c>
      <c r="C361" s="28" t="s">
        <v>168</v>
      </c>
      <c r="D361" s="28" t="s">
        <v>13</v>
      </c>
      <c r="E361" s="28" t="s">
        <v>1848</v>
      </c>
      <c r="F361" s="28" t="s">
        <v>2982</v>
      </c>
      <c r="G361" s="28" t="s">
        <v>3829</v>
      </c>
      <c r="H361" s="28"/>
      <c r="I361" s="28" t="s">
        <v>3846</v>
      </c>
      <c r="J361" s="28" t="s">
        <v>3825</v>
      </c>
      <c r="K361" s="28" t="s">
        <v>2377</v>
      </c>
      <c r="L361" s="28" t="s">
        <v>255</v>
      </c>
      <c r="M361" s="48" t="s">
        <v>4116</v>
      </c>
      <c r="N361" s="48"/>
      <c r="O361" s="48"/>
      <c r="P361" s="48"/>
      <c r="Q361" s="104"/>
      <c r="R361" s="104" t="s">
        <v>1896</v>
      </c>
      <c r="S361" s="75">
        <f t="shared" si="15"/>
        <v>1867</v>
      </c>
      <c r="T361" s="75" t="str">
        <f t="shared" si="16"/>
        <v>Tạp vụ</v>
      </c>
      <c r="V361">
        <f t="shared" si="17"/>
        <v>18670815</v>
      </c>
    </row>
    <row r="362" spans="1:22" ht="112">
      <c r="A362" s="27" t="s">
        <v>239</v>
      </c>
      <c r="B362" s="28">
        <v>8</v>
      </c>
      <c r="C362" s="28" t="s">
        <v>168</v>
      </c>
      <c r="D362" s="28" t="s">
        <v>13</v>
      </c>
      <c r="E362" s="28" t="s">
        <v>1013</v>
      </c>
      <c r="F362" s="28" t="s">
        <v>2983</v>
      </c>
      <c r="G362" s="28" t="s">
        <v>3822</v>
      </c>
      <c r="H362" s="28"/>
      <c r="I362" s="28" t="s">
        <v>3880</v>
      </c>
      <c r="J362" s="28"/>
      <c r="K362" s="28" t="s">
        <v>2378</v>
      </c>
      <c r="L362" s="28" t="s">
        <v>256</v>
      </c>
      <c r="M362" s="48" t="s">
        <v>4117</v>
      </c>
      <c r="N362" s="48"/>
      <c r="O362" s="48"/>
      <c r="P362" s="48"/>
      <c r="Q362" s="104"/>
      <c r="R362" s="104" t="s">
        <v>1896</v>
      </c>
      <c r="S362" s="75">
        <f t="shared" si="15"/>
        <v>1867</v>
      </c>
      <c r="T362" s="75" t="str">
        <f t="shared" si="16"/>
        <v>Tạp vụ</v>
      </c>
      <c r="V362">
        <f t="shared" si="17"/>
        <v>18670815</v>
      </c>
    </row>
    <row r="363" spans="1:22" ht="144">
      <c r="A363" s="27" t="s">
        <v>239</v>
      </c>
      <c r="B363" s="28">
        <v>8</v>
      </c>
      <c r="C363" s="28" t="s">
        <v>168</v>
      </c>
      <c r="D363" s="28" t="s">
        <v>13</v>
      </c>
      <c r="E363" s="28" t="s">
        <v>1564</v>
      </c>
      <c r="F363" s="28" t="s">
        <v>2984</v>
      </c>
      <c r="G363" s="28" t="s">
        <v>3822</v>
      </c>
      <c r="H363" s="28"/>
      <c r="I363" s="28" t="s">
        <v>3823</v>
      </c>
      <c r="J363" s="28"/>
      <c r="K363" s="28" t="s">
        <v>2379</v>
      </c>
      <c r="L363" s="28" t="s">
        <v>259</v>
      </c>
      <c r="M363" s="48" t="s">
        <v>4118</v>
      </c>
      <c r="N363" s="48"/>
      <c r="O363" s="48"/>
      <c r="P363" s="48"/>
      <c r="Q363" s="104"/>
      <c r="R363" s="104" t="s">
        <v>1896</v>
      </c>
      <c r="S363" s="75">
        <f t="shared" si="15"/>
        <v>1867</v>
      </c>
      <c r="T363" s="75" t="str">
        <f t="shared" si="16"/>
        <v>Tạp vụ</v>
      </c>
      <c r="V363">
        <f t="shared" si="17"/>
        <v>18670815</v>
      </c>
    </row>
    <row r="364" spans="1:22" ht="368">
      <c r="A364" s="27" t="s">
        <v>239</v>
      </c>
      <c r="B364" s="28">
        <v>8</v>
      </c>
      <c r="C364" s="28" t="s">
        <v>168</v>
      </c>
      <c r="D364" s="28" t="s">
        <v>13</v>
      </c>
      <c r="E364" s="28" t="s">
        <v>1013</v>
      </c>
      <c r="F364" s="64" t="s">
        <v>2985</v>
      </c>
      <c r="G364" s="64" t="s">
        <v>1472</v>
      </c>
      <c r="H364" s="64"/>
      <c r="I364" s="28" t="s">
        <v>3866</v>
      </c>
      <c r="J364" s="28"/>
      <c r="K364" s="28" t="s">
        <v>2380</v>
      </c>
      <c r="L364" s="28" t="s">
        <v>3613</v>
      </c>
      <c r="M364" s="48" t="s">
        <v>4119</v>
      </c>
      <c r="N364" s="48"/>
      <c r="O364" s="48"/>
      <c r="P364" s="48"/>
      <c r="Q364" s="104"/>
      <c r="R364" s="104" t="s">
        <v>1896</v>
      </c>
      <c r="S364" s="75">
        <f t="shared" si="15"/>
        <v>1867</v>
      </c>
      <c r="T364" s="75" t="str">
        <f t="shared" si="16"/>
        <v>Tạp vụ</v>
      </c>
      <c r="V364">
        <f t="shared" si="17"/>
        <v>18670815</v>
      </c>
    </row>
    <row r="365" spans="1:22" ht="409.5">
      <c r="A365" s="27" t="s">
        <v>239</v>
      </c>
      <c r="B365" s="28">
        <v>8</v>
      </c>
      <c r="C365" s="28" t="s">
        <v>168</v>
      </c>
      <c r="D365" s="28" t="s">
        <v>13</v>
      </c>
      <c r="E365" s="28" t="s">
        <v>1847</v>
      </c>
      <c r="F365" s="28" t="s">
        <v>2986</v>
      </c>
      <c r="G365" s="25" t="s">
        <v>3854</v>
      </c>
      <c r="H365" s="25"/>
      <c r="I365" s="25" t="s">
        <v>4814</v>
      </c>
      <c r="J365" s="25" t="s">
        <v>3823</v>
      </c>
      <c r="K365" s="28" t="s">
        <v>2381</v>
      </c>
      <c r="L365" s="28" t="s">
        <v>3614</v>
      </c>
      <c r="M365" s="48" t="s">
        <v>4120</v>
      </c>
      <c r="N365" s="48"/>
      <c r="O365" s="48" t="s">
        <v>3615</v>
      </c>
      <c r="P365" s="48" t="s">
        <v>1905</v>
      </c>
      <c r="Q365" s="104" t="s">
        <v>1917</v>
      </c>
      <c r="R365" s="104" t="s">
        <v>1896</v>
      </c>
      <c r="S365" s="75">
        <f t="shared" si="15"/>
        <v>1867</v>
      </c>
      <c r="T365" s="75" t="str">
        <f t="shared" si="16"/>
        <v>Tạp vụ</v>
      </c>
      <c r="V365">
        <f t="shared" si="17"/>
        <v>18670815</v>
      </c>
    </row>
    <row r="366" spans="1:22" ht="304">
      <c r="A366" s="27" t="s">
        <v>239</v>
      </c>
      <c r="B366" s="28">
        <v>8</v>
      </c>
      <c r="C366" s="28" t="s">
        <v>168</v>
      </c>
      <c r="D366" s="28" t="s">
        <v>13</v>
      </c>
      <c r="E366" s="28" t="s">
        <v>1013</v>
      </c>
      <c r="F366" s="28" t="s">
        <v>2987</v>
      </c>
      <c r="G366" s="28" t="s">
        <v>3829</v>
      </c>
      <c r="H366" s="28"/>
      <c r="I366" s="28" t="s">
        <v>3846</v>
      </c>
      <c r="J366" s="28"/>
      <c r="K366" s="28" t="s">
        <v>2382</v>
      </c>
      <c r="L366" s="28" t="s">
        <v>3616</v>
      </c>
      <c r="M366" s="48" t="s">
        <v>4121</v>
      </c>
      <c r="N366" s="48"/>
      <c r="O366" s="48"/>
      <c r="P366" s="48"/>
      <c r="Q366" s="104"/>
      <c r="R366" s="104" t="s">
        <v>1896</v>
      </c>
      <c r="S366" s="75">
        <f t="shared" si="15"/>
        <v>1867</v>
      </c>
      <c r="T366" s="75" t="str">
        <f t="shared" si="16"/>
        <v>Tạp vụ</v>
      </c>
      <c r="V366">
        <f t="shared" si="17"/>
        <v>18670815</v>
      </c>
    </row>
    <row r="367" spans="1:22" ht="320">
      <c r="A367" s="27" t="s">
        <v>239</v>
      </c>
      <c r="B367" s="28">
        <v>8</v>
      </c>
      <c r="C367" s="28" t="s">
        <v>168</v>
      </c>
      <c r="D367" s="28" t="s">
        <v>40</v>
      </c>
      <c r="E367" s="28" t="s">
        <v>1820</v>
      </c>
      <c r="F367" s="28" t="s">
        <v>2952</v>
      </c>
      <c r="G367" s="96" t="s">
        <v>3863</v>
      </c>
      <c r="H367" s="96"/>
      <c r="I367" s="96" t="s">
        <v>3864</v>
      </c>
      <c r="J367" s="96"/>
      <c r="K367" s="28" t="s">
        <v>2314</v>
      </c>
      <c r="L367" s="28" t="s">
        <v>260</v>
      </c>
      <c r="M367" s="48" t="s">
        <v>3865</v>
      </c>
      <c r="N367" s="48"/>
      <c r="O367" s="48"/>
      <c r="P367" s="48"/>
      <c r="Q367" s="104"/>
      <c r="R367" s="104" t="s">
        <v>1896</v>
      </c>
      <c r="S367" s="75">
        <f t="shared" si="15"/>
        <v>1867</v>
      </c>
      <c r="T367" s="75" t="str">
        <f t="shared" si="16"/>
        <v>Giá chợ</v>
      </c>
      <c r="V367">
        <f t="shared" si="17"/>
        <v>18670815</v>
      </c>
    </row>
    <row r="368" spans="1:22" ht="240">
      <c r="A368" s="27" t="s">
        <v>239</v>
      </c>
      <c r="B368" s="28">
        <v>8</v>
      </c>
      <c r="C368" s="28" t="s">
        <v>168</v>
      </c>
      <c r="D368" s="28" t="s">
        <v>40</v>
      </c>
      <c r="E368" s="28" t="s">
        <v>1527</v>
      </c>
      <c r="F368" s="28" t="s">
        <v>2860</v>
      </c>
      <c r="G368" s="96" t="s">
        <v>3863</v>
      </c>
      <c r="H368" s="96"/>
      <c r="I368" s="96" t="s">
        <v>3864</v>
      </c>
      <c r="J368" s="96"/>
      <c r="K368" s="28" t="s">
        <v>2241</v>
      </c>
      <c r="L368" s="28" t="s">
        <v>261</v>
      </c>
      <c r="M368" s="48" t="s">
        <v>3865</v>
      </c>
      <c r="N368" s="48"/>
      <c r="O368" s="48"/>
      <c r="P368" s="48"/>
      <c r="Q368" s="104"/>
      <c r="R368" s="104" t="s">
        <v>1896</v>
      </c>
      <c r="S368" s="75">
        <f t="shared" si="15"/>
        <v>1867</v>
      </c>
      <c r="T368" s="75" t="str">
        <f t="shared" si="16"/>
        <v>Giá chợ</v>
      </c>
      <c r="V368">
        <f t="shared" si="17"/>
        <v>18670815</v>
      </c>
    </row>
    <row r="369" spans="1:22" ht="128">
      <c r="A369" s="27" t="s">
        <v>239</v>
      </c>
      <c r="B369" s="28">
        <v>8</v>
      </c>
      <c r="C369" s="28" t="s">
        <v>168</v>
      </c>
      <c r="D369" s="28" t="s">
        <v>40</v>
      </c>
      <c r="E369" s="28" t="s">
        <v>1575</v>
      </c>
      <c r="F369" s="28" t="s">
        <v>2953</v>
      </c>
      <c r="G369" s="96" t="s">
        <v>3863</v>
      </c>
      <c r="H369" s="96"/>
      <c r="I369" s="96" t="s">
        <v>3864</v>
      </c>
      <c r="J369" s="96"/>
      <c r="K369" s="28" t="s">
        <v>2273</v>
      </c>
      <c r="L369" s="28" t="s">
        <v>262</v>
      </c>
      <c r="M369" s="48" t="s">
        <v>3865</v>
      </c>
      <c r="N369" s="48"/>
      <c r="O369" s="48"/>
      <c r="P369" s="48"/>
      <c r="Q369" s="104"/>
      <c r="R369" s="104" t="s">
        <v>1896</v>
      </c>
      <c r="S369" s="75">
        <f t="shared" si="15"/>
        <v>1867</v>
      </c>
      <c r="T369" s="75" t="str">
        <f t="shared" si="16"/>
        <v>Giá chợ</v>
      </c>
      <c r="V369">
        <f t="shared" si="17"/>
        <v>18670815</v>
      </c>
    </row>
    <row r="370" spans="1:22" ht="304">
      <c r="A370" s="27" t="s">
        <v>239</v>
      </c>
      <c r="B370" s="28">
        <v>8</v>
      </c>
      <c r="C370" s="28" t="s">
        <v>168</v>
      </c>
      <c r="D370" s="28" t="s">
        <v>40</v>
      </c>
      <c r="E370" s="28" t="s">
        <v>1846</v>
      </c>
      <c r="F370" s="28" t="s">
        <v>2988</v>
      </c>
      <c r="G370" s="96" t="s">
        <v>3863</v>
      </c>
      <c r="H370" s="96"/>
      <c r="I370" s="96" t="s">
        <v>3864</v>
      </c>
      <c r="J370" s="96"/>
      <c r="K370" s="28" t="s">
        <v>2383</v>
      </c>
      <c r="L370" s="28" t="s">
        <v>263</v>
      </c>
      <c r="M370" s="48" t="s">
        <v>3865</v>
      </c>
      <c r="N370" s="48"/>
      <c r="O370" s="48"/>
      <c r="P370" s="48"/>
      <c r="Q370" s="104"/>
      <c r="R370" s="104" t="s">
        <v>1896</v>
      </c>
      <c r="S370" s="75">
        <f t="shared" si="15"/>
        <v>1867</v>
      </c>
      <c r="T370" s="75" t="str">
        <f t="shared" si="16"/>
        <v>Giá chợ</v>
      </c>
      <c r="V370">
        <f t="shared" si="17"/>
        <v>18670815</v>
      </c>
    </row>
    <row r="371" spans="1:22" ht="160">
      <c r="A371" s="27" t="s">
        <v>239</v>
      </c>
      <c r="B371" s="28">
        <v>8</v>
      </c>
      <c r="C371" s="28" t="s">
        <v>168</v>
      </c>
      <c r="D371" s="28" t="s">
        <v>40</v>
      </c>
      <c r="E371" s="28" t="s">
        <v>1845</v>
      </c>
      <c r="F371" s="28" t="s">
        <v>2989</v>
      </c>
      <c r="G371" s="96" t="s">
        <v>3863</v>
      </c>
      <c r="H371" s="96"/>
      <c r="I371" s="96" t="s">
        <v>3864</v>
      </c>
      <c r="J371" s="96"/>
      <c r="K371" s="28" t="s">
        <v>2384</v>
      </c>
      <c r="L371" s="28" t="s">
        <v>264</v>
      </c>
      <c r="M371" s="48" t="s">
        <v>3865</v>
      </c>
      <c r="N371" s="48"/>
      <c r="O371" s="48"/>
      <c r="P371" s="48"/>
      <c r="Q371" s="104"/>
      <c r="R371" s="104" t="s">
        <v>1896</v>
      </c>
      <c r="S371" s="75">
        <f t="shared" si="15"/>
        <v>1867</v>
      </c>
      <c r="T371" s="75" t="str">
        <f t="shared" si="16"/>
        <v>Giá chợ</v>
      </c>
      <c r="V371">
        <f t="shared" si="17"/>
        <v>18670815</v>
      </c>
    </row>
    <row r="372" spans="1:22" ht="409.5">
      <c r="A372" s="27" t="s">
        <v>257</v>
      </c>
      <c r="B372" s="28">
        <v>9</v>
      </c>
      <c r="C372" s="28" t="s">
        <v>168</v>
      </c>
      <c r="D372" s="28" t="s">
        <v>27</v>
      </c>
      <c r="E372" s="28" t="s">
        <v>1013</v>
      </c>
      <c r="F372" s="28" t="s">
        <v>2990</v>
      </c>
      <c r="G372" s="28" t="s">
        <v>3844</v>
      </c>
      <c r="H372" s="28" t="s">
        <v>3837</v>
      </c>
      <c r="I372" s="28" t="s">
        <v>3828</v>
      </c>
      <c r="J372" s="28"/>
      <c r="K372" s="28" t="s">
        <v>2385</v>
      </c>
      <c r="L372" s="28" t="s">
        <v>3617</v>
      </c>
      <c r="M372" s="47" t="s">
        <v>4589</v>
      </c>
      <c r="N372" s="48"/>
      <c r="O372" s="48" t="s">
        <v>3618</v>
      </c>
      <c r="P372" s="48"/>
      <c r="Q372" s="104"/>
      <c r="R372" s="104" t="s">
        <v>1896</v>
      </c>
      <c r="S372" s="75">
        <f t="shared" si="15"/>
        <v>1867</v>
      </c>
      <c r="T372" s="75" t="str">
        <f t="shared" si="16"/>
        <v>Công vụ</v>
      </c>
      <c r="V372">
        <f t="shared" si="17"/>
        <v>18670915</v>
      </c>
    </row>
    <row r="373" spans="1:22" ht="119">
      <c r="A373" s="27" t="s">
        <v>257</v>
      </c>
      <c r="B373" s="28">
        <v>9</v>
      </c>
      <c r="C373" s="28" t="s">
        <v>168</v>
      </c>
      <c r="D373" s="28" t="s">
        <v>27</v>
      </c>
      <c r="E373" s="28" t="s">
        <v>1564</v>
      </c>
      <c r="F373" s="28" t="s">
        <v>2991</v>
      </c>
      <c r="G373" s="28" t="s">
        <v>3844</v>
      </c>
      <c r="H373" s="28"/>
      <c r="I373" s="28" t="s">
        <v>3827</v>
      </c>
      <c r="J373" s="28"/>
      <c r="K373" s="28" t="s">
        <v>2386</v>
      </c>
      <c r="L373" s="28" t="s">
        <v>265</v>
      </c>
      <c r="M373" s="48" t="s">
        <v>4122</v>
      </c>
      <c r="N373" s="48"/>
      <c r="O373" s="48"/>
      <c r="P373" s="48"/>
      <c r="Q373" s="104"/>
      <c r="R373" s="104" t="s">
        <v>1896</v>
      </c>
      <c r="S373" s="75">
        <f t="shared" si="15"/>
        <v>1867</v>
      </c>
      <c r="T373" s="75" t="str">
        <f t="shared" si="16"/>
        <v>Công vụ</v>
      </c>
      <c r="V373">
        <f t="shared" si="17"/>
        <v>18670915</v>
      </c>
    </row>
    <row r="374" spans="1:22" ht="409.5">
      <c r="A374" s="27" t="s">
        <v>257</v>
      </c>
      <c r="B374" s="28">
        <v>9</v>
      </c>
      <c r="C374" s="28" t="s">
        <v>168</v>
      </c>
      <c r="D374" s="28" t="s">
        <v>27</v>
      </c>
      <c r="E374" s="28" t="s">
        <v>1564</v>
      </c>
      <c r="F374" s="28" t="s">
        <v>2992</v>
      </c>
      <c r="G374" s="28" t="s">
        <v>3844</v>
      </c>
      <c r="H374" s="28" t="s">
        <v>3837</v>
      </c>
      <c r="I374" s="28" t="s">
        <v>3827</v>
      </c>
      <c r="J374" s="28"/>
      <c r="K374" s="28" t="s">
        <v>2387</v>
      </c>
      <c r="L374" s="28" t="s">
        <v>3619</v>
      </c>
      <c r="M374" s="47" t="s">
        <v>4123</v>
      </c>
      <c r="N374" s="48"/>
      <c r="O374" s="48" t="s">
        <v>3618</v>
      </c>
      <c r="P374" s="48"/>
      <c r="Q374" s="104"/>
      <c r="R374" s="104" t="s">
        <v>1896</v>
      </c>
      <c r="S374" s="75">
        <f t="shared" si="15"/>
        <v>1867</v>
      </c>
      <c r="T374" s="75" t="str">
        <f t="shared" si="16"/>
        <v>Công vụ</v>
      </c>
      <c r="V374">
        <f t="shared" si="17"/>
        <v>18670915</v>
      </c>
    </row>
    <row r="375" spans="1:22" ht="224">
      <c r="A375" s="27" t="s">
        <v>257</v>
      </c>
      <c r="B375" s="28">
        <v>9</v>
      </c>
      <c r="C375" s="28" t="s">
        <v>168</v>
      </c>
      <c r="D375" s="28" t="s">
        <v>27</v>
      </c>
      <c r="E375" s="28" t="s">
        <v>1564</v>
      </c>
      <c r="F375" s="28" t="s">
        <v>2993</v>
      </c>
      <c r="G375" s="25" t="s">
        <v>3829</v>
      </c>
      <c r="H375" s="25"/>
      <c r="I375" s="25" t="s">
        <v>3823</v>
      </c>
      <c r="J375" s="25"/>
      <c r="K375" s="28" t="s">
        <v>2388</v>
      </c>
      <c r="L375" s="28" t="s">
        <v>266</v>
      </c>
      <c r="M375" s="48" t="s">
        <v>4124</v>
      </c>
      <c r="N375" s="48"/>
      <c r="O375" s="48"/>
      <c r="P375" s="48"/>
      <c r="Q375" s="104"/>
      <c r="R375" s="104" t="s">
        <v>1896</v>
      </c>
      <c r="S375" s="75">
        <f t="shared" si="15"/>
        <v>1867</v>
      </c>
      <c r="T375" s="75" t="str">
        <f t="shared" si="16"/>
        <v>Công vụ</v>
      </c>
      <c r="V375">
        <f t="shared" si="17"/>
        <v>18670915</v>
      </c>
    </row>
    <row r="376" spans="1:22" ht="409.5">
      <c r="A376" s="27" t="s">
        <v>257</v>
      </c>
      <c r="B376" s="28">
        <v>9</v>
      </c>
      <c r="C376" s="28" t="s">
        <v>168</v>
      </c>
      <c r="D376" s="28" t="s">
        <v>13</v>
      </c>
      <c r="E376" s="28" t="s">
        <v>1564</v>
      </c>
      <c r="F376" s="28" t="s">
        <v>2994</v>
      </c>
      <c r="G376" s="28" t="s">
        <v>3829</v>
      </c>
      <c r="H376" s="28" t="s">
        <v>3824</v>
      </c>
      <c r="I376" s="28" t="s">
        <v>3828</v>
      </c>
      <c r="J376" s="28"/>
      <c r="K376" s="28" t="s">
        <v>2389</v>
      </c>
      <c r="L376" s="28" t="s">
        <v>3620</v>
      </c>
      <c r="M376" s="48" t="s">
        <v>4125</v>
      </c>
      <c r="N376" s="48"/>
      <c r="O376" s="48"/>
      <c r="P376" s="48"/>
      <c r="Q376" s="104"/>
      <c r="R376" s="104" t="s">
        <v>1896</v>
      </c>
      <c r="S376" s="75">
        <f t="shared" si="15"/>
        <v>1867</v>
      </c>
      <c r="T376" s="75" t="str">
        <f t="shared" si="16"/>
        <v>Tạp vụ</v>
      </c>
      <c r="V376">
        <f t="shared" si="17"/>
        <v>18670915</v>
      </c>
    </row>
    <row r="377" spans="1:22" ht="409.5">
      <c r="A377" s="27" t="s">
        <v>257</v>
      </c>
      <c r="B377" s="28">
        <v>9</v>
      </c>
      <c r="C377" s="28" t="s">
        <v>168</v>
      </c>
      <c r="D377" s="28" t="s">
        <v>13</v>
      </c>
      <c r="E377" s="28" t="s">
        <v>1564</v>
      </c>
      <c r="F377" s="28" t="s">
        <v>2995</v>
      </c>
      <c r="G377" s="28" t="s">
        <v>3829</v>
      </c>
      <c r="H377" s="28"/>
      <c r="I377" s="28" t="s">
        <v>3880</v>
      </c>
      <c r="J377" s="28"/>
      <c r="K377" s="28" t="s">
        <v>2390</v>
      </c>
      <c r="L377" s="28" t="s">
        <v>3621</v>
      </c>
      <c r="M377" s="48" t="s">
        <v>4126</v>
      </c>
      <c r="N377" s="48"/>
      <c r="O377" s="48"/>
      <c r="P377" s="48"/>
      <c r="Q377" s="104"/>
      <c r="R377" s="104" t="s">
        <v>1896</v>
      </c>
      <c r="S377" s="75">
        <f t="shared" si="15"/>
        <v>1867</v>
      </c>
      <c r="T377" s="75" t="str">
        <f t="shared" si="16"/>
        <v>Tạp vụ</v>
      </c>
      <c r="V377">
        <f t="shared" si="17"/>
        <v>18670915</v>
      </c>
    </row>
    <row r="378" spans="1:22" ht="409.5">
      <c r="A378" s="27" t="s">
        <v>257</v>
      </c>
      <c r="B378" s="28">
        <v>9</v>
      </c>
      <c r="C378" s="28" t="s">
        <v>168</v>
      </c>
      <c r="D378" s="28" t="s">
        <v>13</v>
      </c>
      <c r="E378" s="28" t="s">
        <v>1851</v>
      </c>
      <c r="F378" s="28" t="s">
        <v>2996</v>
      </c>
      <c r="G378" s="28" t="s">
        <v>3829</v>
      </c>
      <c r="H378" s="28"/>
      <c r="I378" s="28" t="s">
        <v>3830</v>
      </c>
      <c r="J378" s="28"/>
      <c r="K378" s="28" t="s">
        <v>2391</v>
      </c>
      <c r="L378" s="28" t="s">
        <v>3622</v>
      </c>
      <c r="M378" s="48" t="s">
        <v>4127</v>
      </c>
      <c r="N378" s="48"/>
      <c r="O378" s="48" t="s">
        <v>3623</v>
      </c>
      <c r="P378" s="48" t="s">
        <v>1905</v>
      </c>
      <c r="Q378" s="104" t="s">
        <v>1917</v>
      </c>
      <c r="R378" s="104" t="s">
        <v>1896</v>
      </c>
      <c r="S378" s="75">
        <f t="shared" si="15"/>
        <v>1867</v>
      </c>
      <c r="T378" s="75" t="str">
        <f t="shared" si="16"/>
        <v>Tạp vụ</v>
      </c>
      <c r="V378">
        <f t="shared" si="17"/>
        <v>18670915</v>
      </c>
    </row>
    <row r="379" spans="1:22" ht="272">
      <c r="A379" s="27" t="s">
        <v>257</v>
      </c>
      <c r="B379" s="28">
        <v>9</v>
      </c>
      <c r="C379" s="28" t="s">
        <v>168</v>
      </c>
      <c r="D379" s="28" t="s">
        <v>13</v>
      </c>
      <c r="E379" s="28" t="s">
        <v>1564</v>
      </c>
      <c r="F379" s="28" t="s">
        <v>2997</v>
      </c>
      <c r="G379" s="28" t="s">
        <v>3829</v>
      </c>
      <c r="H379" s="28"/>
      <c r="I379" s="28" t="s">
        <v>3846</v>
      </c>
      <c r="J379" s="28"/>
      <c r="K379" s="28" t="s">
        <v>2392</v>
      </c>
      <c r="L379" s="28" t="s">
        <v>3624</v>
      </c>
      <c r="M379" s="47" t="s">
        <v>4128</v>
      </c>
      <c r="N379" s="48"/>
      <c r="O379" s="48" t="s">
        <v>1852</v>
      </c>
      <c r="P379" s="48" t="s">
        <v>1852</v>
      </c>
      <c r="Q379" s="104" t="s">
        <v>1917</v>
      </c>
      <c r="R379" s="104" t="s">
        <v>1896</v>
      </c>
      <c r="S379" s="75">
        <f t="shared" si="15"/>
        <v>1867</v>
      </c>
      <c r="T379" s="75" t="str">
        <f t="shared" si="16"/>
        <v>Tạp vụ</v>
      </c>
      <c r="V379">
        <f t="shared" si="17"/>
        <v>18670915</v>
      </c>
    </row>
    <row r="380" spans="1:22" ht="288">
      <c r="A380" s="27" t="s">
        <v>257</v>
      </c>
      <c r="B380" s="28">
        <v>9</v>
      </c>
      <c r="C380" s="28" t="s">
        <v>168</v>
      </c>
      <c r="D380" s="28" t="s">
        <v>13</v>
      </c>
      <c r="E380" s="28" t="s">
        <v>1564</v>
      </c>
      <c r="F380" s="28" t="s">
        <v>2998</v>
      </c>
      <c r="G380" s="28" t="s">
        <v>3829</v>
      </c>
      <c r="H380" s="28"/>
      <c r="I380" s="28" t="s">
        <v>3846</v>
      </c>
      <c r="J380" s="28"/>
      <c r="K380" s="28" t="s">
        <v>2393</v>
      </c>
      <c r="L380" s="28" t="s">
        <v>3625</v>
      </c>
      <c r="M380" s="47" t="s">
        <v>4129</v>
      </c>
      <c r="N380" s="48"/>
      <c r="O380" s="48" t="s">
        <v>3626</v>
      </c>
      <c r="P380" s="48" t="s">
        <v>1906</v>
      </c>
      <c r="Q380" s="104" t="s">
        <v>1916</v>
      </c>
      <c r="R380" s="104" t="s">
        <v>1896</v>
      </c>
      <c r="S380" s="75">
        <f t="shared" si="15"/>
        <v>1867</v>
      </c>
      <c r="T380" s="75" t="str">
        <f t="shared" si="16"/>
        <v>Tạp vụ</v>
      </c>
      <c r="V380">
        <f t="shared" si="17"/>
        <v>18670915</v>
      </c>
    </row>
    <row r="381" spans="1:22" ht="384">
      <c r="A381" s="27" t="s">
        <v>257</v>
      </c>
      <c r="B381" s="28">
        <v>9</v>
      </c>
      <c r="C381" s="28" t="s">
        <v>168</v>
      </c>
      <c r="D381" s="28" t="s">
        <v>13</v>
      </c>
      <c r="E381" s="28" t="s">
        <v>1564</v>
      </c>
      <c r="F381" s="28" t="s">
        <v>2999</v>
      </c>
      <c r="G381" s="28" t="s">
        <v>3829</v>
      </c>
      <c r="H381" s="28" t="s">
        <v>3824</v>
      </c>
      <c r="I381" s="28" t="s">
        <v>3831</v>
      </c>
      <c r="J381" s="28"/>
      <c r="K381" s="28" t="s">
        <v>2394</v>
      </c>
      <c r="L381" s="28" t="s">
        <v>267</v>
      </c>
      <c r="M381" s="47" t="s">
        <v>4130</v>
      </c>
      <c r="N381" s="48"/>
      <c r="O381" s="48" t="s">
        <v>3627</v>
      </c>
      <c r="P381" s="48" t="s">
        <v>1902</v>
      </c>
      <c r="Q381" s="104" t="s">
        <v>1915</v>
      </c>
      <c r="R381" s="104" t="s">
        <v>1896</v>
      </c>
      <c r="S381" s="75">
        <f t="shared" si="15"/>
        <v>1867</v>
      </c>
      <c r="T381" s="75" t="str">
        <f t="shared" si="16"/>
        <v>Tạp vụ</v>
      </c>
      <c r="V381">
        <f t="shared" si="17"/>
        <v>18670915</v>
      </c>
    </row>
    <row r="382" spans="1:22" ht="320">
      <c r="A382" s="27" t="s">
        <v>257</v>
      </c>
      <c r="B382" s="28">
        <v>9</v>
      </c>
      <c r="C382" s="28" t="s">
        <v>168</v>
      </c>
      <c r="D382" s="28" t="s">
        <v>40</v>
      </c>
      <c r="E382" s="28" t="s">
        <v>1803</v>
      </c>
      <c r="F382" s="28" t="s">
        <v>3000</v>
      </c>
      <c r="G382" s="96" t="s">
        <v>3863</v>
      </c>
      <c r="H382" s="96"/>
      <c r="I382" s="96" t="s">
        <v>3864</v>
      </c>
      <c r="J382" s="96"/>
      <c r="K382" s="28" t="s">
        <v>2314</v>
      </c>
      <c r="L382" s="28" t="s">
        <v>268</v>
      </c>
      <c r="M382" s="48" t="s">
        <v>3865</v>
      </c>
      <c r="N382" s="48"/>
      <c r="O382" s="48"/>
      <c r="P382" s="48"/>
      <c r="Q382" s="104"/>
      <c r="R382" s="104" t="s">
        <v>1896</v>
      </c>
      <c r="S382" s="75">
        <f t="shared" si="15"/>
        <v>1867</v>
      </c>
      <c r="T382" s="75" t="str">
        <f t="shared" si="16"/>
        <v>Giá chợ</v>
      </c>
      <c r="V382">
        <f t="shared" si="17"/>
        <v>18670915</v>
      </c>
    </row>
    <row r="383" spans="1:22" ht="240">
      <c r="A383" s="27" t="s">
        <v>257</v>
      </c>
      <c r="B383" s="28">
        <v>9</v>
      </c>
      <c r="C383" s="28" t="s">
        <v>168</v>
      </c>
      <c r="D383" s="28" t="s">
        <v>40</v>
      </c>
      <c r="E383" s="28" t="s">
        <v>1669</v>
      </c>
      <c r="F383" s="28" t="s">
        <v>2860</v>
      </c>
      <c r="G383" s="96" t="s">
        <v>3863</v>
      </c>
      <c r="H383" s="96"/>
      <c r="I383" s="96" t="s">
        <v>3864</v>
      </c>
      <c r="J383" s="96"/>
      <c r="K383" s="28" t="s">
        <v>2395</v>
      </c>
      <c r="L383" s="28" t="s">
        <v>269</v>
      </c>
      <c r="M383" s="48" t="s">
        <v>3865</v>
      </c>
      <c r="N383" s="48"/>
      <c r="O383" s="48"/>
      <c r="P383" s="48"/>
      <c r="Q383" s="104"/>
      <c r="R383" s="104" t="s">
        <v>1896</v>
      </c>
      <c r="S383" s="75">
        <f t="shared" si="15"/>
        <v>1867</v>
      </c>
      <c r="T383" s="75" t="str">
        <f t="shared" si="16"/>
        <v>Giá chợ</v>
      </c>
      <c r="V383">
        <f t="shared" si="17"/>
        <v>18670915</v>
      </c>
    </row>
    <row r="384" spans="1:22" ht="128">
      <c r="A384" s="27" t="s">
        <v>257</v>
      </c>
      <c r="B384" s="28">
        <v>9</v>
      </c>
      <c r="C384" s="28" t="s">
        <v>168</v>
      </c>
      <c r="D384" s="28" t="s">
        <v>40</v>
      </c>
      <c r="E384" s="28" t="s">
        <v>1854</v>
      </c>
      <c r="F384" s="28" t="s">
        <v>2953</v>
      </c>
      <c r="G384" s="96" t="s">
        <v>3863</v>
      </c>
      <c r="H384" s="96"/>
      <c r="I384" s="96" t="s">
        <v>3864</v>
      </c>
      <c r="J384" s="96"/>
      <c r="K384" s="28" t="s">
        <v>2396</v>
      </c>
      <c r="L384" s="28" t="s">
        <v>236</v>
      </c>
      <c r="M384" s="48" t="s">
        <v>3865</v>
      </c>
      <c r="N384" s="48"/>
      <c r="O384" s="48"/>
      <c r="P384" s="48"/>
      <c r="Q384" s="104"/>
      <c r="R384" s="104" t="s">
        <v>1896</v>
      </c>
      <c r="S384" s="75">
        <f t="shared" si="15"/>
        <v>1867</v>
      </c>
      <c r="T384" s="75" t="str">
        <f t="shared" si="16"/>
        <v>Giá chợ</v>
      </c>
      <c r="V384">
        <f t="shared" si="17"/>
        <v>18670915</v>
      </c>
    </row>
    <row r="385" spans="1:22" ht="224">
      <c r="A385" s="27" t="s">
        <v>257</v>
      </c>
      <c r="B385" s="28">
        <v>9</v>
      </c>
      <c r="C385" s="28" t="s">
        <v>168</v>
      </c>
      <c r="D385" s="28" t="s">
        <v>40</v>
      </c>
      <c r="E385" s="28" t="s">
        <v>1855</v>
      </c>
      <c r="F385" s="28" t="s">
        <v>3001</v>
      </c>
      <c r="G385" s="96" t="s">
        <v>3863</v>
      </c>
      <c r="H385" s="96"/>
      <c r="I385" s="96" t="s">
        <v>3864</v>
      </c>
      <c r="J385" s="96"/>
      <c r="K385" s="28" t="s">
        <v>2397</v>
      </c>
      <c r="L385" s="28" t="s">
        <v>270</v>
      </c>
      <c r="M385" s="48" t="s">
        <v>3865</v>
      </c>
      <c r="N385" s="48"/>
      <c r="O385" s="48"/>
      <c r="P385" s="48"/>
      <c r="Q385" s="104"/>
      <c r="R385" s="104" t="s">
        <v>1896</v>
      </c>
      <c r="S385" s="75">
        <f t="shared" si="15"/>
        <v>1867</v>
      </c>
      <c r="T385" s="75" t="str">
        <f t="shared" si="16"/>
        <v>Giá chợ</v>
      </c>
      <c r="V385">
        <f t="shared" si="17"/>
        <v>18670915</v>
      </c>
    </row>
    <row r="386" spans="1:22" ht="224">
      <c r="A386" s="27" t="s">
        <v>258</v>
      </c>
      <c r="B386" s="28">
        <v>10</v>
      </c>
      <c r="C386" s="28" t="s">
        <v>168</v>
      </c>
      <c r="D386" s="28" t="s">
        <v>27</v>
      </c>
      <c r="E386" s="28" t="s">
        <v>1564</v>
      </c>
      <c r="F386" s="28" t="s">
        <v>3002</v>
      </c>
      <c r="G386" s="28" t="s">
        <v>3844</v>
      </c>
      <c r="H386" s="28"/>
      <c r="I386" s="28" t="s">
        <v>3828</v>
      </c>
      <c r="J386" s="28" t="s">
        <v>3851</v>
      </c>
      <c r="K386" s="28" t="s">
        <v>2398</v>
      </c>
      <c r="L386" s="28" t="s">
        <v>271</v>
      </c>
      <c r="M386" s="47" t="s">
        <v>4680</v>
      </c>
      <c r="N386" s="48"/>
      <c r="O386" s="48" t="s">
        <v>3609</v>
      </c>
      <c r="P386" s="48"/>
      <c r="Q386" s="104"/>
      <c r="R386" s="104" t="s">
        <v>1896</v>
      </c>
      <c r="S386" s="75">
        <f t="shared" si="15"/>
        <v>1867</v>
      </c>
      <c r="T386" s="75" t="str">
        <f t="shared" si="16"/>
        <v>Công vụ</v>
      </c>
      <c r="V386">
        <f t="shared" si="17"/>
        <v>18671015</v>
      </c>
    </row>
    <row r="387" spans="1:22" ht="352">
      <c r="A387" s="27" t="s">
        <v>258</v>
      </c>
      <c r="B387" s="28">
        <v>10</v>
      </c>
      <c r="C387" s="28" t="s">
        <v>168</v>
      </c>
      <c r="D387" s="28" t="s">
        <v>27</v>
      </c>
      <c r="E387" s="28" t="s">
        <v>1564</v>
      </c>
      <c r="F387" s="28" t="s">
        <v>3003</v>
      </c>
      <c r="G387" s="28" t="s">
        <v>3844</v>
      </c>
      <c r="H387" s="28" t="s">
        <v>3837</v>
      </c>
      <c r="I387" s="28" t="s">
        <v>3827</v>
      </c>
      <c r="J387" s="28" t="s">
        <v>3830</v>
      </c>
      <c r="K387" s="28" t="s">
        <v>2399</v>
      </c>
      <c r="L387" s="28" t="s">
        <v>272</v>
      </c>
      <c r="M387" s="48" t="s">
        <v>4131</v>
      </c>
      <c r="N387" s="48"/>
      <c r="O387" s="48"/>
      <c r="P387" s="48"/>
      <c r="Q387" s="104"/>
      <c r="R387" s="104" t="s">
        <v>1896</v>
      </c>
      <c r="S387" s="75">
        <f t="shared" ref="S387:S450" si="18">IFERROR(VALUE(RIGHT(TRIM(A387),4)),"")</f>
        <v>1867</v>
      </c>
      <c r="T387" s="75" t="str">
        <f t="shared" ref="T387:T450" si="19">IF(TRIM(D387)="Tập vụ","Tạp vụ",TRIM(D387))</f>
        <v>Công vụ</v>
      </c>
      <c r="V387">
        <f t="shared" ref="V387:V450" si="20">IF($A387="","",VALUE(MID($A387,7,4)&amp;MID($A387,4,2)&amp;MID($A387,1,2)))</f>
        <v>18671015</v>
      </c>
    </row>
    <row r="388" spans="1:22" ht="304">
      <c r="A388" s="27" t="s">
        <v>258</v>
      </c>
      <c r="B388" s="28">
        <v>10</v>
      </c>
      <c r="C388" s="28" t="s">
        <v>168</v>
      </c>
      <c r="D388" s="28" t="s">
        <v>27</v>
      </c>
      <c r="E388" s="28" t="s">
        <v>1564</v>
      </c>
      <c r="F388" s="28" t="s">
        <v>3004</v>
      </c>
      <c r="G388" s="28" t="s">
        <v>3844</v>
      </c>
      <c r="H388" s="28"/>
      <c r="I388" s="28" t="s">
        <v>3827</v>
      </c>
      <c r="J388" s="28" t="s">
        <v>3880</v>
      </c>
      <c r="K388" s="28" t="s">
        <v>2400</v>
      </c>
      <c r="L388" s="28" t="s">
        <v>273</v>
      </c>
      <c r="M388" s="48" t="s">
        <v>4132</v>
      </c>
      <c r="N388" s="48"/>
      <c r="O388" s="48"/>
      <c r="P388" s="48"/>
      <c r="Q388" s="104"/>
      <c r="R388" s="104" t="s">
        <v>1896</v>
      </c>
      <c r="S388" s="75">
        <f t="shared" si="18"/>
        <v>1867</v>
      </c>
      <c r="T388" s="75" t="str">
        <f t="shared" si="19"/>
        <v>Công vụ</v>
      </c>
      <c r="V388">
        <f t="shared" si="20"/>
        <v>18671015</v>
      </c>
    </row>
    <row r="389" spans="1:22" ht="119">
      <c r="A389" s="27" t="s">
        <v>258</v>
      </c>
      <c r="B389" s="28">
        <v>10</v>
      </c>
      <c r="C389" s="28" t="s">
        <v>168</v>
      </c>
      <c r="D389" s="28" t="s">
        <v>27</v>
      </c>
      <c r="E389" s="28" t="s">
        <v>1564</v>
      </c>
      <c r="F389" s="28" t="s">
        <v>1859</v>
      </c>
      <c r="G389" s="28" t="s">
        <v>3844</v>
      </c>
      <c r="H389" s="28"/>
      <c r="I389" s="28" t="s">
        <v>3827</v>
      </c>
      <c r="J389" s="28"/>
      <c r="K389" s="28" t="s">
        <v>2401</v>
      </c>
      <c r="L389" s="28" t="s">
        <v>1860</v>
      </c>
      <c r="M389" s="48" t="s">
        <v>4133</v>
      </c>
      <c r="N389" s="48"/>
      <c r="O389" s="48" t="s">
        <v>1861</v>
      </c>
      <c r="P389" s="48"/>
      <c r="Q389" s="104"/>
      <c r="R389" s="104" t="s">
        <v>1896</v>
      </c>
      <c r="S389" s="75">
        <f t="shared" si="18"/>
        <v>1867</v>
      </c>
      <c r="T389" s="75" t="str">
        <f t="shared" si="19"/>
        <v>Công vụ</v>
      </c>
      <c r="V389">
        <f t="shared" si="20"/>
        <v>18671015</v>
      </c>
    </row>
    <row r="390" spans="1:22" ht="336">
      <c r="A390" s="27" t="s">
        <v>258</v>
      </c>
      <c r="B390" s="28">
        <v>10</v>
      </c>
      <c r="C390" s="28" t="s">
        <v>168</v>
      </c>
      <c r="D390" s="28" t="s">
        <v>27</v>
      </c>
      <c r="E390" s="28" t="s">
        <v>1564</v>
      </c>
      <c r="F390" s="28" t="s">
        <v>1862</v>
      </c>
      <c r="G390" s="28" t="s">
        <v>3844</v>
      </c>
      <c r="H390" s="28" t="s">
        <v>3837</v>
      </c>
      <c r="I390" s="28" t="s">
        <v>3827</v>
      </c>
      <c r="J390" s="28"/>
      <c r="K390" s="28" t="s">
        <v>2402</v>
      </c>
      <c r="L390" s="28" t="s">
        <v>1863</v>
      </c>
      <c r="M390" s="48" t="s">
        <v>4134</v>
      </c>
      <c r="N390" s="48"/>
      <c r="O390" s="48" t="s">
        <v>1861</v>
      </c>
      <c r="P390" s="48"/>
      <c r="Q390" s="104"/>
      <c r="R390" s="104" t="s">
        <v>1896</v>
      </c>
      <c r="S390" s="75">
        <f t="shared" si="18"/>
        <v>1867</v>
      </c>
      <c r="T390" s="75" t="str">
        <f t="shared" si="19"/>
        <v>Công vụ</v>
      </c>
      <c r="V390">
        <f t="shared" si="20"/>
        <v>18671015</v>
      </c>
    </row>
    <row r="391" spans="1:22" ht="304">
      <c r="A391" s="27" t="s">
        <v>258</v>
      </c>
      <c r="B391" s="28">
        <v>10</v>
      </c>
      <c r="C391" s="28" t="s">
        <v>168</v>
      </c>
      <c r="D391" s="28" t="s">
        <v>27</v>
      </c>
      <c r="E391" s="28" t="s">
        <v>1873</v>
      </c>
      <c r="F391" s="28" t="s">
        <v>1872</v>
      </c>
      <c r="G391" s="28" t="s">
        <v>3844</v>
      </c>
      <c r="H391" s="28" t="s">
        <v>3837</v>
      </c>
      <c r="I391" s="28" t="s">
        <v>3828</v>
      </c>
      <c r="J391" s="28"/>
      <c r="K391" s="28" t="s">
        <v>2403</v>
      </c>
      <c r="L391" s="28" t="s">
        <v>1864</v>
      </c>
      <c r="M391" s="48" t="s">
        <v>4135</v>
      </c>
      <c r="N391" s="48"/>
      <c r="O391" s="48"/>
      <c r="P391" s="48"/>
      <c r="Q391" s="104"/>
      <c r="R391" s="104" t="s">
        <v>1896</v>
      </c>
      <c r="S391" s="75">
        <f t="shared" si="18"/>
        <v>1867</v>
      </c>
      <c r="T391" s="75" t="str">
        <f t="shared" si="19"/>
        <v>Công vụ</v>
      </c>
      <c r="V391">
        <f t="shared" si="20"/>
        <v>18671015</v>
      </c>
    </row>
    <row r="392" spans="1:22" ht="368">
      <c r="A392" s="27" t="s">
        <v>258</v>
      </c>
      <c r="B392" s="28">
        <v>10</v>
      </c>
      <c r="C392" s="28" t="s">
        <v>168</v>
      </c>
      <c r="D392" s="28" t="s">
        <v>1865</v>
      </c>
      <c r="E392" s="28" t="s">
        <v>1564</v>
      </c>
      <c r="F392" s="28" t="s">
        <v>1866</v>
      </c>
      <c r="G392" s="25" t="s">
        <v>3854</v>
      </c>
      <c r="H392" s="25"/>
      <c r="I392" s="25" t="s">
        <v>4814</v>
      </c>
      <c r="J392" s="25" t="s">
        <v>3827</v>
      </c>
      <c r="K392" s="28" t="s">
        <v>2404</v>
      </c>
      <c r="L392" s="28" t="s">
        <v>1867</v>
      </c>
      <c r="M392" s="48" t="s">
        <v>4136</v>
      </c>
      <c r="N392" s="48"/>
      <c r="O392" s="48"/>
      <c r="P392" s="48"/>
      <c r="Q392" s="104"/>
      <c r="R392" s="104" t="s">
        <v>1896</v>
      </c>
      <c r="S392" s="75">
        <f t="shared" si="18"/>
        <v>1867</v>
      </c>
      <c r="T392" s="75" t="str">
        <f t="shared" si="19"/>
        <v>Tạp vụ</v>
      </c>
      <c r="V392">
        <f t="shared" si="20"/>
        <v>18671015</v>
      </c>
    </row>
    <row r="393" spans="1:22" ht="304">
      <c r="A393" s="27" t="s">
        <v>258</v>
      </c>
      <c r="B393" s="28">
        <v>10</v>
      </c>
      <c r="C393" s="28" t="s">
        <v>168</v>
      </c>
      <c r="D393" s="28" t="s">
        <v>40</v>
      </c>
      <c r="E393" s="28" t="s">
        <v>303</v>
      </c>
      <c r="F393" s="28" t="s">
        <v>2952</v>
      </c>
      <c r="G393" s="96" t="s">
        <v>3863</v>
      </c>
      <c r="H393" s="96"/>
      <c r="I393" s="96" t="s">
        <v>3864</v>
      </c>
      <c r="J393" s="96"/>
      <c r="K393" s="28" t="s">
        <v>2314</v>
      </c>
      <c r="L393" s="28" t="s">
        <v>1868</v>
      </c>
      <c r="M393" s="48" t="s">
        <v>3865</v>
      </c>
      <c r="N393" s="48"/>
      <c r="O393" s="48"/>
      <c r="P393" s="48"/>
      <c r="Q393" s="104"/>
      <c r="R393" s="104" t="s">
        <v>1896</v>
      </c>
      <c r="S393" s="75">
        <f t="shared" si="18"/>
        <v>1867</v>
      </c>
      <c r="T393" s="75" t="str">
        <f t="shared" si="19"/>
        <v>Giá chợ</v>
      </c>
      <c r="V393">
        <f t="shared" si="20"/>
        <v>18671015</v>
      </c>
    </row>
    <row r="394" spans="1:22" ht="224">
      <c r="A394" s="27" t="s">
        <v>258</v>
      </c>
      <c r="B394" s="28">
        <v>10</v>
      </c>
      <c r="C394" s="28" t="s">
        <v>168</v>
      </c>
      <c r="D394" s="28" t="s">
        <v>40</v>
      </c>
      <c r="E394" s="28" t="s">
        <v>433</v>
      </c>
      <c r="F394" s="28" t="s">
        <v>2860</v>
      </c>
      <c r="G394" s="96" t="s">
        <v>3863</v>
      </c>
      <c r="H394" s="96"/>
      <c r="I394" s="96" t="s">
        <v>3864</v>
      </c>
      <c r="J394" s="96"/>
      <c r="K394" s="28" t="s">
        <v>2395</v>
      </c>
      <c r="L394" s="28" t="s">
        <v>1869</v>
      </c>
      <c r="M394" s="48" t="s">
        <v>3865</v>
      </c>
      <c r="N394" s="48"/>
      <c r="O394" s="48"/>
      <c r="P394" s="48"/>
      <c r="Q394" s="104"/>
      <c r="R394" s="104" t="s">
        <v>1896</v>
      </c>
      <c r="S394" s="75">
        <f t="shared" si="18"/>
        <v>1867</v>
      </c>
      <c r="T394" s="75" t="str">
        <f t="shared" si="19"/>
        <v>Giá chợ</v>
      </c>
      <c r="V394">
        <f t="shared" si="20"/>
        <v>18671015</v>
      </c>
    </row>
    <row r="395" spans="1:22" ht="320">
      <c r="A395" s="27" t="s">
        <v>258</v>
      </c>
      <c r="B395" s="28">
        <v>10</v>
      </c>
      <c r="C395" s="28" t="s">
        <v>168</v>
      </c>
      <c r="D395" s="28" t="s">
        <v>40</v>
      </c>
      <c r="E395" s="28" t="s">
        <v>431</v>
      </c>
      <c r="F395" s="28" t="s">
        <v>3005</v>
      </c>
      <c r="G395" s="96" t="s">
        <v>3863</v>
      </c>
      <c r="H395" s="96"/>
      <c r="I395" s="96" t="s">
        <v>3864</v>
      </c>
      <c r="J395" s="96"/>
      <c r="K395" s="28" t="s">
        <v>2405</v>
      </c>
      <c r="L395" s="28" t="s">
        <v>1870</v>
      </c>
      <c r="M395" s="48" t="s">
        <v>3865</v>
      </c>
      <c r="N395" s="48"/>
      <c r="O395" s="48"/>
      <c r="P395" s="48"/>
      <c r="Q395" s="104"/>
      <c r="R395" s="104" t="s">
        <v>1896</v>
      </c>
      <c r="S395" s="75">
        <f t="shared" si="18"/>
        <v>1867</v>
      </c>
      <c r="T395" s="75" t="str">
        <f t="shared" si="19"/>
        <v>Giá chợ</v>
      </c>
      <c r="V395">
        <f t="shared" si="20"/>
        <v>18671015</v>
      </c>
    </row>
    <row r="396" spans="1:22" ht="128">
      <c r="A396" s="27" t="s">
        <v>258</v>
      </c>
      <c r="B396" s="28">
        <v>10</v>
      </c>
      <c r="C396" s="28" t="s">
        <v>168</v>
      </c>
      <c r="D396" s="28" t="s">
        <v>40</v>
      </c>
      <c r="E396" s="28" t="s">
        <v>1853</v>
      </c>
      <c r="F396" s="28" t="s">
        <v>3006</v>
      </c>
      <c r="G396" s="96" t="s">
        <v>3863</v>
      </c>
      <c r="H396" s="96"/>
      <c r="I396" s="96" t="s">
        <v>3864</v>
      </c>
      <c r="J396" s="96"/>
      <c r="K396" s="28" t="s">
        <v>2406</v>
      </c>
      <c r="L396" s="28" t="s">
        <v>1871</v>
      </c>
      <c r="M396" s="48" t="s">
        <v>3865</v>
      </c>
      <c r="N396" s="48"/>
      <c r="O396" s="48"/>
      <c r="P396" s="48"/>
      <c r="Q396" s="104"/>
      <c r="R396" s="104" t="s">
        <v>1896</v>
      </c>
      <c r="S396" s="75">
        <f t="shared" si="18"/>
        <v>1867</v>
      </c>
      <c r="T396" s="75" t="str">
        <f t="shared" si="19"/>
        <v>Giá chợ</v>
      </c>
      <c r="V396">
        <f t="shared" si="20"/>
        <v>18671015</v>
      </c>
    </row>
    <row r="397" spans="1:22" ht="289">
      <c r="A397" s="48" t="s">
        <v>435</v>
      </c>
      <c r="B397" s="48">
        <v>11</v>
      </c>
      <c r="C397" s="48" t="s">
        <v>168</v>
      </c>
      <c r="D397" s="48" t="s">
        <v>27</v>
      </c>
      <c r="E397" s="48" t="s">
        <v>1564</v>
      </c>
      <c r="F397" s="48" t="s">
        <v>436</v>
      </c>
      <c r="G397" s="48" t="s">
        <v>3879</v>
      </c>
      <c r="H397" s="48"/>
      <c r="I397" s="48" t="s">
        <v>3833</v>
      </c>
      <c r="J397" s="48"/>
      <c r="K397" s="48" t="s">
        <v>2407</v>
      </c>
      <c r="L397" s="48" t="s">
        <v>437</v>
      </c>
      <c r="M397" s="48" t="s">
        <v>4137</v>
      </c>
      <c r="N397" s="48"/>
      <c r="O397" s="48"/>
      <c r="P397" s="48"/>
      <c r="Q397" s="104"/>
      <c r="R397" s="104" t="s">
        <v>1896</v>
      </c>
      <c r="S397" s="75">
        <f t="shared" si="18"/>
        <v>1867</v>
      </c>
      <c r="T397" s="75" t="str">
        <f t="shared" si="19"/>
        <v>Công vụ</v>
      </c>
      <c r="V397">
        <f t="shared" si="20"/>
        <v>18671115</v>
      </c>
    </row>
    <row r="398" spans="1:22" ht="391">
      <c r="A398" s="48" t="s">
        <v>435</v>
      </c>
      <c r="B398" s="48">
        <v>11</v>
      </c>
      <c r="C398" s="48" t="s">
        <v>168</v>
      </c>
      <c r="D398" s="48" t="s">
        <v>27</v>
      </c>
      <c r="E398" s="48" t="s">
        <v>1564</v>
      </c>
      <c r="F398" s="48" t="s">
        <v>438</v>
      </c>
      <c r="G398" s="48" t="s">
        <v>3844</v>
      </c>
      <c r="H398" s="48"/>
      <c r="I398" s="48" t="s">
        <v>3828</v>
      </c>
      <c r="J398" s="48" t="s">
        <v>3846</v>
      </c>
      <c r="K398" s="48" t="s">
        <v>2408</v>
      </c>
      <c r="L398" s="48" t="s">
        <v>439</v>
      </c>
      <c r="M398" s="48" t="s">
        <v>4452</v>
      </c>
      <c r="N398" s="48"/>
      <c r="O398" s="48"/>
      <c r="P398" s="48"/>
      <c r="Q398" s="104"/>
      <c r="R398" s="104" t="s">
        <v>1896</v>
      </c>
      <c r="S398" s="75">
        <f t="shared" si="18"/>
        <v>1867</v>
      </c>
      <c r="T398" s="75" t="str">
        <f t="shared" si="19"/>
        <v>Công vụ</v>
      </c>
      <c r="V398">
        <f t="shared" si="20"/>
        <v>18671115</v>
      </c>
    </row>
    <row r="399" spans="1:22" ht="374">
      <c r="A399" s="48" t="s">
        <v>435</v>
      </c>
      <c r="B399" s="48">
        <v>11</v>
      </c>
      <c r="C399" s="48" t="s">
        <v>168</v>
      </c>
      <c r="D399" s="48" t="s">
        <v>27</v>
      </c>
      <c r="E399" s="48" t="s">
        <v>1564</v>
      </c>
      <c r="F399" s="48" t="s">
        <v>440</v>
      </c>
      <c r="G399" s="48" t="s">
        <v>3844</v>
      </c>
      <c r="H399" s="48"/>
      <c r="I399" s="48" t="s">
        <v>3838</v>
      </c>
      <c r="J399" s="48" t="s">
        <v>3827</v>
      </c>
      <c r="K399" s="48" t="s">
        <v>2409</v>
      </c>
      <c r="L399" s="48" t="s">
        <v>441</v>
      </c>
      <c r="M399" s="48" t="s">
        <v>4453</v>
      </c>
      <c r="N399" s="48"/>
      <c r="O399" s="48"/>
      <c r="P399" s="48"/>
      <c r="Q399" s="104"/>
      <c r="R399" s="104" t="s">
        <v>1896</v>
      </c>
      <c r="S399" s="75">
        <f t="shared" si="18"/>
        <v>1867</v>
      </c>
      <c r="T399" s="75" t="str">
        <f t="shared" si="19"/>
        <v>Công vụ</v>
      </c>
      <c r="V399">
        <f t="shared" si="20"/>
        <v>18671115</v>
      </c>
    </row>
    <row r="400" spans="1:22" ht="409.5">
      <c r="A400" s="48" t="s">
        <v>435</v>
      </c>
      <c r="B400" s="48">
        <v>11</v>
      </c>
      <c r="C400" s="48" t="s">
        <v>168</v>
      </c>
      <c r="D400" s="48" t="s">
        <v>27</v>
      </c>
      <c r="E400" s="48" t="s">
        <v>1564</v>
      </c>
      <c r="F400" s="48" t="s">
        <v>442</v>
      </c>
      <c r="G400" s="48" t="s">
        <v>3844</v>
      </c>
      <c r="H400" s="48" t="s">
        <v>3837</v>
      </c>
      <c r="I400" s="48" t="s">
        <v>3827</v>
      </c>
      <c r="J400" s="48" t="s">
        <v>3823</v>
      </c>
      <c r="K400" s="48" t="s">
        <v>2410</v>
      </c>
      <c r="L400" s="48" t="s">
        <v>443</v>
      </c>
      <c r="M400" s="48" t="s">
        <v>4138</v>
      </c>
      <c r="N400" s="48"/>
      <c r="O400" s="48"/>
      <c r="P400" s="48"/>
      <c r="Q400" s="104"/>
      <c r="R400" s="104" t="s">
        <v>1896</v>
      </c>
      <c r="S400" s="75">
        <f t="shared" si="18"/>
        <v>1867</v>
      </c>
      <c r="T400" s="75" t="str">
        <f t="shared" si="19"/>
        <v>Công vụ</v>
      </c>
      <c r="V400">
        <f t="shared" si="20"/>
        <v>18671115</v>
      </c>
    </row>
    <row r="401" spans="1:22" ht="238">
      <c r="A401" s="48" t="s">
        <v>435</v>
      </c>
      <c r="B401" s="48">
        <v>11</v>
      </c>
      <c r="C401" s="48" t="s">
        <v>168</v>
      </c>
      <c r="D401" s="48" t="s">
        <v>27</v>
      </c>
      <c r="E401" s="48" t="s">
        <v>1564</v>
      </c>
      <c r="F401" s="48" t="s">
        <v>444</v>
      </c>
      <c r="G401" s="48" t="s">
        <v>3844</v>
      </c>
      <c r="H401" s="48"/>
      <c r="I401" s="48" t="s">
        <v>3880</v>
      </c>
      <c r="J401" s="48" t="s">
        <v>3827</v>
      </c>
      <c r="K401" s="48" t="s">
        <v>2411</v>
      </c>
      <c r="L401" s="48" t="s">
        <v>445</v>
      </c>
      <c r="M401" s="48" t="s">
        <v>4580</v>
      </c>
      <c r="N401" s="48"/>
      <c r="O401" s="48"/>
      <c r="P401" s="48"/>
      <c r="Q401" s="104"/>
      <c r="R401" s="104" t="s">
        <v>1896</v>
      </c>
      <c r="S401" s="75">
        <f t="shared" si="18"/>
        <v>1867</v>
      </c>
      <c r="T401" s="75" t="str">
        <f t="shared" si="19"/>
        <v>Công vụ</v>
      </c>
      <c r="V401">
        <f t="shared" si="20"/>
        <v>18671115</v>
      </c>
    </row>
    <row r="402" spans="1:22" ht="409.5">
      <c r="A402" s="48" t="s">
        <v>435</v>
      </c>
      <c r="B402" s="48">
        <v>11</v>
      </c>
      <c r="C402" s="48" t="s">
        <v>168</v>
      </c>
      <c r="D402" s="48" t="s">
        <v>27</v>
      </c>
      <c r="E402" s="48" t="s">
        <v>1564</v>
      </c>
      <c r="F402" s="48" t="s">
        <v>446</v>
      </c>
      <c r="G402" s="48" t="s">
        <v>3844</v>
      </c>
      <c r="H402" s="48" t="s">
        <v>3837</v>
      </c>
      <c r="I402" s="48" t="s">
        <v>3827</v>
      </c>
      <c r="J402" s="48"/>
      <c r="K402" s="48" t="s">
        <v>2412</v>
      </c>
      <c r="L402" s="48" t="s">
        <v>447</v>
      </c>
      <c r="M402" s="48" t="s">
        <v>4139</v>
      </c>
      <c r="N402" s="48"/>
      <c r="O402" s="48"/>
      <c r="P402" s="48"/>
      <c r="Q402" s="104"/>
      <c r="R402" s="104" t="s">
        <v>1896</v>
      </c>
      <c r="S402" s="75">
        <f t="shared" si="18"/>
        <v>1867</v>
      </c>
      <c r="T402" s="75" t="str">
        <f t="shared" si="19"/>
        <v>Công vụ</v>
      </c>
      <c r="V402">
        <f t="shared" si="20"/>
        <v>18671115</v>
      </c>
    </row>
    <row r="403" spans="1:22" ht="187">
      <c r="A403" s="48" t="s">
        <v>435</v>
      </c>
      <c r="B403" s="48">
        <v>11</v>
      </c>
      <c r="C403" s="48" t="s">
        <v>168</v>
      </c>
      <c r="D403" s="48" t="s">
        <v>27</v>
      </c>
      <c r="E403" s="48" t="s">
        <v>1564</v>
      </c>
      <c r="F403" s="48" t="s">
        <v>448</v>
      </c>
      <c r="G403" s="48" t="s">
        <v>3844</v>
      </c>
      <c r="H403" s="48"/>
      <c r="I403" s="48" t="s">
        <v>3828</v>
      </c>
      <c r="J403" s="48"/>
      <c r="K403" s="48" t="s">
        <v>2413</v>
      </c>
      <c r="L403" s="48" t="s">
        <v>449</v>
      </c>
      <c r="M403" s="48" t="s">
        <v>4140</v>
      </c>
      <c r="N403" s="48"/>
      <c r="O403" s="48"/>
      <c r="P403" s="48"/>
      <c r="Q403" s="104"/>
      <c r="R403" s="104" t="s">
        <v>1896</v>
      </c>
      <c r="S403" s="75">
        <f t="shared" si="18"/>
        <v>1867</v>
      </c>
      <c r="T403" s="75" t="str">
        <f t="shared" si="19"/>
        <v>Công vụ</v>
      </c>
      <c r="V403">
        <f t="shared" si="20"/>
        <v>18671115</v>
      </c>
    </row>
    <row r="404" spans="1:22" ht="153">
      <c r="A404" s="48" t="s">
        <v>435</v>
      </c>
      <c r="B404" s="48">
        <v>11</v>
      </c>
      <c r="C404" s="48" t="s">
        <v>168</v>
      </c>
      <c r="D404" s="48" t="s">
        <v>27</v>
      </c>
      <c r="E404" s="48" t="s">
        <v>1564</v>
      </c>
      <c r="F404" s="48" t="s">
        <v>450</v>
      </c>
      <c r="G404" s="48" t="s">
        <v>3844</v>
      </c>
      <c r="H404" s="48"/>
      <c r="I404" s="48" t="s">
        <v>3827</v>
      </c>
      <c r="J404" s="48" t="s">
        <v>3830</v>
      </c>
      <c r="K404" s="48" t="s">
        <v>2414</v>
      </c>
      <c r="L404" s="48" t="s">
        <v>451</v>
      </c>
      <c r="M404" s="48" t="s">
        <v>4141</v>
      </c>
      <c r="N404" s="48"/>
      <c r="O404" s="48"/>
      <c r="P404" s="48"/>
      <c r="Q404" s="104"/>
      <c r="R404" s="104" t="s">
        <v>1896</v>
      </c>
      <c r="S404" s="75">
        <f t="shared" si="18"/>
        <v>1867</v>
      </c>
      <c r="T404" s="75" t="str">
        <f t="shared" si="19"/>
        <v>Công vụ</v>
      </c>
      <c r="V404">
        <f t="shared" si="20"/>
        <v>18671115</v>
      </c>
    </row>
    <row r="405" spans="1:22" ht="204">
      <c r="A405" s="48" t="s">
        <v>435</v>
      </c>
      <c r="B405" s="48">
        <v>11</v>
      </c>
      <c r="C405" s="48" t="s">
        <v>168</v>
      </c>
      <c r="D405" s="48" t="s">
        <v>27</v>
      </c>
      <c r="E405" s="47" t="s">
        <v>1071</v>
      </c>
      <c r="F405" s="48" t="s">
        <v>452</v>
      </c>
      <c r="G405" s="48" t="s">
        <v>3877</v>
      </c>
      <c r="H405" s="48"/>
      <c r="I405" s="48" t="s">
        <v>3838</v>
      </c>
      <c r="J405" s="48"/>
      <c r="K405" s="48" t="s">
        <v>2415</v>
      </c>
      <c r="L405" s="48" t="s">
        <v>453</v>
      </c>
      <c r="M405" s="48" t="s">
        <v>4142</v>
      </c>
      <c r="N405" s="48"/>
      <c r="O405" s="48"/>
      <c r="P405" s="48"/>
      <c r="Q405" s="104"/>
      <c r="R405" s="104" t="s">
        <v>1896</v>
      </c>
      <c r="S405" s="75">
        <f t="shared" si="18"/>
        <v>1867</v>
      </c>
      <c r="T405" s="75" t="str">
        <f t="shared" si="19"/>
        <v>Công vụ</v>
      </c>
      <c r="V405">
        <f t="shared" si="20"/>
        <v>18671115</v>
      </c>
    </row>
    <row r="406" spans="1:22" ht="374">
      <c r="A406" s="48" t="s">
        <v>435</v>
      </c>
      <c r="B406" s="48">
        <v>11</v>
      </c>
      <c r="C406" s="48" t="s">
        <v>168</v>
      </c>
      <c r="D406" s="48" t="s">
        <v>27</v>
      </c>
      <c r="E406" s="48" t="s">
        <v>1564</v>
      </c>
      <c r="F406" s="48" t="s">
        <v>454</v>
      </c>
      <c r="G406" s="94" t="s">
        <v>3844</v>
      </c>
      <c r="H406" s="94"/>
      <c r="I406" s="94" t="s">
        <v>3828</v>
      </c>
      <c r="J406" s="94" t="s">
        <v>3827</v>
      </c>
      <c r="K406" s="48" t="s">
        <v>2416</v>
      </c>
      <c r="L406" s="48" t="s">
        <v>455</v>
      </c>
      <c r="M406" s="48" t="s">
        <v>4157</v>
      </c>
      <c r="N406" s="48"/>
      <c r="O406" s="48"/>
      <c r="P406" s="48"/>
      <c r="Q406" s="104"/>
      <c r="R406" s="104" t="s">
        <v>1896</v>
      </c>
      <c r="S406" s="75">
        <f t="shared" si="18"/>
        <v>1867</v>
      </c>
      <c r="T406" s="75" t="str">
        <f t="shared" si="19"/>
        <v>Công vụ</v>
      </c>
      <c r="V406">
        <f t="shared" si="20"/>
        <v>18671115</v>
      </c>
    </row>
    <row r="407" spans="1:22" ht="409.5">
      <c r="A407" s="48" t="s">
        <v>435</v>
      </c>
      <c r="B407" s="48">
        <v>11</v>
      </c>
      <c r="C407" s="48" t="s">
        <v>168</v>
      </c>
      <c r="D407" s="48" t="s">
        <v>13</v>
      </c>
      <c r="E407" s="48" t="s">
        <v>1564</v>
      </c>
      <c r="F407" s="48" t="s">
        <v>456</v>
      </c>
      <c r="G407" s="48" t="s">
        <v>3854</v>
      </c>
      <c r="H407" s="48"/>
      <c r="I407" s="48" t="s">
        <v>4814</v>
      </c>
      <c r="J407" s="48" t="s">
        <v>3823</v>
      </c>
      <c r="K407" s="48" t="s">
        <v>2417</v>
      </c>
      <c r="L407" s="48" t="s">
        <v>457</v>
      </c>
      <c r="M407" s="48" t="s">
        <v>4143</v>
      </c>
      <c r="N407" s="48"/>
      <c r="O407" s="48"/>
      <c r="P407" s="48"/>
      <c r="Q407" s="104"/>
      <c r="R407" s="104" t="s">
        <v>1896</v>
      </c>
      <c r="S407" s="75">
        <f t="shared" si="18"/>
        <v>1867</v>
      </c>
      <c r="T407" s="75" t="str">
        <f t="shared" si="19"/>
        <v>Tạp vụ</v>
      </c>
      <c r="V407">
        <f t="shared" si="20"/>
        <v>18671115</v>
      </c>
    </row>
    <row r="408" spans="1:22" ht="153">
      <c r="A408" s="48" t="s">
        <v>435</v>
      </c>
      <c r="B408" s="48">
        <v>11</v>
      </c>
      <c r="C408" s="48" t="s">
        <v>168</v>
      </c>
      <c r="D408" s="48" t="s">
        <v>13</v>
      </c>
      <c r="E408" s="48" t="s">
        <v>1564</v>
      </c>
      <c r="F408" s="48" t="s">
        <v>458</v>
      </c>
      <c r="G408" s="48" t="s">
        <v>3837</v>
      </c>
      <c r="H408" s="48"/>
      <c r="I408" s="48" t="s">
        <v>3880</v>
      </c>
      <c r="J408" s="48"/>
      <c r="K408" s="48" t="s">
        <v>2418</v>
      </c>
      <c r="L408" s="48" t="s">
        <v>459</v>
      </c>
      <c r="M408" s="48" t="s">
        <v>4144</v>
      </c>
      <c r="N408" s="48"/>
      <c r="O408" s="48"/>
      <c r="P408" s="48"/>
      <c r="Q408" s="104"/>
      <c r="R408" s="104" t="s">
        <v>1896</v>
      </c>
      <c r="S408" s="75">
        <f t="shared" si="18"/>
        <v>1867</v>
      </c>
      <c r="T408" s="75" t="str">
        <f t="shared" si="19"/>
        <v>Tạp vụ</v>
      </c>
      <c r="V408">
        <f t="shared" si="20"/>
        <v>18671115</v>
      </c>
    </row>
    <row r="409" spans="1:22" ht="272">
      <c r="A409" s="48" t="s">
        <v>435</v>
      </c>
      <c r="B409" s="48">
        <v>11</v>
      </c>
      <c r="C409" s="48" t="s">
        <v>168</v>
      </c>
      <c r="D409" s="48" t="s">
        <v>13</v>
      </c>
      <c r="E409" s="48" t="s">
        <v>1564</v>
      </c>
      <c r="F409" s="48" t="s">
        <v>460</v>
      </c>
      <c r="G409" s="48" t="s">
        <v>3829</v>
      </c>
      <c r="H409" s="48"/>
      <c r="I409" s="48" t="s">
        <v>3846</v>
      </c>
      <c r="J409" s="48"/>
      <c r="K409" s="48" t="s">
        <v>2419</v>
      </c>
      <c r="L409" s="48" t="s">
        <v>461</v>
      </c>
      <c r="M409" s="48" t="s">
        <v>4145</v>
      </c>
      <c r="N409" s="48"/>
      <c r="O409" s="48"/>
      <c r="P409" s="48"/>
      <c r="Q409" s="104"/>
      <c r="R409" s="104" t="s">
        <v>1896</v>
      </c>
      <c r="S409" s="75">
        <f t="shared" si="18"/>
        <v>1867</v>
      </c>
      <c r="T409" s="75" t="str">
        <f t="shared" si="19"/>
        <v>Tạp vụ</v>
      </c>
      <c r="V409">
        <f t="shared" si="20"/>
        <v>18671115</v>
      </c>
    </row>
    <row r="410" spans="1:22" ht="409.5">
      <c r="A410" s="48" t="s">
        <v>435</v>
      </c>
      <c r="B410" s="48">
        <v>11</v>
      </c>
      <c r="C410" s="48" t="s">
        <v>168</v>
      </c>
      <c r="D410" s="48" t="s">
        <v>13</v>
      </c>
      <c r="E410" s="48" t="s">
        <v>1564</v>
      </c>
      <c r="F410" s="48" t="s">
        <v>462</v>
      </c>
      <c r="G410" s="48" t="s">
        <v>3829</v>
      </c>
      <c r="H410" s="48"/>
      <c r="I410" s="48" t="s">
        <v>3828</v>
      </c>
      <c r="J410" s="48"/>
      <c r="K410" s="48" t="s">
        <v>2420</v>
      </c>
      <c r="L410" s="48" t="s">
        <v>463</v>
      </c>
      <c r="M410" s="47" t="s">
        <v>4146</v>
      </c>
      <c r="N410" s="48"/>
      <c r="O410" s="48" t="s">
        <v>3359</v>
      </c>
      <c r="P410" s="48" t="s">
        <v>1897</v>
      </c>
      <c r="Q410" s="104" t="s">
        <v>1914</v>
      </c>
      <c r="R410" s="104" t="s">
        <v>1896</v>
      </c>
      <c r="S410" s="75">
        <f t="shared" si="18"/>
        <v>1867</v>
      </c>
      <c r="T410" s="75" t="str">
        <f t="shared" si="19"/>
        <v>Tạp vụ</v>
      </c>
      <c r="V410">
        <f t="shared" si="20"/>
        <v>18671115</v>
      </c>
    </row>
    <row r="411" spans="1:22" ht="340">
      <c r="A411" s="48" t="s">
        <v>435</v>
      </c>
      <c r="B411" s="48">
        <v>11</v>
      </c>
      <c r="C411" s="48" t="s">
        <v>168</v>
      </c>
      <c r="D411" s="48" t="s">
        <v>13</v>
      </c>
      <c r="E411" s="48" t="s">
        <v>1564</v>
      </c>
      <c r="F411" s="48" t="s">
        <v>464</v>
      </c>
      <c r="G411" s="48" t="s">
        <v>3829</v>
      </c>
      <c r="H411" s="48"/>
      <c r="I411" s="48" t="s">
        <v>3827</v>
      </c>
      <c r="J411" s="48" t="s">
        <v>3833</v>
      </c>
      <c r="K411" s="48" t="s">
        <v>2421</v>
      </c>
      <c r="L411" s="48" t="s">
        <v>465</v>
      </c>
      <c r="M411" s="48" t="s">
        <v>4147</v>
      </c>
      <c r="N411" s="48"/>
      <c r="O411" s="48"/>
      <c r="P411" s="48"/>
      <c r="Q411" s="104"/>
      <c r="R411" s="104" t="s">
        <v>1896</v>
      </c>
      <c r="S411" s="75">
        <f t="shared" si="18"/>
        <v>1867</v>
      </c>
      <c r="T411" s="75" t="str">
        <f t="shared" si="19"/>
        <v>Tạp vụ</v>
      </c>
      <c r="V411">
        <f t="shared" si="20"/>
        <v>18671115</v>
      </c>
    </row>
    <row r="412" spans="1:22" ht="374">
      <c r="A412" s="48" t="s">
        <v>435</v>
      </c>
      <c r="B412" s="48">
        <v>11</v>
      </c>
      <c r="C412" s="48" t="s">
        <v>168</v>
      </c>
      <c r="D412" s="48" t="s">
        <v>13</v>
      </c>
      <c r="E412" s="48" t="s">
        <v>1013</v>
      </c>
      <c r="F412" s="48" t="s">
        <v>466</v>
      </c>
      <c r="G412" s="48" t="s">
        <v>3829</v>
      </c>
      <c r="H412" s="48"/>
      <c r="I412" s="48" t="s">
        <v>3828</v>
      </c>
      <c r="J412" s="48"/>
      <c r="K412" s="48" t="s">
        <v>2422</v>
      </c>
      <c r="L412" s="48" t="s">
        <v>467</v>
      </c>
      <c r="M412" s="48" t="s">
        <v>4148</v>
      </c>
      <c r="N412" s="48"/>
      <c r="O412" s="48"/>
      <c r="P412" s="48"/>
      <c r="Q412" s="104"/>
      <c r="R412" s="104" t="s">
        <v>1896</v>
      </c>
      <c r="S412" s="75">
        <f t="shared" si="18"/>
        <v>1867</v>
      </c>
      <c r="T412" s="75" t="str">
        <f t="shared" si="19"/>
        <v>Tạp vụ</v>
      </c>
      <c r="V412">
        <f t="shared" si="20"/>
        <v>18671115</v>
      </c>
    </row>
    <row r="413" spans="1:22" ht="289">
      <c r="A413" s="48" t="s">
        <v>435</v>
      </c>
      <c r="B413" s="48">
        <v>11</v>
      </c>
      <c r="C413" s="48" t="s">
        <v>168</v>
      </c>
      <c r="D413" s="48" t="s">
        <v>40</v>
      </c>
      <c r="E413" s="48" t="s">
        <v>468</v>
      </c>
      <c r="F413" s="48" t="s">
        <v>1858</v>
      </c>
      <c r="G413" s="94" t="s">
        <v>3863</v>
      </c>
      <c r="H413" s="94"/>
      <c r="I413" s="94" t="s">
        <v>3864</v>
      </c>
      <c r="J413" s="94"/>
      <c r="K413" s="48" t="s">
        <v>2314</v>
      </c>
      <c r="L413" s="48" t="s">
        <v>469</v>
      </c>
      <c r="M413" s="48" t="s">
        <v>3865</v>
      </c>
      <c r="N413" s="48"/>
      <c r="O413" s="48"/>
      <c r="P413" s="48"/>
      <c r="Q413" s="104"/>
      <c r="R413" s="104" t="s">
        <v>1896</v>
      </c>
      <c r="S413" s="75">
        <f t="shared" si="18"/>
        <v>1867</v>
      </c>
      <c r="T413" s="75" t="str">
        <f t="shared" si="19"/>
        <v>Giá chợ</v>
      </c>
      <c r="V413">
        <f t="shared" si="20"/>
        <v>18671115</v>
      </c>
    </row>
    <row r="414" spans="1:22" ht="255">
      <c r="A414" s="48" t="s">
        <v>435</v>
      </c>
      <c r="B414" s="48">
        <v>11</v>
      </c>
      <c r="C414" s="48" t="s">
        <v>168</v>
      </c>
      <c r="D414" s="48" t="s">
        <v>40</v>
      </c>
      <c r="E414" s="48" t="s">
        <v>470</v>
      </c>
      <c r="F414" s="48" t="s">
        <v>1857</v>
      </c>
      <c r="G414" s="94" t="s">
        <v>3863</v>
      </c>
      <c r="H414" s="94"/>
      <c r="I414" s="94" t="s">
        <v>3864</v>
      </c>
      <c r="J414" s="94"/>
      <c r="K414" s="48" t="s">
        <v>2423</v>
      </c>
      <c r="L414" s="48" t="s">
        <v>471</v>
      </c>
      <c r="M414" s="48" t="s">
        <v>3865</v>
      </c>
      <c r="N414" s="48"/>
      <c r="O414" s="48"/>
      <c r="P414" s="48"/>
      <c r="Q414" s="104"/>
      <c r="R414" s="104" t="s">
        <v>1896</v>
      </c>
      <c r="S414" s="75">
        <f t="shared" si="18"/>
        <v>1867</v>
      </c>
      <c r="T414" s="75" t="str">
        <f t="shared" si="19"/>
        <v>Giá chợ</v>
      </c>
      <c r="V414">
        <f t="shared" si="20"/>
        <v>18671115</v>
      </c>
    </row>
    <row r="415" spans="1:22" ht="238">
      <c r="A415" s="48" t="s">
        <v>435</v>
      </c>
      <c r="B415" s="48">
        <v>11</v>
      </c>
      <c r="C415" s="48" t="s">
        <v>168</v>
      </c>
      <c r="D415" s="48" t="s">
        <v>40</v>
      </c>
      <c r="E415" s="48" t="s">
        <v>472</v>
      </c>
      <c r="F415" s="48" t="s">
        <v>1856</v>
      </c>
      <c r="G415" s="94" t="s">
        <v>3863</v>
      </c>
      <c r="H415" s="94"/>
      <c r="I415" s="94" t="s">
        <v>3864</v>
      </c>
      <c r="J415" s="94"/>
      <c r="K415" s="48" t="s">
        <v>2424</v>
      </c>
      <c r="L415" s="48" t="s">
        <v>473</v>
      </c>
      <c r="M415" s="48" t="s">
        <v>3865</v>
      </c>
      <c r="N415" s="48"/>
      <c r="O415" s="48"/>
      <c r="P415" s="48"/>
      <c r="Q415" s="104"/>
      <c r="R415" s="104" t="s">
        <v>1896</v>
      </c>
      <c r="S415" s="75">
        <f t="shared" si="18"/>
        <v>1867</v>
      </c>
      <c r="T415" s="75" t="str">
        <f t="shared" si="19"/>
        <v>Giá chợ</v>
      </c>
      <c r="V415">
        <f t="shared" si="20"/>
        <v>18671115</v>
      </c>
    </row>
    <row r="416" spans="1:22" ht="289">
      <c r="A416" s="48" t="s">
        <v>435</v>
      </c>
      <c r="B416" s="48">
        <v>11</v>
      </c>
      <c r="C416" s="48" t="s">
        <v>168</v>
      </c>
      <c r="D416" s="48" t="s">
        <v>40</v>
      </c>
      <c r="E416" s="48" t="s">
        <v>474</v>
      </c>
      <c r="F416" s="48" t="s">
        <v>3007</v>
      </c>
      <c r="G416" s="94" t="s">
        <v>3863</v>
      </c>
      <c r="H416" s="94"/>
      <c r="I416" s="94" t="s">
        <v>3864</v>
      </c>
      <c r="J416" s="94"/>
      <c r="K416" s="48" t="s">
        <v>2405</v>
      </c>
      <c r="L416" s="48" t="s">
        <v>475</v>
      </c>
      <c r="M416" s="48" t="s">
        <v>3865</v>
      </c>
      <c r="N416" s="48"/>
      <c r="O416" s="48"/>
      <c r="P416" s="48"/>
      <c r="Q416" s="104"/>
      <c r="R416" s="104" t="s">
        <v>1896</v>
      </c>
      <c r="S416" s="75">
        <f t="shared" si="18"/>
        <v>1867</v>
      </c>
      <c r="T416" s="75" t="str">
        <f t="shared" si="19"/>
        <v>Giá chợ</v>
      </c>
      <c r="V416">
        <f t="shared" si="20"/>
        <v>18671115</v>
      </c>
    </row>
    <row r="417" spans="1:22" ht="153">
      <c r="A417" s="48" t="s">
        <v>435</v>
      </c>
      <c r="B417" s="48">
        <v>11</v>
      </c>
      <c r="C417" s="48" t="s">
        <v>168</v>
      </c>
      <c r="D417" s="48" t="s">
        <v>40</v>
      </c>
      <c r="E417" s="48" t="s">
        <v>476</v>
      </c>
      <c r="F417" s="48" t="s">
        <v>3006</v>
      </c>
      <c r="G417" s="94" t="s">
        <v>3863</v>
      </c>
      <c r="H417" s="94"/>
      <c r="I417" s="94" t="s">
        <v>3864</v>
      </c>
      <c r="J417" s="94"/>
      <c r="K417" s="48" t="s">
        <v>2406</v>
      </c>
      <c r="L417" s="48" t="s">
        <v>477</v>
      </c>
      <c r="M417" s="48" t="s">
        <v>3865</v>
      </c>
      <c r="N417" s="48"/>
      <c r="O417" s="48"/>
      <c r="P417" s="48"/>
      <c r="Q417" s="104"/>
      <c r="R417" s="104" t="s">
        <v>1896</v>
      </c>
      <c r="S417" s="75">
        <f t="shared" si="18"/>
        <v>1867</v>
      </c>
      <c r="T417" s="75" t="str">
        <f t="shared" si="19"/>
        <v>Giá chợ</v>
      </c>
      <c r="V417">
        <f t="shared" si="20"/>
        <v>18671115</v>
      </c>
    </row>
    <row r="418" spans="1:22" ht="221">
      <c r="A418" s="48" t="s">
        <v>435</v>
      </c>
      <c r="B418" s="48">
        <v>11</v>
      </c>
      <c r="C418" s="48" t="s">
        <v>168</v>
      </c>
      <c r="D418" s="48" t="s">
        <v>40</v>
      </c>
      <c r="E418" s="48" t="s">
        <v>478</v>
      </c>
      <c r="F418" s="48" t="s">
        <v>2989</v>
      </c>
      <c r="G418" s="94" t="s">
        <v>3863</v>
      </c>
      <c r="H418" s="94"/>
      <c r="I418" s="94" t="s">
        <v>3864</v>
      </c>
      <c r="J418" s="94"/>
      <c r="K418" s="48" t="s">
        <v>2384</v>
      </c>
      <c r="L418" s="48" t="s">
        <v>479</v>
      </c>
      <c r="M418" s="48" t="s">
        <v>3865</v>
      </c>
      <c r="N418" s="48"/>
      <c r="O418" s="48"/>
      <c r="P418" s="48"/>
      <c r="Q418" s="104"/>
      <c r="R418" s="104" t="s">
        <v>1896</v>
      </c>
      <c r="S418" s="75">
        <f t="shared" si="18"/>
        <v>1867</v>
      </c>
      <c r="T418" s="75" t="str">
        <f t="shared" si="19"/>
        <v>Giá chợ</v>
      </c>
      <c r="V418">
        <f t="shared" si="20"/>
        <v>18671115</v>
      </c>
    </row>
    <row r="419" spans="1:22" ht="170">
      <c r="A419" s="48" t="s">
        <v>480</v>
      </c>
      <c r="B419" s="48">
        <v>12</v>
      </c>
      <c r="C419" s="48" t="s">
        <v>168</v>
      </c>
      <c r="D419" s="48" t="s">
        <v>27</v>
      </c>
      <c r="E419" s="47" t="s">
        <v>1013</v>
      </c>
      <c r="F419" s="48" t="s">
        <v>481</v>
      </c>
      <c r="G419" s="48" t="s">
        <v>3844</v>
      </c>
      <c r="H419" s="48"/>
      <c r="I419" s="48" t="s">
        <v>3827</v>
      </c>
      <c r="J419" s="48"/>
      <c r="K419" s="48" t="s">
        <v>2425</v>
      </c>
      <c r="L419" s="48" t="s">
        <v>482</v>
      </c>
      <c r="M419" s="47" t="s">
        <v>4158</v>
      </c>
      <c r="N419" s="48"/>
      <c r="O419" s="48" t="s">
        <v>3628</v>
      </c>
      <c r="P419" s="48"/>
      <c r="Q419" s="104"/>
      <c r="R419" s="104" t="s">
        <v>1896</v>
      </c>
      <c r="S419" s="75">
        <f t="shared" si="18"/>
        <v>1867</v>
      </c>
      <c r="T419" s="75" t="str">
        <f t="shared" si="19"/>
        <v>Công vụ</v>
      </c>
      <c r="V419">
        <f t="shared" si="20"/>
        <v>18671215</v>
      </c>
    </row>
    <row r="420" spans="1:22" ht="409.5">
      <c r="A420" s="48" t="s">
        <v>480</v>
      </c>
      <c r="B420" s="48">
        <v>12</v>
      </c>
      <c r="C420" s="48" t="s">
        <v>168</v>
      </c>
      <c r="D420" s="48" t="s">
        <v>27</v>
      </c>
      <c r="E420" s="47" t="s">
        <v>1013</v>
      </c>
      <c r="F420" s="48" t="s">
        <v>483</v>
      </c>
      <c r="G420" s="48" t="s">
        <v>3844</v>
      </c>
      <c r="H420" s="48"/>
      <c r="I420" s="48" t="s">
        <v>3838</v>
      </c>
      <c r="J420" s="48" t="s">
        <v>3828</v>
      </c>
      <c r="K420" s="48" t="s">
        <v>2426</v>
      </c>
      <c r="L420" s="48" t="s">
        <v>484</v>
      </c>
      <c r="M420" s="48" t="s">
        <v>4159</v>
      </c>
      <c r="N420" s="48"/>
      <c r="O420" s="48"/>
      <c r="P420" s="48"/>
      <c r="Q420" s="104"/>
      <c r="R420" s="104" t="s">
        <v>1896</v>
      </c>
      <c r="S420" s="75">
        <f t="shared" si="18"/>
        <v>1867</v>
      </c>
      <c r="T420" s="75" t="str">
        <f t="shared" si="19"/>
        <v>Công vụ</v>
      </c>
      <c r="V420">
        <f t="shared" si="20"/>
        <v>18671215</v>
      </c>
    </row>
    <row r="421" spans="1:22" ht="323">
      <c r="A421" s="48" t="s">
        <v>480</v>
      </c>
      <c r="B421" s="48">
        <v>12</v>
      </c>
      <c r="C421" s="48" t="s">
        <v>168</v>
      </c>
      <c r="D421" s="48" t="s">
        <v>27</v>
      </c>
      <c r="E421" s="48" t="s">
        <v>1564</v>
      </c>
      <c r="F421" s="48" t="s">
        <v>485</v>
      </c>
      <c r="G421" s="48" t="s">
        <v>3844</v>
      </c>
      <c r="H421" s="48"/>
      <c r="I421" s="48" t="s">
        <v>3828</v>
      </c>
      <c r="J421" s="48" t="s">
        <v>3827</v>
      </c>
      <c r="K421" s="48" t="s">
        <v>2427</v>
      </c>
      <c r="L421" s="48" t="s">
        <v>486</v>
      </c>
      <c r="M421" s="48" t="s">
        <v>4454</v>
      </c>
      <c r="N421" s="48"/>
      <c r="O421" s="48"/>
      <c r="P421" s="48"/>
      <c r="Q421" s="104"/>
      <c r="R421" s="104" t="s">
        <v>1896</v>
      </c>
      <c r="S421" s="75">
        <f t="shared" si="18"/>
        <v>1867</v>
      </c>
      <c r="T421" s="75" t="str">
        <f t="shared" si="19"/>
        <v>Công vụ</v>
      </c>
      <c r="V421">
        <f t="shared" si="20"/>
        <v>18671215</v>
      </c>
    </row>
    <row r="422" spans="1:22" ht="408">
      <c r="A422" s="48" t="s">
        <v>480</v>
      </c>
      <c r="B422" s="48">
        <v>12</v>
      </c>
      <c r="C422" s="48" t="s">
        <v>168</v>
      </c>
      <c r="D422" s="48" t="s">
        <v>27</v>
      </c>
      <c r="E422" s="48" t="s">
        <v>1564</v>
      </c>
      <c r="F422" s="48" t="s">
        <v>487</v>
      </c>
      <c r="G422" s="48" t="s">
        <v>3844</v>
      </c>
      <c r="H422" s="48"/>
      <c r="I422" s="48" t="s">
        <v>3827</v>
      </c>
      <c r="J422" s="48"/>
      <c r="K422" s="48" t="s">
        <v>2428</v>
      </c>
      <c r="L422" s="48" t="s">
        <v>488</v>
      </c>
      <c r="M422" s="47" t="s">
        <v>4160</v>
      </c>
      <c r="N422" s="48"/>
      <c r="O422" s="48" t="s">
        <v>3609</v>
      </c>
      <c r="P422" s="48"/>
      <c r="Q422" s="104"/>
      <c r="R422" s="104" t="s">
        <v>1896</v>
      </c>
      <c r="S422" s="75">
        <f t="shared" si="18"/>
        <v>1867</v>
      </c>
      <c r="T422" s="75" t="str">
        <f t="shared" si="19"/>
        <v>Công vụ</v>
      </c>
      <c r="V422">
        <f t="shared" si="20"/>
        <v>18671215</v>
      </c>
    </row>
    <row r="423" spans="1:22" ht="323">
      <c r="A423" s="48" t="s">
        <v>480</v>
      </c>
      <c r="B423" s="48">
        <v>12</v>
      </c>
      <c r="C423" s="48" t="s">
        <v>168</v>
      </c>
      <c r="D423" s="48" t="s">
        <v>27</v>
      </c>
      <c r="E423" s="48" t="s">
        <v>1564</v>
      </c>
      <c r="F423" s="48" t="s">
        <v>489</v>
      </c>
      <c r="G423" s="48" t="s">
        <v>3844</v>
      </c>
      <c r="H423" s="48"/>
      <c r="I423" s="48" t="s">
        <v>3828</v>
      </c>
      <c r="J423" s="48" t="s">
        <v>3827</v>
      </c>
      <c r="K423" s="48" t="s">
        <v>2429</v>
      </c>
      <c r="L423" s="48" t="s">
        <v>490</v>
      </c>
      <c r="M423" s="48" t="s">
        <v>4455</v>
      </c>
      <c r="N423" s="48"/>
      <c r="O423" s="48"/>
      <c r="P423" s="48"/>
      <c r="Q423" s="104"/>
      <c r="R423" s="104" t="s">
        <v>1896</v>
      </c>
      <c r="S423" s="75">
        <f t="shared" si="18"/>
        <v>1867</v>
      </c>
      <c r="T423" s="75" t="str">
        <f t="shared" si="19"/>
        <v>Công vụ</v>
      </c>
      <c r="V423">
        <f t="shared" si="20"/>
        <v>18671215</v>
      </c>
    </row>
    <row r="424" spans="1:22" ht="409.5">
      <c r="A424" s="48" t="s">
        <v>480</v>
      </c>
      <c r="B424" s="48">
        <v>12</v>
      </c>
      <c r="C424" s="48" t="s">
        <v>168</v>
      </c>
      <c r="D424" s="48" t="s">
        <v>27</v>
      </c>
      <c r="E424" s="47" t="s">
        <v>1874</v>
      </c>
      <c r="F424" s="48" t="s">
        <v>491</v>
      </c>
      <c r="G424" s="48" t="s">
        <v>3844</v>
      </c>
      <c r="H424" s="48"/>
      <c r="I424" s="48" t="s">
        <v>3827</v>
      </c>
      <c r="J424" s="48"/>
      <c r="K424" s="48" t="s">
        <v>2430</v>
      </c>
      <c r="L424" s="48" t="s">
        <v>492</v>
      </c>
      <c r="M424" s="47" t="s">
        <v>4161</v>
      </c>
      <c r="N424" s="48"/>
      <c r="O424" s="48" t="s">
        <v>3629</v>
      </c>
      <c r="P424" s="48"/>
      <c r="Q424" s="104"/>
      <c r="R424" s="104" t="s">
        <v>1896</v>
      </c>
      <c r="S424" s="75">
        <f t="shared" si="18"/>
        <v>1867</v>
      </c>
      <c r="T424" s="75" t="str">
        <f t="shared" si="19"/>
        <v>Công vụ</v>
      </c>
      <c r="V424">
        <f t="shared" si="20"/>
        <v>18671215</v>
      </c>
    </row>
    <row r="425" spans="1:22" ht="323">
      <c r="A425" s="48" t="s">
        <v>480</v>
      </c>
      <c r="B425" s="48">
        <v>12</v>
      </c>
      <c r="C425" s="48" t="s">
        <v>168</v>
      </c>
      <c r="D425" s="48" t="s">
        <v>27</v>
      </c>
      <c r="E425" s="48" t="s">
        <v>1564</v>
      </c>
      <c r="F425" s="48" t="s">
        <v>493</v>
      </c>
      <c r="G425" s="48" t="s">
        <v>3844</v>
      </c>
      <c r="H425" s="48"/>
      <c r="I425" s="48" t="s">
        <v>3827</v>
      </c>
      <c r="J425" s="48"/>
      <c r="K425" s="48" t="s">
        <v>2431</v>
      </c>
      <c r="L425" s="48" t="s">
        <v>494</v>
      </c>
      <c r="M425" s="48" t="s">
        <v>4162</v>
      </c>
      <c r="N425" s="48"/>
      <c r="O425" s="48"/>
      <c r="P425" s="48"/>
      <c r="Q425" s="104"/>
      <c r="R425" s="104" t="s">
        <v>1896</v>
      </c>
      <c r="S425" s="75">
        <f t="shared" si="18"/>
        <v>1867</v>
      </c>
      <c r="T425" s="75" t="str">
        <f t="shared" si="19"/>
        <v>Công vụ</v>
      </c>
      <c r="V425">
        <f t="shared" si="20"/>
        <v>18671215</v>
      </c>
    </row>
    <row r="426" spans="1:22" ht="136">
      <c r="A426" s="48" t="s">
        <v>480</v>
      </c>
      <c r="B426" s="48">
        <v>12</v>
      </c>
      <c r="C426" s="48" t="s">
        <v>168</v>
      </c>
      <c r="D426" s="48" t="s">
        <v>27</v>
      </c>
      <c r="E426" s="48" t="s">
        <v>1564</v>
      </c>
      <c r="F426" s="48" t="s">
        <v>495</v>
      </c>
      <c r="G426" s="48" t="s">
        <v>3844</v>
      </c>
      <c r="H426" s="48"/>
      <c r="I426" s="48" t="s">
        <v>3827</v>
      </c>
      <c r="J426" s="48" t="s">
        <v>3867</v>
      </c>
      <c r="K426" s="48" t="s">
        <v>2432</v>
      </c>
      <c r="L426" s="48" t="s">
        <v>496</v>
      </c>
      <c r="M426" s="48" t="s">
        <v>4163</v>
      </c>
      <c r="N426" s="48"/>
      <c r="O426" s="48"/>
      <c r="P426" s="48"/>
      <c r="Q426" s="104"/>
      <c r="R426" s="104" t="s">
        <v>1896</v>
      </c>
      <c r="S426" s="75">
        <f t="shared" si="18"/>
        <v>1867</v>
      </c>
      <c r="T426" s="75" t="str">
        <f t="shared" si="19"/>
        <v>Công vụ</v>
      </c>
      <c r="V426">
        <f t="shared" si="20"/>
        <v>18671215</v>
      </c>
    </row>
    <row r="427" spans="1:22" ht="408">
      <c r="A427" s="48" t="s">
        <v>480</v>
      </c>
      <c r="B427" s="48">
        <v>12</v>
      </c>
      <c r="C427" s="48" t="s">
        <v>168</v>
      </c>
      <c r="D427" s="48" t="s">
        <v>27</v>
      </c>
      <c r="E427" s="48" t="s">
        <v>1564</v>
      </c>
      <c r="F427" s="48" t="s">
        <v>497</v>
      </c>
      <c r="G427" s="48" t="s">
        <v>3844</v>
      </c>
      <c r="H427" s="48" t="s">
        <v>3837</v>
      </c>
      <c r="I427" s="48" t="s">
        <v>3830</v>
      </c>
      <c r="J427" s="48" t="s">
        <v>3827</v>
      </c>
      <c r="K427" s="48" t="s">
        <v>2433</v>
      </c>
      <c r="L427" s="48" t="s">
        <v>498</v>
      </c>
      <c r="M427" s="48" t="s">
        <v>4466</v>
      </c>
      <c r="N427" s="48"/>
      <c r="O427" s="48"/>
      <c r="P427" s="48"/>
      <c r="Q427" s="104"/>
      <c r="R427" s="104" t="s">
        <v>1896</v>
      </c>
      <c r="S427" s="75">
        <f t="shared" si="18"/>
        <v>1867</v>
      </c>
      <c r="T427" s="75" t="str">
        <f t="shared" si="19"/>
        <v>Công vụ</v>
      </c>
      <c r="V427">
        <f t="shared" si="20"/>
        <v>18671215</v>
      </c>
    </row>
    <row r="428" spans="1:22" ht="408">
      <c r="A428" s="48" t="s">
        <v>480</v>
      </c>
      <c r="B428" s="48">
        <v>12</v>
      </c>
      <c r="C428" s="48" t="s">
        <v>168</v>
      </c>
      <c r="D428" s="48" t="s">
        <v>27</v>
      </c>
      <c r="E428" s="48" t="s">
        <v>1564</v>
      </c>
      <c r="F428" s="48" t="s">
        <v>499</v>
      </c>
      <c r="G428" s="48" t="s">
        <v>3844</v>
      </c>
      <c r="H428" s="48" t="s">
        <v>3837</v>
      </c>
      <c r="I428" s="48" t="s">
        <v>3827</v>
      </c>
      <c r="J428" s="48"/>
      <c r="K428" s="48" t="s">
        <v>2434</v>
      </c>
      <c r="L428" s="48" t="s">
        <v>500</v>
      </c>
      <c r="M428" s="48" t="s">
        <v>4164</v>
      </c>
      <c r="N428" s="48"/>
      <c r="O428" s="48"/>
      <c r="P428" s="48"/>
      <c r="Q428" s="104"/>
      <c r="R428" s="104" t="s">
        <v>1896</v>
      </c>
      <c r="S428" s="75">
        <f t="shared" si="18"/>
        <v>1867</v>
      </c>
      <c r="T428" s="75" t="str">
        <f t="shared" si="19"/>
        <v>Công vụ</v>
      </c>
      <c r="V428">
        <f t="shared" si="20"/>
        <v>18671215</v>
      </c>
    </row>
    <row r="429" spans="1:22" ht="187">
      <c r="A429" s="48" t="s">
        <v>480</v>
      </c>
      <c r="B429" s="48">
        <v>12</v>
      </c>
      <c r="C429" s="48" t="s">
        <v>168</v>
      </c>
      <c r="D429" s="48" t="s">
        <v>27</v>
      </c>
      <c r="E429" s="48" t="s">
        <v>1564</v>
      </c>
      <c r="F429" s="48" t="s">
        <v>501</v>
      </c>
      <c r="G429" s="48" t="s">
        <v>3844</v>
      </c>
      <c r="H429" s="48"/>
      <c r="I429" s="48" t="s">
        <v>3880</v>
      </c>
      <c r="J429" s="48" t="s">
        <v>3827</v>
      </c>
      <c r="K429" s="48" t="s">
        <v>2435</v>
      </c>
      <c r="L429" s="48" t="s">
        <v>502</v>
      </c>
      <c r="M429" s="48" t="s">
        <v>4581</v>
      </c>
      <c r="N429" s="48"/>
      <c r="O429" s="48"/>
      <c r="P429" s="48"/>
      <c r="Q429" s="104"/>
      <c r="R429" s="104" t="s">
        <v>1896</v>
      </c>
      <c r="S429" s="75">
        <f t="shared" si="18"/>
        <v>1867</v>
      </c>
      <c r="T429" s="75" t="str">
        <f t="shared" si="19"/>
        <v>Công vụ</v>
      </c>
      <c r="V429">
        <f t="shared" si="20"/>
        <v>18671215</v>
      </c>
    </row>
    <row r="430" spans="1:22" ht="170">
      <c r="A430" s="48" t="s">
        <v>480</v>
      </c>
      <c r="B430" s="48">
        <v>12</v>
      </c>
      <c r="C430" s="48" t="s">
        <v>168</v>
      </c>
      <c r="D430" s="48" t="s">
        <v>27</v>
      </c>
      <c r="E430" s="48" t="s">
        <v>1564</v>
      </c>
      <c r="F430" s="48" t="s">
        <v>503</v>
      </c>
      <c r="G430" s="48" t="s">
        <v>3844</v>
      </c>
      <c r="H430" s="48"/>
      <c r="I430" s="48" t="s">
        <v>3828</v>
      </c>
      <c r="J430" s="48"/>
      <c r="K430" s="48" t="s">
        <v>2436</v>
      </c>
      <c r="L430" s="48" t="s">
        <v>504</v>
      </c>
      <c r="M430" s="48" t="s">
        <v>4165</v>
      </c>
      <c r="N430" s="48"/>
      <c r="O430" s="48"/>
      <c r="P430" s="48"/>
      <c r="Q430" s="104"/>
      <c r="R430" s="104" t="s">
        <v>1896</v>
      </c>
      <c r="S430" s="75">
        <f t="shared" si="18"/>
        <v>1867</v>
      </c>
      <c r="T430" s="75" t="str">
        <f t="shared" si="19"/>
        <v>Công vụ</v>
      </c>
      <c r="V430">
        <f t="shared" si="20"/>
        <v>18671215</v>
      </c>
    </row>
    <row r="431" spans="1:22" ht="306">
      <c r="A431" s="48" t="s">
        <v>480</v>
      </c>
      <c r="B431" s="48">
        <v>12</v>
      </c>
      <c r="C431" s="48" t="s">
        <v>168</v>
      </c>
      <c r="D431" s="48" t="s">
        <v>27</v>
      </c>
      <c r="E431" s="48" t="s">
        <v>1564</v>
      </c>
      <c r="F431" s="48" t="s">
        <v>505</v>
      </c>
      <c r="G431" s="48" t="s">
        <v>3844</v>
      </c>
      <c r="H431" s="48" t="s">
        <v>3837</v>
      </c>
      <c r="I431" s="48" t="s">
        <v>3827</v>
      </c>
      <c r="J431" s="48" t="s">
        <v>3830</v>
      </c>
      <c r="K431" s="48" t="s">
        <v>2437</v>
      </c>
      <c r="L431" s="48" t="s">
        <v>506</v>
      </c>
      <c r="M431" s="48" t="s">
        <v>4166</v>
      </c>
      <c r="N431" s="48"/>
      <c r="O431" s="48"/>
      <c r="P431" s="48"/>
      <c r="Q431" s="104"/>
      <c r="R431" s="104" t="s">
        <v>1896</v>
      </c>
      <c r="S431" s="75">
        <f t="shared" si="18"/>
        <v>1867</v>
      </c>
      <c r="T431" s="75" t="str">
        <f t="shared" si="19"/>
        <v>Công vụ</v>
      </c>
      <c r="V431">
        <f t="shared" si="20"/>
        <v>18671215</v>
      </c>
    </row>
    <row r="432" spans="1:22" ht="409.5">
      <c r="A432" s="48" t="s">
        <v>480</v>
      </c>
      <c r="B432" s="48">
        <v>12</v>
      </c>
      <c r="C432" s="48" t="s">
        <v>168</v>
      </c>
      <c r="D432" s="48" t="s">
        <v>13</v>
      </c>
      <c r="E432" s="48" t="s">
        <v>1564</v>
      </c>
      <c r="F432" s="48" t="s">
        <v>507</v>
      </c>
      <c r="G432" s="48" t="s">
        <v>3829</v>
      </c>
      <c r="H432" s="48"/>
      <c r="I432" s="48" t="s">
        <v>3830</v>
      </c>
      <c r="J432" s="48"/>
      <c r="K432" s="48" t="s">
        <v>2438</v>
      </c>
      <c r="L432" s="48" t="s">
        <v>508</v>
      </c>
      <c r="M432" s="48" t="s">
        <v>4167</v>
      </c>
      <c r="N432" s="48"/>
      <c r="O432" s="48"/>
      <c r="P432" s="48"/>
      <c r="Q432" s="104"/>
      <c r="R432" s="104" t="s">
        <v>1896</v>
      </c>
      <c r="S432" s="75">
        <f t="shared" si="18"/>
        <v>1867</v>
      </c>
      <c r="T432" s="75" t="str">
        <f t="shared" si="19"/>
        <v>Tạp vụ</v>
      </c>
      <c r="V432">
        <f t="shared" si="20"/>
        <v>18671215</v>
      </c>
    </row>
    <row r="433" spans="1:22" ht="409.5">
      <c r="A433" s="48" t="s">
        <v>480</v>
      </c>
      <c r="B433" s="48">
        <v>12</v>
      </c>
      <c r="C433" s="48" t="s">
        <v>168</v>
      </c>
      <c r="D433" s="48" t="s">
        <v>13</v>
      </c>
      <c r="E433" s="48" t="s">
        <v>1564</v>
      </c>
      <c r="F433" s="48" t="s">
        <v>509</v>
      </c>
      <c r="G433" s="48" t="s">
        <v>3829</v>
      </c>
      <c r="H433" s="48"/>
      <c r="I433" s="48" t="s">
        <v>3830</v>
      </c>
      <c r="J433" s="48"/>
      <c r="K433" s="48" t="s">
        <v>2439</v>
      </c>
      <c r="L433" s="48" t="s">
        <v>510</v>
      </c>
      <c r="M433" s="48" t="s">
        <v>4168</v>
      </c>
      <c r="N433" s="48"/>
      <c r="O433" s="48"/>
      <c r="P433" s="48"/>
      <c r="Q433" s="104"/>
      <c r="R433" s="104" t="s">
        <v>1896</v>
      </c>
      <c r="S433" s="75">
        <f t="shared" si="18"/>
        <v>1867</v>
      </c>
      <c r="T433" s="75" t="str">
        <f t="shared" si="19"/>
        <v>Tạp vụ</v>
      </c>
      <c r="V433">
        <f t="shared" si="20"/>
        <v>18671215</v>
      </c>
    </row>
    <row r="434" spans="1:22" ht="306">
      <c r="A434" s="48" t="s">
        <v>480</v>
      </c>
      <c r="B434" s="48">
        <v>12</v>
      </c>
      <c r="C434" s="48" t="s">
        <v>168</v>
      </c>
      <c r="D434" s="48" t="s">
        <v>13</v>
      </c>
      <c r="E434" s="48" t="s">
        <v>1564</v>
      </c>
      <c r="F434" s="48" t="s">
        <v>511</v>
      </c>
      <c r="G434" s="45" t="s">
        <v>3824</v>
      </c>
      <c r="H434" s="45"/>
      <c r="I434" s="45" t="s">
        <v>3830</v>
      </c>
      <c r="J434" s="45" t="s">
        <v>3823</v>
      </c>
      <c r="K434" s="48" t="s">
        <v>2440</v>
      </c>
      <c r="L434" s="48" t="s">
        <v>512</v>
      </c>
      <c r="M434" s="48" t="s">
        <v>4169</v>
      </c>
      <c r="N434" s="48"/>
      <c r="O434" s="48"/>
      <c r="P434" s="48"/>
      <c r="Q434" s="104"/>
      <c r="R434" s="104" t="s">
        <v>1896</v>
      </c>
      <c r="S434" s="75">
        <f t="shared" si="18"/>
        <v>1867</v>
      </c>
      <c r="T434" s="75" t="str">
        <f t="shared" si="19"/>
        <v>Tạp vụ</v>
      </c>
      <c r="V434">
        <f t="shared" si="20"/>
        <v>18671215</v>
      </c>
    </row>
    <row r="435" spans="1:22" ht="221">
      <c r="A435" s="48" t="s">
        <v>480</v>
      </c>
      <c r="B435" s="48">
        <v>12</v>
      </c>
      <c r="C435" s="48" t="s">
        <v>168</v>
      </c>
      <c r="D435" s="48" t="s">
        <v>13</v>
      </c>
      <c r="E435" s="48" t="s">
        <v>1564</v>
      </c>
      <c r="F435" s="48" t="s">
        <v>513</v>
      </c>
      <c r="G435" s="48" t="s">
        <v>3829</v>
      </c>
      <c r="H435" s="48"/>
      <c r="I435" s="48" t="s">
        <v>3827</v>
      </c>
      <c r="J435" s="48"/>
      <c r="K435" s="48" t="s">
        <v>2441</v>
      </c>
      <c r="L435" s="48" t="s">
        <v>514</v>
      </c>
      <c r="M435" s="48" t="s">
        <v>4170</v>
      </c>
      <c r="N435" s="48"/>
      <c r="O435" s="48"/>
      <c r="P435" s="48"/>
      <c r="Q435" s="104"/>
      <c r="R435" s="104" t="s">
        <v>1896</v>
      </c>
      <c r="S435" s="75">
        <f t="shared" si="18"/>
        <v>1867</v>
      </c>
      <c r="T435" s="75" t="str">
        <f t="shared" si="19"/>
        <v>Tạp vụ</v>
      </c>
      <c r="V435">
        <f t="shared" si="20"/>
        <v>18671215</v>
      </c>
    </row>
    <row r="436" spans="1:22" ht="306">
      <c r="A436" s="48" t="s">
        <v>480</v>
      </c>
      <c r="B436" s="48">
        <v>12</v>
      </c>
      <c r="C436" s="48" t="s">
        <v>168</v>
      </c>
      <c r="D436" s="48" t="s">
        <v>13</v>
      </c>
      <c r="E436" s="48" t="s">
        <v>1564</v>
      </c>
      <c r="F436" s="48" t="s">
        <v>515</v>
      </c>
      <c r="G436" s="48" t="s">
        <v>3829</v>
      </c>
      <c r="H436" s="48"/>
      <c r="I436" s="48" t="s">
        <v>3846</v>
      </c>
      <c r="J436" s="48"/>
      <c r="K436" s="48" t="s">
        <v>2442</v>
      </c>
      <c r="L436" s="48" t="s">
        <v>516</v>
      </c>
      <c r="M436" s="48" t="s">
        <v>4171</v>
      </c>
      <c r="N436" s="48"/>
      <c r="O436" s="48"/>
      <c r="P436" s="48"/>
      <c r="Q436" s="104"/>
      <c r="R436" s="104" t="s">
        <v>1896</v>
      </c>
      <c r="S436" s="75">
        <f t="shared" si="18"/>
        <v>1867</v>
      </c>
      <c r="T436" s="75" t="str">
        <f t="shared" si="19"/>
        <v>Tạp vụ</v>
      </c>
      <c r="V436">
        <f t="shared" si="20"/>
        <v>18671215</v>
      </c>
    </row>
    <row r="437" spans="1:22" ht="255">
      <c r="A437" s="48" t="s">
        <v>480</v>
      </c>
      <c r="B437" s="48">
        <v>12</v>
      </c>
      <c r="C437" s="48" t="s">
        <v>168</v>
      </c>
      <c r="D437" s="48" t="s">
        <v>13</v>
      </c>
      <c r="E437" s="48" t="s">
        <v>1564</v>
      </c>
      <c r="F437" s="48" t="s">
        <v>517</v>
      </c>
      <c r="G437" s="48" t="s">
        <v>3829</v>
      </c>
      <c r="H437" s="48"/>
      <c r="I437" s="48" t="s">
        <v>3846</v>
      </c>
      <c r="J437" s="48"/>
      <c r="K437" s="48" t="s">
        <v>2443</v>
      </c>
      <c r="L437" s="48" t="s">
        <v>518</v>
      </c>
      <c r="M437" s="48" t="s">
        <v>4172</v>
      </c>
      <c r="N437" s="48"/>
      <c r="O437" s="48"/>
      <c r="P437" s="48"/>
      <c r="Q437" s="104"/>
      <c r="R437" s="104" t="s">
        <v>1896</v>
      </c>
      <c r="S437" s="75">
        <f t="shared" si="18"/>
        <v>1867</v>
      </c>
      <c r="T437" s="75" t="str">
        <f t="shared" si="19"/>
        <v>Tạp vụ</v>
      </c>
      <c r="V437">
        <f t="shared" si="20"/>
        <v>18671215</v>
      </c>
    </row>
    <row r="438" spans="1:22" ht="340">
      <c r="A438" s="48" t="s">
        <v>480</v>
      </c>
      <c r="B438" s="48">
        <v>12</v>
      </c>
      <c r="C438" s="48" t="s">
        <v>168</v>
      </c>
      <c r="D438" s="48" t="s">
        <v>40</v>
      </c>
      <c r="E438" s="48" t="s">
        <v>468</v>
      </c>
      <c r="F438" s="48" t="s">
        <v>2935</v>
      </c>
      <c r="G438" s="94" t="s">
        <v>3863</v>
      </c>
      <c r="H438" s="94"/>
      <c r="I438" s="94" t="s">
        <v>3864</v>
      </c>
      <c r="J438" s="94"/>
      <c r="K438" s="48" t="s">
        <v>2314</v>
      </c>
      <c r="L438" s="48" t="s">
        <v>519</v>
      </c>
      <c r="M438" s="48" t="s">
        <v>3865</v>
      </c>
      <c r="N438" s="48"/>
      <c r="O438" s="48"/>
      <c r="P438" s="48"/>
      <c r="Q438" s="104"/>
      <c r="R438" s="104" t="s">
        <v>1896</v>
      </c>
      <c r="S438" s="75">
        <f t="shared" si="18"/>
        <v>1867</v>
      </c>
      <c r="T438" s="75" t="str">
        <f t="shared" si="19"/>
        <v>Giá chợ</v>
      </c>
      <c r="V438">
        <f t="shared" si="20"/>
        <v>18671215</v>
      </c>
    </row>
    <row r="439" spans="1:22" ht="357">
      <c r="A439" s="48" t="s">
        <v>480</v>
      </c>
      <c r="B439" s="48">
        <v>12</v>
      </c>
      <c r="C439" s="48" t="s">
        <v>168</v>
      </c>
      <c r="D439" s="48" t="s">
        <v>40</v>
      </c>
      <c r="E439" s="48" t="s">
        <v>470</v>
      </c>
      <c r="F439" s="48" t="s">
        <v>3008</v>
      </c>
      <c r="G439" s="48" t="s">
        <v>3837</v>
      </c>
      <c r="H439" s="48"/>
      <c r="I439" s="48" t="s">
        <v>3838</v>
      </c>
      <c r="J439" s="48"/>
      <c r="K439" s="48" t="s">
        <v>2423</v>
      </c>
      <c r="L439" s="48" t="s">
        <v>520</v>
      </c>
      <c r="M439" s="48" t="s">
        <v>4173</v>
      </c>
      <c r="N439" s="48"/>
      <c r="O439" s="48"/>
      <c r="P439" s="48"/>
      <c r="Q439" s="104"/>
      <c r="R439" s="104" t="s">
        <v>1896</v>
      </c>
      <c r="S439" s="75">
        <f t="shared" si="18"/>
        <v>1867</v>
      </c>
      <c r="T439" s="75" t="str">
        <f t="shared" si="19"/>
        <v>Giá chợ</v>
      </c>
      <c r="V439">
        <f t="shared" si="20"/>
        <v>18671215</v>
      </c>
    </row>
    <row r="440" spans="1:22" ht="323">
      <c r="A440" s="48" t="s">
        <v>480</v>
      </c>
      <c r="B440" s="48">
        <v>12</v>
      </c>
      <c r="C440" s="48" t="s">
        <v>168</v>
      </c>
      <c r="D440" s="48" t="s">
        <v>40</v>
      </c>
      <c r="E440" s="48" t="s">
        <v>472</v>
      </c>
      <c r="F440" s="48" t="s">
        <v>3009</v>
      </c>
      <c r="G440" s="94" t="s">
        <v>3863</v>
      </c>
      <c r="H440" s="94"/>
      <c r="I440" s="94" t="s">
        <v>3864</v>
      </c>
      <c r="J440" s="94"/>
      <c r="K440" s="48" t="s">
        <v>2444</v>
      </c>
      <c r="L440" s="48" t="s">
        <v>521</v>
      </c>
      <c r="M440" s="48" t="s">
        <v>3865</v>
      </c>
      <c r="N440" s="48"/>
      <c r="O440" s="48"/>
      <c r="P440" s="48"/>
      <c r="Q440" s="104"/>
      <c r="R440" s="104" t="s">
        <v>1896</v>
      </c>
      <c r="S440" s="75">
        <f t="shared" si="18"/>
        <v>1867</v>
      </c>
      <c r="T440" s="75" t="str">
        <f t="shared" si="19"/>
        <v>Giá chợ</v>
      </c>
      <c r="V440">
        <f t="shared" si="20"/>
        <v>18671215</v>
      </c>
    </row>
    <row r="441" spans="1:22" ht="357">
      <c r="A441" s="48" t="s">
        <v>480</v>
      </c>
      <c r="B441" s="48">
        <v>12</v>
      </c>
      <c r="C441" s="48" t="s">
        <v>168</v>
      </c>
      <c r="D441" s="48" t="s">
        <v>40</v>
      </c>
      <c r="E441" s="48" t="s">
        <v>474</v>
      </c>
      <c r="F441" s="48" t="s">
        <v>3005</v>
      </c>
      <c r="G441" s="94" t="s">
        <v>3863</v>
      </c>
      <c r="H441" s="94"/>
      <c r="I441" s="94" t="s">
        <v>3864</v>
      </c>
      <c r="J441" s="94"/>
      <c r="K441" s="48" t="s">
        <v>2405</v>
      </c>
      <c r="L441" s="48" t="s">
        <v>522</v>
      </c>
      <c r="M441" s="48" t="s">
        <v>3865</v>
      </c>
      <c r="N441" s="48"/>
      <c r="O441" s="48"/>
      <c r="P441" s="48"/>
      <c r="Q441" s="104"/>
      <c r="R441" s="104" t="s">
        <v>1896</v>
      </c>
      <c r="S441" s="75">
        <f t="shared" si="18"/>
        <v>1867</v>
      </c>
      <c r="T441" s="75" t="str">
        <f t="shared" si="19"/>
        <v>Giá chợ</v>
      </c>
      <c r="V441">
        <f t="shared" si="20"/>
        <v>18671215</v>
      </c>
    </row>
    <row r="442" spans="1:22" ht="187">
      <c r="A442" s="48" t="s">
        <v>480</v>
      </c>
      <c r="B442" s="48">
        <v>12</v>
      </c>
      <c r="C442" s="48" t="s">
        <v>168</v>
      </c>
      <c r="D442" s="48" t="s">
        <v>40</v>
      </c>
      <c r="E442" s="48" t="s">
        <v>476</v>
      </c>
      <c r="F442" s="48" t="s">
        <v>3006</v>
      </c>
      <c r="G442" s="94" t="s">
        <v>3863</v>
      </c>
      <c r="H442" s="94"/>
      <c r="I442" s="94" t="s">
        <v>3864</v>
      </c>
      <c r="J442" s="94"/>
      <c r="K442" s="48" t="s">
        <v>2406</v>
      </c>
      <c r="L442" s="48" t="s">
        <v>523</v>
      </c>
      <c r="M442" s="48" t="s">
        <v>3865</v>
      </c>
      <c r="N442" s="48"/>
      <c r="O442" s="48"/>
      <c r="P442" s="48"/>
      <c r="Q442" s="104"/>
      <c r="R442" s="104" t="s">
        <v>1896</v>
      </c>
      <c r="S442" s="75">
        <f t="shared" si="18"/>
        <v>1867</v>
      </c>
      <c r="T442" s="75" t="str">
        <f t="shared" si="19"/>
        <v>Giá chợ</v>
      </c>
      <c r="V442">
        <f t="shared" si="20"/>
        <v>18671215</v>
      </c>
    </row>
    <row r="443" spans="1:22" ht="409.5">
      <c r="A443" s="48" t="s">
        <v>524</v>
      </c>
      <c r="B443" s="48">
        <v>1</v>
      </c>
      <c r="C443" s="48" t="s">
        <v>168</v>
      </c>
      <c r="D443" s="48" t="s">
        <v>40</v>
      </c>
      <c r="E443" s="47" t="s">
        <v>1676</v>
      </c>
      <c r="F443" s="48" t="s">
        <v>525</v>
      </c>
      <c r="G443" s="94" t="s">
        <v>3863</v>
      </c>
      <c r="H443" s="94"/>
      <c r="I443" s="94" t="s">
        <v>3864</v>
      </c>
      <c r="J443" s="94"/>
      <c r="K443" s="48" t="s">
        <v>2445</v>
      </c>
      <c r="L443" s="48" t="s">
        <v>526</v>
      </c>
      <c r="M443" s="48" t="s">
        <v>3865</v>
      </c>
      <c r="N443" s="48"/>
      <c r="O443" s="48"/>
      <c r="P443" s="48"/>
      <c r="Q443" s="104"/>
      <c r="R443" s="104" t="s">
        <v>1896</v>
      </c>
      <c r="S443" s="75">
        <f t="shared" si="18"/>
        <v>1868</v>
      </c>
      <c r="T443" s="75" t="str">
        <f t="shared" si="19"/>
        <v>Giá chợ</v>
      </c>
      <c r="V443">
        <f t="shared" si="20"/>
        <v>18680115</v>
      </c>
    </row>
    <row r="444" spans="1:22" ht="204">
      <c r="A444" s="48" t="s">
        <v>524</v>
      </c>
      <c r="B444" s="48">
        <v>1</v>
      </c>
      <c r="C444" s="48" t="s">
        <v>168</v>
      </c>
      <c r="D444" s="48" t="s">
        <v>27</v>
      </c>
      <c r="E444" s="48" t="s">
        <v>1564</v>
      </c>
      <c r="F444" s="48" t="s">
        <v>527</v>
      </c>
      <c r="G444" s="48" t="s">
        <v>3844</v>
      </c>
      <c r="H444" s="48"/>
      <c r="I444" s="48" t="s">
        <v>3828</v>
      </c>
      <c r="J444" s="48" t="s">
        <v>3827</v>
      </c>
      <c r="K444" s="48" t="s">
        <v>2446</v>
      </c>
      <c r="L444" s="48" t="s">
        <v>528</v>
      </c>
      <c r="M444" s="48" t="s">
        <v>4456</v>
      </c>
      <c r="N444" s="48"/>
      <c r="O444" s="48"/>
      <c r="P444" s="48"/>
      <c r="Q444" s="104"/>
      <c r="R444" s="104" t="s">
        <v>1896</v>
      </c>
      <c r="S444" s="75">
        <f t="shared" si="18"/>
        <v>1868</v>
      </c>
      <c r="T444" s="75" t="str">
        <f t="shared" si="19"/>
        <v>Công vụ</v>
      </c>
      <c r="V444">
        <f t="shared" si="20"/>
        <v>18680115</v>
      </c>
    </row>
    <row r="445" spans="1:22" ht="238">
      <c r="A445" s="48" t="s">
        <v>524</v>
      </c>
      <c r="B445" s="48">
        <v>1</v>
      </c>
      <c r="C445" s="48" t="s">
        <v>168</v>
      </c>
      <c r="D445" s="48" t="s">
        <v>27</v>
      </c>
      <c r="E445" s="48" t="s">
        <v>1564</v>
      </c>
      <c r="F445" s="48" t="s">
        <v>529</v>
      </c>
      <c r="G445" s="48" t="s">
        <v>3844</v>
      </c>
      <c r="H445" s="48"/>
      <c r="I445" s="48" t="s">
        <v>3828</v>
      </c>
      <c r="J445" s="48" t="s">
        <v>3838</v>
      </c>
      <c r="K445" s="48" t="s">
        <v>2447</v>
      </c>
      <c r="L445" s="48" t="s">
        <v>530</v>
      </c>
      <c r="M445" s="48" t="s">
        <v>4457</v>
      </c>
      <c r="N445" s="48"/>
      <c r="O445" s="48"/>
      <c r="P445" s="48"/>
      <c r="Q445" s="104"/>
      <c r="R445" s="104" t="s">
        <v>1896</v>
      </c>
      <c r="S445" s="75">
        <f t="shared" si="18"/>
        <v>1868</v>
      </c>
      <c r="T445" s="75" t="str">
        <f t="shared" si="19"/>
        <v>Công vụ</v>
      </c>
      <c r="V445">
        <f t="shared" si="20"/>
        <v>18680115</v>
      </c>
    </row>
    <row r="446" spans="1:22" ht="409.5">
      <c r="A446" s="48" t="s">
        <v>524</v>
      </c>
      <c r="B446" s="48">
        <v>1</v>
      </c>
      <c r="C446" s="48" t="s">
        <v>168</v>
      </c>
      <c r="D446" s="48" t="s">
        <v>27</v>
      </c>
      <c r="E446" s="48" t="s">
        <v>1564</v>
      </c>
      <c r="F446" s="48" t="s">
        <v>531</v>
      </c>
      <c r="G446" s="48" t="s">
        <v>3844</v>
      </c>
      <c r="H446" s="48"/>
      <c r="I446" s="48" t="s">
        <v>3851</v>
      </c>
      <c r="J446" s="48"/>
      <c r="K446" s="48" t="s">
        <v>2448</v>
      </c>
      <c r="L446" s="48" t="s">
        <v>532</v>
      </c>
      <c r="M446" s="48" t="s">
        <v>4193</v>
      </c>
      <c r="N446" s="48"/>
      <c r="O446" s="48"/>
      <c r="P446" s="48"/>
      <c r="Q446" s="104"/>
      <c r="R446" s="104" t="s">
        <v>1896</v>
      </c>
      <c r="S446" s="75">
        <f t="shared" si="18"/>
        <v>1868</v>
      </c>
      <c r="T446" s="75" t="str">
        <f t="shared" si="19"/>
        <v>Công vụ</v>
      </c>
      <c r="V446">
        <f t="shared" si="20"/>
        <v>18680115</v>
      </c>
    </row>
    <row r="447" spans="1:22" ht="374">
      <c r="A447" s="48" t="s">
        <v>524</v>
      </c>
      <c r="B447" s="48">
        <v>1</v>
      </c>
      <c r="C447" s="48" t="s">
        <v>168</v>
      </c>
      <c r="D447" s="48" t="s">
        <v>27</v>
      </c>
      <c r="E447" s="48" t="s">
        <v>1564</v>
      </c>
      <c r="F447" s="48" t="s">
        <v>533</v>
      </c>
      <c r="G447" s="48" t="s">
        <v>3844</v>
      </c>
      <c r="H447" s="48" t="s">
        <v>3837</v>
      </c>
      <c r="I447" s="48" t="s">
        <v>3827</v>
      </c>
      <c r="J447" s="48" t="s">
        <v>3880</v>
      </c>
      <c r="K447" s="48" t="s">
        <v>2449</v>
      </c>
      <c r="L447" s="48" t="s">
        <v>534</v>
      </c>
      <c r="M447" s="48" t="s">
        <v>4194</v>
      </c>
      <c r="N447" s="48"/>
      <c r="O447" s="48"/>
      <c r="P447" s="48"/>
      <c r="Q447" s="104"/>
      <c r="R447" s="104" t="s">
        <v>1896</v>
      </c>
      <c r="S447" s="75">
        <f t="shared" si="18"/>
        <v>1868</v>
      </c>
      <c r="T447" s="75" t="str">
        <f t="shared" si="19"/>
        <v>Công vụ</v>
      </c>
      <c r="V447">
        <f t="shared" si="20"/>
        <v>18680115</v>
      </c>
    </row>
    <row r="448" spans="1:22" ht="136">
      <c r="A448" s="48" t="s">
        <v>524</v>
      </c>
      <c r="B448" s="48">
        <v>1</v>
      </c>
      <c r="C448" s="48" t="s">
        <v>168</v>
      </c>
      <c r="D448" s="48" t="s">
        <v>27</v>
      </c>
      <c r="E448" s="48" t="s">
        <v>1564</v>
      </c>
      <c r="F448" s="48" t="s">
        <v>535</v>
      </c>
      <c r="G448" s="48" t="s">
        <v>3844</v>
      </c>
      <c r="H448" s="48"/>
      <c r="I448" s="48" t="s">
        <v>3827</v>
      </c>
      <c r="J448" s="48"/>
      <c r="K448" s="48" t="s">
        <v>2450</v>
      </c>
      <c r="L448" s="48" t="s">
        <v>536</v>
      </c>
      <c r="M448" s="48" t="s">
        <v>4195</v>
      </c>
      <c r="N448" s="48"/>
      <c r="O448" s="48"/>
      <c r="P448" s="48"/>
      <c r="Q448" s="104"/>
      <c r="R448" s="104" t="s">
        <v>1896</v>
      </c>
      <c r="S448" s="75">
        <f t="shared" si="18"/>
        <v>1868</v>
      </c>
      <c r="T448" s="75" t="str">
        <f t="shared" si="19"/>
        <v>Công vụ</v>
      </c>
      <c r="V448">
        <f t="shared" si="20"/>
        <v>18680115</v>
      </c>
    </row>
    <row r="449" spans="1:22" ht="409.5">
      <c r="A449" s="48" t="s">
        <v>524</v>
      </c>
      <c r="B449" s="48">
        <v>1</v>
      </c>
      <c r="C449" s="48" t="s">
        <v>168</v>
      </c>
      <c r="D449" s="48" t="s">
        <v>27</v>
      </c>
      <c r="E449" s="48" t="s">
        <v>1564</v>
      </c>
      <c r="F449" s="48" t="s">
        <v>537</v>
      </c>
      <c r="G449" s="48" t="s">
        <v>3844</v>
      </c>
      <c r="H449" s="48" t="s">
        <v>3837</v>
      </c>
      <c r="I449" s="48" t="s">
        <v>3827</v>
      </c>
      <c r="J449" s="48"/>
      <c r="K449" s="48" t="s">
        <v>2451</v>
      </c>
      <c r="L449" s="48" t="s">
        <v>538</v>
      </c>
      <c r="M449" s="48" t="s">
        <v>4196</v>
      </c>
      <c r="N449" s="48"/>
      <c r="O449" s="48"/>
      <c r="P449" s="48"/>
      <c r="Q449" s="104"/>
      <c r="R449" s="104" t="s">
        <v>1896</v>
      </c>
      <c r="S449" s="75">
        <f t="shared" si="18"/>
        <v>1868</v>
      </c>
      <c r="T449" s="75" t="str">
        <f t="shared" si="19"/>
        <v>Công vụ</v>
      </c>
      <c r="V449">
        <f t="shared" si="20"/>
        <v>18680115</v>
      </c>
    </row>
    <row r="450" spans="1:22" ht="391">
      <c r="A450" s="48" t="s">
        <v>524</v>
      </c>
      <c r="B450" s="48">
        <v>1</v>
      </c>
      <c r="C450" s="48" t="s">
        <v>168</v>
      </c>
      <c r="D450" s="48" t="s">
        <v>27</v>
      </c>
      <c r="E450" s="48" t="s">
        <v>1564</v>
      </c>
      <c r="F450" s="48" t="s">
        <v>539</v>
      </c>
      <c r="G450" s="48" t="s">
        <v>3844</v>
      </c>
      <c r="H450" s="48" t="s">
        <v>3837</v>
      </c>
      <c r="I450" s="48" t="s">
        <v>3827</v>
      </c>
      <c r="J450" s="48"/>
      <c r="K450" s="48" t="s">
        <v>2452</v>
      </c>
      <c r="L450" s="48" t="s">
        <v>540</v>
      </c>
      <c r="M450" s="48" t="s">
        <v>4197</v>
      </c>
      <c r="N450" s="48"/>
      <c r="O450" s="48"/>
      <c r="P450" s="48"/>
      <c r="Q450" s="104"/>
      <c r="R450" s="104" t="s">
        <v>1896</v>
      </c>
      <c r="S450" s="75">
        <f t="shared" si="18"/>
        <v>1868</v>
      </c>
      <c r="T450" s="75" t="str">
        <f t="shared" si="19"/>
        <v>Công vụ</v>
      </c>
      <c r="V450">
        <f t="shared" si="20"/>
        <v>18680115</v>
      </c>
    </row>
    <row r="451" spans="1:22" ht="357">
      <c r="A451" s="48" t="s">
        <v>524</v>
      </c>
      <c r="B451" s="48">
        <v>1</v>
      </c>
      <c r="C451" s="48" t="s">
        <v>168</v>
      </c>
      <c r="D451" s="48" t="s">
        <v>27</v>
      </c>
      <c r="E451" s="47" t="s">
        <v>1875</v>
      </c>
      <c r="F451" s="48" t="s">
        <v>541</v>
      </c>
      <c r="G451" s="48" t="s">
        <v>3837</v>
      </c>
      <c r="H451" s="48"/>
      <c r="I451" s="48" t="s">
        <v>3880</v>
      </c>
      <c r="J451" s="48"/>
      <c r="K451" s="48" t="s">
        <v>2453</v>
      </c>
      <c r="L451" s="48" t="s">
        <v>542</v>
      </c>
      <c r="M451" s="48" t="s">
        <v>4198</v>
      </c>
      <c r="N451" s="48"/>
      <c r="O451" s="48"/>
      <c r="P451" s="48"/>
      <c r="Q451" s="104"/>
      <c r="R451" s="104" t="s">
        <v>1896</v>
      </c>
      <c r="S451" s="75">
        <f t="shared" ref="S451:S514" si="21">IFERROR(VALUE(RIGHT(TRIM(A451),4)),"")</f>
        <v>1868</v>
      </c>
      <c r="T451" s="75" t="str">
        <f t="shared" ref="T451:T514" si="22">IF(TRIM(D451)="Tập vụ","Tạp vụ",TRIM(D451))</f>
        <v>Công vụ</v>
      </c>
      <c r="V451">
        <f t="shared" ref="V451:V514" si="23">IF($A451="","",VALUE(MID($A451,7,4)&amp;MID($A451,4,2)&amp;MID($A451,1,2)))</f>
        <v>18680115</v>
      </c>
    </row>
    <row r="452" spans="1:22" ht="374">
      <c r="A452" s="48" t="s">
        <v>524</v>
      </c>
      <c r="B452" s="48">
        <v>1</v>
      </c>
      <c r="C452" s="48" t="s">
        <v>168</v>
      </c>
      <c r="D452" s="48" t="s">
        <v>13</v>
      </c>
      <c r="E452" s="48" t="s">
        <v>1564</v>
      </c>
      <c r="F452" s="48" t="s">
        <v>543</v>
      </c>
      <c r="G452" s="48" t="s">
        <v>3879</v>
      </c>
      <c r="H452" s="48"/>
      <c r="I452" s="48" t="s">
        <v>3880</v>
      </c>
      <c r="J452" s="48"/>
      <c r="K452" s="48" t="s">
        <v>2454</v>
      </c>
      <c r="L452" s="48" t="s">
        <v>544</v>
      </c>
      <c r="M452" s="47" t="s">
        <v>4199</v>
      </c>
      <c r="N452" s="48"/>
      <c r="O452" s="48" t="s">
        <v>3630</v>
      </c>
      <c r="P452" s="48"/>
      <c r="Q452" s="104"/>
      <c r="R452" s="104" t="s">
        <v>1896</v>
      </c>
      <c r="S452" s="75">
        <f t="shared" si="21"/>
        <v>1868</v>
      </c>
      <c r="T452" s="75" t="str">
        <f t="shared" si="22"/>
        <v>Tạp vụ</v>
      </c>
      <c r="V452">
        <f t="shared" si="23"/>
        <v>18680115</v>
      </c>
    </row>
    <row r="453" spans="1:22" ht="187">
      <c r="A453" s="48" t="s">
        <v>524</v>
      </c>
      <c r="B453" s="48">
        <v>1</v>
      </c>
      <c r="C453" s="48" t="s">
        <v>168</v>
      </c>
      <c r="D453" s="48" t="s">
        <v>13</v>
      </c>
      <c r="E453" s="48" t="s">
        <v>1564</v>
      </c>
      <c r="F453" s="48" t="s">
        <v>545</v>
      </c>
      <c r="G453" s="48" t="s">
        <v>3837</v>
      </c>
      <c r="H453" s="48"/>
      <c r="I453" s="48" t="s">
        <v>3880</v>
      </c>
      <c r="J453" s="48"/>
      <c r="K453" s="48" t="s">
        <v>2455</v>
      </c>
      <c r="L453" s="48" t="s">
        <v>546</v>
      </c>
      <c r="M453" s="48" t="s">
        <v>4200</v>
      </c>
      <c r="N453" s="48"/>
      <c r="O453" s="48"/>
      <c r="P453" s="48"/>
      <c r="Q453" s="104"/>
      <c r="R453" s="104" t="s">
        <v>1896</v>
      </c>
      <c r="S453" s="75">
        <f t="shared" si="21"/>
        <v>1868</v>
      </c>
      <c r="T453" s="75" t="str">
        <f t="shared" si="22"/>
        <v>Tạp vụ</v>
      </c>
      <c r="V453">
        <f t="shared" si="23"/>
        <v>18680115</v>
      </c>
    </row>
    <row r="454" spans="1:22" ht="170">
      <c r="A454" s="48" t="s">
        <v>524</v>
      </c>
      <c r="B454" s="48">
        <v>1</v>
      </c>
      <c r="C454" s="48" t="s">
        <v>168</v>
      </c>
      <c r="D454" s="48" t="s">
        <v>13</v>
      </c>
      <c r="E454" s="48" t="s">
        <v>1564</v>
      </c>
      <c r="F454" s="48" t="s">
        <v>547</v>
      </c>
      <c r="G454" s="48" t="s">
        <v>3829</v>
      </c>
      <c r="H454" s="48"/>
      <c r="I454" s="48" t="s">
        <v>3880</v>
      </c>
      <c r="J454" s="48"/>
      <c r="K454" s="48" t="s">
        <v>2456</v>
      </c>
      <c r="L454" s="48" t="s">
        <v>548</v>
      </c>
      <c r="M454" s="48" t="s">
        <v>4201</v>
      </c>
      <c r="N454" s="48"/>
      <c r="O454" s="48"/>
      <c r="P454" s="48"/>
      <c r="Q454" s="104"/>
      <c r="R454" s="104" t="s">
        <v>1896</v>
      </c>
      <c r="S454" s="75">
        <f t="shared" si="21"/>
        <v>1868</v>
      </c>
      <c r="T454" s="75" t="str">
        <f t="shared" si="22"/>
        <v>Tạp vụ</v>
      </c>
      <c r="V454">
        <f t="shared" si="23"/>
        <v>18680115</v>
      </c>
    </row>
    <row r="455" spans="1:22" ht="357">
      <c r="A455" s="48" t="s">
        <v>524</v>
      </c>
      <c r="B455" s="48">
        <v>1</v>
      </c>
      <c r="C455" s="48" t="s">
        <v>168</v>
      </c>
      <c r="D455" s="48" t="s">
        <v>13</v>
      </c>
      <c r="E455" s="48" t="s">
        <v>1564</v>
      </c>
      <c r="F455" s="48" t="s">
        <v>549</v>
      </c>
      <c r="G455" s="48" t="s">
        <v>3829</v>
      </c>
      <c r="H455" s="48"/>
      <c r="I455" s="48" t="s">
        <v>3830</v>
      </c>
      <c r="J455" s="48"/>
      <c r="K455" s="48" t="s">
        <v>2457</v>
      </c>
      <c r="L455" s="48" t="s">
        <v>550</v>
      </c>
      <c r="M455" s="48" t="s">
        <v>4202</v>
      </c>
      <c r="N455" s="48"/>
      <c r="O455" s="48"/>
      <c r="P455" s="48"/>
      <c r="Q455" s="104"/>
      <c r="R455" s="104" t="s">
        <v>1896</v>
      </c>
      <c r="S455" s="75">
        <f t="shared" si="21"/>
        <v>1868</v>
      </c>
      <c r="T455" s="75" t="str">
        <f t="shared" si="22"/>
        <v>Tạp vụ</v>
      </c>
      <c r="V455">
        <f t="shared" si="23"/>
        <v>18680115</v>
      </c>
    </row>
    <row r="456" spans="1:22" ht="238">
      <c r="A456" s="48" t="s">
        <v>524</v>
      </c>
      <c r="B456" s="48">
        <v>1</v>
      </c>
      <c r="C456" s="48" t="s">
        <v>168</v>
      </c>
      <c r="D456" s="48" t="s">
        <v>13</v>
      </c>
      <c r="E456" s="48" t="s">
        <v>1564</v>
      </c>
      <c r="F456" s="48" t="s">
        <v>551</v>
      </c>
      <c r="G456" s="48" t="s">
        <v>3829</v>
      </c>
      <c r="H456" s="48"/>
      <c r="I456" s="48" t="s">
        <v>3823</v>
      </c>
      <c r="J456" s="48" t="s">
        <v>3838</v>
      </c>
      <c r="K456" s="48" t="s">
        <v>2458</v>
      </c>
      <c r="L456" s="48" t="s">
        <v>552</v>
      </c>
      <c r="M456" s="47" t="s">
        <v>4203</v>
      </c>
      <c r="N456" s="48"/>
      <c r="O456" s="48" t="s">
        <v>3631</v>
      </c>
      <c r="P456" s="48" t="s">
        <v>1923</v>
      </c>
      <c r="Q456" s="104" t="s">
        <v>1918</v>
      </c>
      <c r="R456" s="104" t="s">
        <v>1896</v>
      </c>
      <c r="S456" s="75">
        <f t="shared" si="21"/>
        <v>1868</v>
      </c>
      <c r="T456" s="75" t="str">
        <f t="shared" si="22"/>
        <v>Tạp vụ</v>
      </c>
      <c r="V456">
        <f t="shared" si="23"/>
        <v>18680115</v>
      </c>
    </row>
    <row r="457" spans="1:22" ht="119">
      <c r="A457" s="48" t="s">
        <v>524</v>
      </c>
      <c r="B457" s="48">
        <v>1</v>
      </c>
      <c r="C457" s="48" t="s">
        <v>168</v>
      </c>
      <c r="D457" s="48" t="s">
        <v>13</v>
      </c>
      <c r="E457" s="48" t="s">
        <v>1564</v>
      </c>
      <c r="F457" s="48" t="s">
        <v>553</v>
      </c>
      <c r="G457" s="48" t="s">
        <v>3829</v>
      </c>
      <c r="H457" s="48"/>
      <c r="I457" s="48" t="s">
        <v>3827</v>
      </c>
      <c r="J457" s="48"/>
      <c r="K457" s="48" t="s">
        <v>2459</v>
      </c>
      <c r="L457" s="48" t="s">
        <v>554</v>
      </c>
      <c r="M457" s="48" t="s">
        <v>4204</v>
      </c>
      <c r="N457" s="48"/>
      <c r="O457" s="48"/>
      <c r="P457" s="48"/>
      <c r="Q457" s="104"/>
      <c r="R457" s="104" t="s">
        <v>1896</v>
      </c>
      <c r="S457" s="75">
        <f t="shared" si="21"/>
        <v>1868</v>
      </c>
      <c r="T457" s="75" t="str">
        <f t="shared" si="22"/>
        <v>Tạp vụ</v>
      </c>
      <c r="V457">
        <f t="shared" si="23"/>
        <v>18680115</v>
      </c>
    </row>
    <row r="458" spans="1:22" ht="323">
      <c r="A458" s="48" t="s">
        <v>524</v>
      </c>
      <c r="B458" s="48">
        <v>1</v>
      </c>
      <c r="C458" s="48" t="s">
        <v>168</v>
      </c>
      <c r="D458" s="48" t="s">
        <v>13</v>
      </c>
      <c r="E458" s="48" t="s">
        <v>1564</v>
      </c>
      <c r="F458" s="48" t="s">
        <v>555</v>
      </c>
      <c r="G458" s="31" t="s">
        <v>1472</v>
      </c>
      <c r="H458" s="48"/>
      <c r="I458" s="48" t="s">
        <v>3846</v>
      </c>
      <c r="J458" s="48"/>
      <c r="K458" s="48" t="s">
        <v>2460</v>
      </c>
      <c r="L458" s="48" t="s">
        <v>556</v>
      </c>
      <c r="M458" s="31" t="s">
        <v>4706</v>
      </c>
      <c r="N458" s="48"/>
      <c r="O458" s="48"/>
      <c r="P458" s="48"/>
      <c r="Q458" s="104"/>
      <c r="R458" s="104" t="s">
        <v>1896</v>
      </c>
      <c r="S458" s="75">
        <f t="shared" si="21"/>
        <v>1868</v>
      </c>
      <c r="T458" s="75" t="str">
        <f t="shared" si="22"/>
        <v>Tạp vụ</v>
      </c>
      <c r="V458">
        <f t="shared" si="23"/>
        <v>18680115</v>
      </c>
    </row>
    <row r="459" spans="1:22" ht="221">
      <c r="A459" s="48" t="s">
        <v>524</v>
      </c>
      <c r="B459" s="48">
        <v>1</v>
      </c>
      <c r="C459" s="48" t="s">
        <v>168</v>
      </c>
      <c r="D459" s="48" t="s">
        <v>13</v>
      </c>
      <c r="E459" s="47" t="s">
        <v>1013</v>
      </c>
      <c r="F459" s="48" t="s">
        <v>557</v>
      </c>
      <c r="G459" s="48" t="s">
        <v>3829</v>
      </c>
      <c r="H459" s="48"/>
      <c r="I459" s="48" t="s">
        <v>3823</v>
      </c>
      <c r="J459" s="48" t="s">
        <v>3827</v>
      </c>
      <c r="K459" s="48" t="s">
        <v>2461</v>
      </c>
      <c r="L459" s="48" t="s">
        <v>558</v>
      </c>
      <c r="M459" s="48" t="s">
        <v>4205</v>
      </c>
      <c r="N459" s="48"/>
      <c r="O459" s="48"/>
      <c r="P459" s="48"/>
      <c r="Q459" s="104"/>
      <c r="R459" s="104" t="s">
        <v>1896</v>
      </c>
      <c r="S459" s="75">
        <f t="shared" si="21"/>
        <v>1868</v>
      </c>
      <c r="T459" s="75" t="str">
        <f t="shared" si="22"/>
        <v>Tạp vụ</v>
      </c>
      <c r="V459">
        <f t="shared" si="23"/>
        <v>18680115</v>
      </c>
    </row>
    <row r="460" spans="1:22" ht="409.5">
      <c r="A460" s="48" t="s">
        <v>524</v>
      </c>
      <c r="B460" s="48">
        <v>1</v>
      </c>
      <c r="C460" s="48" t="s">
        <v>168</v>
      </c>
      <c r="D460" s="48" t="s">
        <v>13</v>
      </c>
      <c r="E460" s="47" t="s">
        <v>1013</v>
      </c>
      <c r="F460" s="48" t="s">
        <v>559</v>
      </c>
      <c r="G460" s="48" t="s">
        <v>3829</v>
      </c>
      <c r="H460" s="48" t="s">
        <v>3824</v>
      </c>
      <c r="I460" s="48" t="s">
        <v>3828</v>
      </c>
      <c r="J460" s="48"/>
      <c r="K460" s="48" t="s">
        <v>2462</v>
      </c>
      <c r="L460" s="48" t="s">
        <v>560</v>
      </c>
      <c r="M460" s="48" t="s">
        <v>4206</v>
      </c>
      <c r="N460" s="48"/>
      <c r="O460" s="48"/>
      <c r="P460" s="48"/>
      <c r="Q460" s="104"/>
      <c r="R460" s="104" t="s">
        <v>1896</v>
      </c>
      <c r="S460" s="75">
        <f t="shared" si="21"/>
        <v>1868</v>
      </c>
      <c r="T460" s="75" t="str">
        <f t="shared" si="22"/>
        <v>Tạp vụ</v>
      </c>
      <c r="V460">
        <f t="shared" si="23"/>
        <v>18680115</v>
      </c>
    </row>
    <row r="461" spans="1:22" ht="391">
      <c r="A461" s="48" t="s">
        <v>524</v>
      </c>
      <c r="B461" s="48">
        <v>1</v>
      </c>
      <c r="C461" s="48" t="s">
        <v>168</v>
      </c>
      <c r="D461" s="48" t="s">
        <v>40</v>
      </c>
      <c r="E461" s="48" t="s">
        <v>561</v>
      </c>
      <c r="F461" s="48" t="s">
        <v>3010</v>
      </c>
      <c r="G461" s="94" t="s">
        <v>3863</v>
      </c>
      <c r="H461" s="94"/>
      <c r="I461" s="94" t="s">
        <v>3864</v>
      </c>
      <c r="J461" s="94"/>
      <c r="K461" s="48" t="s">
        <v>2314</v>
      </c>
      <c r="L461" s="48" t="s">
        <v>562</v>
      </c>
      <c r="M461" s="48" t="s">
        <v>3865</v>
      </c>
      <c r="N461" s="48"/>
      <c r="O461" s="48"/>
      <c r="P461" s="48"/>
      <c r="Q461" s="104"/>
      <c r="R461" s="104" t="s">
        <v>1896</v>
      </c>
      <c r="S461" s="75">
        <f t="shared" si="21"/>
        <v>1868</v>
      </c>
      <c r="T461" s="75" t="str">
        <f t="shared" si="22"/>
        <v>Giá chợ</v>
      </c>
      <c r="V461">
        <f t="shared" si="23"/>
        <v>18680115</v>
      </c>
    </row>
    <row r="462" spans="1:22" ht="409.5">
      <c r="A462" s="48" t="s">
        <v>524</v>
      </c>
      <c r="B462" s="48">
        <v>1</v>
      </c>
      <c r="C462" s="48" t="s">
        <v>168</v>
      </c>
      <c r="D462" s="48" t="s">
        <v>40</v>
      </c>
      <c r="E462" s="48" t="s">
        <v>563</v>
      </c>
      <c r="F462" s="48" t="s">
        <v>3011</v>
      </c>
      <c r="G462" s="94" t="s">
        <v>3863</v>
      </c>
      <c r="H462" s="94"/>
      <c r="I462" s="94" t="s">
        <v>3864</v>
      </c>
      <c r="J462" s="94"/>
      <c r="K462" s="48" t="s">
        <v>2463</v>
      </c>
      <c r="L462" s="48" t="s">
        <v>564</v>
      </c>
      <c r="M462" s="48" t="s">
        <v>3865</v>
      </c>
      <c r="N462" s="48"/>
      <c r="O462" s="48"/>
      <c r="P462" s="48"/>
      <c r="Q462" s="104"/>
      <c r="R462" s="104" t="s">
        <v>1896</v>
      </c>
      <c r="S462" s="75">
        <f t="shared" si="21"/>
        <v>1868</v>
      </c>
      <c r="T462" s="75" t="str">
        <f t="shared" si="22"/>
        <v>Giá chợ</v>
      </c>
      <c r="V462">
        <f t="shared" si="23"/>
        <v>18680115</v>
      </c>
    </row>
    <row r="463" spans="1:22" ht="409.5">
      <c r="A463" s="48" t="s">
        <v>565</v>
      </c>
      <c r="B463" s="48">
        <v>3</v>
      </c>
      <c r="C463" s="48" t="s">
        <v>168</v>
      </c>
      <c r="D463" s="48" t="s">
        <v>27</v>
      </c>
      <c r="E463" s="48" t="s">
        <v>566</v>
      </c>
      <c r="F463" s="48" t="s">
        <v>3012</v>
      </c>
      <c r="G463" s="48" t="s">
        <v>3844</v>
      </c>
      <c r="H463" s="48"/>
      <c r="I463" s="48" t="s">
        <v>3828</v>
      </c>
      <c r="J463" s="48"/>
      <c r="K463" s="48" t="s">
        <v>2464</v>
      </c>
      <c r="L463" s="48" t="s">
        <v>567</v>
      </c>
      <c r="M463" s="47" t="s">
        <v>4458</v>
      </c>
      <c r="N463" s="48"/>
      <c r="O463" s="48" t="s">
        <v>3609</v>
      </c>
      <c r="P463" s="48"/>
      <c r="Q463" s="104"/>
      <c r="R463" s="104" t="s">
        <v>1896</v>
      </c>
      <c r="S463" s="75">
        <f t="shared" si="21"/>
        <v>1868</v>
      </c>
      <c r="T463" s="75" t="str">
        <f t="shared" si="22"/>
        <v>Công vụ</v>
      </c>
      <c r="V463">
        <f t="shared" si="23"/>
        <v>18680315</v>
      </c>
    </row>
    <row r="464" spans="1:22" ht="340">
      <c r="A464" s="48" t="s">
        <v>565</v>
      </c>
      <c r="B464" s="48">
        <v>3</v>
      </c>
      <c r="C464" s="48" t="s">
        <v>168</v>
      </c>
      <c r="D464" s="48" t="s">
        <v>27</v>
      </c>
      <c r="E464" s="47" t="s">
        <v>1013</v>
      </c>
      <c r="F464" s="48" t="s">
        <v>568</v>
      </c>
      <c r="G464" s="48" t="s">
        <v>3844</v>
      </c>
      <c r="H464" s="48"/>
      <c r="I464" s="48" t="s">
        <v>3880</v>
      </c>
      <c r="J464" s="48"/>
      <c r="K464" s="48" t="s">
        <v>2465</v>
      </c>
      <c r="L464" s="48" t="s">
        <v>569</v>
      </c>
      <c r="M464" s="48" t="s">
        <v>4207</v>
      </c>
      <c r="N464" s="48"/>
      <c r="O464" s="48"/>
      <c r="P464" s="48"/>
      <c r="Q464" s="104"/>
      <c r="R464" s="104" t="s">
        <v>1896</v>
      </c>
      <c r="S464" s="75">
        <f t="shared" si="21"/>
        <v>1868</v>
      </c>
      <c r="T464" s="75" t="str">
        <f t="shared" si="22"/>
        <v>Công vụ</v>
      </c>
      <c r="V464">
        <f t="shared" si="23"/>
        <v>18680315</v>
      </c>
    </row>
    <row r="465" spans="1:22" ht="409.5">
      <c r="A465" s="48" t="s">
        <v>565</v>
      </c>
      <c r="B465" s="48">
        <v>3</v>
      </c>
      <c r="C465" s="48" t="s">
        <v>168</v>
      </c>
      <c r="D465" s="48" t="s">
        <v>27</v>
      </c>
      <c r="E465" s="47" t="s">
        <v>1013</v>
      </c>
      <c r="F465" s="48" t="s">
        <v>570</v>
      </c>
      <c r="G465" s="48" t="s">
        <v>3844</v>
      </c>
      <c r="H465" s="48" t="s">
        <v>3837</v>
      </c>
      <c r="I465" s="48" t="s">
        <v>3827</v>
      </c>
      <c r="J465" s="48"/>
      <c r="K465" s="48" t="s">
        <v>2466</v>
      </c>
      <c r="L465" s="48" t="s">
        <v>571</v>
      </c>
      <c r="M465" s="48" t="s">
        <v>4208</v>
      </c>
      <c r="N465" s="48"/>
      <c r="O465" s="48"/>
      <c r="P465" s="48"/>
      <c r="Q465" s="104"/>
      <c r="R465" s="104" t="s">
        <v>1896</v>
      </c>
      <c r="S465" s="75">
        <f t="shared" si="21"/>
        <v>1868</v>
      </c>
      <c r="T465" s="75" t="str">
        <f t="shared" si="22"/>
        <v>Công vụ</v>
      </c>
      <c r="V465">
        <f t="shared" si="23"/>
        <v>18680315</v>
      </c>
    </row>
    <row r="466" spans="1:22" ht="409.5">
      <c r="A466" s="48" t="s">
        <v>565</v>
      </c>
      <c r="B466" s="48">
        <v>3</v>
      </c>
      <c r="C466" s="48" t="s">
        <v>168</v>
      </c>
      <c r="D466" s="48" t="s">
        <v>27</v>
      </c>
      <c r="E466" s="48" t="s">
        <v>1564</v>
      </c>
      <c r="F466" s="48" t="s">
        <v>572</v>
      </c>
      <c r="G466" s="48" t="s">
        <v>3844</v>
      </c>
      <c r="H466" s="48" t="s">
        <v>3837</v>
      </c>
      <c r="I466" s="48" t="s">
        <v>3827</v>
      </c>
      <c r="J466" s="48"/>
      <c r="K466" s="48" t="s">
        <v>2467</v>
      </c>
      <c r="L466" s="48" t="s">
        <v>573</v>
      </c>
      <c r="M466" s="48" t="s">
        <v>4209</v>
      </c>
      <c r="N466" s="48"/>
      <c r="O466" s="48"/>
      <c r="P466" s="48"/>
      <c r="Q466" s="104"/>
      <c r="R466" s="104" t="s">
        <v>1896</v>
      </c>
      <c r="S466" s="75">
        <f t="shared" si="21"/>
        <v>1868</v>
      </c>
      <c r="T466" s="75" t="str">
        <f t="shared" si="22"/>
        <v>Công vụ</v>
      </c>
      <c r="V466">
        <f t="shared" si="23"/>
        <v>18680315</v>
      </c>
    </row>
    <row r="467" spans="1:22" ht="238">
      <c r="A467" s="48" t="s">
        <v>565</v>
      </c>
      <c r="B467" s="48">
        <v>3</v>
      </c>
      <c r="C467" s="48" t="s">
        <v>168</v>
      </c>
      <c r="D467" s="48" t="s">
        <v>27</v>
      </c>
      <c r="E467" s="48" t="s">
        <v>1564</v>
      </c>
      <c r="F467" s="48" t="s">
        <v>574</v>
      </c>
      <c r="G467" s="48" t="s">
        <v>3844</v>
      </c>
      <c r="H467" s="48"/>
      <c r="I467" s="48" t="s">
        <v>3828</v>
      </c>
      <c r="J467" s="48"/>
      <c r="K467" s="48" t="s">
        <v>2468</v>
      </c>
      <c r="L467" s="48" t="s">
        <v>575</v>
      </c>
      <c r="M467" s="47" t="s">
        <v>4210</v>
      </c>
      <c r="N467" s="48"/>
      <c r="O467" s="48" t="s">
        <v>3609</v>
      </c>
      <c r="P467" s="48"/>
      <c r="Q467" s="104"/>
      <c r="R467" s="104" t="s">
        <v>1896</v>
      </c>
      <c r="S467" s="75">
        <f t="shared" si="21"/>
        <v>1868</v>
      </c>
      <c r="T467" s="75" t="str">
        <f t="shared" si="22"/>
        <v>Công vụ</v>
      </c>
      <c r="V467">
        <f t="shared" si="23"/>
        <v>18680315</v>
      </c>
    </row>
    <row r="468" spans="1:22" ht="170">
      <c r="A468" s="48" t="s">
        <v>565</v>
      </c>
      <c r="B468" s="48">
        <v>3</v>
      </c>
      <c r="C468" s="48" t="s">
        <v>168</v>
      </c>
      <c r="D468" s="48" t="s">
        <v>27</v>
      </c>
      <c r="E468" s="48" t="s">
        <v>1564</v>
      </c>
      <c r="F468" s="48" t="s">
        <v>576</v>
      </c>
      <c r="G468" s="48" t="s">
        <v>3844</v>
      </c>
      <c r="H468" s="48"/>
      <c r="I468" s="48" t="s">
        <v>3828</v>
      </c>
      <c r="J468" s="48"/>
      <c r="K468" s="48" t="s">
        <v>2469</v>
      </c>
      <c r="L468" s="48" t="s">
        <v>577</v>
      </c>
      <c r="M468" s="48" t="s">
        <v>4211</v>
      </c>
      <c r="N468" s="48"/>
      <c r="O468" s="48"/>
      <c r="P468" s="48"/>
      <c r="Q468" s="104"/>
      <c r="R468" s="104" t="s">
        <v>1896</v>
      </c>
      <c r="S468" s="75">
        <f t="shared" si="21"/>
        <v>1868</v>
      </c>
      <c r="T468" s="75" t="str">
        <f t="shared" si="22"/>
        <v>Công vụ</v>
      </c>
      <c r="V468">
        <f t="shared" si="23"/>
        <v>18680315</v>
      </c>
    </row>
    <row r="469" spans="1:22" ht="136">
      <c r="A469" s="48" t="s">
        <v>565</v>
      </c>
      <c r="B469" s="48">
        <v>3</v>
      </c>
      <c r="C469" s="48" t="s">
        <v>168</v>
      </c>
      <c r="D469" s="48" t="s">
        <v>27</v>
      </c>
      <c r="E469" s="48" t="s">
        <v>1013</v>
      </c>
      <c r="F469" s="48" t="s">
        <v>578</v>
      </c>
      <c r="G469" s="48" t="s">
        <v>3844</v>
      </c>
      <c r="H469" s="48"/>
      <c r="I469" s="48" t="s">
        <v>3827</v>
      </c>
      <c r="J469" s="48"/>
      <c r="K469" s="48" t="s">
        <v>2470</v>
      </c>
      <c r="L469" s="48" t="s">
        <v>579</v>
      </c>
      <c r="M469" s="48" t="s">
        <v>4212</v>
      </c>
      <c r="N469" s="48"/>
      <c r="O469" s="48"/>
      <c r="P469" s="48"/>
      <c r="Q469" s="104"/>
      <c r="R469" s="104" t="s">
        <v>1896</v>
      </c>
      <c r="S469" s="75">
        <f t="shared" si="21"/>
        <v>1868</v>
      </c>
      <c r="T469" s="75" t="str">
        <f t="shared" si="22"/>
        <v>Công vụ</v>
      </c>
      <c r="V469">
        <f t="shared" si="23"/>
        <v>18680315</v>
      </c>
    </row>
    <row r="470" spans="1:22" ht="170">
      <c r="A470" s="48" t="s">
        <v>565</v>
      </c>
      <c r="B470" s="48">
        <v>3</v>
      </c>
      <c r="C470" s="48" t="s">
        <v>168</v>
      </c>
      <c r="D470" s="48" t="s">
        <v>27</v>
      </c>
      <c r="E470" s="47" t="s">
        <v>1071</v>
      </c>
      <c r="F470" s="48" t="s">
        <v>580</v>
      </c>
      <c r="G470" s="45" t="s">
        <v>3822</v>
      </c>
      <c r="H470" s="45"/>
      <c r="I470" s="45" t="s">
        <v>3838</v>
      </c>
      <c r="J470" s="45"/>
      <c r="K470" s="48" t="s">
        <v>2471</v>
      </c>
      <c r="L470" s="48" t="s">
        <v>581</v>
      </c>
      <c r="M470" s="48" t="s">
        <v>4213</v>
      </c>
      <c r="N470" s="48"/>
      <c r="O470" s="48"/>
      <c r="P470" s="48"/>
      <c r="Q470" s="104"/>
      <c r="R470" s="104" t="s">
        <v>1896</v>
      </c>
      <c r="S470" s="75">
        <f t="shared" si="21"/>
        <v>1868</v>
      </c>
      <c r="T470" s="75" t="str">
        <f t="shared" si="22"/>
        <v>Công vụ</v>
      </c>
      <c r="V470">
        <f t="shared" si="23"/>
        <v>18680315</v>
      </c>
    </row>
    <row r="471" spans="1:22" ht="409.5">
      <c r="A471" s="48" t="s">
        <v>565</v>
      </c>
      <c r="B471" s="48">
        <v>3</v>
      </c>
      <c r="C471" s="48" t="s">
        <v>168</v>
      </c>
      <c r="D471" s="48" t="s">
        <v>13</v>
      </c>
      <c r="E471" s="65" t="s">
        <v>1013</v>
      </c>
      <c r="F471" s="48" t="s">
        <v>582</v>
      </c>
      <c r="G471" s="48" t="s">
        <v>3829</v>
      </c>
      <c r="H471" s="48"/>
      <c r="I471" s="48" t="s">
        <v>3833</v>
      </c>
      <c r="J471" s="48"/>
      <c r="K471" s="48" t="s">
        <v>2472</v>
      </c>
      <c r="L471" s="48" t="s">
        <v>583</v>
      </c>
      <c r="M471" s="48" t="s">
        <v>4214</v>
      </c>
      <c r="N471" s="48"/>
      <c r="O471" s="48"/>
      <c r="P471" s="48"/>
      <c r="Q471" s="104"/>
      <c r="R471" s="104" t="s">
        <v>1896</v>
      </c>
      <c r="S471" s="75">
        <f t="shared" si="21"/>
        <v>1868</v>
      </c>
      <c r="T471" s="75" t="str">
        <f t="shared" si="22"/>
        <v>Tạp vụ</v>
      </c>
      <c r="V471">
        <f t="shared" si="23"/>
        <v>18680315</v>
      </c>
    </row>
    <row r="472" spans="1:22" ht="409.5">
      <c r="A472" s="48" t="s">
        <v>565</v>
      </c>
      <c r="B472" s="48">
        <v>3</v>
      </c>
      <c r="C472" s="48" t="s">
        <v>168</v>
      </c>
      <c r="D472" s="48" t="s">
        <v>13</v>
      </c>
      <c r="E472" s="48" t="s">
        <v>1564</v>
      </c>
      <c r="F472" s="48" t="s">
        <v>584</v>
      </c>
      <c r="G472" s="48" t="s">
        <v>3829</v>
      </c>
      <c r="H472" s="48"/>
      <c r="I472" s="48" t="s">
        <v>3828</v>
      </c>
      <c r="J472" s="48" t="s">
        <v>3830</v>
      </c>
      <c r="K472" s="48" t="s">
        <v>2473</v>
      </c>
      <c r="L472" s="48" t="s">
        <v>585</v>
      </c>
      <c r="M472" s="48" t="s">
        <v>4215</v>
      </c>
      <c r="N472" s="48"/>
      <c r="O472" s="48"/>
      <c r="P472" s="48"/>
      <c r="Q472" s="104"/>
      <c r="R472" s="104" t="s">
        <v>1896</v>
      </c>
      <c r="S472" s="75">
        <f t="shared" si="21"/>
        <v>1868</v>
      </c>
      <c r="T472" s="75" t="str">
        <f t="shared" si="22"/>
        <v>Tạp vụ</v>
      </c>
      <c r="V472">
        <f t="shared" si="23"/>
        <v>18680315</v>
      </c>
    </row>
    <row r="473" spans="1:22" ht="323">
      <c r="A473" s="48" t="s">
        <v>565</v>
      </c>
      <c r="B473" s="48">
        <v>3</v>
      </c>
      <c r="C473" s="48" t="s">
        <v>168</v>
      </c>
      <c r="D473" s="48" t="s">
        <v>13</v>
      </c>
      <c r="E473" s="48" t="s">
        <v>1564</v>
      </c>
      <c r="F473" s="48" t="s">
        <v>586</v>
      </c>
      <c r="G473" s="48" t="s">
        <v>1472</v>
      </c>
      <c r="H473" s="48"/>
      <c r="I473" s="48" t="s">
        <v>3866</v>
      </c>
      <c r="J473" s="48"/>
      <c r="K473" s="48" t="s">
        <v>2474</v>
      </c>
      <c r="L473" s="48" t="s">
        <v>587</v>
      </c>
      <c r="M473" s="47" t="s">
        <v>4216</v>
      </c>
      <c r="N473" s="48"/>
      <c r="O473" s="48" t="s">
        <v>3627</v>
      </c>
      <c r="P473" s="48" t="s">
        <v>1902</v>
      </c>
      <c r="Q473" s="104" t="s">
        <v>1915</v>
      </c>
      <c r="R473" s="104" t="s">
        <v>1896</v>
      </c>
      <c r="S473" s="75">
        <f t="shared" si="21"/>
        <v>1868</v>
      </c>
      <c r="T473" s="75" t="str">
        <f t="shared" si="22"/>
        <v>Tạp vụ</v>
      </c>
      <c r="V473">
        <f t="shared" si="23"/>
        <v>18680315</v>
      </c>
    </row>
    <row r="474" spans="1:22" ht="255">
      <c r="A474" s="48" t="s">
        <v>565</v>
      </c>
      <c r="B474" s="48">
        <v>3</v>
      </c>
      <c r="C474" s="48" t="s">
        <v>168</v>
      </c>
      <c r="D474" s="48" t="s">
        <v>13</v>
      </c>
      <c r="E474" s="48" t="s">
        <v>1564</v>
      </c>
      <c r="F474" s="48" t="s">
        <v>588</v>
      </c>
      <c r="G474" s="45" t="s">
        <v>3829</v>
      </c>
      <c r="H474" s="45"/>
      <c r="I474" s="45" t="s">
        <v>3850</v>
      </c>
      <c r="J474" s="45" t="s">
        <v>3833</v>
      </c>
      <c r="K474" s="48" t="s">
        <v>2475</v>
      </c>
      <c r="L474" s="48" t="s">
        <v>589</v>
      </c>
      <c r="M474" s="48" t="s">
        <v>4459</v>
      </c>
      <c r="N474" s="48"/>
      <c r="O474" s="48"/>
      <c r="P474" s="48"/>
      <c r="Q474" s="104"/>
      <c r="R474" s="104" t="s">
        <v>1896</v>
      </c>
      <c r="S474" s="75">
        <f t="shared" si="21"/>
        <v>1868</v>
      </c>
      <c r="T474" s="75" t="str">
        <f t="shared" si="22"/>
        <v>Tạp vụ</v>
      </c>
      <c r="V474">
        <f t="shared" si="23"/>
        <v>18680315</v>
      </c>
    </row>
    <row r="475" spans="1:22" ht="409.5">
      <c r="A475" s="48" t="s">
        <v>565</v>
      </c>
      <c r="B475" s="48">
        <v>3</v>
      </c>
      <c r="C475" s="48" t="s">
        <v>168</v>
      </c>
      <c r="D475" s="48" t="s">
        <v>13</v>
      </c>
      <c r="E475" s="48" t="s">
        <v>1564</v>
      </c>
      <c r="F475" s="48" t="s">
        <v>590</v>
      </c>
      <c r="G475" s="48" t="s">
        <v>3824</v>
      </c>
      <c r="H475" s="48"/>
      <c r="I475" s="48" t="s">
        <v>3828</v>
      </c>
      <c r="J475" s="48"/>
      <c r="K475" s="48" t="s">
        <v>2476</v>
      </c>
      <c r="L475" s="48" t="s">
        <v>591</v>
      </c>
      <c r="M475" s="48" t="s">
        <v>4217</v>
      </c>
      <c r="N475" s="48"/>
      <c r="O475" s="48"/>
      <c r="P475" s="48"/>
      <c r="Q475" s="104"/>
      <c r="R475" s="104" t="s">
        <v>1896</v>
      </c>
      <c r="S475" s="75">
        <f t="shared" si="21"/>
        <v>1868</v>
      </c>
      <c r="T475" s="75" t="str">
        <f t="shared" si="22"/>
        <v>Tạp vụ</v>
      </c>
      <c r="V475">
        <f t="shared" si="23"/>
        <v>18680315</v>
      </c>
    </row>
    <row r="476" spans="1:22" ht="409.5">
      <c r="A476" s="48" t="s">
        <v>565</v>
      </c>
      <c r="B476" s="48">
        <v>3</v>
      </c>
      <c r="C476" s="48" t="s">
        <v>168</v>
      </c>
      <c r="D476" s="48" t="s">
        <v>13</v>
      </c>
      <c r="E476" s="48" t="s">
        <v>1564</v>
      </c>
      <c r="F476" s="48" t="s">
        <v>592</v>
      </c>
      <c r="G476" s="48" t="s">
        <v>3829</v>
      </c>
      <c r="H476" s="48"/>
      <c r="I476" s="48" t="s">
        <v>3846</v>
      </c>
      <c r="J476" s="48"/>
      <c r="K476" s="48" t="s">
        <v>2477</v>
      </c>
      <c r="L476" s="48" t="s">
        <v>593</v>
      </c>
      <c r="M476" s="48" t="s">
        <v>4218</v>
      </c>
      <c r="N476" s="48"/>
      <c r="O476" s="48"/>
      <c r="P476" s="48"/>
      <c r="Q476" s="104"/>
      <c r="R476" s="104" t="s">
        <v>1896</v>
      </c>
      <c r="S476" s="75">
        <f t="shared" si="21"/>
        <v>1868</v>
      </c>
      <c r="T476" s="75" t="str">
        <f t="shared" si="22"/>
        <v>Tạp vụ</v>
      </c>
      <c r="V476">
        <f t="shared" si="23"/>
        <v>18680315</v>
      </c>
    </row>
    <row r="477" spans="1:22" ht="409.5">
      <c r="A477" s="48" t="s">
        <v>565</v>
      </c>
      <c r="B477" s="48">
        <v>3</v>
      </c>
      <c r="C477" s="48" t="s">
        <v>168</v>
      </c>
      <c r="D477" s="48" t="s">
        <v>40</v>
      </c>
      <c r="E477" s="48" t="s">
        <v>303</v>
      </c>
      <c r="F477" s="48" t="s">
        <v>1828</v>
      </c>
      <c r="G477" s="94" t="s">
        <v>3863</v>
      </c>
      <c r="H477" s="94"/>
      <c r="I477" s="94" t="s">
        <v>3864</v>
      </c>
      <c r="J477" s="94"/>
      <c r="K477" s="48" t="s">
        <v>2314</v>
      </c>
      <c r="L477" s="48" t="s">
        <v>594</v>
      </c>
      <c r="M477" s="48" t="s">
        <v>3865</v>
      </c>
      <c r="N477" s="48"/>
      <c r="O477" s="48"/>
      <c r="P477" s="48"/>
      <c r="Q477" s="104"/>
      <c r="R477" s="104" t="s">
        <v>1896</v>
      </c>
      <c r="S477" s="75">
        <f t="shared" si="21"/>
        <v>1868</v>
      </c>
      <c r="T477" s="75" t="str">
        <f t="shared" si="22"/>
        <v>Giá chợ</v>
      </c>
      <c r="V477">
        <f t="shared" si="23"/>
        <v>18680315</v>
      </c>
    </row>
    <row r="478" spans="1:22" ht="221">
      <c r="A478" s="48" t="s">
        <v>565</v>
      </c>
      <c r="B478" s="48">
        <v>3</v>
      </c>
      <c r="C478" s="48" t="s">
        <v>168</v>
      </c>
      <c r="D478" s="48" t="s">
        <v>40</v>
      </c>
      <c r="E478" s="48" t="s">
        <v>595</v>
      </c>
      <c r="F478" s="48" t="s">
        <v>1876</v>
      </c>
      <c r="G478" s="94" t="s">
        <v>3863</v>
      </c>
      <c r="H478" s="94"/>
      <c r="I478" s="94" t="s">
        <v>3864</v>
      </c>
      <c r="J478" s="94"/>
      <c r="K478" s="48" t="s">
        <v>2478</v>
      </c>
      <c r="L478" s="48" t="s">
        <v>596</v>
      </c>
      <c r="M478" s="48" t="s">
        <v>3865</v>
      </c>
      <c r="N478" s="48"/>
      <c r="O478" s="48"/>
      <c r="P478" s="48"/>
      <c r="Q478" s="104"/>
      <c r="R478" s="104" t="s">
        <v>1896</v>
      </c>
      <c r="S478" s="75">
        <f t="shared" si="21"/>
        <v>1868</v>
      </c>
      <c r="T478" s="75" t="str">
        <f t="shared" si="22"/>
        <v>Giá chợ</v>
      </c>
      <c r="V478">
        <f t="shared" si="23"/>
        <v>18680315</v>
      </c>
    </row>
    <row r="479" spans="1:22" ht="323">
      <c r="A479" s="48" t="s">
        <v>565</v>
      </c>
      <c r="B479" s="48">
        <v>3</v>
      </c>
      <c r="C479" s="48" t="s">
        <v>168</v>
      </c>
      <c r="D479" s="48" t="s">
        <v>40</v>
      </c>
      <c r="E479" s="48" t="s">
        <v>433</v>
      </c>
      <c r="F479" s="48" t="s">
        <v>3013</v>
      </c>
      <c r="G479" s="94" t="s">
        <v>3863</v>
      </c>
      <c r="H479" s="94"/>
      <c r="I479" s="94" t="s">
        <v>3864</v>
      </c>
      <c r="J479" s="94"/>
      <c r="K479" s="48" t="s">
        <v>2423</v>
      </c>
      <c r="L479" s="48" t="s">
        <v>597</v>
      </c>
      <c r="M479" s="48" t="s">
        <v>3865</v>
      </c>
      <c r="N479" s="48"/>
      <c r="O479" s="48"/>
      <c r="P479" s="48"/>
      <c r="Q479" s="104"/>
      <c r="R479" s="104" t="s">
        <v>1896</v>
      </c>
      <c r="S479" s="75">
        <f t="shared" si="21"/>
        <v>1868</v>
      </c>
      <c r="T479" s="75" t="str">
        <f t="shared" si="22"/>
        <v>Giá chợ</v>
      </c>
      <c r="V479">
        <f t="shared" si="23"/>
        <v>18680315</v>
      </c>
    </row>
    <row r="480" spans="1:22" ht="409.5">
      <c r="A480" s="48" t="s">
        <v>598</v>
      </c>
      <c r="B480" s="48">
        <v>4</v>
      </c>
      <c r="C480" s="48" t="s">
        <v>168</v>
      </c>
      <c r="D480" s="48" t="s">
        <v>27</v>
      </c>
      <c r="E480" s="47" t="s">
        <v>1013</v>
      </c>
      <c r="F480" s="48" t="s">
        <v>599</v>
      </c>
      <c r="G480" s="48" t="s">
        <v>3844</v>
      </c>
      <c r="H480" s="48" t="s">
        <v>3837</v>
      </c>
      <c r="I480" s="48" t="s">
        <v>3827</v>
      </c>
      <c r="J480" s="48"/>
      <c r="K480" s="48" t="s">
        <v>2479</v>
      </c>
      <c r="L480" s="48" t="s">
        <v>600</v>
      </c>
      <c r="M480" s="48" t="s">
        <v>4219</v>
      </c>
      <c r="N480" s="48"/>
      <c r="O480" s="48"/>
      <c r="P480" s="48"/>
      <c r="Q480" s="104"/>
      <c r="R480" s="104" t="s">
        <v>1896</v>
      </c>
      <c r="S480" s="75">
        <f t="shared" si="21"/>
        <v>1868</v>
      </c>
      <c r="T480" s="75" t="str">
        <f t="shared" si="22"/>
        <v>Công vụ</v>
      </c>
      <c r="V480">
        <f t="shared" si="23"/>
        <v>18680415</v>
      </c>
    </row>
    <row r="481" spans="1:22" ht="255">
      <c r="A481" s="48" t="s">
        <v>598</v>
      </c>
      <c r="B481" s="48">
        <v>4</v>
      </c>
      <c r="C481" s="48" t="s">
        <v>168</v>
      </c>
      <c r="D481" s="48" t="s">
        <v>27</v>
      </c>
      <c r="E481" s="48" t="s">
        <v>1564</v>
      </c>
      <c r="F481" s="48" t="s">
        <v>601</v>
      </c>
      <c r="G481" s="48" t="s">
        <v>3844</v>
      </c>
      <c r="H481" s="48"/>
      <c r="I481" s="48" t="s">
        <v>3828</v>
      </c>
      <c r="J481" s="48"/>
      <c r="K481" s="48" t="s">
        <v>2480</v>
      </c>
      <c r="L481" s="48" t="s">
        <v>602</v>
      </c>
      <c r="M481" s="48" t="s">
        <v>4220</v>
      </c>
      <c r="N481" s="48"/>
      <c r="O481" s="48"/>
      <c r="P481" s="48"/>
      <c r="Q481" s="104"/>
      <c r="R481" s="104" t="s">
        <v>1896</v>
      </c>
      <c r="S481" s="75">
        <f t="shared" si="21"/>
        <v>1868</v>
      </c>
      <c r="T481" s="75" t="str">
        <f t="shared" si="22"/>
        <v>Công vụ</v>
      </c>
      <c r="V481">
        <f t="shared" si="23"/>
        <v>18680415</v>
      </c>
    </row>
    <row r="482" spans="1:22" ht="170">
      <c r="A482" s="48" t="s">
        <v>598</v>
      </c>
      <c r="B482" s="48">
        <v>4</v>
      </c>
      <c r="C482" s="48" t="s">
        <v>168</v>
      </c>
      <c r="D482" s="48" t="s">
        <v>27</v>
      </c>
      <c r="E482" s="48" t="s">
        <v>1564</v>
      </c>
      <c r="F482" s="48" t="s">
        <v>603</v>
      </c>
      <c r="G482" s="48" t="s">
        <v>3837</v>
      </c>
      <c r="H482" s="48"/>
      <c r="I482" s="48" t="s">
        <v>3880</v>
      </c>
      <c r="J482" s="48"/>
      <c r="K482" s="48" t="s">
        <v>2481</v>
      </c>
      <c r="L482" s="48" t="s">
        <v>604</v>
      </c>
      <c r="M482" s="48" t="s">
        <v>4221</v>
      </c>
      <c r="N482" s="48"/>
      <c r="O482" s="48"/>
      <c r="P482" s="48"/>
      <c r="Q482" s="104"/>
      <c r="R482" s="104" t="s">
        <v>1896</v>
      </c>
      <c r="S482" s="75">
        <f t="shared" si="21"/>
        <v>1868</v>
      </c>
      <c r="T482" s="75" t="str">
        <f t="shared" si="22"/>
        <v>Công vụ</v>
      </c>
      <c r="V482">
        <f t="shared" si="23"/>
        <v>18680415</v>
      </c>
    </row>
    <row r="483" spans="1:22" ht="409.5">
      <c r="A483" s="48" t="s">
        <v>598</v>
      </c>
      <c r="B483" s="48">
        <v>4</v>
      </c>
      <c r="C483" s="48" t="s">
        <v>168</v>
      </c>
      <c r="D483" s="48" t="s">
        <v>27</v>
      </c>
      <c r="E483" s="48" t="s">
        <v>1564</v>
      </c>
      <c r="F483" s="48" t="s">
        <v>605</v>
      </c>
      <c r="G483" s="48" t="s">
        <v>3837</v>
      </c>
      <c r="H483" s="48"/>
      <c r="I483" s="48" t="s">
        <v>3880</v>
      </c>
      <c r="J483" s="48"/>
      <c r="K483" s="48" t="s">
        <v>2482</v>
      </c>
      <c r="L483" s="48" t="s">
        <v>606</v>
      </c>
      <c r="M483" s="48" t="s">
        <v>4222</v>
      </c>
      <c r="N483" s="48"/>
      <c r="O483" s="48"/>
      <c r="P483" s="48"/>
      <c r="Q483" s="104"/>
      <c r="R483" s="104" t="s">
        <v>1896</v>
      </c>
      <c r="S483" s="75">
        <f t="shared" si="21"/>
        <v>1868</v>
      </c>
      <c r="T483" s="75" t="str">
        <f t="shared" si="22"/>
        <v>Công vụ</v>
      </c>
      <c r="V483">
        <f t="shared" si="23"/>
        <v>18680415</v>
      </c>
    </row>
    <row r="484" spans="1:22" ht="408">
      <c r="A484" s="48" t="s">
        <v>598</v>
      </c>
      <c r="B484" s="48">
        <v>4</v>
      </c>
      <c r="C484" s="48" t="s">
        <v>168</v>
      </c>
      <c r="D484" s="48" t="s">
        <v>27</v>
      </c>
      <c r="E484" s="48" t="s">
        <v>1564</v>
      </c>
      <c r="F484" s="48" t="s">
        <v>607</v>
      </c>
      <c r="G484" s="48" t="s">
        <v>3844</v>
      </c>
      <c r="H484" s="48" t="s">
        <v>3837</v>
      </c>
      <c r="I484" s="48" t="s">
        <v>3880</v>
      </c>
      <c r="J484" s="48" t="s">
        <v>3827</v>
      </c>
      <c r="K484" s="48" t="s">
        <v>2483</v>
      </c>
      <c r="L484" s="48" t="s">
        <v>608</v>
      </c>
      <c r="M484" s="48" t="s">
        <v>4223</v>
      </c>
      <c r="N484" s="48"/>
      <c r="O484" s="48"/>
      <c r="P484" s="48"/>
      <c r="Q484" s="104"/>
      <c r="R484" s="104" t="s">
        <v>1896</v>
      </c>
      <c r="S484" s="75">
        <f t="shared" si="21"/>
        <v>1868</v>
      </c>
      <c r="T484" s="75" t="str">
        <f t="shared" si="22"/>
        <v>Công vụ</v>
      </c>
      <c r="V484">
        <f t="shared" si="23"/>
        <v>18680415</v>
      </c>
    </row>
    <row r="485" spans="1:22" ht="187">
      <c r="A485" s="48" t="s">
        <v>598</v>
      </c>
      <c r="B485" s="48">
        <v>4</v>
      </c>
      <c r="C485" s="48" t="s">
        <v>168</v>
      </c>
      <c r="D485" s="48" t="s">
        <v>27</v>
      </c>
      <c r="E485" s="47" t="s">
        <v>1071</v>
      </c>
      <c r="F485" s="48" t="s">
        <v>609</v>
      </c>
      <c r="G485" s="45" t="s">
        <v>3822</v>
      </c>
      <c r="H485" s="45"/>
      <c r="I485" s="45" t="s">
        <v>3850</v>
      </c>
      <c r="J485" s="45"/>
      <c r="K485" s="48" t="s">
        <v>2484</v>
      </c>
      <c r="L485" s="48" t="s">
        <v>610</v>
      </c>
      <c r="M485" s="48" t="s">
        <v>4224</v>
      </c>
      <c r="N485" s="48"/>
      <c r="O485" s="48"/>
      <c r="P485" s="48"/>
      <c r="Q485" s="104"/>
      <c r="R485" s="104" t="s">
        <v>1896</v>
      </c>
      <c r="S485" s="75">
        <f t="shared" si="21"/>
        <v>1868</v>
      </c>
      <c r="T485" s="75" t="str">
        <f t="shared" si="22"/>
        <v>Công vụ</v>
      </c>
      <c r="V485">
        <f t="shared" si="23"/>
        <v>18680415</v>
      </c>
    </row>
    <row r="486" spans="1:22" ht="289">
      <c r="A486" s="48" t="s">
        <v>598</v>
      </c>
      <c r="B486" s="48">
        <v>4</v>
      </c>
      <c r="C486" s="48" t="s">
        <v>168</v>
      </c>
      <c r="D486" s="48" t="s">
        <v>13</v>
      </c>
      <c r="E486" s="48" t="s">
        <v>1564</v>
      </c>
      <c r="F486" s="48" t="s">
        <v>611</v>
      </c>
      <c r="G486" s="48" t="s">
        <v>3829</v>
      </c>
      <c r="H486" s="48"/>
      <c r="I486" s="48" t="s">
        <v>3828</v>
      </c>
      <c r="J486" s="48"/>
      <c r="K486" s="48" t="s">
        <v>2485</v>
      </c>
      <c r="L486" s="48" t="s">
        <v>612</v>
      </c>
      <c r="M486" s="48" t="s">
        <v>4225</v>
      </c>
      <c r="N486" s="48"/>
      <c r="O486" s="48" t="s">
        <v>3632</v>
      </c>
      <c r="P486" s="48" t="s">
        <v>1902</v>
      </c>
      <c r="Q486" s="104" t="s">
        <v>1915</v>
      </c>
      <c r="R486" s="104" t="s">
        <v>1896</v>
      </c>
      <c r="S486" s="75">
        <f t="shared" si="21"/>
        <v>1868</v>
      </c>
      <c r="T486" s="75" t="str">
        <f t="shared" si="22"/>
        <v>Tạp vụ</v>
      </c>
      <c r="V486">
        <f t="shared" si="23"/>
        <v>18680415</v>
      </c>
    </row>
    <row r="487" spans="1:22" ht="119">
      <c r="A487" s="48" t="s">
        <v>598</v>
      </c>
      <c r="B487" s="48">
        <v>4</v>
      </c>
      <c r="C487" s="48" t="s">
        <v>168</v>
      </c>
      <c r="D487" s="48" t="s">
        <v>13</v>
      </c>
      <c r="E487" s="47" t="s">
        <v>1877</v>
      </c>
      <c r="F487" s="48" t="s">
        <v>613</v>
      </c>
      <c r="G487" s="31" t="s">
        <v>3879</v>
      </c>
      <c r="H487" s="45" t="s">
        <v>1472</v>
      </c>
      <c r="I487" s="122" t="s">
        <v>3838</v>
      </c>
      <c r="J487" s="117" t="s">
        <v>3828</v>
      </c>
      <c r="K487" s="48" t="s">
        <v>2486</v>
      </c>
      <c r="L487" s="48" t="s">
        <v>614</v>
      </c>
      <c r="M487" s="32" t="s">
        <v>4226</v>
      </c>
      <c r="N487" s="48"/>
      <c r="O487" s="48" t="s">
        <v>3633</v>
      </c>
      <c r="P487" s="48" t="s">
        <v>1899</v>
      </c>
      <c r="Q487" s="104" t="s">
        <v>1917</v>
      </c>
      <c r="R487" s="104" t="s">
        <v>1896</v>
      </c>
      <c r="S487" s="75">
        <f t="shared" si="21"/>
        <v>1868</v>
      </c>
      <c r="T487" s="75" t="str">
        <f t="shared" si="22"/>
        <v>Tạp vụ</v>
      </c>
      <c r="V487">
        <f t="shared" si="23"/>
        <v>18680415</v>
      </c>
    </row>
    <row r="488" spans="1:22" ht="187">
      <c r="A488" s="48" t="s">
        <v>598</v>
      </c>
      <c r="B488" s="48">
        <v>4</v>
      </c>
      <c r="C488" s="48" t="s">
        <v>168</v>
      </c>
      <c r="D488" s="48" t="s">
        <v>13</v>
      </c>
      <c r="E488" s="48" t="s">
        <v>1564</v>
      </c>
      <c r="F488" s="48" t="s">
        <v>615</v>
      </c>
      <c r="G488" s="48" t="s">
        <v>3829</v>
      </c>
      <c r="H488" s="48"/>
      <c r="I488" s="48" t="s">
        <v>3830</v>
      </c>
      <c r="J488" s="48"/>
      <c r="K488" s="48" t="s">
        <v>2487</v>
      </c>
      <c r="L488" s="48" t="s">
        <v>616</v>
      </c>
      <c r="M488" s="48" t="s">
        <v>4227</v>
      </c>
      <c r="N488" s="48"/>
      <c r="O488" s="48"/>
      <c r="P488" s="48"/>
      <c r="Q488" s="104"/>
      <c r="R488" s="104" t="s">
        <v>1896</v>
      </c>
      <c r="S488" s="75">
        <f t="shared" si="21"/>
        <v>1868</v>
      </c>
      <c r="T488" s="75" t="str">
        <f t="shared" si="22"/>
        <v>Tạp vụ</v>
      </c>
      <c r="V488">
        <f t="shared" si="23"/>
        <v>18680415</v>
      </c>
    </row>
    <row r="489" spans="1:22" ht="153">
      <c r="A489" s="48" t="s">
        <v>598</v>
      </c>
      <c r="B489" s="48">
        <v>4</v>
      </c>
      <c r="C489" s="48" t="s">
        <v>168</v>
      </c>
      <c r="D489" s="48" t="s">
        <v>13</v>
      </c>
      <c r="E489" s="48" t="s">
        <v>1564</v>
      </c>
      <c r="F489" s="48" t="s">
        <v>617</v>
      </c>
      <c r="G489" s="48" t="s">
        <v>3829</v>
      </c>
      <c r="H489" s="48"/>
      <c r="I489" s="48" t="s">
        <v>3833</v>
      </c>
      <c r="J489" s="48"/>
      <c r="K489" s="48" t="s">
        <v>2488</v>
      </c>
      <c r="L489" s="48" t="s">
        <v>618</v>
      </c>
      <c r="M489" s="48" t="s">
        <v>4228</v>
      </c>
      <c r="N489" s="48"/>
      <c r="O489" s="48"/>
      <c r="P489" s="48"/>
      <c r="Q489" s="104"/>
      <c r="R489" s="104" t="s">
        <v>1896</v>
      </c>
      <c r="S489" s="75">
        <f t="shared" si="21"/>
        <v>1868</v>
      </c>
      <c r="T489" s="75" t="str">
        <f t="shared" si="22"/>
        <v>Tạp vụ</v>
      </c>
      <c r="V489">
        <f t="shared" si="23"/>
        <v>18680415</v>
      </c>
    </row>
    <row r="490" spans="1:22" ht="409.5">
      <c r="A490" s="48" t="s">
        <v>598</v>
      </c>
      <c r="B490" s="48">
        <v>4</v>
      </c>
      <c r="C490" s="48" t="s">
        <v>168</v>
      </c>
      <c r="D490" s="48" t="s">
        <v>13</v>
      </c>
      <c r="E490" s="48" t="s">
        <v>1564</v>
      </c>
      <c r="F490" s="48" t="s">
        <v>619</v>
      </c>
      <c r="G490" s="48" t="s">
        <v>3829</v>
      </c>
      <c r="H490" s="48"/>
      <c r="I490" s="48" t="s">
        <v>3830</v>
      </c>
      <c r="J490" s="48"/>
      <c r="K490" s="48" t="s">
        <v>2489</v>
      </c>
      <c r="L490" s="48" t="s">
        <v>620</v>
      </c>
      <c r="M490" s="48" t="s">
        <v>4229</v>
      </c>
      <c r="N490" s="48"/>
      <c r="O490" s="48"/>
      <c r="P490" s="48"/>
      <c r="Q490" s="104"/>
      <c r="R490" s="104" t="s">
        <v>1896</v>
      </c>
      <c r="S490" s="75">
        <f t="shared" si="21"/>
        <v>1868</v>
      </c>
      <c r="T490" s="75" t="str">
        <f t="shared" si="22"/>
        <v>Tạp vụ</v>
      </c>
      <c r="V490">
        <f t="shared" si="23"/>
        <v>18680415</v>
      </c>
    </row>
    <row r="491" spans="1:22" ht="289">
      <c r="A491" s="48" t="s">
        <v>598</v>
      </c>
      <c r="B491" s="48">
        <v>4</v>
      </c>
      <c r="C491" s="48" t="s">
        <v>168</v>
      </c>
      <c r="D491" s="48" t="s">
        <v>13</v>
      </c>
      <c r="E491" s="48" t="s">
        <v>1564</v>
      </c>
      <c r="F491" s="48" t="s">
        <v>621</v>
      </c>
      <c r="G491" s="48" t="s">
        <v>1472</v>
      </c>
      <c r="H491" s="48"/>
      <c r="I491" s="48" t="s">
        <v>3866</v>
      </c>
      <c r="J491" s="48"/>
      <c r="K491" s="48" t="s">
        <v>2490</v>
      </c>
      <c r="L491" s="48" t="s">
        <v>622</v>
      </c>
      <c r="M491" s="48" t="s">
        <v>4230</v>
      </c>
      <c r="N491" s="48"/>
      <c r="O491" s="48"/>
      <c r="P491" s="48"/>
      <c r="Q491" s="104"/>
      <c r="R491" s="104" t="s">
        <v>1896</v>
      </c>
      <c r="S491" s="75">
        <f t="shared" si="21"/>
        <v>1868</v>
      </c>
      <c r="T491" s="75" t="str">
        <f t="shared" si="22"/>
        <v>Tạp vụ</v>
      </c>
      <c r="V491">
        <f t="shared" si="23"/>
        <v>18680415</v>
      </c>
    </row>
    <row r="492" spans="1:22" ht="374">
      <c r="A492" s="48" t="s">
        <v>598</v>
      </c>
      <c r="B492" s="48">
        <v>4</v>
      </c>
      <c r="C492" s="48" t="s">
        <v>168</v>
      </c>
      <c r="D492" s="48" t="s">
        <v>13</v>
      </c>
      <c r="E492" s="48" t="s">
        <v>1564</v>
      </c>
      <c r="F492" s="48" t="s">
        <v>623</v>
      </c>
      <c r="G492" s="48" t="s">
        <v>3829</v>
      </c>
      <c r="H492" s="48"/>
      <c r="I492" s="48" t="s">
        <v>3846</v>
      </c>
      <c r="J492" s="48"/>
      <c r="K492" s="48" t="s">
        <v>2491</v>
      </c>
      <c r="L492" s="48" t="s">
        <v>624</v>
      </c>
      <c r="M492" s="47" t="s">
        <v>4231</v>
      </c>
      <c r="N492" s="48"/>
      <c r="O492" s="48" t="s">
        <v>3634</v>
      </c>
      <c r="P492" s="48" t="s">
        <v>1907</v>
      </c>
      <c r="Q492" s="104" t="s">
        <v>1916</v>
      </c>
      <c r="R492" s="104" t="s">
        <v>1896</v>
      </c>
      <c r="S492" s="75">
        <f t="shared" si="21"/>
        <v>1868</v>
      </c>
      <c r="T492" s="75" t="str">
        <f t="shared" si="22"/>
        <v>Tạp vụ</v>
      </c>
      <c r="V492">
        <f t="shared" si="23"/>
        <v>18680415</v>
      </c>
    </row>
    <row r="493" spans="1:22" ht="323">
      <c r="A493" s="48" t="s">
        <v>598</v>
      </c>
      <c r="B493" s="48">
        <v>4</v>
      </c>
      <c r="C493" s="48" t="s">
        <v>168</v>
      </c>
      <c r="D493" s="48" t="s">
        <v>13</v>
      </c>
      <c r="E493" s="48" t="s">
        <v>625</v>
      </c>
      <c r="F493" s="48" t="s">
        <v>3014</v>
      </c>
      <c r="G493" s="48" t="s">
        <v>3829</v>
      </c>
      <c r="H493" s="48"/>
      <c r="I493" s="48" t="s">
        <v>3823</v>
      </c>
      <c r="J493" s="48" t="s">
        <v>3838</v>
      </c>
      <c r="K493" s="48" t="s">
        <v>2492</v>
      </c>
      <c r="L493" s="48" t="s">
        <v>626</v>
      </c>
      <c r="M493" s="48" t="s">
        <v>4232</v>
      </c>
      <c r="N493" s="48"/>
      <c r="O493" s="48"/>
      <c r="P493" s="48"/>
      <c r="Q493" s="104"/>
      <c r="R493" s="104" t="s">
        <v>1896</v>
      </c>
      <c r="S493" s="75">
        <f t="shared" si="21"/>
        <v>1868</v>
      </c>
      <c r="T493" s="75" t="str">
        <f t="shared" si="22"/>
        <v>Tạp vụ</v>
      </c>
      <c r="V493">
        <f t="shared" si="23"/>
        <v>18680415</v>
      </c>
    </row>
    <row r="494" spans="1:22" ht="102">
      <c r="A494" s="48" t="s">
        <v>598</v>
      </c>
      <c r="B494" s="48">
        <v>4</v>
      </c>
      <c r="C494" s="48" t="s">
        <v>168</v>
      </c>
      <c r="D494" s="48" t="s">
        <v>13</v>
      </c>
      <c r="E494" s="48" t="s">
        <v>627</v>
      </c>
      <c r="F494" s="48" t="s">
        <v>3015</v>
      </c>
      <c r="G494" s="48" t="s">
        <v>3829</v>
      </c>
      <c r="H494" s="48"/>
      <c r="I494" s="48" t="s">
        <v>3825</v>
      </c>
      <c r="J494" s="48"/>
      <c r="K494" s="48" t="s">
        <v>2493</v>
      </c>
      <c r="L494" s="48" t="s">
        <v>628</v>
      </c>
      <c r="M494" s="48" t="s">
        <v>4233</v>
      </c>
      <c r="N494" s="48"/>
      <c r="O494" s="48"/>
      <c r="P494" s="48"/>
      <c r="Q494" s="104"/>
      <c r="R494" s="104" t="s">
        <v>1896</v>
      </c>
      <c r="S494" s="75">
        <f t="shared" si="21"/>
        <v>1868</v>
      </c>
      <c r="T494" s="75" t="str">
        <f t="shared" si="22"/>
        <v>Tạp vụ</v>
      </c>
      <c r="V494">
        <f t="shared" si="23"/>
        <v>18680415</v>
      </c>
    </row>
    <row r="495" spans="1:22" ht="187">
      <c r="A495" s="48" t="s">
        <v>598</v>
      </c>
      <c r="B495" s="48">
        <v>4</v>
      </c>
      <c r="C495" s="48" t="s">
        <v>168</v>
      </c>
      <c r="D495" s="48" t="s">
        <v>13</v>
      </c>
      <c r="E495" s="48" t="s">
        <v>629</v>
      </c>
      <c r="F495" s="48" t="s">
        <v>3016</v>
      </c>
      <c r="G495" s="48" t="s">
        <v>3829</v>
      </c>
      <c r="H495" s="48"/>
      <c r="I495" s="48" t="s">
        <v>3825</v>
      </c>
      <c r="J495" s="48"/>
      <c r="K495" s="48" t="s">
        <v>2494</v>
      </c>
      <c r="L495" s="48" t="s">
        <v>630</v>
      </c>
      <c r="M495" s="48" t="s">
        <v>4234</v>
      </c>
      <c r="N495" s="48"/>
      <c r="O495" s="48"/>
      <c r="P495" s="48"/>
      <c r="Q495" s="104"/>
      <c r="R495" s="104" t="s">
        <v>1896</v>
      </c>
      <c r="S495" s="75">
        <f t="shared" si="21"/>
        <v>1868</v>
      </c>
      <c r="T495" s="75" t="str">
        <f t="shared" si="22"/>
        <v>Tạp vụ</v>
      </c>
      <c r="V495">
        <f t="shared" si="23"/>
        <v>18680415</v>
      </c>
    </row>
    <row r="496" spans="1:22" ht="409.5">
      <c r="A496" s="48" t="s">
        <v>598</v>
      </c>
      <c r="B496" s="48">
        <v>4</v>
      </c>
      <c r="C496" s="48" t="s">
        <v>168</v>
      </c>
      <c r="D496" s="48" t="s">
        <v>13</v>
      </c>
      <c r="E496" s="48" t="s">
        <v>1564</v>
      </c>
      <c r="F496" s="48" t="s">
        <v>631</v>
      </c>
      <c r="G496" s="48" t="s">
        <v>3829</v>
      </c>
      <c r="H496" s="48"/>
      <c r="I496" s="48" t="s">
        <v>3827</v>
      </c>
      <c r="J496" s="48"/>
      <c r="K496" s="48" t="s">
        <v>2495</v>
      </c>
      <c r="L496" s="48" t="s">
        <v>632</v>
      </c>
      <c r="M496" s="48" t="s">
        <v>4235</v>
      </c>
      <c r="N496" s="48"/>
      <c r="O496" s="48"/>
      <c r="P496" s="48"/>
      <c r="Q496" s="104"/>
      <c r="R496" s="104" t="s">
        <v>1896</v>
      </c>
      <c r="S496" s="75">
        <f t="shared" si="21"/>
        <v>1868</v>
      </c>
      <c r="T496" s="75" t="str">
        <f t="shared" si="22"/>
        <v>Tạp vụ</v>
      </c>
      <c r="V496">
        <f t="shared" si="23"/>
        <v>18680415</v>
      </c>
    </row>
    <row r="497" spans="1:22" ht="409.5">
      <c r="A497" s="48" t="s">
        <v>598</v>
      </c>
      <c r="B497" s="48">
        <v>4</v>
      </c>
      <c r="C497" s="48" t="s">
        <v>168</v>
      </c>
      <c r="D497" s="48" t="s">
        <v>13</v>
      </c>
      <c r="E497" s="65" t="s">
        <v>1013</v>
      </c>
      <c r="F497" s="48" t="s">
        <v>633</v>
      </c>
      <c r="G497" s="48" t="s">
        <v>3829</v>
      </c>
      <c r="H497" s="48"/>
      <c r="I497" s="48" t="s">
        <v>3846</v>
      </c>
      <c r="J497" s="48"/>
      <c r="K497" s="48" t="s">
        <v>2496</v>
      </c>
      <c r="L497" s="48" t="s">
        <v>634</v>
      </c>
      <c r="M497" s="48" t="s">
        <v>4236</v>
      </c>
      <c r="N497" s="48"/>
      <c r="O497" s="48"/>
      <c r="P497" s="48"/>
      <c r="Q497" s="104"/>
      <c r="R497" s="104" t="s">
        <v>1896</v>
      </c>
      <c r="S497" s="75">
        <f t="shared" si="21"/>
        <v>1868</v>
      </c>
      <c r="T497" s="75" t="str">
        <f t="shared" si="22"/>
        <v>Tạp vụ</v>
      </c>
      <c r="V497">
        <f t="shared" si="23"/>
        <v>18680415</v>
      </c>
    </row>
    <row r="498" spans="1:22" ht="255">
      <c r="A498" s="48" t="s">
        <v>598</v>
      </c>
      <c r="B498" s="48">
        <v>4</v>
      </c>
      <c r="C498" s="48" t="s">
        <v>168</v>
      </c>
      <c r="D498" s="48" t="s">
        <v>13</v>
      </c>
      <c r="E498" s="48" t="s">
        <v>1578</v>
      </c>
      <c r="F498" s="48" t="s">
        <v>635</v>
      </c>
      <c r="G498" s="48" t="s">
        <v>3829</v>
      </c>
      <c r="H498" s="48"/>
      <c r="I498" s="48" t="s">
        <v>3828</v>
      </c>
      <c r="J498" s="48" t="s">
        <v>3825</v>
      </c>
      <c r="K498" s="48" t="s">
        <v>2497</v>
      </c>
      <c r="L498" s="48" t="s">
        <v>636</v>
      </c>
      <c r="M498" s="48" t="s">
        <v>4237</v>
      </c>
      <c r="N498" s="48"/>
      <c r="O498" s="48"/>
      <c r="P498" s="48"/>
      <c r="Q498" s="104"/>
      <c r="R498" s="104" t="s">
        <v>1896</v>
      </c>
      <c r="S498" s="75">
        <f t="shared" si="21"/>
        <v>1868</v>
      </c>
      <c r="T498" s="75" t="str">
        <f t="shared" si="22"/>
        <v>Tạp vụ</v>
      </c>
      <c r="V498">
        <f t="shared" si="23"/>
        <v>18680415</v>
      </c>
    </row>
    <row r="499" spans="1:22" ht="409.5">
      <c r="A499" s="48" t="s">
        <v>598</v>
      </c>
      <c r="B499" s="48">
        <v>4</v>
      </c>
      <c r="C499" s="48" t="s">
        <v>168</v>
      </c>
      <c r="D499" s="48" t="s">
        <v>13</v>
      </c>
      <c r="E499" s="47" t="s">
        <v>1878</v>
      </c>
      <c r="F499" s="48" t="s">
        <v>637</v>
      </c>
      <c r="G499" s="45" t="s">
        <v>3878</v>
      </c>
      <c r="H499" s="45" t="s">
        <v>3824</v>
      </c>
      <c r="I499" s="45" t="s">
        <v>3823</v>
      </c>
      <c r="J499" s="45"/>
      <c r="K499" s="48" t="s">
        <v>2498</v>
      </c>
      <c r="L499" s="48" t="s">
        <v>638</v>
      </c>
      <c r="M499" s="48" t="s">
        <v>4238</v>
      </c>
      <c r="N499" s="48"/>
      <c r="O499" s="48"/>
      <c r="P499" s="48"/>
      <c r="Q499" s="104"/>
      <c r="R499" s="104" t="s">
        <v>1896</v>
      </c>
      <c r="S499" s="75">
        <f t="shared" si="21"/>
        <v>1868</v>
      </c>
      <c r="T499" s="75" t="str">
        <f t="shared" si="22"/>
        <v>Tạp vụ</v>
      </c>
      <c r="V499">
        <f t="shared" si="23"/>
        <v>18680415</v>
      </c>
    </row>
    <row r="500" spans="1:22" ht="409.5">
      <c r="A500" s="48" t="s">
        <v>598</v>
      </c>
      <c r="B500" s="48">
        <v>4</v>
      </c>
      <c r="C500" s="48" t="s">
        <v>168</v>
      </c>
      <c r="D500" s="48" t="s">
        <v>40</v>
      </c>
      <c r="E500" s="48" t="s">
        <v>639</v>
      </c>
      <c r="F500" s="48" t="s">
        <v>3010</v>
      </c>
      <c r="G500" s="94" t="s">
        <v>3863</v>
      </c>
      <c r="H500" s="94"/>
      <c r="I500" s="94" t="s">
        <v>3864</v>
      </c>
      <c r="J500" s="94"/>
      <c r="K500" s="48" t="s">
        <v>2314</v>
      </c>
      <c r="L500" s="48" t="s">
        <v>640</v>
      </c>
      <c r="M500" s="48" t="s">
        <v>3865</v>
      </c>
      <c r="N500" s="48"/>
      <c r="O500" s="48"/>
      <c r="P500" s="48"/>
      <c r="Q500" s="104"/>
      <c r="R500" s="104" t="s">
        <v>1896</v>
      </c>
      <c r="S500" s="75">
        <f t="shared" si="21"/>
        <v>1868</v>
      </c>
      <c r="T500" s="75" t="str">
        <f t="shared" si="22"/>
        <v>Giá chợ</v>
      </c>
      <c r="V500">
        <f t="shared" si="23"/>
        <v>18680415</v>
      </c>
    </row>
    <row r="501" spans="1:22" ht="323">
      <c r="A501" s="48" t="s">
        <v>598</v>
      </c>
      <c r="B501" s="48">
        <v>4</v>
      </c>
      <c r="C501" s="48" t="s">
        <v>168</v>
      </c>
      <c r="D501" s="48" t="s">
        <v>40</v>
      </c>
      <c r="E501" s="48" t="s">
        <v>304</v>
      </c>
      <c r="F501" s="48" t="s">
        <v>3017</v>
      </c>
      <c r="G501" s="48" t="s">
        <v>3837</v>
      </c>
      <c r="H501" s="48"/>
      <c r="I501" s="48" t="s">
        <v>3838</v>
      </c>
      <c r="J501" s="48"/>
      <c r="K501" s="48" t="s">
        <v>2423</v>
      </c>
      <c r="L501" s="48" t="s">
        <v>641</v>
      </c>
      <c r="M501" s="48" t="s">
        <v>4239</v>
      </c>
      <c r="N501" s="48"/>
      <c r="O501" s="48"/>
      <c r="P501" s="48"/>
      <c r="Q501" s="104"/>
      <c r="R501" s="104" t="s">
        <v>1896</v>
      </c>
      <c r="S501" s="75">
        <f t="shared" si="21"/>
        <v>1868</v>
      </c>
      <c r="T501" s="75" t="str">
        <f t="shared" si="22"/>
        <v>Giá chợ</v>
      </c>
      <c r="V501">
        <f t="shared" si="23"/>
        <v>18680415</v>
      </c>
    </row>
    <row r="502" spans="1:22" ht="409.5">
      <c r="A502" s="48" t="s">
        <v>642</v>
      </c>
      <c r="B502" s="48">
        <v>5</v>
      </c>
      <c r="C502" s="48" t="s">
        <v>168</v>
      </c>
      <c r="D502" s="48" t="s">
        <v>27</v>
      </c>
      <c r="E502" s="47" t="s">
        <v>1678</v>
      </c>
      <c r="F502" s="48" t="s">
        <v>643</v>
      </c>
      <c r="G502" s="48" t="s">
        <v>3844</v>
      </c>
      <c r="H502" s="48"/>
      <c r="I502" s="48" t="s">
        <v>3828</v>
      </c>
      <c r="J502" s="48" t="s">
        <v>3825</v>
      </c>
      <c r="K502" s="48" t="s">
        <v>2499</v>
      </c>
      <c r="L502" s="48" t="s">
        <v>644</v>
      </c>
      <c r="M502" s="48" t="s">
        <v>4681</v>
      </c>
      <c r="N502" s="48"/>
      <c r="O502" s="48" t="s">
        <v>3609</v>
      </c>
      <c r="P502" s="48"/>
      <c r="Q502" s="104"/>
      <c r="R502" s="104" t="s">
        <v>1896</v>
      </c>
      <c r="S502" s="75">
        <f t="shared" si="21"/>
        <v>1868</v>
      </c>
      <c r="T502" s="75" t="str">
        <f t="shared" si="22"/>
        <v>Công vụ</v>
      </c>
      <c r="V502">
        <f t="shared" si="23"/>
        <v>18680515</v>
      </c>
    </row>
    <row r="503" spans="1:22" ht="357">
      <c r="A503" s="48" t="s">
        <v>642</v>
      </c>
      <c r="B503" s="48">
        <v>5</v>
      </c>
      <c r="C503" s="48" t="s">
        <v>168</v>
      </c>
      <c r="D503" s="48" t="s">
        <v>27</v>
      </c>
      <c r="E503" s="47" t="s">
        <v>1013</v>
      </c>
      <c r="F503" s="48" t="s">
        <v>645</v>
      </c>
      <c r="G503" s="48" t="s">
        <v>3844</v>
      </c>
      <c r="H503" s="48" t="s">
        <v>3837</v>
      </c>
      <c r="I503" s="48" t="s">
        <v>3827</v>
      </c>
      <c r="J503" s="48"/>
      <c r="K503" s="48" t="s">
        <v>2500</v>
      </c>
      <c r="L503" s="48" t="s">
        <v>646</v>
      </c>
      <c r="M503" s="48" t="s">
        <v>4240</v>
      </c>
      <c r="N503" s="48"/>
      <c r="O503" s="48"/>
      <c r="P503" s="48"/>
      <c r="Q503" s="104"/>
      <c r="R503" s="104" t="s">
        <v>1896</v>
      </c>
      <c r="S503" s="75">
        <f t="shared" si="21"/>
        <v>1868</v>
      </c>
      <c r="T503" s="75" t="str">
        <f t="shared" si="22"/>
        <v>Công vụ</v>
      </c>
      <c r="V503">
        <f t="shared" si="23"/>
        <v>18680515</v>
      </c>
    </row>
    <row r="504" spans="1:22" ht="170">
      <c r="A504" s="48" t="s">
        <v>642</v>
      </c>
      <c r="B504" s="48">
        <v>5</v>
      </c>
      <c r="C504" s="48" t="s">
        <v>168</v>
      </c>
      <c r="D504" s="48" t="s">
        <v>27</v>
      </c>
      <c r="E504" s="48" t="s">
        <v>1564</v>
      </c>
      <c r="F504" s="48" t="s">
        <v>647</v>
      </c>
      <c r="G504" s="48" t="s">
        <v>3844</v>
      </c>
      <c r="H504" s="48"/>
      <c r="I504" s="48" t="s">
        <v>3846</v>
      </c>
      <c r="J504" s="48"/>
      <c r="K504" s="48" t="s">
        <v>2501</v>
      </c>
      <c r="L504" s="48" t="s">
        <v>648</v>
      </c>
      <c r="M504" s="48" t="s">
        <v>4241</v>
      </c>
      <c r="N504" s="48"/>
      <c r="O504" s="48"/>
      <c r="P504" s="48"/>
      <c r="Q504" s="104"/>
      <c r="R504" s="104" t="s">
        <v>1896</v>
      </c>
      <c r="S504" s="75">
        <f t="shared" si="21"/>
        <v>1868</v>
      </c>
      <c r="T504" s="75" t="str">
        <f t="shared" si="22"/>
        <v>Công vụ</v>
      </c>
      <c r="V504">
        <f t="shared" si="23"/>
        <v>18680515</v>
      </c>
    </row>
    <row r="505" spans="1:22" ht="187">
      <c r="A505" s="48" t="s">
        <v>642</v>
      </c>
      <c r="B505" s="48">
        <v>5</v>
      </c>
      <c r="C505" s="48" t="s">
        <v>168</v>
      </c>
      <c r="D505" s="48" t="s">
        <v>27</v>
      </c>
      <c r="E505" s="48" t="s">
        <v>1564</v>
      </c>
      <c r="F505" s="48" t="s">
        <v>649</v>
      </c>
      <c r="G505" s="48" t="s">
        <v>3844</v>
      </c>
      <c r="H505" s="48"/>
      <c r="I505" s="48" t="s">
        <v>3825</v>
      </c>
      <c r="J505" s="48" t="s">
        <v>3838</v>
      </c>
      <c r="K505" s="48" t="s">
        <v>2502</v>
      </c>
      <c r="L505" s="48" t="s">
        <v>650</v>
      </c>
      <c r="M505" s="48" t="s">
        <v>4242</v>
      </c>
      <c r="N505" s="48"/>
      <c r="O505" s="48"/>
      <c r="P505" s="48"/>
      <c r="Q505" s="104"/>
      <c r="R505" s="104" t="s">
        <v>1896</v>
      </c>
      <c r="S505" s="75">
        <f t="shared" si="21"/>
        <v>1868</v>
      </c>
      <c r="T505" s="75" t="str">
        <f t="shared" si="22"/>
        <v>Công vụ</v>
      </c>
      <c r="V505">
        <f t="shared" si="23"/>
        <v>18680515</v>
      </c>
    </row>
    <row r="506" spans="1:22" ht="357">
      <c r="A506" s="48" t="s">
        <v>642</v>
      </c>
      <c r="B506" s="48">
        <v>5</v>
      </c>
      <c r="C506" s="48" t="s">
        <v>168</v>
      </c>
      <c r="D506" s="48" t="s">
        <v>27</v>
      </c>
      <c r="E506" s="48" t="s">
        <v>1564</v>
      </c>
      <c r="F506" s="48" t="s">
        <v>651</v>
      </c>
      <c r="G506" s="48" t="s">
        <v>3844</v>
      </c>
      <c r="H506" s="48"/>
      <c r="I506" s="48" t="s">
        <v>3828</v>
      </c>
      <c r="J506" s="48"/>
      <c r="K506" s="48" t="s">
        <v>2503</v>
      </c>
      <c r="L506" s="48" t="s">
        <v>652</v>
      </c>
      <c r="M506" s="47" t="s">
        <v>4243</v>
      </c>
      <c r="N506" s="48"/>
      <c r="O506" s="48" t="s">
        <v>3609</v>
      </c>
      <c r="P506" s="48"/>
      <c r="Q506" s="104"/>
      <c r="R506" s="104" t="s">
        <v>1896</v>
      </c>
      <c r="S506" s="75">
        <f t="shared" si="21"/>
        <v>1868</v>
      </c>
      <c r="T506" s="75" t="str">
        <f t="shared" si="22"/>
        <v>Công vụ</v>
      </c>
      <c r="V506">
        <f t="shared" si="23"/>
        <v>18680515</v>
      </c>
    </row>
    <row r="507" spans="1:22" ht="272">
      <c r="A507" s="48" t="s">
        <v>642</v>
      </c>
      <c r="B507" s="48">
        <v>5</v>
      </c>
      <c r="C507" s="48" t="s">
        <v>168</v>
      </c>
      <c r="D507" s="48" t="s">
        <v>13</v>
      </c>
      <c r="E507" s="47" t="s">
        <v>1013</v>
      </c>
      <c r="F507" s="48" t="s">
        <v>653</v>
      </c>
      <c r="G507" s="48" t="s">
        <v>3822</v>
      </c>
      <c r="H507" s="48"/>
      <c r="I507" s="48" t="s">
        <v>3867</v>
      </c>
      <c r="J507" s="48" t="s">
        <v>3828</v>
      </c>
      <c r="K507" s="48" t="s">
        <v>2504</v>
      </c>
      <c r="L507" s="48" t="s">
        <v>654</v>
      </c>
      <c r="M507" s="48" t="s">
        <v>4244</v>
      </c>
      <c r="N507" s="48"/>
      <c r="O507" s="48"/>
      <c r="P507" s="48"/>
      <c r="Q507" s="104"/>
      <c r="R507" s="104" t="s">
        <v>1896</v>
      </c>
      <c r="S507" s="75">
        <f t="shared" si="21"/>
        <v>1868</v>
      </c>
      <c r="T507" s="75" t="str">
        <f t="shared" si="22"/>
        <v>Tạp vụ</v>
      </c>
      <c r="V507">
        <f t="shared" si="23"/>
        <v>18680515</v>
      </c>
    </row>
    <row r="508" spans="1:22" ht="409.5">
      <c r="A508" s="48" t="s">
        <v>642</v>
      </c>
      <c r="B508" s="48">
        <v>5</v>
      </c>
      <c r="C508" s="48" t="s">
        <v>168</v>
      </c>
      <c r="D508" s="48" t="s">
        <v>13</v>
      </c>
      <c r="E508" s="48" t="s">
        <v>1564</v>
      </c>
      <c r="F508" s="48" t="s">
        <v>655</v>
      </c>
      <c r="G508" s="48" t="s">
        <v>3844</v>
      </c>
      <c r="H508" s="48"/>
      <c r="I508" s="48" t="s">
        <v>3828</v>
      </c>
      <c r="J508" s="48" t="s">
        <v>3867</v>
      </c>
      <c r="K508" s="48" t="s">
        <v>2505</v>
      </c>
      <c r="L508" s="48" t="s">
        <v>656</v>
      </c>
      <c r="M508" s="47" t="s">
        <v>4245</v>
      </c>
      <c r="N508" s="48"/>
      <c r="O508" s="48" t="s">
        <v>3635</v>
      </c>
      <c r="P508" s="48" t="s">
        <v>1924</v>
      </c>
      <c r="Q508" s="104" t="s">
        <v>1920</v>
      </c>
      <c r="R508" s="104" t="s">
        <v>1896</v>
      </c>
      <c r="S508" s="75">
        <f t="shared" si="21"/>
        <v>1868</v>
      </c>
      <c r="T508" s="75" t="str">
        <f t="shared" si="22"/>
        <v>Tạp vụ</v>
      </c>
      <c r="V508">
        <f t="shared" si="23"/>
        <v>18680515</v>
      </c>
    </row>
    <row r="509" spans="1:22" ht="374">
      <c r="A509" s="48" t="s">
        <v>642</v>
      </c>
      <c r="B509" s="48">
        <v>5</v>
      </c>
      <c r="C509" s="48" t="s">
        <v>168</v>
      </c>
      <c r="D509" s="48" t="s">
        <v>13</v>
      </c>
      <c r="E509" s="48" t="s">
        <v>1564</v>
      </c>
      <c r="F509" s="48" t="s">
        <v>657</v>
      </c>
      <c r="G509" s="48" t="s">
        <v>3829</v>
      </c>
      <c r="H509" s="48"/>
      <c r="I509" s="48" t="s">
        <v>3828</v>
      </c>
      <c r="J509" s="48"/>
      <c r="K509" s="48" t="s">
        <v>2506</v>
      </c>
      <c r="L509" s="48" t="s">
        <v>658</v>
      </c>
      <c r="M509" s="48" t="s">
        <v>4246</v>
      </c>
      <c r="N509" s="48"/>
      <c r="O509" s="48"/>
      <c r="P509" s="48"/>
      <c r="Q509" s="104"/>
      <c r="R509" s="104" t="s">
        <v>1896</v>
      </c>
      <c r="S509" s="75">
        <f t="shared" si="21"/>
        <v>1868</v>
      </c>
      <c r="T509" s="75" t="str">
        <f t="shared" si="22"/>
        <v>Tạp vụ</v>
      </c>
      <c r="V509">
        <f t="shared" si="23"/>
        <v>18680515</v>
      </c>
    </row>
    <row r="510" spans="1:22" ht="119">
      <c r="A510" s="48" t="s">
        <v>642</v>
      </c>
      <c r="B510" s="48">
        <v>5</v>
      </c>
      <c r="C510" s="48" t="s">
        <v>168</v>
      </c>
      <c r="D510" s="48" t="s">
        <v>13</v>
      </c>
      <c r="E510" s="48" t="s">
        <v>1564</v>
      </c>
      <c r="F510" s="48" t="s">
        <v>659</v>
      </c>
      <c r="G510" s="48" t="s">
        <v>3829</v>
      </c>
      <c r="H510" s="48"/>
      <c r="I510" s="48" t="s">
        <v>3823</v>
      </c>
      <c r="J510" s="48"/>
      <c r="K510" s="48" t="s">
        <v>2507</v>
      </c>
      <c r="L510" s="48" t="s">
        <v>660</v>
      </c>
      <c r="M510" s="48" t="s">
        <v>4247</v>
      </c>
      <c r="N510" s="48"/>
      <c r="O510" s="48"/>
      <c r="P510" s="48"/>
      <c r="Q510" s="104"/>
      <c r="R510" s="104" t="s">
        <v>1896</v>
      </c>
      <c r="S510" s="75">
        <f t="shared" si="21"/>
        <v>1868</v>
      </c>
      <c r="T510" s="75" t="str">
        <f t="shared" si="22"/>
        <v>Tạp vụ</v>
      </c>
      <c r="V510">
        <f t="shared" si="23"/>
        <v>18680515</v>
      </c>
    </row>
    <row r="511" spans="1:22" ht="238">
      <c r="A511" s="48" t="s">
        <v>642</v>
      </c>
      <c r="B511" s="48">
        <v>5</v>
      </c>
      <c r="C511" s="48" t="s">
        <v>168</v>
      </c>
      <c r="D511" s="48" t="s">
        <v>13</v>
      </c>
      <c r="E511" s="48" t="s">
        <v>1880</v>
      </c>
      <c r="F511" s="57" t="s">
        <v>1879</v>
      </c>
      <c r="G511" s="57" t="s">
        <v>3829</v>
      </c>
      <c r="H511" s="57"/>
      <c r="I511" s="48" t="s">
        <v>3846</v>
      </c>
      <c r="J511" s="48"/>
      <c r="K511" s="48" t="s">
        <v>2508</v>
      </c>
      <c r="L511" s="48" t="s">
        <v>661</v>
      </c>
      <c r="M511" s="48" t="s">
        <v>4248</v>
      </c>
      <c r="N511" s="48"/>
      <c r="O511" s="48"/>
      <c r="P511" s="48"/>
      <c r="Q511" s="104"/>
      <c r="R511" s="104" t="s">
        <v>1896</v>
      </c>
      <c r="S511" s="75">
        <f t="shared" si="21"/>
        <v>1868</v>
      </c>
      <c r="T511" s="75" t="str">
        <f t="shared" si="22"/>
        <v>Tạp vụ</v>
      </c>
      <c r="V511">
        <f t="shared" si="23"/>
        <v>18680515</v>
      </c>
    </row>
    <row r="512" spans="1:22" ht="255">
      <c r="A512" s="48" t="s">
        <v>642</v>
      </c>
      <c r="B512" s="48">
        <v>5</v>
      </c>
      <c r="C512" s="48" t="s">
        <v>168</v>
      </c>
      <c r="D512" s="48" t="s">
        <v>13</v>
      </c>
      <c r="E512" s="48" t="s">
        <v>1882</v>
      </c>
      <c r="F512" s="57" t="s">
        <v>1881</v>
      </c>
      <c r="G512" s="57" t="s">
        <v>3829</v>
      </c>
      <c r="H512" s="57"/>
      <c r="I512" s="48" t="s">
        <v>3828</v>
      </c>
      <c r="J512" s="48" t="s">
        <v>3830</v>
      </c>
      <c r="K512" s="48" t="s">
        <v>2509</v>
      </c>
      <c r="L512" s="48" t="s">
        <v>662</v>
      </c>
      <c r="M512" s="48" t="s">
        <v>4249</v>
      </c>
      <c r="N512" s="48"/>
      <c r="O512" s="48"/>
      <c r="P512" s="48"/>
      <c r="Q512" s="104"/>
      <c r="R512" s="104" t="s">
        <v>1896</v>
      </c>
      <c r="S512" s="75">
        <f t="shared" si="21"/>
        <v>1868</v>
      </c>
      <c r="T512" s="75" t="str">
        <f t="shared" si="22"/>
        <v>Tạp vụ</v>
      </c>
      <c r="V512">
        <f t="shared" si="23"/>
        <v>18680515</v>
      </c>
    </row>
    <row r="513" spans="1:22" ht="119">
      <c r="A513" s="48" t="s">
        <v>642</v>
      </c>
      <c r="B513" s="48">
        <v>5</v>
      </c>
      <c r="C513" s="48" t="s">
        <v>168</v>
      </c>
      <c r="D513" s="48" t="s">
        <v>13</v>
      </c>
      <c r="E513" s="48" t="s">
        <v>1884</v>
      </c>
      <c r="F513" s="57" t="s">
        <v>1883</v>
      </c>
      <c r="G513" s="57" t="s">
        <v>3829</v>
      </c>
      <c r="H513" s="57"/>
      <c r="I513" s="48" t="s">
        <v>3838</v>
      </c>
      <c r="J513" s="48"/>
      <c r="K513" s="48" t="s">
        <v>2510</v>
      </c>
      <c r="L513" s="48" t="s">
        <v>663</v>
      </c>
      <c r="M513" s="48" t="s">
        <v>4250</v>
      </c>
      <c r="N513" s="48"/>
      <c r="O513" s="48"/>
      <c r="P513" s="48"/>
      <c r="Q513" s="104"/>
      <c r="R513" s="104" t="s">
        <v>1896</v>
      </c>
      <c r="S513" s="75">
        <f t="shared" si="21"/>
        <v>1868</v>
      </c>
      <c r="T513" s="75" t="str">
        <f t="shared" si="22"/>
        <v>Tạp vụ</v>
      </c>
      <c r="V513">
        <f t="shared" si="23"/>
        <v>18680515</v>
      </c>
    </row>
    <row r="514" spans="1:22" ht="408">
      <c r="A514" s="48" t="s">
        <v>642</v>
      </c>
      <c r="B514" s="48">
        <v>5</v>
      </c>
      <c r="C514" s="48" t="s">
        <v>168</v>
      </c>
      <c r="D514" s="48" t="s">
        <v>13</v>
      </c>
      <c r="E514" s="48" t="s">
        <v>664</v>
      </c>
      <c r="F514" s="48" t="s">
        <v>3018</v>
      </c>
      <c r="G514" s="48" t="s">
        <v>3854</v>
      </c>
      <c r="H514" s="48"/>
      <c r="I514" s="48" t="s">
        <v>4815</v>
      </c>
      <c r="J514" s="48"/>
      <c r="K514" s="48" t="s">
        <v>2511</v>
      </c>
      <c r="L514" s="48" t="s">
        <v>665</v>
      </c>
      <c r="M514" s="48" t="s">
        <v>4251</v>
      </c>
      <c r="N514" s="48"/>
      <c r="O514" s="48"/>
      <c r="P514" s="48"/>
      <c r="Q514" s="104"/>
      <c r="R514" s="104" t="s">
        <v>1896</v>
      </c>
      <c r="S514" s="75">
        <f t="shared" si="21"/>
        <v>1868</v>
      </c>
      <c r="T514" s="75" t="str">
        <f t="shared" si="22"/>
        <v>Tạp vụ</v>
      </c>
      <c r="V514">
        <f t="shared" si="23"/>
        <v>18680515</v>
      </c>
    </row>
    <row r="515" spans="1:22" ht="409.5">
      <c r="A515" s="48" t="s">
        <v>642</v>
      </c>
      <c r="B515" s="48">
        <v>5</v>
      </c>
      <c r="C515" s="48" t="s">
        <v>168</v>
      </c>
      <c r="D515" s="48" t="s">
        <v>13</v>
      </c>
      <c r="E515" s="47" t="s">
        <v>1013</v>
      </c>
      <c r="F515" s="48" t="s">
        <v>666</v>
      </c>
      <c r="G515" s="45" t="s">
        <v>3878</v>
      </c>
      <c r="H515" s="45"/>
      <c r="I515" s="45" t="s">
        <v>4814</v>
      </c>
      <c r="J515" s="45"/>
      <c r="K515" s="48" t="s">
        <v>2512</v>
      </c>
      <c r="L515" s="48" t="s">
        <v>667</v>
      </c>
      <c r="M515" s="48" t="s">
        <v>4252</v>
      </c>
      <c r="N515" s="48"/>
      <c r="O515" s="48"/>
      <c r="P515" s="48"/>
      <c r="Q515" s="104"/>
      <c r="R515" s="104" t="s">
        <v>1896</v>
      </c>
      <c r="S515" s="75">
        <f t="shared" ref="S515:S578" si="24">IFERROR(VALUE(RIGHT(TRIM(A515),4)),"")</f>
        <v>1868</v>
      </c>
      <c r="T515" s="75" t="str">
        <f t="shared" ref="T515:T578" si="25">IF(TRIM(D515)="Tập vụ","Tạp vụ",TRIM(D515))</f>
        <v>Tạp vụ</v>
      </c>
      <c r="V515">
        <f t="shared" ref="V515:V578" si="26">IF($A515="","",VALUE(MID($A515,7,4)&amp;MID($A515,4,2)&amp;MID($A515,1,2)))</f>
        <v>18680515</v>
      </c>
    </row>
    <row r="516" spans="1:22" ht="409.5">
      <c r="A516" s="48" t="s">
        <v>642</v>
      </c>
      <c r="B516" s="48">
        <v>5</v>
      </c>
      <c r="C516" s="48" t="s">
        <v>168</v>
      </c>
      <c r="D516" s="48" t="s">
        <v>40</v>
      </c>
      <c r="E516" s="47" t="s">
        <v>1803</v>
      </c>
      <c r="F516" s="48" t="s">
        <v>668</v>
      </c>
      <c r="G516" s="94" t="s">
        <v>3863</v>
      </c>
      <c r="H516" s="94"/>
      <c r="I516" s="94" t="s">
        <v>3864</v>
      </c>
      <c r="J516" s="94"/>
      <c r="K516" s="48" t="s">
        <v>2314</v>
      </c>
      <c r="L516" s="48" t="s">
        <v>669</v>
      </c>
      <c r="M516" s="48" t="s">
        <v>3865</v>
      </c>
      <c r="N516" s="48"/>
      <c r="O516" s="48"/>
      <c r="P516" s="48"/>
      <c r="Q516" s="104"/>
      <c r="R516" s="104" t="s">
        <v>1896</v>
      </c>
      <c r="S516" s="75">
        <f t="shared" si="24"/>
        <v>1868</v>
      </c>
      <c r="T516" s="75" t="str">
        <f t="shared" si="25"/>
        <v>Giá chợ</v>
      </c>
      <c r="V516">
        <f t="shared" si="26"/>
        <v>18680515</v>
      </c>
    </row>
    <row r="517" spans="1:22" ht="409.5">
      <c r="A517" s="48" t="s">
        <v>670</v>
      </c>
      <c r="B517" s="48">
        <v>6</v>
      </c>
      <c r="C517" s="48" t="s">
        <v>168</v>
      </c>
      <c r="D517" s="48" t="s">
        <v>27</v>
      </c>
      <c r="E517" s="48" t="s">
        <v>1013</v>
      </c>
      <c r="F517" s="48" t="s">
        <v>671</v>
      </c>
      <c r="G517" s="48" t="s">
        <v>3844</v>
      </c>
      <c r="H517" s="48" t="s">
        <v>3837</v>
      </c>
      <c r="I517" s="48" t="s">
        <v>3828</v>
      </c>
      <c r="J517" s="48"/>
      <c r="K517" s="48" t="s">
        <v>2513</v>
      </c>
      <c r="L517" s="48" t="s">
        <v>672</v>
      </c>
      <c r="M517" s="58" t="s">
        <v>4253</v>
      </c>
      <c r="N517" s="48"/>
      <c r="O517" s="48" t="s">
        <v>3636</v>
      </c>
      <c r="P517" s="48"/>
      <c r="Q517" s="104"/>
      <c r="R517" s="104" t="s">
        <v>1896</v>
      </c>
      <c r="S517" s="75">
        <f t="shared" si="24"/>
        <v>1868</v>
      </c>
      <c r="T517" s="75" t="str">
        <f t="shared" si="25"/>
        <v>Công vụ</v>
      </c>
      <c r="V517">
        <f t="shared" si="26"/>
        <v>18680615</v>
      </c>
    </row>
    <row r="518" spans="1:22" ht="409.5">
      <c r="A518" s="48" t="s">
        <v>670</v>
      </c>
      <c r="B518" s="48">
        <v>6</v>
      </c>
      <c r="C518" s="48" t="s">
        <v>168</v>
      </c>
      <c r="D518" s="48" t="s">
        <v>27</v>
      </c>
      <c r="E518" s="47" t="s">
        <v>1013</v>
      </c>
      <c r="F518" s="48" t="s">
        <v>673</v>
      </c>
      <c r="G518" s="48" t="s">
        <v>3844</v>
      </c>
      <c r="H518" s="48" t="s">
        <v>3837</v>
      </c>
      <c r="I518" s="48" t="s">
        <v>3828</v>
      </c>
      <c r="J518" s="48"/>
      <c r="K518" s="48" t="s">
        <v>2514</v>
      </c>
      <c r="L518" s="48" t="s">
        <v>674</v>
      </c>
      <c r="M518" s="47" t="s">
        <v>4254</v>
      </c>
      <c r="N518" s="48"/>
      <c r="O518" s="48" t="s">
        <v>3609</v>
      </c>
      <c r="P518" s="48"/>
      <c r="Q518" s="104"/>
      <c r="R518" s="104" t="s">
        <v>1896</v>
      </c>
      <c r="S518" s="75">
        <f t="shared" si="24"/>
        <v>1868</v>
      </c>
      <c r="T518" s="75" t="str">
        <f t="shared" si="25"/>
        <v>Công vụ</v>
      </c>
      <c r="V518">
        <f t="shared" si="26"/>
        <v>18680615</v>
      </c>
    </row>
    <row r="519" spans="1:22" ht="409.5">
      <c r="A519" s="48" t="s">
        <v>670</v>
      </c>
      <c r="B519" s="48">
        <v>6</v>
      </c>
      <c r="C519" s="48" t="s">
        <v>168</v>
      </c>
      <c r="D519" s="48" t="s">
        <v>27</v>
      </c>
      <c r="E519" s="47" t="s">
        <v>1013</v>
      </c>
      <c r="F519" s="48" t="s">
        <v>675</v>
      </c>
      <c r="G519" s="48" t="s">
        <v>3844</v>
      </c>
      <c r="H519" s="48" t="s">
        <v>3837</v>
      </c>
      <c r="I519" s="48" t="s">
        <v>3827</v>
      </c>
      <c r="J519" s="48"/>
      <c r="K519" s="48" t="s">
        <v>2515</v>
      </c>
      <c r="L519" s="48" t="s">
        <v>676</v>
      </c>
      <c r="M519" s="48" t="s">
        <v>4255</v>
      </c>
      <c r="N519" s="48"/>
      <c r="O519" s="48" t="s">
        <v>3609</v>
      </c>
      <c r="P519" s="48"/>
      <c r="Q519" s="104"/>
      <c r="R519" s="104" t="s">
        <v>1896</v>
      </c>
      <c r="S519" s="75">
        <f t="shared" si="24"/>
        <v>1868</v>
      </c>
      <c r="T519" s="75" t="str">
        <f t="shared" si="25"/>
        <v>Công vụ</v>
      </c>
      <c r="V519">
        <f t="shared" si="26"/>
        <v>18680615</v>
      </c>
    </row>
    <row r="520" spans="1:22" ht="204">
      <c r="A520" s="48" t="s">
        <v>1886</v>
      </c>
      <c r="B520" s="48">
        <v>6</v>
      </c>
      <c r="C520" s="48" t="s">
        <v>168</v>
      </c>
      <c r="D520" s="48" t="s">
        <v>27</v>
      </c>
      <c r="E520" s="47" t="s">
        <v>1013</v>
      </c>
      <c r="F520" s="48" t="s">
        <v>677</v>
      </c>
      <c r="G520" s="48" t="s">
        <v>3844</v>
      </c>
      <c r="H520" s="48"/>
      <c r="I520" s="48" t="s">
        <v>3830</v>
      </c>
      <c r="J520" s="48" t="s">
        <v>3827</v>
      </c>
      <c r="K520" s="48" t="s">
        <v>2516</v>
      </c>
      <c r="L520" s="48" t="s">
        <v>678</v>
      </c>
      <c r="M520" s="48" t="s">
        <v>4467</v>
      </c>
      <c r="N520" s="48"/>
      <c r="O520" s="48"/>
      <c r="P520" s="48"/>
      <c r="Q520" s="104"/>
      <c r="R520" s="104" t="s">
        <v>1896</v>
      </c>
      <c r="S520" s="75">
        <f t="shared" si="24"/>
        <v>1868</v>
      </c>
      <c r="T520" s="75" t="str">
        <f t="shared" si="25"/>
        <v>Công vụ</v>
      </c>
      <c r="V520">
        <f t="shared" si="26"/>
        <v>18680615</v>
      </c>
    </row>
    <row r="521" spans="1:22" ht="374">
      <c r="A521" s="48" t="s">
        <v>670</v>
      </c>
      <c r="B521" s="48">
        <v>6</v>
      </c>
      <c r="C521" s="48" t="s">
        <v>168</v>
      </c>
      <c r="D521" s="48" t="s">
        <v>27</v>
      </c>
      <c r="E521" s="48" t="s">
        <v>1564</v>
      </c>
      <c r="F521" s="48" t="s">
        <v>679</v>
      </c>
      <c r="G521" s="48" t="s">
        <v>3844</v>
      </c>
      <c r="H521" s="48" t="s">
        <v>3837</v>
      </c>
      <c r="I521" s="48" t="s">
        <v>3880</v>
      </c>
      <c r="J521" s="48" t="s">
        <v>3827</v>
      </c>
      <c r="K521" s="48" t="s">
        <v>2517</v>
      </c>
      <c r="L521" s="48" t="s">
        <v>680</v>
      </c>
      <c r="M521" s="48" t="s">
        <v>4256</v>
      </c>
      <c r="N521" s="48"/>
      <c r="O521" s="48"/>
      <c r="P521" s="48"/>
      <c r="Q521" s="104"/>
      <c r="R521" s="104" t="s">
        <v>1896</v>
      </c>
      <c r="S521" s="75">
        <f t="shared" si="24"/>
        <v>1868</v>
      </c>
      <c r="T521" s="75" t="str">
        <f t="shared" si="25"/>
        <v>Công vụ</v>
      </c>
      <c r="V521">
        <f t="shared" si="26"/>
        <v>18680615</v>
      </c>
    </row>
    <row r="522" spans="1:22" ht="409.5">
      <c r="A522" s="48" t="s">
        <v>670</v>
      </c>
      <c r="B522" s="48">
        <v>6</v>
      </c>
      <c r="C522" s="48" t="s">
        <v>168</v>
      </c>
      <c r="D522" s="48" t="s">
        <v>13</v>
      </c>
      <c r="E522" s="48" t="s">
        <v>1885</v>
      </c>
      <c r="F522" s="48" t="s">
        <v>681</v>
      </c>
      <c r="G522" s="48" t="s">
        <v>3878</v>
      </c>
      <c r="H522" s="48" t="s">
        <v>3824</v>
      </c>
      <c r="I522" s="48" t="s">
        <v>3823</v>
      </c>
      <c r="J522" s="48"/>
      <c r="K522" s="48" t="s">
        <v>2518</v>
      </c>
      <c r="L522" s="48" t="s">
        <v>682</v>
      </c>
      <c r="M522" s="48" t="s">
        <v>4257</v>
      </c>
      <c r="N522" s="48"/>
      <c r="O522" s="48"/>
      <c r="P522" s="48"/>
      <c r="Q522" s="104"/>
      <c r="R522" s="104" t="s">
        <v>1896</v>
      </c>
      <c r="S522" s="75">
        <f t="shared" si="24"/>
        <v>1868</v>
      </c>
      <c r="T522" s="75" t="str">
        <f t="shared" si="25"/>
        <v>Tạp vụ</v>
      </c>
      <c r="V522">
        <f t="shared" si="26"/>
        <v>18680615</v>
      </c>
    </row>
    <row r="523" spans="1:22" ht="409.5">
      <c r="A523" s="48" t="s">
        <v>670</v>
      </c>
      <c r="B523" s="48">
        <v>6</v>
      </c>
      <c r="C523" s="48" t="s">
        <v>168</v>
      </c>
      <c r="D523" s="48" t="s">
        <v>40</v>
      </c>
      <c r="E523" s="48" t="s">
        <v>639</v>
      </c>
      <c r="F523" s="48" t="s">
        <v>3019</v>
      </c>
      <c r="G523" s="94" t="s">
        <v>3863</v>
      </c>
      <c r="H523" s="94"/>
      <c r="I523" s="94" t="s">
        <v>3864</v>
      </c>
      <c r="J523" s="94"/>
      <c r="K523" s="48" t="s">
        <v>2519</v>
      </c>
      <c r="L523" s="48" t="s">
        <v>683</v>
      </c>
      <c r="M523" s="48" t="s">
        <v>3865</v>
      </c>
      <c r="N523" s="48"/>
      <c r="O523" s="48"/>
      <c r="P523" s="48"/>
      <c r="Q523" s="104"/>
      <c r="R523" s="104" t="s">
        <v>1896</v>
      </c>
      <c r="S523" s="75">
        <f t="shared" si="24"/>
        <v>1868</v>
      </c>
      <c r="T523" s="75" t="str">
        <f t="shared" si="25"/>
        <v>Giá chợ</v>
      </c>
      <c r="V523">
        <f t="shared" si="26"/>
        <v>18680615</v>
      </c>
    </row>
    <row r="524" spans="1:22" ht="255">
      <c r="A524" s="48" t="s">
        <v>670</v>
      </c>
      <c r="B524" s="48">
        <v>6</v>
      </c>
      <c r="C524" s="48" t="s">
        <v>168</v>
      </c>
      <c r="D524" s="48" t="s">
        <v>40</v>
      </c>
      <c r="E524" s="48" t="s">
        <v>684</v>
      </c>
      <c r="F524" s="48" t="s">
        <v>3020</v>
      </c>
      <c r="G524" s="48" t="s">
        <v>3837</v>
      </c>
      <c r="H524" s="48"/>
      <c r="I524" s="48" t="s">
        <v>3838</v>
      </c>
      <c r="J524" s="48"/>
      <c r="K524" s="48" t="s">
        <v>2520</v>
      </c>
      <c r="L524" s="48" t="s">
        <v>685</v>
      </c>
      <c r="M524" s="48" t="s">
        <v>4258</v>
      </c>
      <c r="N524" s="48"/>
      <c r="O524" s="48"/>
      <c r="P524" s="48"/>
      <c r="Q524" s="104"/>
      <c r="R524" s="104" t="s">
        <v>1896</v>
      </c>
      <c r="S524" s="75">
        <f t="shared" si="24"/>
        <v>1868</v>
      </c>
      <c r="T524" s="75" t="str">
        <f t="shared" si="25"/>
        <v>Giá chợ</v>
      </c>
      <c r="V524">
        <f t="shared" si="26"/>
        <v>18680615</v>
      </c>
    </row>
    <row r="525" spans="1:22" ht="409.5">
      <c r="A525" s="48" t="s">
        <v>686</v>
      </c>
      <c r="B525" s="48">
        <v>7</v>
      </c>
      <c r="C525" s="48" t="s">
        <v>168</v>
      </c>
      <c r="D525" s="48" t="s">
        <v>27</v>
      </c>
      <c r="E525" s="47" t="s">
        <v>1013</v>
      </c>
      <c r="F525" s="48" t="s">
        <v>687</v>
      </c>
      <c r="G525" s="48" t="s">
        <v>3844</v>
      </c>
      <c r="H525" s="48"/>
      <c r="I525" s="48" t="s">
        <v>3828</v>
      </c>
      <c r="J525" s="48" t="s">
        <v>3827</v>
      </c>
      <c r="K525" s="48" t="s">
        <v>2521</v>
      </c>
      <c r="L525" s="48" t="s">
        <v>688</v>
      </c>
      <c r="M525" s="48" t="s">
        <v>4460</v>
      </c>
      <c r="N525" s="48"/>
      <c r="O525" s="48"/>
      <c r="P525" s="48"/>
      <c r="Q525" s="104"/>
      <c r="R525" s="104" t="s">
        <v>1896</v>
      </c>
      <c r="S525" s="75">
        <f t="shared" si="24"/>
        <v>1868</v>
      </c>
      <c r="T525" s="75" t="str">
        <f t="shared" si="25"/>
        <v>Công vụ</v>
      </c>
      <c r="V525">
        <f t="shared" si="26"/>
        <v>18680715</v>
      </c>
    </row>
    <row r="526" spans="1:22" ht="409.5">
      <c r="A526" s="48" t="s">
        <v>686</v>
      </c>
      <c r="B526" s="48">
        <v>7</v>
      </c>
      <c r="C526" s="48" t="s">
        <v>168</v>
      </c>
      <c r="D526" s="48" t="s">
        <v>27</v>
      </c>
      <c r="E526" s="47" t="s">
        <v>1678</v>
      </c>
      <c r="F526" s="48" t="s">
        <v>689</v>
      </c>
      <c r="G526" s="45" t="s">
        <v>3822</v>
      </c>
      <c r="H526" s="118" t="s">
        <v>3824</v>
      </c>
      <c r="I526" s="45" t="s">
        <v>3828</v>
      </c>
      <c r="J526" s="45"/>
      <c r="K526" s="48" t="s">
        <v>2522</v>
      </c>
      <c r="L526" s="48" t="s">
        <v>690</v>
      </c>
      <c r="M526" s="48" t="s">
        <v>4259</v>
      </c>
      <c r="N526" s="48"/>
      <c r="O526" s="48" t="s">
        <v>3609</v>
      </c>
      <c r="P526" s="48"/>
      <c r="Q526" s="104"/>
      <c r="R526" s="104" t="s">
        <v>1896</v>
      </c>
      <c r="S526" s="75">
        <f t="shared" si="24"/>
        <v>1868</v>
      </c>
      <c r="T526" s="75" t="str">
        <f t="shared" si="25"/>
        <v>Công vụ</v>
      </c>
      <c r="V526">
        <f t="shared" si="26"/>
        <v>18680715</v>
      </c>
    </row>
    <row r="527" spans="1:22" ht="374">
      <c r="A527" s="48" t="s">
        <v>686</v>
      </c>
      <c r="B527" s="48">
        <v>7</v>
      </c>
      <c r="C527" s="48" t="s">
        <v>168</v>
      </c>
      <c r="D527" s="48" t="s">
        <v>27</v>
      </c>
      <c r="E527" s="48" t="s">
        <v>1564</v>
      </c>
      <c r="F527" s="48" t="s">
        <v>691</v>
      </c>
      <c r="G527" s="48" t="s">
        <v>3844</v>
      </c>
      <c r="H527" s="48" t="s">
        <v>3837</v>
      </c>
      <c r="I527" s="48" t="s">
        <v>4814</v>
      </c>
      <c r="J527" s="48" t="s">
        <v>3827</v>
      </c>
      <c r="K527" s="48" t="s">
        <v>2523</v>
      </c>
      <c r="L527" s="48" t="s">
        <v>692</v>
      </c>
      <c r="M527" s="47" t="s">
        <v>4582</v>
      </c>
      <c r="N527" s="48"/>
      <c r="O527" s="48" t="s">
        <v>3609</v>
      </c>
      <c r="P527" s="48"/>
      <c r="Q527" s="104"/>
      <c r="R527" s="104" t="s">
        <v>1896</v>
      </c>
      <c r="S527" s="75">
        <f t="shared" si="24"/>
        <v>1868</v>
      </c>
      <c r="T527" s="75" t="str">
        <f t="shared" si="25"/>
        <v>Công vụ</v>
      </c>
      <c r="V527">
        <f t="shared" si="26"/>
        <v>18680715</v>
      </c>
    </row>
    <row r="528" spans="1:22" ht="409.5">
      <c r="A528" s="48" t="s">
        <v>686</v>
      </c>
      <c r="B528" s="48">
        <v>7</v>
      </c>
      <c r="C528" s="48" t="s">
        <v>168</v>
      </c>
      <c r="D528" s="48" t="s">
        <v>27</v>
      </c>
      <c r="E528" s="48" t="s">
        <v>1564</v>
      </c>
      <c r="F528" s="48" t="s">
        <v>693</v>
      </c>
      <c r="G528" s="48" t="s">
        <v>3844</v>
      </c>
      <c r="H528" s="48" t="s">
        <v>3837</v>
      </c>
      <c r="I528" s="48" t="s">
        <v>3827</v>
      </c>
      <c r="J528" s="48"/>
      <c r="K528" s="48" t="s">
        <v>2524</v>
      </c>
      <c r="L528" s="48" t="s">
        <v>694</v>
      </c>
      <c r="M528" s="48" t="s">
        <v>4260</v>
      </c>
      <c r="N528" s="48"/>
      <c r="O528" s="48"/>
      <c r="P528" s="48"/>
      <c r="Q528" s="104"/>
      <c r="R528" s="104" t="s">
        <v>1896</v>
      </c>
      <c r="S528" s="75">
        <f t="shared" si="24"/>
        <v>1868</v>
      </c>
      <c r="T528" s="75" t="str">
        <f t="shared" si="25"/>
        <v>Công vụ</v>
      </c>
      <c r="V528">
        <f t="shared" si="26"/>
        <v>18680715</v>
      </c>
    </row>
    <row r="529" spans="1:22" ht="391">
      <c r="A529" s="48" t="s">
        <v>686</v>
      </c>
      <c r="B529" s="48">
        <v>7</v>
      </c>
      <c r="C529" s="48" t="s">
        <v>168</v>
      </c>
      <c r="D529" s="48" t="s">
        <v>27</v>
      </c>
      <c r="E529" s="48" t="s">
        <v>1564</v>
      </c>
      <c r="F529" s="48" t="s">
        <v>695</v>
      </c>
      <c r="G529" s="48" t="s">
        <v>3844</v>
      </c>
      <c r="H529" s="48" t="s">
        <v>3837</v>
      </c>
      <c r="I529" s="48" t="s">
        <v>3828</v>
      </c>
      <c r="J529" s="48"/>
      <c r="K529" s="48" t="s">
        <v>2525</v>
      </c>
      <c r="L529" s="48" t="s">
        <v>696</v>
      </c>
      <c r="M529" s="48" t="s">
        <v>4261</v>
      </c>
      <c r="N529" s="48"/>
      <c r="O529" s="48"/>
      <c r="P529" s="48"/>
      <c r="Q529" s="104"/>
      <c r="R529" s="104" t="s">
        <v>1896</v>
      </c>
      <c r="S529" s="75">
        <f t="shared" si="24"/>
        <v>1868</v>
      </c>
      <c r="T529" s="75" t="str">
        <f t="shared" si="25"/>
        <v>Công vụ</v>
      </c>
      <c r="V529">
        <f t="shared" si="26"/>
        <v>18680715</v>
      </c>
    </row>
    <row r="530" spans="1:22" ht="323">
      <c r="A530" s="45" t="s">
        <v>686</v>
      </c>
      <c r="B530" s="45">
        <v>7</v>
      </c>
      <c r="C530" s="45" t="s">
        <v>168</v>
      </c>
      <c r="D530" s="45" t="s">
        <v>27</v>
      </c>
      <c r="E530" s="46" t="s">
        <v>1071</v>
      </c>
      <c r="F530" s="45" t="s">
        <v>697</v>
      </c>
      <c r="G530" s="45" t="s">
        <v>3844</v>
      </c>
      <c r="H530" s="45"/>
      <c r="I530" s="45" t="s">
        <v>3838</v>
      </c>
      <c r="J530" s="45" t="s">
        <v>3833</v>
      </c>
      <c r="K530" s="45" t="s">
        <v>2526</v>
      </c>
      <c r="L530" s="45" t="s">
        <v>698</v>
      </c>
      <c r="M530" s="45" t="s">
        <v>4579</v>
      </c>
      <c r="N530" s="45"/>
      <c r="O530" s="45"/>
      <c r="P530" s="45"/>
      <c r="Q530" s="112"/>
      <c r="R530" s="112" t="s">
        <v>1896</v>
      </c>
      <c r="S530" s="113">
        <f t="shared" si="24"/>
        <v>1868</v>
      </c>
      <c r="T530" s="113" t="str">
        <f t="shared" si="25"/>
        <v>Công vụ</v>
      </c>
      <c r="V530">
        <f t="shared" si="26"/>
        <v>18680715</v>
      </c>
    </row>
    <row r="531" spans="1:22" ht="409.5">
      <c r="A531" s="48" t="s">
        <v>686</v>
      </c>
      <c r="B531" s="48">
        <v>7</v>
      </c>
      <c r="C531" s="48" t="s">
        <v>168</v>
      </c>
      <c r="D531" s="48" t="s">
        <v>13</v>
      </c>
      <c r="E531" s="65" t="s">
        <v>1013</v>
      </c>
      <c r="F531" s="48" t="s">
        <v>699</v>
      </c>
      <c r="G531" s="48" t="s">
        <v>3829</v>
      </c>
      <c r="H531" s="48"/>
      <c r="I531" s="48" t="s">
        <v>3833</v>
      </c>
      <c r="J531" s="48"/>
      <c r="K531" s="48" t="s">
        <v>2527</v>
      </c>
      <c r="L531" s="48" t="s">
        <v>700</v>
      </c>
      <c r="M531" s="47" t="s">
        <v>4262</v>
      </c>
      <c r="N531" s="48"/>
      <c r="O531" s="48" t="s">
        <v>3637</v>
      </c>
      <c r="P531" s="48" t="s">
        <v>1908</v>
      </c>
      <c r="Q531" s="104" t="s">
        <v>1916</v>
      </c>
      <c r="R531" s="104" t="s">
        <v>1896</v>
      </c>
      <c r="S531" s="75">
        <f t="shared" si="24"/>
        <v>1868</v>
      </c>
      <c r="T531" s="75" t="str">
        <f t="shared" si="25"/>
        <v>Tạp vụ</v>
      </c>
      <c r="V531">
        <f t="shared" si="26"/>
        <v>18680715</v>
      </c>
    </row>
    <row r="532" spans="1:22" ht="374">
      <c r="A532" s="48" t="s">
        <v>686</v>
      </c>
      <c r="B532" s="48">
        <v>7</v>
      </c>
      <c r="C532" s="48" t="s">
        <v>168</v>
      </c>
      <c r="D532" s="48" t="s">
        <v>13</v>
      </c>
      <c r="E532" s="47" t="s">
        <v>1013</v>
      </c>
      <c r="F532" s="48" t="s">
        <v>701</v>
      </c>
      <c r="G532" s="48" t="s">
        <v>3829</v>
      </c>
      <c r="H532" s="48"/>
      <c r="I532" s="48" t="s">
        <v>3830</v>
      </c>
      <c r="J532" s="48"/>
      <c r="K532" s="48" t="s">
        <v>2528</v>
      </c>
      <c r="L532" s="48" t="s">
        <v>702</v>
      </c>
      <c r="M532" s="47" t="s">
        <v>4263</v>
      </c>
      <c r="N532" s="48"/>
      <c r="O532" s="48" t="s">
        <v>3626</v>
      </c>
      <c r="P532" s="48" t="s">
        <v>1906</v>
      </c>
      <c r="Q532" s="104" t="s">
        <v>1916</v>
      </c>
      <c r="R532" s="104" t="s">
        <v>1896</v>
      </c>
      <c r="S532" s="75">
        <f t="shared" si="24"/>
        <v>1868</v>
      </c>
      <c r="T532" s="75" t="str">
        <f t="shared" si="25"/>
        <v>Tạp vụ</v>
      </c>
      <c r="V532">
        <f t="shared" si="26"/>
        <v>18680715</v>
      </c>
    </row>
    <row r="533" spans="1:22" ht="374">
      <c r="A533" s="48" t="s">
        <v>686</v>
      </c>
      <c r="B533" s="48">
        <v>7</v>
      </c>
      <c r="C533" s="48" t="s">
        <v>168</v>
      </c>
      <c r="D533" s="48" t="s">
        <v>13</v>
      </c>
      <c r="E533" s="48" t="s">
        <v>1564</v>
      </c>
      <c r="F533" s="48" t="s">
        <v>703</v>
      </c>
      <c r="G533" s="48" t="s">
        <v>3829</v>
      </c>
      <c r="H533" s="48"/>
      <c r="I533" s="48" t="s">
        <v>3830</v>
      </c>
      <c r="J533" s="48"/>
      <c r="K533" s="48" t="s">
        <v>2529</v>
      </c>
      <c r="L533" s="48" t="s">
        <v>704</v>
      </c>
      <c r="M533" s="48" t="s">
        <v>4264</v>
      </c>
      <c r="N533" s="48"/>
      <c r="O533" s="48"/>
      <c r="P533" s="48"/>
      <c r="Q533" s="104"/>
      <c r="R533" s="104" t="s">
        <v>1896</v>
      </c>
      <c r="S533" s="75">
        <f t="shared" si="24"/>
        <v>1868</v>
      </c>
      <c r="T533" s="75" t="str">
        <f t="shared" si="25"/>
        <v>Tạp vụ</v>
      </c>
      <c r="V533">
        <f t="shared" si="26"/>
        <v>18680715</v>
      </c>
    </row>
    <row r="534" spans="1:22" ht="374">
      <c r="A534" s="48" t="s">
        <v>686</v>
      </c>
      <c r="B534" s="48">
        <v>7</v>
      </c>
      <c r="C534" s="48" t="s">
        <v>168</v>
      </c>
      <c r="D534" s="48" t="s">
        <v>13</v>
      </c>
      <c r="E534" s="48" t="s">
        <v>1564</v>
      </c>
      <c r="F534" s="48" t="s">
        <v>705</v>
      </c>
      <c r="G534" s="48" t="s">
        <v>3829</v>
      </c>
      <c r="H534" s="48"/>
      <c r="I534" s="48" t="s">
        <v>3846</v>
      </c>
      <c r="J534" s="48"/>
      <c r="K534" s="48" t="s">
        <v>2530</v>
      </c>
      <c r="L534" s="48" t="s">
        <v>706</v>
      </c>
      <c r="M534" s="48" t="s">
        <v>4265</v>
      </c>
      <c r="N534" s="48"/>
      <c r="O534" s="48"/>
      <c r="P534" s="48"/>
      <c r="Q534" s="104"/>
      <c r="R534" s="104" t="s">
        <v>1896</v>
      </c>
      <c r="S534" s="75">
        <f t="shared" si="24"/>
        <v>1868</v>
      </c>
      <c r="T534" s="75" t="str">
        <f t="shared" si="25"/>
        <v>Tạp vụ</v>
      </c>
      <c r="V534">
        <f t="shared" si="26"/>
        <v>18680715</v>
      </c>
    </row>
    <row r="535" spans="1:22" ht="187">
      <c r="A535" s="48" t="s">
        <v>686</v>
      </c>
      <c r="B535" s="48">
        <v>7</v>
      </c>
      <c r="C535" s="48" t="s">
        <v>168</v>
      </c>
      <c r="D535" s="48" t="s">
        <v>13</v>
      </c>
      <c r="E535" s="47" t="s">
        <v>1013</v>
      </c>
      <c r="F535" s="48" t="s">
        <v>707</v>
      </c>
      <c r="G535" s="48" t="s">
        <v>3829</v>
      </c>
      <c r="H535" s="48"/>
      <c r="I535" s="48" t="s">
        <v>3846</v>
      </c>
      <c r="J535" s="48"/>
      <c r="K535" s="48" t="s">
        <v>2531</v>
      </c>
      <c r="L535" s="48" t="s">
        <v>708</v>
      </c>
      <c r="M535" s="48" t="s">
        <v>4266</v>
      </c>
      <c r="N535" s="48"/>
      <c r="O535" s="48"/>
      <c r="P535" s="48"/>
      <c r="Q535" s="104"/>
      <c r="R535" s="104" t="s">
        <v>1896</v>
      </c>
      <c r="S535" s="75">
        <f t="shared" si="24"/>
        <v>1868</v>
      </c>
      <c r="T535" s="75" t="str">
        <f t="shared" si="25"/>
        <v>Tạp vụ</v>
      </c>
      <c r="V535">
        <f t="shared" si="26"/>
        <v>18680715</v>
      </c>
    </row>
    <row r="536" spans="1:22" ht="357">
      <c r="A536" s="48" t="s">
        <v>686</v>
      </c>
      <c r="B536" s="48">
        <v>7</v>
      </c>
      <c r="C536" s="48" t="s">
        <v>168</v>
      </c>
      <c r="D536" s="48" t="s">
        <v>13</v>
      </c>
      <c r="E536" s="48" t="s">
        <v>1013</v>
      </c>
      <c r="F536" s="48" t="s">
        <v>709</v>
      </c>
      <c r="G536" s="48" t="s">
        <v>3829</v>
      </c>
      <c r="H536" s="48"/>
      <c r="I536" s="48" t="s">
        <v>3846</v>
      </c>
      <c r="J536" s="48"/>
      <c r="K536" s="48" t="s">
        <v>2532</v>
      </c>
      <c r="L536" s="48" t="s">
        <v>710</v>
      </c>
      <c r="M536" s="48" t="s">
        <v>4267</v>
      </c>
      <c r="N536" s="48"/>
      <c r="O536" s="48"/>
      <c r="P536" s="48"/>
      <c r="Q536" s="104"/>
      <c r="R536" s="104" t="s">
        <v>1896</v>
      </c>
      <c r="S536" s="75">
        <f t="shared" si="24"/>
        <v>1868</v>
      </c>
      <c r="T536" s="75" t="str">
        <f t="shared" si="25"/>
        <v>Tạp vụ</v>
      </c>
      <c r="V536">
        <f t="shared" si="26"/>
        <v>18680715</v>
      </c>
    </row>
    <row r="537" spans="1:22" ht="409.5">
      <c r="A537" s="48" t="s">
        <v>686</v>
      </c>
      <c r="B537" s="48">
        <v>7</v>
      </c>
      <c r="C537" s="48" t="s">
        <v>168</v>
      </c>
      <c r="D537" s="48" t="s">
        <v>40</v>
      </c>
      <c r="E537" s="48" t="s">
        <v>639</v>
      </c>
      <c r="F537" s="48" t="s">
        <v>3021</v>
      </c>
      <c r="G537" s="94" t="s">
        <v>3863</v>
      </c>
      <c r="H537" s="94"/>
      <c r="I537" s="94" t="s">
        <v>3864</v>
      </c>
      <c r="J537" s="94"/>
      <c r="K537" s="48" t="s">
        <v>2533</v>
      </c>
      <c r="L537" s="48" t="s">
        <v>711</v>
      </c>
      <c r="M537" s="48" t="s">
        <v>3865</v>
      </c>
      <c r="N537" s="48"/>
      <c r="O537" s="48"/>
      <c r="P537" s="48"/>
      <c r="Q537" s="104"/>
      <c r="R537" s="104" t="s">
        <v>1896</v>
      </c>
      <c r="S537" s="75">
        <f t="shared" si="24"/>
        <v>1868</v>
      </c>
      <c r="T537" s="75" t="str">
        <f t="shared" si="25"/>
        <v>Giá chợ</v>
      </c>
      <c r="V537">
        <f t="shared" si="26"/>
        <v>18680715</v>
      </c>
    </row>
    <row r="538" spans="1:22" ht="289">
      <c r="A538" s="48" t="s">
        <v>686</v>
      </c>
      <c r="B538" s="48">
        <v>7</v>
      </c>
      <c r="C538" s="48" t="s">
        <v>168</v>
      </c>
      <c r="D538" s="48" t="s">
        <v>27</v>
      </c>
      <c r="E538" s="47" t="s">
        <v>1071</v>
      </c>
      <c r="F538" s="48" t="s">
        <v>712</v>
      </c>
      <c r="G538" s="45" t="s">
        <v>3829</v>
      </c>
      <c r="H538" s="45"/>
      <c r="I538" s="45" t="s">
        <v>3828</v>
      </c>
      <c r="J538" s="45" t="s">
        <v>3830</v>
      </c>
      <c r="K538" s="48" t="s">
        <v>2534</v>
      </c>
      <c r="L538" s="48" t="s">
        <v>713</v>
      </c>
      <c r="M538" s="48" t="s">
        <v>4268</v>
      </c>
      <c r="N538" s="48"/>
      <c r="O538" s="48"/>
      <c r="P538" s="48"/>
      <c r="Q538" s="104"/>
      <c r="R538" s="104" t="s">
        <v>1896</v>
      </c>
      <c r="S538" s="75">
        <f t="shared" si="24"/>
        <v>1868</v>
      </c>
      <c r="T538" s="75" t="str">
        <f t="shared" si="25"/>
        <v>Công vụ</v>
      </c>
      <c r="V538">
        <f t="shared" si="26"/>
        <v>18680715</v>
      </c>
    </row>
    <row r="539" spans="1:22" ht="323">
      <c r="A539" s="48" t="s">
        <v>714</v>
      </c>
      <c r="B539" s="48">
        <v>8</v>
      </c>
      <c r="C539" s="48" t="s">
        <v>168</v>
      </c>
      <c r="D539" s="48" t="s">
        <v>27</v>
      </c>
      <c r="E539" s="47" t="s">
        <v>1013</v>
      </c>
      <c r="F539" s="48" t="s">
        <v>715</v>
      </c>
      <c r="G539" s="48" t="s">
        <v>3844</v>
      </c>
      <c r="H539" s="48"/>
      <c r="I539" s="48" t="s">
        <v>3838</v>
      </c>
      <c r="J539" s="48"/>
      <c r="K539" s="48" t="s">
        <v>2535</v>
      </c>
      <c r="L539" s="48" t="s">
        <v>716</v>
      </c>
      <c r="M539" s="47" t="s">
        <v>4269</v>
      </c>
      <c r="N539" s="48"/>
      <c r="O539" s="48" t="s">
        <v>1798</v>
      </c>
      <c r="P539" s="48"/>
      <c r="Q539" s="104"/>
      <c r="R539" s="104" t="s">
        <v>1896</v>
      </c>
      <c r="S539" s="75">
        <f t="shared" si="24"/>
        <v>1868</v>
      </c>
      <c r="T539" s="75" t="str">
        <f t="shared" si="25"/>
        <v>Công vụ</v>
      </c>
      <c r="V539">
        <f t="shared" si="26"/>
        <v>18680815</v>
      </c>
    </row>
    <row r="540" spans="1:22" ht="221">
      <c r="A540" s="48" t="s">
        <v>714</v>
      </c>
      <c r="B540" s="48">
        <v>8</v>
      </c>
      <c r="C540" s="48" t="s">
        <v>168</v>
      </c>
      <c r="D540" s="48" t="s">
        <v>27</v>
      </c>
      <c r="E540" s="47" t="s">
        <v>1013</v>
      </c>
      <c r="F540" s="48" t="s">
        <v>717</v>
      </c>
      <c r="G540" s="48" t="s">
        <v>3844</v>
      </c>
      <c r="H540" s="48"/>
      <c r="I540" s="48" t="s">
        <v>3827</v>
      </c>
      <c r="J540" s="48" t="s">
        <v>3838</v>
      </c>
      <c r="K540" s="48" t="s">
        <v>2536</v>
      </c>
      <c r="L540" s="48" t="s">
        <v>718</v>
      </c>
      <c r="M540" s="48" t="s">
        <v>4270</v>
      </c>
      <c r="N540" s="48"/>
      <c r="O540" s="48" t="s">
        <v>1798</v>
      </c>
      <c r="P540" s="48"/>
      <c r="Q540" s="104"/>
      <c r="R540" s="104" t="s">
        <v>1896</v>
      </c>
      <c r="S540" s="75">
        <f t="shared" si="24"/>
        <v>1868</v>
      </c>
      <c r="T540" s="75" t="str">
        <f t="shared" si="25"/>
        <v>Công vụ</v>
      </c>
      <c r="V540">
        <f t="shared" si="26"/>
        <v>18680815</v>
      </c>
    </row>
    <row r="541" spans="1:22" ht="409.5">
      <c r="A541" s="48" t="s">
        <v>714</v>
      </c>
      <c r="B541" s="48">
        <v>8</v>
      </c>
      <c r="C541" s="48" t="s">
        <v>168</v>
      </c>
      <c r="D541" s="48" t="s">
        <v>27</v>
      </c>
      <c r="E541" s="47" t="s">
        <v>1013</v>
      </c>
      <c r="F541" s="48" t="s">
        <v>719</v>
      </c>
      <c r="G541" s="48" t="s">
        <v>3844</v>
      </c>
      <c r="H541" s="48" t="s">
        <v>3837</v>
      </c>
      <c r="I541" s="48" t="s">
        <v>3827</v>
      </c>
      <c r="J541" s="48"/>
      <c r="K541" s="48" t="s">
        <v>2537</v>
      </c>
      <c r="L541" s="48" t="s">
        <v>720</v>
      </c>
      <c r="M541" s="48" t="s">
        <v>4271</v>
      </c>
      <c r="N541" s="48"/>
      <c r="O541" s="48"/>
      <c r="P541" s="48"/>
      <c r="Q541" s="104"/>
      <c r="R541" s="104" t="s">
        <v>1896</v>
      </c>
      <c r="S541" s="75">
        <f t="shared" si="24"/>
        <v>1868</v>
      </c>
      <c r="T541" s="75" t="str">
        <f t="shared" si="25"/>
        <v>Công vụ</v>
      </c>
      <c r="V541">
        <f t="shared" si="26"/>
        <v>18680815</v>
      </c>
    </row>
    <row r="542" spans="1:22" ht="409.5">
      <c r="A542" s="48" t="s">
        <v>714</v>
      </c>
      <c r="B542" s="48">
        <v>8</v>
      </c>
      <c r="C542" s="48" t="s">
        <v>168</v>
      </c>
      <c r="D542" s="48" t="s">
        <v>27</v>
      </c>
      <c r="E542" s="47" t="s">
        <v>1013</v>
      </c>
      <c r="F542" s="48" t="s">
        <v>721</v>
      </c>
      <c r="G542" s="48" t="s">
        <v>3844</v>
      </c>
      <c r="H542" s="48" t="s">
        <v>3837</v>
      </c>
      <c r="I542" s="48" t="s">
        <v>3828</v>
      </c>
      <c r="J542" s="48"/>
      <c r="K542" s="48" t="s">
        <v>2538</v>
      </c>
      <c r="L542" s="48" t="s">
        <v>722</v>
      </c>
      <c r="M542" s="48" t="s">
        <v>4272</v>
      </c>
      <c r="N542" s="48"/>
      <c r="O542" s="48"/>
      <c r="P542" s="48"/>
      <c r="Q542" s="104"/>
      <c r="R542" s="104" t="s">
        <v>1896</v>
      </c>
      <c r="S542" s="75">
        <f t="shared" si="24"/>
        <v>1868</v>
      </c>
      <c r="T542" s="75" t="str">
        <f t="shared" si="25"/>
        <v>Công vụ</v>
      </c>
      <c r="V542">
        <f t="shared" si="26"/>
        <v>18680815</v>
      </c>
    </row>
    <row r="543" spans="1:22" ht="357">
      <c r="A543" s="48" t="s">
        <v>714</v>
      </c>
      <c r="B543" s="48">
        <v>8</v>
      </c>
      <c r="C543" s="48" t="s">
        <v>168</v>
      </c>
      <c r="D543" s="48" t="s">
        <v>27</v>
      </c>
      <c r="E543" s="47" t="s">
        <v>1013</v>
      </c>
      <c r="F543" s="48" t="s">
        <v>723</v>
      </c>
      <c r="G543" s="48" t="s">
        <v>3844</v>
      </c>
      <c r="H543" s="48" t="s">
        <v>3837</v>
      </c>
      <c r="I543" s="48" t="s">
        <v>3828</v>
      </c>
      <c r="J543" s="48"/>
      <c r="K543" s="48" t="s">
        <v>2539</v>
      </c>
      <c r="L543" s="48" t="s">
        <v>724</v>
      </c>
      <c r="M543" s="48" t="s">
        <v>4273</v>
      </c>
      <c r="N543" s="48"/>
      <c r="O543" s="48"/>
      <c r="P543" s="48"/>
      <c r="Q543" s="104"/>
      <c r="R543" s="104" t="s">
        <v>1896</v>
      </c>
      <c r="S543" s="75">
        <f t="shared" si="24"/>
        <v>1868</v>
      </c>
      <c r="T543" s="75" t="str">
        <f t="shared" si="25"/>
        <v>Công vụ</v>
      </c>
      <c r="V543">
        <f t="shared" si="26"/>
        <v>18680815</v>
      </c>
    </row>
    <row r="544" spans="1:22" ht="357">
      <c r="A544" s="48" t="s">
        <v>714</v>
      </c>
      <c r="B544" s="48">
        <v>8</v>
      </c>
      <c r="C544" s="48" t="s">
        <v>168</v>
      </c>
      <c r="D544" s="48" t="s">
        <v>27</v>
      </c>
      <c r="E544" s="47" t="s">
        <v>1013</v>
      </c>
      <c r="F544" s="48" t="s">
        <v>725</v>
      </c>
      <c r="G544" s="48" t="s">
        <v>3844</v>
      </c>
      <c r="H544" s="48" t="s">
        <v>3837</v>
      </c>
      <c r="I544" s="48" t="s">
        <v>3827</v>
      </c>
      <c r="J544" s="48"/>
      <c r="K544" s="48" t="s">
        <v>2540</v>
      </c>
      <c r="L544" s="48" t="s">
        <v>726</v>
      </c>
      <c r="M544" s="48" t="s">
        <v>4274</v>
      </c>
      <c r="N544" s="48"/>
      <c r="O544" s="48"/>
      <c r="P544" s="48"/>
      <c r="Q544" s="104"/>
      <c r="R544" s="104" t="s">
        <v>1896</v>
      </c>
      <c r="S544" s="75">
        <f t="shared" si="24"/>
        <v>1868</v>
      </c>
      <c r="T544" s="75" t="str">
        <f t="shared" si="25"/>
        <v>Công vụ</v>
      </c>
      <c r="V544">
        <f t="shared" si="26"/>
        <v>18680815</v>
      </c>
    </row>
    <row r="545" spans="1:22" ht="374">
      <c r="A545" s="48" t="s">
        <v>714</v>
      </c>
      <c r="B545" s="48">
        <v>8</v>
      </c>
      <c r="C545" s="48" t="s">
        <v>168</v>
      </c>
      <c r="D545" s="48" t="s">
        <v>27</v>
      </c>
      <c r="E545" s="47" t="s">
        <v>1013</v>
      </c>
      <c r="F545" s="48" t="s">
        <v>727</v>
      </c>
      <c r="G545" s="48" t="s">
        <v>3844</v>
      </c>
      <c r="H545" s="48" t="s">
        <v>3837</v>
      </c>
      <c r="I545" s="48" t="s">
        <v>3827</v>
      </c>
      <c r="J545" s="48"/>
      <c r="K545" s="48" t="s">
        <v>2541</v>
      </c>
      <c r="L545" s="48" t="s">
        <v>728</v>
      </c>
      <c r="M545" s="48" t="s">
        <v>4275</v>
      </c>
      <c r="N545" s="48"/>
      <c r="O545" s="48"/>
      <c r="P545" s="48"/>
      <c r="Q545" s="104"/>
      <c r="R545" s="104" t="s">
        <v>1896</v>
      </c>
      <c r="S545" s="75">
        <f t="shared" si="24"/>
        <v>1868</v>
      </c>
      <c r="T545" s="75" t="str">
        <f t="shared" si="25"/>
        <v>Công vụ</v>
      </c>
      <c r="V545">
        <f t="shared" si="26"/>
        <v>18680815</v>
      </c>
    </row>
    <row r="546" spans="1:22" ht="409.5">
      <c r="A546" s="48" t="s">
        <v>714</v>
      </c>
      <c r="B546" s="48">
        <v>8</v>
      </c>
      <c r="C546" s="48" t="s">
        <v>168</v>
      </c>
      <c r="D546" s="48" t="s">
        <v>27</v>
      </c>
      <c r="E546" s="47" t="s">
        <v>1013</v>
      </c>
      <c r="F546" s="48" t="s">
        <v>729</v>
      </c>
      <c r="G546" s="48" t="s">
        <v>3844</v>
      </c>
      <c r="H546" s="48" t="s">
        <v>3837</v>
      </c>
      <c r="I546" s="48" t="s">
        <v>3880</v>
      </c>
      <c r="J546" s="48" t="s">
        <v>3827</v>
      </c>
      <c r="K546" s="48" t="s">
        <v>2542</v>
      </c>
      <c r="L546" s="48" t="s">
        <v>730</v>
      </c>
      <c r="M546" s="48" t="s">
        <v>4276</v>
      </c>
      <c r="N546" s="48"/>
      <c r="O546" s="48"/>
      <c r="P546" s="48"/>
      <c r="Q546" s="104"/>
      <c r="R546" s="104" t="s">
        <v>1896</v>
      </c>
      <c r="S546" s="75">
        <f t="shared" si="24"/>
        <v>1868</v>
      </c>
      <c r="T546" s="75" t="str">
        <f t="shared" si="25"/>
        <v>Công vụ</v>
      </c>
      <c r="V546">
        <f t="shared" si="26"/>
        <v>18680815</v>
      </c>
    </row>
    <row r="547" spans="1:22" ht="409.5">
      <c r="A547" s="48" t="s">
        <v>714</v>
      </c>
      <c r="B547" s="48">
        <v>8</v>
      </c>
      <c r="C547" s="48" t="s">
        <v>168</v>
      </c>
      <c r="D547" s="48" t="s">
        <v>13</v>
      </c>
      <c r="E547" s="47" t="s">
        <v>1799</v>
      </c>
      <c r="F547" s="48" t="s">
        <v>731</v>
      </c>
      <c r="G547" s="31" t="s">
        <v>3879</v>
      </c>
      <c r="H547" s="48" t="s">
        <v>1472</v>
      </c>
      <c r="I547" s="122" t="s">
        <v>3828</v>
      </c>
      <c r="J547" s="117" t="s">
        <v>3833</v>
      </c>
      <c r="K547" s="48" t="s">
        <v>2543</v>
      </c>
      <c r="L547" s="48" t="s">
        <v>732</v>
      </c>
      <c r="M547" s="31" t="s">
        <v>4277</v>
      </c>
      <c r="N547" s="48"/>
      <c r="O547" s="48"/>
      <c r="P547" s="48"/>
      <c r="Q547" s="104"/>
      <c r="R547" s="104" t="s">
        <v>1896</v>
      </c>
      <c r="S547" s="75">
        <f t="shared" si="24"/>
        <v>1868</v>
      </c>
      <c r="T547" s="75" t="str">
        <f t="shared" si="25"/>
        <v>Tạp vụ</v>
      </c>
      <c r="V547">
        <f t="shared" si="26"/>
        <v>18680815</v>
      </c>
    </row>
    <row r="548" spans="1:22" ht="255">
      <c r="A548" s="48" t="s">
        <v>714</v>
      </c>
      <c r="B548" s="48">
        <v>8</v>
      </c>
      <c r="C548" s="48" t="s">
        <v>168</v>
      </c>
      <c r="D548" s="48" t="s">
        <v>13</v>
      </c>
      <c r="E548" s="47" t="s">
        <v>1800</v>
      </c>
      <c r="F548" s="48" t="s">
        <v>733</v>
      </c>
      <c r="G548" s="31" t="s">
        <v>3824</v>
      </c>
      <c r="H548" s="48"/>
      <c r="I548" s="48" t="s">
        <v>3828</v>
      </c>
      <c r="J548" s="48"/>
      <c r="K548" s="48" t="s">
        <v>2544</v>
      </c>
      <c r="L548" s="48" t="s">
        <v>734</v>
      </c>
      <c r="M548" s="31" t="s">
        <v>4707</v>
      </c>
      <c r="N548" s="48"/>
      <c r="O548" s="48"/>
      <c r="P548" s="48"/>
      <c r="Q548" s="104"/>
      <c r="R548" s="104" t="s">
        <v>1896</v>
      </c>
      <c r="S548" s="75">
        <f t="shared" si="24"/>
        <v>1868</v>
      </c>
      <c r="T548" s="75" t="str">
        <f t="shared" si="25"/>
        <v>Tạp vụ</v>
      </c>
      <c r="V548">
        <f t="shared" si="26"/>
        <v>18680815</v>
      </c>
    </row>
    <row r="549" spans="1:22" ht="409.5">
      <c r="A549" s="48" t="s">
        <v>714</v>
      </c>
      <c r="B549" s="48">
        <v>8</v>
      </c>
      <c r="C549" s="48" t="s">
        <v>168</v>
      </c>
      <c r="D549" s="48" t="s">
        <v>13</v>
      </c>
      <c r="E549" s="47" t="s">
        <v>1801</v>
      </c>
      <c r="F549" s="48" t="s">
        <v>735</v>
      </c>
      <c r="G549" s="48" t="s">
        <v>3829</v>
      </c>
      <c r="H549" s="48"/>
      <c r="I549" s="48" t="s">
        <v>3828</v>
      </c>
      <c r="J549" s="48" t="s">
        <v>3838</v>
      </c>
      <c r="K549" s="48" t="s">
        <v>2545</v>
      </c>
      <c r="L549" s="48" t="s">
        <v>736</v>
      </c>
      <c r="M549" s="48" t="s">
        <v>4278</v>
      </c>
      <c r="N549" s="48"/>
      <c r="O549" s="48"/>
      <c r="P549" s="48"/>
      <c r="Q549" s="104"/>
      <c r="R549" s="104" t="s">
        <v>1896</v>
      </c>
      <c r="S549" s="75">
        <f t="shared" si="24"/>
        <v>1868</v>
      </c>
      <c r="T549" s="75" t="str">
        <f t="shared" si="25"/>
        <v>Tạp vụ</v>
      </c>
      <c r="V549">
        <f t="shared" si="26"/>
        <v>18680815</v>
      </c>
    </row>
    <row r="550" spans="1:22" ht="409.5">
      <c r="A550" s="48" t="s">
        <v>714</v>
      </c>
      <c r="B550" s="48">
        <v>8</v>
      </c>
      <c r="C550" s="48" t="s">
        <v>168</v>
      </c>
      <c r="D550" s="48" t="s">
        <v>13</v>
      </c>
      <c r="E550" s="47" t="s">
        <v>1013</v>
      </c>
      <c r="F550" s="48" t="s">
        <v>737</v>
      </c>
      <c r="G550" s="48" t="s">
        <v>3829</v>
      </c>
      <c r="H550" s="48"/>
      <c r="I550" s="48" t="s">
        <v>3828</v>
      </c>
      <c r="J550" s="48"/>
      <c r="K550" s="48" t="s">
        <v>2546</v>
      </c>
      <c r="L550" s="48" t="s">
        <v>738</v>
      </c>
      <c r="M550" s="47" t="s">
        <v>4279</v>
      </c>
      <c r="N550" s="48"/>
      <c r="O550" s="48" t="s">
        <v>3638</v>
      </c>
      <c r="P550" s="48" t="s">
        <v>1909</v>
      </c>
      <c r="Q550" s="104" t="s">
        <v>1919</v>
      </c>
      <c r="R550" s="104" t="s">
        <v>1896</v>
      </c>
      <c r="S550" s="75">
        <f t="shared" si="24"/>
        <v>1868</v>
      </c>
      <c r="T550" s="75" t="str">
        <f t="shared" si="25"/>
        <v>Tạp vụ</v>
      </c>
      <c r="V550">
        <f t="shared" si="26"/>
        <v>18680815</v>
      </c>
    </row>
    <row r="551" spans="1:22" ht="409.5">
      <c r="A551" s="48" t="s">
        <v>714</v>
      </c>
      <c r="B551" s="48">
        <v>8</v>
      </c>
      <c r="C551" s="48" t="s">
        <v>168</v>
      </c>
      <c r="D551" s="48" t="s">
        <v>13</v>
      </c>
      <c r="E551" s="47" t="s">
        <v>1013</v>
      </c>
      <c r="F551" s="48" t="s">
        <v>739</v>
      </c>
      <c r="G551" s="48" t="s">
        <v>3829</v>
      </c>
      <c r="H551" s="48"/>
      <c r="I551" s="48" t="s">
        <v>3851</v>
      </c>
      <c r="J551" s="48"/>
      <c r="K551" s="48" t="s">
        <v>2547</v>
      </c>
      <c r="L551" s="48" t="s">
        <v>740</v>
      </c>
      <c r="M551" s="47" t="s">
        <v>4280</v>
      </c>
      <c r="N551" s="48"/>
      <c r="O551" s="48" t="s">
        <v>1899</v>
      </c>
      <c r="P551" s="48" t="s">
        <v>1899</v>
      </c>
      <c r="Q551" s="104" t="s">
        <v>1917</v>
      </c>
      <c r="R551" s="104" t="s">
        <v>1896</v>
      </c>
      <c r="S551" s="75">
        <f t="shared" si="24"/>
        <v>1868</v>
      </c>
      <c r="T551" s="75" t="str">
        <f t="shared" si="25"/>
        <v>Tạp vụ</v>
      </c>
      <c r="V551">
        <f t="shared" si="26"/>
        <v>18680815</v>
      </c>
    </row>
    <row r="552" spans="1:22" ht="409.5">
      <c r="A552" s="48" t="s">
        <v>714</v>
      </c>
      <c r="B552" s="48">
        <v>8</v>
      </c>
      <c r="C552" s="48" t="s">
        <v>168</v>
      </c>
      <c r="D552" s="48" t="s">
        <v>13</v>
      </c>
      <c r="E552" s="48" t="s">
        <v>1013</v>
      </c>
      <c r="F552" s="48" t="s">
        <v>741</v>
      </c>
      <c r="G552" s="48" t="s">
        <v>3878</v>
      </c>
      <c r="H552" s="48"/>
      <c r="I552" s="48" t="s">
        <v>3823</v>
      </c>
      <c r="J552" s="48"/>
      <c r="K552" s="48" t="s">
        <v>2548</v>
      </c>
      <c r="L552" s="48" t="s">
        <v>742</v>
      </c>
      <c r="M552" s="48" t="s">
        <v>4281</v>
      </c>
      <c r="N552" s="48"/>
      <c r="O552" s="48"/>
      <c r="P552" s="48"/>
      <c r="Q552" s="104"/>
      <c r="R552" s="104" t="s">
        <v>1896</v>
      </c>
      <c r="S552" s="75">
        <f t="shared" si="24"/>
        <v>1868</v>
      </c>
      <c r="T552" s="75" t="str">
        <f t="shared" si="25"/>
        <v>Tạp vụ</v>
      </c>
      <c r="V552">
        <f t="shared" si="26"/>
        <v>18680815</v>
      </c>
    </row>
    <row r="553" spans="1:22" ht="409.5">
      <c r="A553" s="48" t="s">
        <v>714</v>
      </c>
      <c r="B553" s="48">
        <v>8</v>
      </c>
      <c r="C553" s="48" t="s">
        <v>168</v>
      </c>
      <c r="D553" s="48" t="s">
        <v>40</v>
      </c>
      <c r="E553" s="47" t="s">
        <v>1803</v>
      </c>
      <c r="F553" s="48" t="s">
        <v>743</v>
      </c>
      <c r="G553" s="94" t="s">
        <v>3863</v>
      </c>
      <c r="H553" s="94"/>
      <c r="I553" s="94" t="s">
        <v>3864</v>
      </c>
      <c r="J553" s="94"/>
      <c r="K553" s="48" t="s">
        <v>2549</v>
      </c>
      <c r="L553" s="48" t="s">
        <v>744</v>
      </c>
      <c r="M553" s="48" t="s">
        <v>3865</v>
      </c>
      <c r="N553" s="48"/>
      <c r="O553" s="48"/>
      <c r="P553" s="48"/>
      <c r="Q553" s="104"/>
      <c r="R553" s="104" t="s">
        <v>1896</v>
      </c>
      <c r="S553" s="75">
        <f t="shared" si="24"/>
        <v>1868</v>
      </c>
      <c r="T553" s="75" t="str">
        <f t="shared" si="25"/>
        <v>Giá chợ</v>
      </c>
      <c r="V553">
        <f t="shared" si="26"/>
        <v>18680815</v>
      </c>
    </row>
    <row r="554" spans="1:22" ht="272">
      <c r="A554" s="48" t="s">
        <v>714</v>
      </c>
      <c r="B554" s="48">
        <v>8</v>
      </c>
      <c r="C554" s="48" t="s">
        <v>168</v>
      </c>
      <c r="D554" s="48" t="s">
        <v>40</v>
      </c>
      <c r="E554" s="47" t="s">
        <v>1802</v>
      </c>
      <c r="F554" s="48" t="s">
        <v>3020</v>
      </c>
      <c r="G554" s="94" t="s">
        <v>3863</v>
      </c>
      <c r="H554" s="94"/>
      <c r="I554" s="94" t="s">
        <v>3864</v>
      </c>
      <c r="J554" s="94"/>
      <c r="K554" s="48" t="s">
        <v>2520</v>
      </c>
      <c r="L554" s="48" t="s">
        <v>745</v>
      </c>
      <c r="M554" s="48" t="s">
        <v>3865</v>
      </c>
      <c r="N554" s="48"/>
      <c r="O554" s="48"/>
      <c r="P554" s="48"/>
      <c r="Q554" s="104"/>
      <c r="R554" s="104" t="s">
        <v>1896</v>
      </c>
      <c r="S554" s="75">
        <f t="shared" si="24"/>
        <v>1868</v>
      </c>
      <c r="T554" s="75" t="str">
        <f t="shared" si="25"/>
        <v>Giá chợ</v>
      </c>
      <c r="V554">
        <f t="shared" si="26"/>
        <v>18680815</v>
      </c>
    </row>
    <row r="555" spans="1:22" ht="409.5">
      <c r="A555" s="48" t="s">
        <v>746</v>
      </c>
      <c r="B555" s="48">
        <v>2</v>
      </c>
      <c r="C555" s="48" t="s">
        <v>168</v>
      </c>
      <c r="D555" s="48" t="s">
        <v>27</v>
      </c>
      <c r="E555" s="47" t="s">
        <v>1678</v>
      </c>
      <c r="F555" s="48" t="s">
        <v>747</v>
      </c>
      <c r="G555" s="48" t="s">
        <v>3844</v>
      </c>
      <c r="H555" s="48"/>
      <c r="I555" s="48" t="s">
        <v>3828</v>
      </c>
      <c r="J555" s="48" t="s">
        <v>3827</v>
      </c>
      <c r="K555" s="48" t="s">
        <v>2550</v>
      </c>
      <c r="L555" s="48" t="s">
        <v>748</v>
      </c>
      <c r="M555" s="48" t="s">
        <v>4282</v>
      </c>
      <c r="N555" s="48"/>
      <c r="O555" s="48" t="s">
        <v>3639</v>
      </c>
      <c r="P555" s="48"/>
      <c r="Q555" s="104"/>
      <c r="R555" s="104" t="s">
        <v>1896</v>
      </c>
      <c r="S555" s="75">
        <f t="shared" si="24"/>
        <v>1869</v>
      </c>
      <c r="T555" s="75" t="str">
        <f t="shared" si="25"/>
        <v>Công vụ</v>
      </c>
      <c r="V555">
        <f t="shared" si="26"/>
        <v>18690215</v>
      </c>
    </row>
    <row r="556" spans="1:22" ht="409.5">
      <c r="A556" s="48" t="s">
        <v>746</v>
      </c>
      <c r="B556" s="48">
        <v>2</v>
      </c>
      <c r="C556" s="48" t="s">
        <v>168</v>
      </c>
      <c r="D556" s="48" t="s">
        <v>27</v>
      </c>
      <c r="E556" s="48" t="s">
        <v>1564</v>
      </c>
      <c r="F556" s="48" t="s">
        <v>749</v>
      </c>
      <c r="G556" s="48" t="s">
        <v>3844</v>
      </c>
      <c r="H556" s="48" t="s">
        <v>3837</v>
      </c>
      <c r="I556" s="48" t="s">
        <v>3828</v>
      </c>
      <c r="J556" s="48"/>
      <c r="K556" s="48" t="s">
        <v>2551</v>
      </c>
      <c r="L556" s="48" t="s">
        <v>750</v>
      </c>
      <c r="M556" s="48" t="s">
        <v>4283</v>
      </c>
      <c r="N556" s="48"/>
      <c r="O556" s="48"/>
      <c r="P556" s="48"/>
      <c r="Q556" s="104"/>
      <c r="R556" s="104" t="s">
        <v>1896</v>
      </c>
      <c r="S556" s="75">
        <f t="shared" si="24"/>
        <v>1869</v>
      </c>
      <c r="T556" s="75" t="str">
        <f t="shared" si="25"/>
        <v>Công vụ</v>
      </c>
      <c r="V556">
        <f t="shared" si="26"/>
        <v>18690215</v>
      </c>
    </row>
    <row r="557" spans="1:22" ht="187">
      <c r="A557" s="48" t="s">
        <v>746</v>
      </c>
      <c r="B557" s="48">
        <v>2</v>
      </c>
      <c r="C557" s="48" t="s">
        <v>168</v>
      </c>
      <c r="D557" s="48" t="s">
        <v>27</v>
      </c>
      <c r="E557" s="48" t="s">
        <v>1564</v>
      </c>
      <c r="F557" s="48" t="s">
        <v>751</v>
      </c>
      <c r="G557" s="48" t="s">
        <v>3844</v>
      </c>
      <c r="H557" s="48"/>
      <c r="I557" s="48" t="s">
        <v>3828</v>
      </c>
      <c r="J557" s="48"/>
      <c r="K557" s="48" t="s">
        <v>2552</v>
      </c>
      <c r="L557" s="48" t="s">
        <v>752</v>
      </c>
      <c r="M557" s="48" t="s">
        <v>4284</v>
      </c>
      <c r="N557" s="48"/>
      <c r="O557" s="48"/>
      <c r="P557" s="48"/>
      <c r="Q557" s="104"/>
      <c r="R557" s="104" t="s">
        <v>1896</v>
      </c>
      <c r="S557" s="75">
        <f t="shared" si="24"/>
        <v>1869</v>
      </c>
      <c r="T557" s="75" t="str">
        <f t="shared" si="25"/>
        <v>Công vụ</v>
      </c>
      <c r="V557">
        <f t="shared" si="26"/>
        <v>18690215</v>
      </c>
    </row>
    <row r="558" spans="1:22" ht="323">
      <c r="A558" s="48" t="s">
        <v>746</v>
      </c>
      <c r="B558" s="48">
        <v>2</v>
      </c>
      <c r="C558" s="48" t="s">
        <v>168</v>
      </c>
      <c r="D558" s="48" t="s">
        <v>27</v>
      </c>
      <c r="E558" s="48" t="s">
        <v>1564</v>
      </c>
      <c r="F558" s="48" t="s">
        <v>753</v>
      </c>
      <c r="G558" s="48" t="s">
        <v>3844</v>
      </c>
      <c r="H558" s="48"/>
      <c r="I558" s="48" t="s">
        <v>3831</v>
      </c>
      <c r="J558" s="48" t="s">
        <v>3827</v>
      </c>
      <c r="K558" s="48" t="s">
        <v>2553</v>
      </c>
      <c r="L558" s="48" t="s">
        <v>754</v>
      </c>
      <c r="M558" s="48" t="s">
        <v>4285</v>
      </c>
      <c r="N558" s="48"/>
      <c r="O558" s="48"/>
      <c r="P558" s="48"/>
      <c r="Q558" s="104"/>
      <c r="R558" s="104" t="s">
        <v>1896</v>
      </c>
      <c r="S558" s="75">
        <f t="shared" si="24"/>
        <v>1869</v>
      </c>
      <c r="T558" s="75" t="str">
        <f t="shared" si="25"/>
        <v>Công vụ</v>
      </c>
      <c r="V558">
        <f t="shared" si="26"/>
        <v>18690215</v>
      </c>
    </row>
    <row r="559" spans="1:22" ht="153">
      <c r="A559" s="48" t="s">
        <v>746</v>
      </c>
      <c r="B559" s="48">
        <v>2</v>
      </c>
      <c r="C559" s="48" t="s">
        <v>168</v>
      </c>
      <c r="D559" s="48" t="s">
        <v>27</v>
      </c>
      <c r="E559" s="48" t="s">
        <v>1564</v>
      </c>
      <c r="F559" s="48" t="s">
        <v>755</v>
      </c>
      <c r="G559" s="48" t="s">
        <v>3844</v>
      </c>
      <c r="H559" s="48" t="s">
        <v>3837</v>
      </c>
      <c r="I559" s="48" t="s">
        <v>3880</v>
      </c>
      <c r="J559" s="48"/>
      <c r="K559" s="48" t="s">
        <v>2554</v>
      </c>
      <c r="L559" s="48" t="s">
        <v>756</v>
      </c>
      <c r="M559" s="48" t="s">
        <v>4286</v>
      </c>
      <c r="N559" s="48"/>
      <c r="O559" s="48"/>
      <c r="P559" s="48"/>
      <c r="Q559" s="104"/>
      <c r="R559" s="104" t="s">
        <v>1896</v>
      </c>
      <c r="S559" s="75">
        <f t="shared" si="24"/>
        <v>1869</v>
      </c>
      <c r="T559" s="75" t="str">
        <f t="shared" si="25"/>
        <v>Công vụ</v>
      </c>
      <c r="V559">
        <f t="shared" si="26"/>
        <v>18690215</v>
      </c>
    </row>
    <row r="560" spans="1:22" ht="170">
      <c r="A560" s="48" t="s">
        <v>746</v>
      </c>
      <c r="B560" s="48">
        <v>2</v>
      </c>
      <c r="C560" s="48" t="s">
        <v>168</v>
      </c>
      <c r="D560" s="48" t="s">
        <v>27</v>
      </c>
      <c r="E560" s="48" t="s">
        <v>1564</v>
      </c>
      <c r="F560" s="48" t="s">
        <v>757</v>
      </c>
      <c r="G560" s="48" t="s">
        <v>3844</v>
      </c>
      <c r="H560" s="48"/>
      <c r="I560" s="48" t="s">
        <v>3827</v>
      </c>
      <c r="J560" s="48" t="s">
        <v>3830</v>
      </c>
      <c r="K560" s="48" t="s">
        <v>2555</v>
      </c>
      <c r="L560" s="48" t="s">
        <v>758</v>
      </c>
      <c r="M560" s="48" t="s">
        <v>4287</v>
      </c>
      <c r="N560" s="48"/>
      <c r="O560" s="48"/>
      <c r="P560" s="48"/>
      <c r="Q560" s="104"/>
      <c r="R560" s="104" t="s">
        <v>1896</v>
      </c>
      <c r="S560" s="75">
        <f t="shared" si="24"/>
        <v>1869</v>
      </c>
      <c r="T560" s="75" t="str">
        <f t="shared" si="25"/>
        <v>Công vụ</v>
      </c>
      <c r="V560">
        <f t="shared" si="26"/>
        <v>18690215</v>
      </c>
    </row>
    <row r="561" spans="1:22" ht="357">
      <c r="A561" s="48" t="s">
        <v>746</v>
      </c>
      <c r="B561" s="48">
        <v>2</v>
      </c>
      <c r="C561" s="48" t="s">
        <v>168</v>
      </c>
      <c r="D561" s="48" t="s">
        <v>27</v>
      </c>
      <c r="E561" s="48" t="s">
        <v>1564</v>
      </c>
      <c r="F561" s="48" t="s">
        <v>759</v>
      </c>
      <c r="G561" s="48" t="s">
        <v>3844</v>
      </c>
      <c r="H561" s="48" t="s">
        <v>3837</v>
      </c>
      <c r="I561" s="48" t="s">
        <v>3827</v>
      </c>
      <c r="J561" s="48"/>
      <c r="K561" s="48" t="s">
        <v>2556</v>
      </c>
      <c r="L561" s="48" t="s">
        <v>760</v>
      </c>
      <c r="M561" s="48" t="s">
        <v>4288</v>
      </c>
      <c r="N561" s="48"/>
      <c r="O561" s="48"/>
      <c r="P561" s="48"/>
      <c r="Q561" s="104"/>
      <c r="R561" s="104" t="s">
        <v>1896</v>
      </c>
      <c r="S561" s="75">
        <f t="shared" si="24"/>
        <v>1869</v>
      </c>
      <c r="T561" s="75" t="str">
        <f t="shared" si="25"/>
        <v>Công vụ</v>
      </c>
      <c r="V561">
        <f t="shared" si="26"/>
        <v>18690215</v>
      </c>
    </row>
    <row r="562" spans="1:22" ht="340">
      <c r="A562" s="48" t="s">
        <v>746</v>
      </c>
      <c r="B562" s="48">
        <v>2</v>
      </c>
      <c r="C562" s="48" t="s">
        <v>168</v>
      </c>
      <c r="D562" s="48" t="s">
        <v>27</v>
      </c>
      <c r="E562" s="48" t="s">
        <v>1564</v>
      </c>
      <c r="F562" s="48" t="s">
        <v>761</v>
      </c>
      <c r="G562" s="48" t="s">
        <v>3844</v>
      </c>
      <c r="H562" s="48" t="s">
        <v>3837</v>
      </c>
      <c r="I562" s="48" t="s">
        <v>3827</v>
      </c>
      <c r="J562" s="48"/>
      <c r="K562" s="48" t="s">
        <v>2557</v>
      </c>
      <c r="L562" s="48" t="s">
        <v>762</v>
      </c>
      <c r="M562" s="48" t="s">
        <v>4289</v>
      </c>
      <c r="N562" s="48"/>
      <c r="O562" s="48"/>
      <c r="P562" s="48"/>
      <c r="Q562" s="104"/>
      <c r="R562" s="104" t="s">
        <v>1896</v>
      </c>
      <c r="S562" s="75">
        <f t="shared" si="24"/>
        <v>1869</v>
      </c>
      <c r="T562" s="75" t="str">
        <f t="shared" si="25"/>
        <v>Công vụ</v>
      </c>
      <c r="V562">
        <f t="shared" si="26"/>
        <v>18690215</v>
      </c>
    </row>
    <row r="563" spans="1:22" ht="153">
      <c r="A563" s="48" t="s">
        <v>746</v>
      </c>
      <c r="B563" s="48">
        <v>2</v>
      </c>
      <c r="C563" s="48" t="s">
        <v>168</v>
      </c>
      <c r="D563" s="48" t="s">
        <v>27</v>
      </c>
      <c r="E563" s="48" t="s">
        <v>1564</v>
      </c>
      <c r="F563" s="48" t="s">
        <v>763</v>
      </c>
      <c r="G563" s="48" t="s">
        <v>3877</v>
      </c>
      <c r="H563" s="48"/>
      <c r="I563" s="48" t="s">
        <v>3838</v>
      </c>
      <c r="J563" s="48"/>
      <c r="K563" s="48" t="s">
        <v>2558</v>
      </c>
      <c r="L563" s="48" t="s">
        <v>3640</v>
      </c>
      <c r="M563" s="48" t="s">
        <v>4290</v>
      </c>
      <c r="N563" s="48"/>
      <c r="O563" s="48"/>
      <c r="P563" s="48"/>
      <c r="Q563" s="104"/>
      <c r="R563" s="104" t="s">
        <v>1896</v>
      </c>
      <c r="S563" s="75">
        <f t="shared" si="24"/>
        <v>1869</v>
      </c>
      <c r="T563" s="75" t="str">
        <f t="shared" si="25"/>
        <v>Công vụ</v>
      </c>
      <c r="V563">
        <f t="shared" si="26"/>
        <v>18690215</v>
      </c>
    </row>
    <row r="564" spans="1:22" ht="153">
      <c r="A564" s="48" t="s">
        <v>746</v>
      </c>
      <c r="B564" s="48">
        <v>2</v>
      </c>
      <c r="C564" s="48" t="s">
        <v>168</v>
      </c>
      <c r="D564" s="48" t="s">
        <v>27</v>
      </c>
      <c r="E564" s="48" t="s">
        <v>1564</v>
      </c>
      <c r="F564" s="48" t="s">
        <v>764</v>
      </c>
      <c r="G564" s="48" t="s">
        <v>3877</v>
      </c>
      <c r="H564" s="48"/>
      <c r="I564" s="48" t="s">
        <v>3838</v>
      </c>
      <c r="J564" s="48"/>
      <c r="K564" s="48" t="s">
        <v>2559</v>
      </c>
      <c r="L564" s="48" t="s">
        <v>765</v>
      </c>
      <c r="M564" s="48" t="s">
        <v>4291</v>
      </c>
      <c r="N564" s="48"/>
      <c r="O564" s="48"/>
      <c r="P564" s="48"/>
      <c r="Q564" s="104"/>
      <c r="R564" s="104" t="s">
        <v>1896</v>
      </c>
      <c r="S564" s="75">
        <f t="shared" si="24"/>
        <v>1869</v>
      </c>
      <c r="T564" s="75" t="str">
        <f t="shared" si="25"/>
        <v>Công vụ</v>
      </c>
      <c r="V564">
        <f t="shared" si="26"/>
        <v>18690215</v>
      </c>
    </row>
    <row r="565" spans="1:22" ht="409.5">
      <c r="A565" s="48" t="s">
        <v>746</v>
      </c>
      <c r="B565" s="48">
        <v>2</v>
      </c>
      <c r="C565" s="48" t="s">
        <v>168</v>
      </c>
      <c r="D565" s="48" t="s">
        <v>13</v>
      </c>
      <c r="E565" s="48" t="s">
        <v>1680</v>
      </c>
      <c r="F565" s="48" t="s">
        <v>1679</v>
      </c>
      <c r="G565" s="48" t="s">
        <v>3837</v>
      </c>
      <c r="H565" s="48"/>
      <c r="I565" s="48" t="s">
        <v>3828</v>
      </c>
      <c r="J565" s="48"/>
      <c r="K565" s="48" t="s">
        <v>2560</v>
      </c>
      <c r="L565" s="48" t="s">
        <v>766</v>
      </c>
      <c r="M565" s="48" t="s">
        <v>4292</v>
      </c>
      <c r="N565" s="48"/>
      <c r="O565" s="48"/>
      <c r="P565" s="48"/>
      <c r="Q565" s="104"/>
      <c r="R565" s="104" t="s">
        <v>1896</v>
      </c>
      <c r="S565" s="75">
        <f t="shared" si="24"/>
        <v>1869</v>
      </c>
      <c r="T565" s="75" t="str">
        <f t="shared" si="25"/>
        <v>Tạp vụ</v>
      </c>
      <c r="V565">
        <f t="shared" si="26"/>
        <v>18690215</v>
      </c>
    </row>
    <row r="566" spans="1:22" ht="187">
      <c r="A566" s="48" t="s">
        <v>746</v>
      </c>
      <c r="B566" s="48">
        <v>2</v>
      </c>
      <c r="C566" s="48" t="s">
        <v>168</v>
      </c>
      <c r="D566" s="48" t="s">
        <v>13</v>
      </c>
      <c r="E566" s="47" t="s">
        <v>1013</v>
      </c>
      <c r="F566" s="48" t="s">
        <v>767</v>
      </c>
      <c r="G566" s="48" t="s">
        <v>3822</v>
      </c>
      <c r="H566" s="48"/>
      <c r="I566" s="48" t="s">
        <v>3867</v>
      </c>
      <c r="J566" s="48" t="s">
        <v>3828</v>
      </c>
      <c r="K566" s="48" t="s">
        <v>2561</v>
      </c>
      <c r="L566" s="48" t="s">
        <v>768</v>
      </c>
      <c r="M566" s="48" t="s">
        <v>4293</v>
      </c>
      <c r="N566" s="48"/>
      <c r="O566" s="48"/>
      <c r="P566" s="48"/>
      <c r="Q566" s="104"/>
      <c r="R566" s="104" t="s">
        <v>1896</v>
      </c>
      <c r="S566" s="75">
        <f t="shared" si="24"/>
        <v>1869</v>
      </c>
      <c r="T566" s="75" t="str">
        <f t="shared" si="25"/>
        <v>Tạp vụ</v>
      </c>
      <c r="V566">
        <f t="shared" si="26"/>
        <v>18690215</v>
      </c>
    </row>
    <row r="567" spans="1:22" ht="255">
      <c r="A567" s="48" t="s">
        <v>746</v>
      </c>
      <c r="B567" s="48">
        <v>2</v>
      </c>
      <c r="C567" s="48" t="s">
        <v>168</v>
      </c>
      <c r="D567" s="48" t="s">
        <v>13</v>
      </c>
      <c r="E567" s="48" t="s">
        <v>1564</v>
      </c>
      <c r="F567" s="48" t="s">
        <v>769</v>
      </c>
      <c r="G567" s="48" t="s">
        <v>3829</v>
      </c>
      <c r="H567" s="48"/>
      <c r="I567" s="48" t="s">
        <v>3828</v>
      </c>
      <c r="J567" s="48"/>
      <c r="K567" s="48" t="s">
        <v>2562</v>
      </c>
      <c r="L567" s="48" t="s">
        <v>770</v>
      </c>
      <c r="M567" s="48" t="s">
        <v>4294</v>
      </c>
      <c r="N567" s="48"/>
      <c r="O567" s="48"/>
      <c r="P567" s="48"/>
      <c r="Q567" s="104"/>
      <c r="R567" s="104" t="s">
        <v>1896</v>
      </c>
      <c r="S567" s="75">
        <f t="shared" si="24"/>
        <v>1869</v>
      </c>
      <c r="T567" s="75" t="str">
        <f t="shared" si="25"/>
        <v>Tạp vụ</v>
      </c>
      <c r="V567">
        <f t="shared" si="26"/>
        <v>18690215</v>
      </c>
    </row>
    <row r="568" spans="1:22" ht="306">
      <c r="A568" s="48" t="s">
        <v>746</v>
      </c>
      <c r="B568" s="48">
        <v>2</v>
      </c>
      <c r="C568" s="48" t="s">
        <v>168</v>
      </c>
      <c r="D568" s="48" t="s">
        <v>13</v>
      </c>
      <c r="E568" s="48" t="s">
        <v>1564</v>
      </c>
      <c r="F568" s="48" t="s">
        <v>771</v>
      </c>
      <c r="G568" s="48" t="s">
        <v>3854</v>
      </c>
      <c r="H568" s="48"/>
      <c r="I568" s="48" t="s">
        <v>3823</v>
      </c>
      <c r="J568" s="48"/>
      <c r="K568" s="48" t="s">
        <v>2563</v>
      </c>
      <c r="L568" s="48" t="s">
        <v>772</v>
      </c>
      <c r="M568" s="48" t="s">
        <v>4295</v>
      </c>
      <c r="N568" s="48"/>
      <c r="O568" s="48"/>
      <c r="P568" s="48"/>
      <c r="Q568" s="104"/>
      <c r="R568" s="104" t="s">
        <v>1896</v>
      </c>
      <c r="S568" s="75">
        <f t="shared" si="24"/>
        <v>1869</v>
      </c>
      <c r="T568" s="75" t="str">
        <f t="shared" si="25"/>
        <v>Tạp vụ</v>
      </c>
      <c r="V568">
        <f t="shared" si="26"/>
        <v>18690215</v>
      </c>
    </row>
    <row r="569" spans="1:22" ht="340">
      <c r="A569" s="48" t="s">
        <v>746</v>
      </c>
      <c r="B569" s="48">
        <v>2</v>
      </c>
      <c r="C569" s="48" t="s">
        <v>168</v>
      </c>
      <c r="D569" s="48" t="s">
        <v>13</v>
      </c>
      <c r="E569" s="48" t="s">
        <v>1564</v>
      </c>
      <c r="F569" s="48" t="s">
        <v>773</v>
      </c>
      <c r="G569" s="48" t="s">
        <v>3829</v>
      </c>
      <c r="H569" s="48"/>
      <c r="I569" s="48" t="s">
        <v>3846</v>
      </c>
      <c r="J569" s="48"/>
      <c r="K569" s="48" t="s">
        <v>2564</v>
      </c>
      <c r="L569" s="48" t="s">
        <v>774</v>
      </c>
      <c r="M569" s="48" t="s">
        <v>4296</v>
      </c>
      <c r="N569" s="48"/>
      <c r="O569" s="48"/>
      <c r="P569" s="48"/>
      <c r="Q569" s="104"/>
      <c r="R569" s="104" t="s">
        <v>1896</v>
      </c>
      <c r="S569" s="75">
        <f t="shared" si="24"/>
        <v>1869</v>
      </c>
      <c r="T569" s="75" t="str">
        <f t="shared" si="25"/>
        <v>Tạp vụ</v>
      </c>
      <c r="V569">
        <f t="shared" si="26"/>
        <v>18690215</v>
      </c>
    </row>
    <row r="570" spans="1:22" ht="153">
      <c r="A570" s="48" t="s">
        <v>746</v>
      </c>
      <c r="B570" s="48">
        <v>2</v>
      </c>
      <c r="C570" s="48" t="s">
        <v>168</v>
      </c>
      <c r="D570" s="48" t="s">
        <v>64</v>
      </c>
      <c r="E570" s="47" t="s">
        <v>1681</v>
      </c>
      <c r="F570" s="48" t="s">
        <v>775</v>
      </c>
      <c r="G570" s="31" t="s">
        <v>3844</v>
      </c>
      <c r="H570" s="48"/>
      <c r="I570" s="48" t="s">
        <v>3823</v>
      </c>
      <c r="J570" s="48"/>
      <c r="K570" s="48" t="s">
        <v>2565</v>
      </c>
      <c r="L570" s="48" t="s">
        <v>776</v>
      </c>
      <c r="M570" s="31" t="s">
        <v>4708</v>
      </c>
      <c r="N570" s="48"/>
      <c r="O570" s="48"/>
      <c r="P570" s="48"/>
      <c r="Q570" s="104"/>
      <c r="R570" s="104" t="s">
        <v>1896</v>
      </c>
      <c r="S570" s="75">
        <f t="shared" si="24"/>
        <v>1869</v>
      </c>
      <c r="T570" s="75" t="str">
        <f t="shared" si="25"/>
        <v>Phụ thêm GDB</v>
      </c>
      <c r="V570">
        <f t="shared" si="26"/>
        <v>18690215</v>
      </c>
    </row>
    <row r="571" spans="1:22" ht="119">
      <c r="A571" s="48" t="s">
        <v>746</v>
      </c>
      <c r="B571" s="48">
        <v>2</v>
      </c>
      <c r="C571" s="48" t="s">
        <v>168</v>
      </c>
      <c r="D571" s="48" t="s">
        <v>64</v>
      </c>
      <c r="E571" s="47" t="s">
        <v>1682</v>
      </c>
      <c r="F571" s="48" t="s">
        <v>777</v>
      </c>
      <c r="G571" s="48" t="s">
        <v>3844</v>
      </c>
      <c r="H571" s="48"/>
      <c r="I571" s="48" t="s">
        <v>3828</v>
      </c>
      <c r="J571" s="48"/>
      <c r="K571" s="48" t="s">
        <v>2566</v>
      </c>
      <c r="L571" s="48" t="s">
        <v>778</v>
      </c>
      <c r="M571" s="47" t="s">
        <v>4297</v>
      </c>
      <c r="N571" s="48"/>
      <c r="O571" s="48" t="s">
        <v>3641</v>
      </c>
      <c r="P571" s="48"/>
      <c r="Q571" s="104"/>
      <c r="R571" s="104" t="s">
        <v>1896</v>
      </c>
      <c r="S571" s="75">
        <f t="shared" si="24"/>
        <v>1869</v>
      </c>
      <c r="T571" s="75" t="str">
        <f t="shared" si="25"/>
        <v>Phụ thêm GDB</v>
      </c>
      <c r="V571">
        <f t="shared" si="26"/>
        <v>18690215</v>
      </c>
    </row>
    <row r="572" spans="1:22" ht="272">
      <c r="A572" s="48" t="s">
        <v>779</v>
      </c>
      <c r="B572" s="48">
        <v>4</v>
      </c>
      <c r="C572" s="48" t="s">
        <v>168</v>
      </c>
      <c r="D572" s="48" t="s">
        <v>13</v>
      </c>
      <c r="E572" s="48" t="s">
        <v>1564</v>
      </c>
      <c r="F572" s="48" t="s">
        <v>780</v>
      </c>
      <c r="G572" s="45" t="s">
        <v>3824</v>
      </c>
      <c r="H572" s="45"/>
      <c r="I572" s="45" t="s">
        <v>3823</v>
      </c>
      <c r="J572" s="45" t="s">
        <v>3838</v>
      </c>
      <c r="K572" s="48" t="s">
        <v>2567</v>
      </c>
      <c r="L572" s="48" t="s">
        <v>781</v>
      </c>
      <c r="M572" s="48" t="s">
        <v>4298</v>
      </c>
      <c r="N572" s="48"/>
      <c r="O572" s="48"/>
      <c r="P572" s="48"/>
      <c r="Q572" s="104"/>
      <c r="R572" s="104" t="s">
        <v>1896</v>
      </c>
      <c r="S572" s="75">
        <f t="shared" si="24"/>
        <v>1869</v>
      </c>
      <c r="T572" s="75" t="str">
        <f t="shared" si="25"/>
        <v>Tạp vụ</v>
      </c>
      <c r="V572">
        <f t="shared" si="26"/>
        <v>18690408</v>
      </c>
    </row>
    <row r="573" spans="1:22" ht="102">
      <c r="A573" s="48" t="s">
        <v>779</v>
      </c>
      <c r="B573" s="48">
        <v>4</v>
      </c>
      <c r="C573" s="48" t="s">
        <v>168</v>
      </c>
      <c r="D573" s="48" t="s">
        <v>13</v>
      </c>
      <c r="E573" s="48" t="s">
        <v>1564</v>
      </c>
      <c r="F573" s="48" t="s">
        <v>782</v>
      </c>
      <c r="G573" s="48" t="s">
        <v>3829</v>
      </c>
      <c r="H573" s="48"/>
      <c r="I573" s="48" t="s">
        <v>3827</v>
      </c>
      <c r="J573" s="48"/>
      <c r="K573" s="48" t="s">
        <v>2568</v>
      </c>
      <c r="L573" s="48" t="s">
        <v>783</v>
      </c>
      <c r="M573" s="48" t="s">
        <v>4299</v>
      </c>
      <c r="N573" s="48"/>
      <c r="O573" s="48"/>
      <c r="P573" s="48"/>
      <c r="Q573" s="104"/>
      <c r="R573" s="104" t="s">
        <v>1896</v>
      </c>
      <c r="S573" s="75">
        <f t="shared" si="24"/>
        <v>1869</v>
      </c>
      <c r="T573" s="75" t="str">
        <f t="shared" si="25"/>
        <v>Tạp vụ</v>
      </c>
      <c r="V573">
        <f t="shared" si="26"/>
        <v>18690408</v>
      </c>
    </row>
    <row r="574" spans="1:22" ht="221">
      <c r="A574" s="48" t="s">
        <v>779</v>
      </c>
      <c r="B574" s="48">
        <v>4</v>
      </c>
      <c r="C574" s="48" t="s">
        <v>168</v>
      </c>
      <c r="D574" s="48" t="s">
        <v>13</v>
      </c>
      <c r="E574" s="48" t="s">
        <v>1564</v>
      </c>
      <c r="F574" s="48" t="s">
        <v>784</v>
      </c>
      <c r="G574" s="48" t="s">
        <v>3829</v>
      </c>
      <c r="H574" s="48"/>
      <c r="I574" s="48" t="s">
        <v>3828</v>
      </c>
      <c r="J574" s="48"/>
      <c r="K574" s="48" t="s">
        <v>2569</v>
      </c>
      <c r="L574" s="48" t="s">
        <v>785</v>
      </c>
      <c r="M574" s="48" t="s">
        <v>4300</v>
      </c>
      <c r="N574" s="48"/>
      <c r="O574" s="48"/>
      <c r="P574" s="48"/>
      <c r="Q574" s="104"/>
      <c r="R574" s="104" t="s">
        <v>1896</v>
      </c>
      <c r="S574" s="75">
        <f t="shared" si="24"/>
        <v>1869</v>
      </c>
      <c r="T574" s="75" t="str">
        <f t="shared" si="25"/>
        <v>Tạp vụ</v>
      </c>
      <c r="V574">
        <f t="shared" si="26"/>
        <v>18690408</v>
      </c>
    </row>
    <row r="575" spans="1:22" ht="289">
      <c r="A575" s="48" t="s">
        <v>779</v>
      </c>
      <c r="B575" s="48">
        <v>4</v>
      </c>
      <c r="C575" s="48" t="s">
        <v>168</v>
      </c>
      <c r="D575" s="48" t="s">
        <v>13</v>
      </c>
      <c r="E575" s="48" t="s">
        <v>1564</v>
      </c>
      <c r="F575" s="48" t="s">
        <v>786</v>
      </c>
      <c r="G575" s="45" t="s">
        <v>3878</v>
      </c>
      <c r="H575" s="45" t="s">
        <v>3824</v>
      </c>
      <c r="I575" s="45" t="s">
        <v>3827</v>
      </c>
      <c r="J575" s="45"/>
      <c r="K575" s="48" t="s">
        <v>2570</v>
      </c>
      <c r="L575" s="48" t="s">
        <v>787</v>
      </c>
      <c r="M575" s="48" t="s">
        <v>4301</v>
      </c>
      <c r="N575" s="48"/>
      <c r="O575" s="48"/>
      <c r="P575" s="48"/>
      <c r="Q575" s="104"/>
      <c r="R575" s="104" t="s">
        <v>1896</v>
      </c>
      <c r="S575" s="75">
        <f t="shared" si="24"/>
        <v>1869</v>
      </c>
      <c r="T575" s="75" t="str">
        <f t="shared" si="25"/>
        <v>Tạp vụ</v>
      </c>
      <c r="V575">
        <f t="shared" si="26"/>
        <v>18690408</v>
      </c>
    </row>
    <row r="576" spans="1:22" ht="357">
      <c r="A576" s="48" t="s">
        <v>779</v>
      </c>
      <c r="B576" s="48">
        <v>4</v>
      </c>
      <c r="C576" s="48" t="s">
        <v>168</v>
      </c>
      <c r="D576" s="48" t="s">
        <v>13</v>
      </c>
      <c r="E576" s="48" t="s">
        <v>1564</v>
      </c>
      <c r="F576" s="48" t="s">
        <v>788</v>
      </c>
      <c r="G576" s="48" t="s">
        <v>3829</v>
      </c>
      <c r="H576" s="48"/>
      <c r="I576" s="48" t="s">
        <v>3823</v>
      </c>
      <c r="J576" s="48"/>
      <c r="K576" s="48" t="s">
        <v>2571</v>
      </c>
      <c r="L576" s="48" t="s">
        <v>789</v>
      </c>
      <c r="M576" s="48" t="s">
        <v>4302</v>
      </c>
      <c r="N576" s="48"/>
      <c r="O576" s="48"/>
      <c r="P576" s="48"/>
      <c r="Q576" s="104"/>
      <c r="R576" s="104" t="s">
        <v>1896</v>
      </c>
      <c r="S576" s="75">
        <f t="shared" si="24"/>
        <v>1869</v>
      </c>
      <c r="T576" s="75" t="str">
        <f t="shared" si="25"/>
        <v>Tạp vụ</v>
      </c>
      <c r="V576">
        <f t="shared" si="26"/>
        <v>18690408</v>
      </c>
    </row>
    <row r="577" spans="1:22" ht="323">
      <c r="A577" s="48" t="s">
        <v>779</v>
      </c>
      <c r="B577" s="48">
        <v>4</v>
      </c>
      <c r="C577" s="48" t="s">
        <v>168</v>
      </c>
      <c r="D577" s="48" t="s">
        <v>13</v>
      </c>
      <c r="E577" s="48" t="s">
        <v>1564</v>
      </c>
      <c r="F577" s="48" t="s">
        <v>790</v>
      </c>
      <c r="G577" s="48" t="s">
        <v>3829</v>
      </c>
      <c r="H577" s="48"/>
      <c r="I577" s="48" t="s">
        <v>3831</v>
      </c>
      <c r="J577" s="48" t="s">
        <v>3880</v>
      </c>
      <c r="K577" s="48" t="s">
        <v>2572</v>
      </c>
      <c r="L577" s="48" t="s">
        <v>791</v>
      </c>
      <c r="M577" s="47" t="s">
        <v>4303</v>
      </c>
      <c r="N577" s="48"/>
      <c r="O577" s="48" t="s">
        <v>3642</v>
      </c>
      <c r="P577" s="48" t="s">
        <v>1922</v>
      </c>
      <c r="Q577" s="104" t="s">
        <v>1918</v>
      </c>
      <c r="R577" s="104" t="s">
        <v>1896</v>
      </c>
      <c r="S577" s="75">
        <f t="shared" si="24"/>
        <v>1869</v>
      </c>
      <c r="T577" s="75" t="str">
        <f t="shared" si="25"/>
        <v>Tạp vụ</v>
      </c>
      <c r="V577">
        <f t="shared" si="26"/>
        <v>18690408</v>
      </c>
    </row>
    <row r="578" spans="1:22" ht="238">
      <c r="A578" s="48" t="s">
        <v>779</v>
      </c>
      <c r="B578" s="48">
        <v>4</v>
      </c>
      <c r="C578" s="48" t="s">
        <v>168</v>
      </c>
      <c r="D578" s="48" t="s">
        <v>13</v>
      </c>
      <c r="E578" s="48" t="s">
        <v>1564</v>
      </c>
      <c r="F578" s="48" t="s">
        <v>792</v>
      </c>
      <c r="G578" s="48" t="s">
        <v>3829</v>
      </c>
      <c r="H578" s="48"/>
      <c r="I578" s="48" t="s">
        <v>3828</v>
      </c>
      <c r="J578" s="48"/>
      <c r="K578" s="48" t="s">
        <v>2573</v>
      </c>
      <c r="L578" s="48" t="s">
        <v>793</v>
      </c>
      <c r="M578" s="48" t="s">
        <v>4304</v>
      </c>
      <c r="N578" s="48"/>
      <c r="O578" s="48"/>
      <c r="P578" s="48"/>
      <c r="Q578" s="104"/>
      <c r="R578" s="104" t="s">
        <v>1896</v>
      </c>
      <c r="S578" s="75">
        <f t="shared" si="24"/>
        <v>1869</v>
      </c>
      <c r="T578" s="75" t="str">
        <f t="shared" si="25"/>
        <v>Tạp vụ</v>
      </c>
      <c r="V578">
        <f t="shared" si="26"/>
        <v>18690408</v>
      </c>
    </row>
    <row r="579" spans="1:22" ht="238">
      <c r="A579" s="48" t="s">
        <v>779</v>
      </c>
      <c r="B579" s="48">
        <v>4</v>
      </c>
      <c r="C579" s="48" t="s">
        <v>168</v>
      </c>
      <c r="D579" s="48" t="s">
        <v>13</v>
      </c>
      <c r="E579" s="48" t="s">
        <v>1564</v>
      </c>
      <c r="F579" s="48" t="s">
        <v>794</v>
      </c>
      <c r="G579" s="48" t="s">
        <v>3878</v>
      </c>
      <c r="H579" s="48" t="s">
        <v>3824</v>
      </c>
      <c r="I579" s="48" t="s">
        <v>3823</v>
      </c>
      <c r="J579" s="48"/>
      <c r="K579" s="48" t="s">
        <v>2574</v>
      </c>
      <c r="L579" s="48" t="s">
        <v>795</v>
      </c>
      <c r="M579" s="48" t="s">
        <v>4305</v>
      </c>
      <c r="N579" s="48"/>
      <c r="O579" s="48"/>
      <c r="P579" s="48"/>
      <c r="Q579" s="104"/>
      <c r="R579" s="104" t="s">
        <v>1896</v>
      </c>
      <c r="S579" s="75">
        <f t="shared" ref="S579:S642" si="27">IFERROR(VALUE(RIGHT(TRIM(A579),4)),"")</f>
        <v>1869</v>
      </c>
      <c r="T579" s="75" t="str">
        <f t="shared" ref="T579:T642" si="28">IF(TRIM(D579)="Tập vụ","Tạp vụ",TRIM(D579))</f>
        <v>Tạp vụ</v>
      </c>
      <c r="V579">
        <f t="shared" ref="V579:V642" si="29">IF($A579="","",VALUE(MID($A579,7,4)&amp;MID($A579,4,2)&amp;MID($A579,1,2)))</f>
        <v>18690408</v>
      </c>
    </row>
    <row r="580" spans="1:22" ht="306">
      <c r="A580" s="48" t="s">
        <v>779</v>
      </c>
      <c r="B580" s="48">
        <v>4</v>
      </c>
      <c r="C580" s="48" t="s">
        <v>168</v>
      </c>
      <c r="D580" s="48" t="s">
        <v>13</v>
      </c>
      <c r="E580" s="48" t="s">
        <v>1013</v>
      </c>
      <c r="F580" s="48" t="s">
        <v>796</v>
      </c>
      <c r="G580" s="45" t="s">
        <v>3878</v>
      </c>
      <c r="H580" s="45" t="s">
        <v>3824</v>
      </c>
      <c r="I580" s="45" t="s">
        <v>4814</v>
      </c>
      <c r="J580" s="45" t="s">
        <v>3823</v>
      </c>
      <c r="K580" s="48" t="s">
        <v>2575</v>
      </c>
      <c r="L580" s="48" t="s">
        <v>797</v>
      </c>
      <c r="M580" s="48" t="s">
        <v>4306</v>
      </c>
      <c r="N580" s="48"/>
      <c r="O580" s="48"/>
      <c r="P580" s="48"/>
      <c r="Q580" s="104"/>
      <c r="R580" s="104" t="s">
        <v>1896</v>
      </c>
      <c r="S580" s="75">
        <f t="shared" si="27"/>
        <v>1869</v>
      </c>
      <c r="T580" s="75" t="str">
        <f t="shared" si="28"/>
        <v>Tạp vụ</v>
      </c>
      <c r="V580">
        <f t="shared" si="29"/>
        <v>18690408</v>
      </c>
    </row>
    <row r="581" spans="1:22" ht="306">
      <c r="A581" s="48" t="s">
        <v>779</v>
      </c>
      <c r="B581" s="48">
        <v>4</v>
      </c>
      <c r="C581" s="48" t="s">
        <v>168</v>
      </c>
      <c r="D581" s="48" t="s">
        <v>13</v>
      </c>
      <c r="E581" s="48" t="s">
        <v>1564</v>
      </c>
      <c r="F581" s="48" t="s">
        <v>798</v>
      </c>
      <c r="G581" s="48" t="s">
        <v>3824</v>
      </c>
      <c r="H581" s="48"/>
      <c r="I581" s="48" t="s">
        <v>3880</v>
      </c>
      <c r="J581" s="48" t="s">
        <v>3823</v>
      </c>
      <c r="K581" s="48" t="s">
        <v>2576</v>
      </c>
      <c r="L581" s="48" t="s">
        <v>799</v>
      </c>
      <c r="M581" s="48" t="s">
        <v>4307</v>
      </c>
      <c r="N581" s="48"/>
      <c r="O581" s="48"/>
      <c r="P581" s="48"/>
      <c r="Q581" s="104"/>
      <c r="R581" s="104" t="s">
        <v>1896</v>
      </c>
      <c r="S581" s="75">
        <f t="shared" si="27"/>
        <v>1869</v>
      </c>
      <c r="T581" s="75" t="str">
        <f t="shared" si="28"/>
        <v>Tạp vụ</v>
      </c>
      <c r="V581">
        <f t="shared" si="29"/>
        <v>18690408</v>
      </c>
    </row>
    <row r="582" spans="1:22" ht="153">
      <c r="A582" s="48" t="s">
        <v>779</v>
      </c>
      <c r="B582" s="48">
        <v>4</v>
      </c>
      <c r="C582" s="48" t="s">
        <v>168</v>
      </c>
      <c r="D582" s="48" t="s">
        <v>13</v>
      </c>
      <c r="E582" s="48" t="s">
        <v>1564</v>
      </c>
      <c r="F582" s="48" t="s">
        <v>800</v>
      </c>
      <c r="G582" s="48" t="s">
        <v>3878</v>
      </c>
      <c r="H582" s="48" t="s">
        <v>3824</v>
      </c>
      <c r="I582" s="48" t="s">
        <v>3823</v>
      </c>
      <c r="J582" s="48" t="s">
        <v>3880</v>
      </c>
      <c r="K582" s="48" t="s">
        <v>2577</v>
      </c>
      <c r="L582" s="48" t="s">
        <v>801</v>
      </c>
      <c r="M582" s="48" t="s">
        <v>4308</v>
      </c>
      <c r="N582" s="48"/>
      <c r="O582" s="48"/>
      <c r="P582" s="48"/>
      <c r="Q582" s="104"/>
      <c r="R582" s="104" t="s">
        <v>1896</v>
      </c>
      <c r="S582" s="75">
        <f t="shared" si="27"/>
        <v>1869</v>
      </c>
      <c r="T582" s="75" t="str">
        <f t="shared" si="28"/>
        <v>Tạp vụ</v>
      </c>
      <c r="V582">
        <f t="shared" si="29"/>
        <v>18690408</v>
      </c>
    </row>
    <row r="583" spans="1:22" ht="409.5">
      <c r="A583" s="48" t="s">
        <v>802</v>
      </c>
      <c r="B583" s="48">
        <v>3</v>
      </c>
      <c r="C583" s="48" t="s">
        <v>168</v>
      </c>
      <c r="D583" s="48" t="s">
        <v>27</v>
      </c>
      <c r="E583" s="66" t="s">
        <v>1013</v>
      </c>
      <c r="F583" s="48" t="s">
        <v>803</v>
      </c>
      <c r="G583" s="48" t="s">
        <v>3844</v>
      </c>
      <c r="H583" s="48"/>
      <c r="I583" s="48" t="s">
        <v>3827</v>
      </c>
      <c r="J583" s="48"/>
      <c r="K583" s="48" t="s">
        <v>2578</v>
      </c>
      <c r="L583" s="48" t="s">
        <v>804</v>
      </c>
      <c r="M583" s="48" t="s">
        <v>4309</v>
      </c>
      <c r="N583" s="48"/>
      <c r="O583" s="48" t="s">
        <v>1683</v>
      </c>
      <c r="P583" s="48"/>
      <c r="Q583" s="104"/>
      <c r="R583" s="104" t="s">
        <v>1896</v>
      </c>
      <c r="S583" s="75">
        <f t="shared" si="27"/>
        <v>1869</v>
      </c>
      <c r="T583" s="75" t="str">
        <f t="shared" si="28"/>
        <v>Công vụ</v>
      </c>
      <c r="V583">
        <f t="shared" si="29"/>
        <v>18690601</v>
      </c>
    </row>
    <row r="584" spans="1:22" ht="357">
      <c r="A584" s="45" t="s">
        <v>802</v>
      </c>
      <c r="B584" s="45">
        <v>3</v>
      </c>
      <c r="C584" s="45" t="s">
        <v>168</v>
      </c>
      <c r="D584" s="45" t="s">
        <v>27</v>
      </c>
      <c r="E584" s="46" t="s">
        <v>1013</v>
      </c>
      <c r="F584" s="45" t="s">
        <v>805</v>
      </c>
      <c r="G584" s="45" t="s">
        <v>3844</v>
      </c>
      <c r="H584" s="45"/>
      <c r="I584" s="45" t="s">
        <v>3880</v>
      </c>
      <c r="J584" s="45"/>
      <c r="K584" s="45" t="s">
        <v>2579</v>
      </c>
      <c r="L584" s="45" t="s">
        <v>806</v>
      </c>
      <c r="M584" s="45" t="s">
        <v>4310</v>
      </c>
      <c r="N584" s="45"/>
      <c r="O584" s="45" t="s">
        <v>1683</v>
      </c>
      <c r="P584" s="45"/>
      <c r="Q584" s="112"/>
      <c r="R584" s="112" t="s">
        <v>1896</v>
      </c>
      <c r="S584" s="113">
        <f t="shared" si="27"/>
        <v>1869</v>
      </c>
      <c r="T584" s="113" t="str">
        <f t="shared" si="28"/>
        <v>Công vụ</v>
      </c>
      <c r="V584">
        <f t="shared" si="29"/>
        <v>18690601</v>
      </c>
    </row>
    <row r="585" spans="1:22" ht="238">
      <c r="A585" s="45" t="s">
        <v>802</v>
      </c>
      <c r="B585" s="45">
        <v>3</v>
      </c>
      <c r="C585" s="45" t="s">
        <v>168</v>
      </c>
      <c r="D585" s="45" t="s">
        <v>27</v>
      </c>
      <c r="E585" s="46" t="s">
        <v>1684</v>
      </c>
      <c r="F585" s="45" t="s">
        <v>807</v>
      </c>
      <c r="G585" s="45" t="s">
        <v>3844</v>
      </c>
      <c r="H585" s="45"/>
      <c r="I585" s="45" t="s">
        <v>3838</v>
      </c>
      <c r="J585" s="45" t="s">
        <v>3828</v>
      </c>
      <c r="K585" s="45" t="s">
        <v>2580</v>
      </c>
      <c r="L585" s="45" t="s">
        <v>808</v>
      </c>
      <c r="M585" s="45" t="s">
        <v>4311</v>
      </c>
      <c r="N585" s="45"/>
      <c r="O585" s="45"/>
      <c r="P585" s="45"/>
      <c r="Q585" s="112"/>
      <c r="R585" s="112" t="s">
        <v>1896</v>
      </c>
      <c r="S585" s="113">
        <f t="shared" si="27"/>
        <v>1869</v>
      </c>
      <c r="T585" s="113" t="str">
        <f t="shared" si="28"/>
        <v>Công vụ</v>
      </c>
      <c r="V585">
        <f t="shared" si="29"/>
        <v>18690601</v>
      </c>
    </row>
    <row r="586" spans="1:22" ht="170">
      <c r="A586" s="45" t="s">
        <v>802</v>
      </c>
      <c r="B586" s="45">
        <v>3</v>
      </c>
      <c r="C586" s="45" t="s">
        <v>168</v>
      </c>
      <c r="D586" s="45" t="s">
        <v>27</v>
      </c>
      <c r="E586" s="46" t="s">
        <v>1013</v>
      </c>
      <c r="F586" s="45" t="s">
        <v>809</v>
      </c>
      <c r="G586" s="45" t="s">
        <v>3822</v>
      </c>
      <c r="H586" s="45" t="s">
        <v>3837</v>
      </c>
      <c r="I586" s="45" t="s">
        <v>3838</v>
      </c>
      <c r="J586" s="45"/>
      <c r="K586" s="45" t="s">
        <v>2581</v>
      </c>
      <c r="L586" s="45" t="s">
        <v>810</v>
      </c>
      <c r="M586" s="46" t="s">
        <v>4312</v>
      </c>
      <c r="N586" s="45"/>
      <c r="O586" s="45" t="s">
        <v>3643</v>
      </c>
      <c r="P586" s="45"/>
      <c r="Q586" s="112"/>
      <c r="R586" s="112" t="s">
        <v>1896</v>
      </c>
      <c r="S586" s="113">
        <f t="shared" si="27"/>
        <v>1869</v>
      </c>
      <c r="T586" s="113" t="str">
        <f t="shared" si="28"/>
        <v>Công vụ</v>
      </c>
      <c r="V586">
        <f t="shared" si="29"/>
        <v>18690601</v>
      </c>
    </row>
    <row r="587" spans="1:22" ht="204">
      <c r="A587" s="45" t="s">
        <v>802</v>
      </c>
      <c r="B587" s="45">
        <v>3</v>
      </c>
      <c r="C587" s="45" t="s">
        <v>168</v>
      </c>
      <c r="D587" s="45" t="s">
        <v>27</v>
      </c>
      <c r="E587" s="45" t="s">
        <v>1564</v>
      </c>
      <c r="F587" s="45" t="s">
        <v>811</v>
      </c>
      <c r="G587" s="45" t="s">
        <v>3877</v>
      </c>
      <c r="H587" s="45"/>
      <c r="I587" s="45" t="s">
        <v>3838</v>
      </c>
      <c r="J587" s="45"/>
      <c r="K587" s="45" t="s">
        <v>2582</v>
      </c>
      <c r="L587" s="45" t="s">
        <v>812</v>
      </c>
      <c r="M587" s="45" t="s">
        <v>4313</v>
      </c>
      <c r="N587" s="45"/>
      <c r="O587" s="45"/>
      <c r="P587" s="45"/>
      <c r="Q587" s="112"/>
      <c r="R587" s="112" t="s">
        <v>1896</v>
      </c>
      <c r="S587" s="113">
        <f t="shared" si="27"/>
        <v>1869</v>
      </c>
      <c r="T587" s="113" t="str">
        <f t="shared" si="28"/>
        <v>Công vụ</v>
      </c>
      <c r="V587">
        <f t="shared" si="29"/>
        <v>18690601</v>
      </c>
    </row>
    <row r="588" spans="1:22" ht="374">
      <c r="A588" s="45" t="s">
        <v>802</v>
      </c>
      <c r="B588" s="45">
        <v>3</v>
      </c>
      <c r="C588" s="45" t="s">
        <v>168</v>
      </c>
      <c r="D588" s="45" t="s">
        <v>27</v>
      </c>
      <c r="E588" s="45" t="s">
        <v>1564</v>
      </c>
      <c r="F588" s="45" t="s">
        <v>813</v>
      </c>
      <c r="G588" s="45" t="s">
        <v>3844</v>
      </c>
      <c r="H588" s="45" t="s">
        <v>3837</v>
      </c>
      <c r="I588" s="45" t="s">
        <v>3827</v>
      </c>
      <c r="J588" s="45"/>
      <c r="K588" s="45" t="s">
        <v>2583</v>
      </c>
      <c r="L588" s="45" t="s">
        <v>814</v>
      </c>
      <c r="M588" s="45" t="s">
        <v>4314</v>
      </c>
      <c r="N588" s="45"/>
      <c r="O588" s="45"/>
      <c r="P588" s="45"/>
      <c r="Q588" s="112"/>
      <c r="R588" s="112" t="s">
        <v>1896</v>
      </c>
      <c r="S588" s="113">
        <f t="shared" si="27"/>
        <v>1869</v>
      </c>
      <c r="T588" s="113" t="str">
        <f t="shared" si="28"/>
        <v>Công vụ</v>
      </c>
      <c r="V588">
        <f t="shared" si="29"/>
        <v>18690601</v>
      </c>
    </row>
    <row r="589" spans="1:22" ht="391">
      <c r="A589" s="45" t="s">
        <v>802</v>
      </c>
      <c r="B589" s="45">
        <v>3</v>
      </c>
      <c r="C589" s="45" t="s">
        <v>168</v>
      </c>
      <c r="D589" s="45" t="s">
        <v>27</v>
      </c>
      <c r="E589" s="45" t="s">
        <v>1564</v>
      </c>
      <c r="F589" s="45" t="s">
        <v>815</v>
      </c>
      <c r="G589" s="45" t="s">
        <v>3844</v>
      </c>
      <c r="H589" s="45" t="s">
        <v>3837</v>
      </c>
      <c r="I589" s="45" t="s">
        <v>3827</v>
      </c>
      <c r="J589" s="45"/>
      <c r="K589" s="45" t="s">
        <v>2584</v>
      </c>
      <c r="L589" s="45" t="s">
        <v>816</v>
      </c>
      <c r="M589" s="45" t="s">
        <v>4315</v>
      </c>
      <c r="N589" s="45"/>
      <c r="O589" s="45"/>
      <c r="P589" s="45"/>
      <c r="Q589" s="112"/>
      <c r="R589" s="112" t="s">
        <v>1896</v>
      </c>
      <c r="S589" s="113">
        <f t="shared" si="27"/>
        <v>1869</v>
      </c>
      <c r="T589" s="113" t="str">
        <f t="shared" si="28"/>
        <v>Công vụ</v>
      </c>
      <c r="V589">
        <f t="shared" si="29"/>
        <v>18690601</v>
      </c>
    </row>
    <row r="590" spans="1:22" ht="357">
      <c r="A590" s="45" t="s">
        <v>802</v>
      </c>
      <c r="B590" s="45">
        <v>3</v>
      </c>
      <c r="C590" s="45" t="s">
        <v>168</v>
      </c>
      <c r="D590" s="45" t="s">
        <v>27</v>
      </c>
      <c r="E590" s="45" t="s">
        <v>1564</v>
      </c>
      <c r="F590" s="45" t="s">
        <v>817</v>
      </c>
      <c r="G590" s="45" t="s">
        <v>3844</v>
      </c>
      <c r="H590" s="45" t="s">
        <v>3837</v>
      </c>
      <c r="I590" s="45" t="s">
        <v>3828</v>
      </c>
      <c r="J590" s="45"/>
      <c r="K590" s="45" t="s">
        <v>2585</v>
      </c>
      <c r="L590" s="45" t="s">
        <v>818</v>
      </c>
      <c r="M590" s="45" t="s">
        <v>4590</v>
      </c>
      <c r="N590" s="45"/>
      <c r="O590" s="45"/>
      <c r="P590" s="45"/>
      <c r="Q590" s="112"/>
      <c r="R590" s="112" t="s">
        <v>1896</v>
      </c>
      <c r="S590" s="113">
        <f t="shared" si="27"/>
        <v>1869</v>
      </c>
      <c r="T590" s="113" t="str">
        <f t="shared" si="28"/>
        <v>Công vụ</v>
      </c>
      <c r="V590">
        <f t="shared" si="29"/>
        <v>18690601</v>
      </c>
    </row>
    <row r="591" spans="1:22" ht="255">
      <c r="A591" s="45" t="s">
        <v>802</v>
      </c>
      <c r="B591" s="45">
        <v>3</v>
      </c>
      <c r="C591" s="45" t="s">
        <v>168</v>
      </c>
      <c r="D591" s="45" t="s">
        <v>27</v>
      </c>
      <c r="E591" s="45" t="s">
        <v>1564</v>
      </c>
      <c r="F591" s="45" t="s">
        <v>819</v>
      </c>
      <c r="G591" s="45" t="s">
        <v>3844</v>
      </c>
      <c r="H591" s="45" t="s">
        <v>3837</v>
      </c>
      <c r="I591" s="45" t="s">
        <v>3828</v>
      </c>
      <c r="J591" s="45"/>
      <c r="K591" s="45" t="s">
        <v>2586</v>
      </c>
      <c r="L591" s="45" t="s">
        <v>820</v>
      </c>
      <c r="M591" s="45" t="s">
        <v>4591</v>
      </c>
      <c r="N591" s="45"/>
      <c r="O591" s="45"/>
      <c r="P591" s="45"/>
      <c r="Q591" s="112"/>
      <c r="R591" s="112" t="s">
        <v>1896</v>
      </c>
      <c r="S591" s="113">
        <f t="shared" si="27"/>
        <v>1869</v>
      </c>
      <c r="T591" s="113" t="str">
        <f t="shared" si="28"/>
        <v>Công vụ</v>
      </c>
      <c r="V591">
        <f t="shared" si="29"/>
        <v>18690601</v>
      </c>
    </row>
    <row r="592" spans="1:22" ht="409.5">
      <c r="A592" s="45" t="s">
        <v>830</v>
      </c>
      <c r="B592" s="45">
        <v>10</v>
      </c>
      <c r="C592" s="45" t="s">
        <v>168</v>
      </c>
      <c r="D592" s="45" t="s">
        <v>13</v>
      </c>
      <c r="E592" s="46" t="s">
        <v>1693</v>
      </c>
      <c r="F592" s="45" t="s">
        <v>831</v>
      </c>
      <c r="G592" s="45" t="s">
        <v>3829</v>
      </c>
      <c r="H592" s="45"/>
      <c r="I592" s="45" t="s">
        <v>3825</v>
      </c>
      <c r="J592" s="45" t="s">
        <v>3838</v>
      </c>
      <c r="K592" s="45" t="s">
        <v>2587</v>
      </c>
      <c r="L592" s="45" t="s">
        <v>832</v>
      </c>
      <c r="M592" s="45" t="s">
        <v>4316</v>
      </c>
      <c r="N592" s="45"/>
      <c r="O592" s="45"/>
      <c r="P592" s="45"/>
      <c r="Q592" s="112"/>
      <c r="R592" s="112" t="s">
        <v>1896</v>
      </c>
      <c r="S592" s="113">
        <f t="shared" si="27"/>
        <v>1869</v>
      </c>
      <c r="T592" s="113" t="str">
        <f t="shared" si="28"/>
        <v>Tạp vụ</v>
      </c>
      <c r="V592">
        <f t="shared" si="29"/>
        <v>18690608</v>
      </c>
    </row>
    <row r="593" spans="1:22" ht="357">
      <c r="A593" s="45" t="s">
        <v>830</v>
      </c>
      <c r="B593" s="45">
        <v>10</v>
      </c>
      <c r="C593" s="45" t="s">
        <v>168</v>
      </c>
      <c r="D593" s="45" t="s">
        <v>13</v>
      </c>
      <c r="E593" s="45" t="s">
        <v>1564</v>
      </c>
      <c r="F593" s="45" t="s">
        <v>833</v>
      </c>
      <c r="G593" s="45" t="s">
        <v>3822</v>
      </c>
      <c r="H593" s="45" t="s">
        <v>3837</v>
      </c>
      <c r="I593" s="45" t="s">
        <v>3838</v>
      </c>
      <c r="J593" s="45"/>
      <c r="K593" s="45" t="s">
        <v>2588</v>
      </c>
      <c r="L593" s="45" t="s">
        <v>834</v>
      </c>
      <c r="M593" s="46" t="s">
        <v>4317</v>
      </c>
      <c r="N593" s="45"/>
      <c r="O593" s="45" t="s">
        <v>3644</v>
      </c>
      <c r="P593" s="45"/>
      <c r="Q593" s="112"/>
      <c r="R593" s="112" t="s">
        <v>1896</v>
      </c>
      <c r="S593" s="113">
        <f t="shared" si="27"/>
        <v>1869</v>
      </c>
      <c r="T593" s="113" t="str">
        <f t="shared" si="28"/>
        <v>Tạp vụ</v>
      </c>
      <c r="V593">
        <f t="shared" si="29"/>
        <v>18690608</v>
      </c>
    </row>
    <row r="594" spans="1:22" ht="272">
      <c r="A594" s="45" t="s">
        <v>830</v>
      </c>
      <c r="B594" s="45">
        <v>10</v>
      </c>
      <c r="C594" s="45" t="s">
        <v>168</v>
      </c>
      <c r="D594" s="45" t="s">
        <v>13</v>
      </c>
      <c r="E594" s="115" t="s">
        <v>1013</v>
      </c>
      <c r="F594" s="45" t="s">
        <v>835</v>
      </c>
      <c r="G594" s="45" t="s">
        <v>3877</v>
      </c>
      <c r="H594" s="45"/>
      <c r="I594" s="45" t="s">
        <v>3838</v>
      </c>
      <c r="J594" s="45"/>
      <c r="K594" s="45" t="s">
        <v>2589</v>
      </c>
      <c r="L594" s="45" t="s">
        <v>836</v>
      </c>
      <c r="M594" s="45" t="s">
        <v>4318</v>
      </c>
      <c r="N594" s="45"/>
      <c r="O594" s="45"/>
      <c r="P594" s="45"/>
      <c r="Q594" s="112"/>
      <c r="R594" s="112" t="s">
        <v>1896</v>
      </c>
      <c r="S594" s="113">
        <f t="shared" si="27"/>
        <v>1869</v>
      </c>
      <c r="T594" s="113" t="str">
        <f t="shared" si="28"/>
        <v>Tạp vụ</v>
      </c>
      <c r="V594">
        <f t="shared" si="29"/>
        <v>18690608</v>
      </c>
    </row>
    <row r="595" spans="1:22" ht="374">
      <c r="A595" s="45" t="s">
        <v>830</v>
      </c>
      <c r="B595" s="45">
        <v>10</v>
      </c>
      <c r="C595" s="45" t="s">
        <v>168</v>
      </c>
      <c r="D595" s="45" t="s">
        <v>13</v>
      </c>
      <c r="E595" s="46" t="s">
        <v>1700</v>
      </c>
      <c r="F595" s="45" t="s">
        <v>837</v>
      </c>
      <c r="G595" s="45" t="s">
        <v>1472</v>
      </c>
      <c r="H595" s="45"/>
      <c r="I595" s="45" t="s">
        <v>3866</v>
      </c>
      <c r="J595" s="45"/>
      <c r="K595" s="45" t="s">
        <v>2590</v>
      </c>
      <c r="L595" s="45" t="s">
        <v>838</v>
      </c>
      <c r="M595" s="45" t="s">
        <v>4319</v>
      </c>
      <c r="N595" s="45"/>
      <c r="O595" s="45"/>
      <c r="P595" s="45"/>
      <c r="Q595" s="112"/>
      <c r="R595" s="112" t="s">
        <v>1896</v>
      </c>
      <c r="S595" s="113">
        <f t="shared" si="27"/>
        <v>1869</v>
      </c>
      <c r="T595" s="113" t="str">
        <f t="shared" si="28"/>
        <v>Tạp vụ</v>
      </c>
      <c r="V595">
        <f t="shared" si="29"/>
        <v>18690608</v>
      </c>
    </row>
    <row r="596" spans="1:22" ht="170">
      <c r="A596" s="45" t="s">
        <v>830</v>
      </c>
      <c r="B596" s="45">
        <v>10</v>
      </c>
      <c r="C596" s="45" t="s">
        <v>168</v>
      </c>
      <c r="D596" s="45" t="s">
        <v>13</v>
      </c>
      <c r="E596" s="46" t="s">
        <v>1701</v>
      </c>
      <c r="F596" s="45" t="s">
        <v>839</v>
      </c>
      <c r="G596" s="45" t="s">
        <v>3829</v>
      </c>
      <c r="H596" s="45"/>
      <c r="I596" s="45" t="s">
        <v>3828</v>
      </c>
      <c r="J596" s="45" t="s">
        <v>3830</v>
      </c>
      <c r="K596" s="45" t="s">
        <v>2591</v>
      </c>
      <c r="L596" s="45" t="s">
        <v>840</v>
      </c>
      <c r="M596" s="45" t="s">
        <v>4320</v>
      </c>
      <c r="N596" s="45"/>
      <c r="O596" s="45"/>
      <c r="P596" s="45"/>
      <c r="Q596" s="112"/>
      <c r="R596" s="112" t="s">
        <v>1896</v>
      </c>
      <c r="S596" s="113">
        <f t="shared" si="27"/>
        <v>1869</v>
      </c>
      <c r="T596" s="113" t="str">
        <f t="shared" si="28"/>
        <v>Tạp vụ</v>
      </c>
      <c r="V596">
        <f t="shared" si="29"/>
        <v>18690608</v>
      </c>
    </row>
    <row r="597" spans="1:22" ht="170">
      <c r="A597" s="45" t="s">
        <v>830</v>
      </c>
      <c r="B597" s="45">
        <v>10</v>
      </c>
      <c r="C597" s="45" t="s">
        <v>168</v>
      </c>
      <c r="D597" s="45" t="s">
        <v>13</v>
      </c>
      <c r="E597" s="46" t="s">
        <v>1702</v>
      </c>
      <c r="F597" s="45" t="s">
        <v>841</v>
      </c>
      <c r="G597" s="45" t="s">
        <v>3829</v>
      </c>
      <c r="H597" s="45"/>
      <c r="I597" s="45" t="s">
        <v>3825</v>
      </c>
      <c r="J597" s="45"/>
      <c r="K597" s="45" t="s">
        <v>2592</v>
      </c>
      <c r="L597" s="45" t="s">
        <v>842</v>
      </c>
      <c r="M597" s="45" t="s">
        <v>4321</v>
      </c>
      <c r="N597" s="45"/>
      <c r="O597" s="45"/>
      <c r="P597" s="45"/>
      <c r="Q597" s="112"/>
      <c r="R597" s="112" t="s">
        <v>1896</v>
      </c>
      <c r="S597" s="113">
        <f t="shared" si="27"/>
        <v>1869</v>
      </c>
      <c r="T597" s="113" t="str">
        <f t="shared" si="28"/>
        <v>Tạp vụ</v>
      </c>
      <c r="V597">
        <f t="shared" si="29"/>
        <v>18690608</v>
      </c>
    </row>
    <row r="598" spans="1:22" ht="221">
      <c r="A598" s="45" t="s">
        <v>830</v>
      </c>
      <c r="B598" s="45">
        <v>10</v>
      </c>
      <c r="C598" s="45" t="s">
        <v>168</v>
      </c>
      <c r="D598" s="45" t="s">
        <v>13</v>
      </c>
      <c r="E598" s="46" t="s">
        <v>1703</v>
      </c>
      <c r="F598" s="45" t="s">
        <v>843</v>
      </c>
      <c r="G598" s="45" t="s">
        <v>3829</v>
      </c>
      <c r="H598" s="45"/>
      <c r="I598" s="45" t="s">
        <v>3846</v>
      </c>
      <c r="J598" s="45"/>
      <c r="K598" s="45" t="s">
        <v>2593</v>
      </c>
      <c r="L598" s="45" t="s">
        <v>844</v>
      </c>
      <c r="M598" s="45" t="s">
        <v>4322</v>
      </c>
      <c r="N598" s="45"/>
      <c r="O598" s="45"/>
      <c r="P598" s="45"/>
      <c r="Q598" s="112"/>
      <c r="R598" s="112" t="s">
        <v>1896</v>
      </c>
      <c r="S598" s="113">
        <f t="shared" si="27"/>
        <v>1869</v>
      </c>
      <c r="T598" s="113" t="str">
        <f t="shared" si="28"/>
        <v>Tạp vụ</v>
      </c>
      <c r="V598">
        <f t="shared" si="29"/>
        <v>18690608</v>
      </c>
    </row>
    <row r="599" spans="1:22" ht="255">
      <c r="A599" s="45" t="s">
        <v>830</v>
      </c>
      <c r="B599" s="45">
        <v>10</v>
      </c>
      <c r="C599" s="45" t="s">
        <v>168</v>
      </c>
      <c r="D599" s="45" t="s">
        <v>13</v>
      </c>
      <c r="E599" s="46" t="s">
        <v>1071</v>
      </c>
      <c r="F599" s="45" t="s">
        <v>845</v>
      </c>
      <c r="G599" s="45" t="s">
        <v>3877</v>
      </c>
      <c r="H599" s="45"/>
      <c r="I599" s="45" t="s">
        <v>3838</v>
      </c>
      <c r="J599" s="45"/>
      <c r="K599" s="45" t="s">
        <v>2594</v>
      </c>
      <c r="L599" s="45" t="s">
        <v>846</v>
      </c>
      <c r="M599" s="45" t="s">
        <v>4323</v>
      </c>
      <c r="N599" s="45"/>
      <c r="O599" s="45"/>
      <c r="P599" s="45"/>
      <c r="Q599" s="112"/>
      <c r="R599" s="112" t="s">
        <v>1896</v>
      </c>
      <c r="S599" s="113">
        <f t="shared" si="27"/>
        <v>1869</v>
      </c>
      <c r="T599" s="113" t="str">
        <f t="shared" si="28"/>
        <v>Tạp vụ</v>
      </c>
      <c r="V599">
        <f t="shared" si="29"/>
        <v>18690608</v>
      </c>
    </row>
    <row r="600" spans="1:22" ht="170">
      <c r="A600" s="45" t="s">
        <v>830</v>
      </c>
      <c r="B600" s="45">
        <v>10</v>
      </c>
      <c r="C600" s="45" t="s">
        <v>168</v>
      </c>
      <c r="D600" s="45" t="s">
        <v>13</v>
      </c>
      <c r="E600" s="45" t="s">
        <v>1564</v>
      </c>
      <c r="F600" s="111" t="s">
        <v>1704</v>
      </c>
      <c r="G600" s="111" t="s">
        <v>3877</v>
      </c>
      <c r="H600" s="111"/>
      <c r="I600" s="45" t="s">
        <v>3838</v>
      </c>
      <c r="J600" s="45"/>
      <c r="K600" s="45" t="s">
        <v>2595</v>
      </c>
      <c r="L600" s="45" t="s">
        <v>847</v>
      </c>
      <c r="M600" s="45" t="s">
        <v>4324</v>
      </c>
      <c r="N600" s="45"/>
      <c r="O600" s="45"/>
      <c r="P600" s="45"/>
      <c r="Q600" s="112"/>
      <c r="R600" s="112" t="s">
        <v>1896</v>
      </c>
      <c r="S600" s="113">
        <f t="shared" si="27"/>
        <v>1869</v>
      </c>
      <c r="T600" s="113" t="str">
        <f t="shared" si="28"/>
        <v>Tạp vụ</v>
      </c>
      <c r="V600">
        <f t="shared" si="29"/>
        <v>18690608</v>
      </c>
    </row>
    <row r="601" spans="1:22" ht="221">
      <c r="A601" s="45" t="s">
        <v>830</v>
      </c>
      <c r="B601" s="45">
        <v>10</v>
      </c>
      <c r="C601" s="45" t="s">
        <v>168</v>
      </c>
      <c r="D601" s="45" t="s">
        <v>13</v>
      </c>
      <c r="E601" s="46" t="s">
        <v>1711</v>
      </c>
      <c r="F601" s="45" t="s">
        <v>848</v>
      </c>
      <c r="G601" s="45" t="s">
        <v>3878</v>
      </c>
      <c r="H601" s="45" t="s">
        <v>3824</v>
      </c>
      <c r="I601" s="45" t="s">
        <v>3823</v>
      </c>
      <c r="J601" s="45" t="s">
        <v>4814</v>
      </c>
      <c r="K601" s="45" t="s">
        <v>2596</v>
      </c>
      <c r="L601" s="45" t="s">
        <v>849</v>
      </c>
      <c r="M601" s="45" t="s">
        <v>4325</v>
      </c>
      <c r="N601" s="45"/>
      <c r="O601" s="45"/>
      <c r="P601" s="45"/>
      <c r="Q601" s="112"/>
      <c r="R601" s="112" t="s">
        <v>1896</v>
      </c>
      <c r="S601" s="113">
        <f t="shared" si="27"/>
        <v>1869</v>
      </c>
      <c r="T601" s="113" t="str">
        <f t="shared" si="28"/>
        <v>Tạp vụ</v>
      </c>
      <c r="V601">
        <f t="shared" si="29"/>
        <v>18690608</v>
      </c>
    </row>
    <row r="602" spans="1:22" ht="204">
      <c r="A602" s="45" t="s">
        <v>830</v>
      </c>
      <c r="B602" s="45">
        <v>10</v>
      </c>
      <c r="C602" s="45" t="s">
        <v>168</v>
      </c>
      <c r="D602" s="45" t="s">
        <v>13</v>
      </c>
      <c r="E602" s="46" t="s">
        <v>1713</v>
      </c>
      <c r="F602" s="45" t="s">
        <v>1712</v>
      </c>
      <c r="G602" s="45" t="s">
        <v>3878</v>
      </c>
      <c r="H602" s="45"/>
      <c r="I602" s="45" t="s">
        <v>3823</v>
      </c>
      <c r="J602" s="45"/>
      <c r="K602" s="45" t="s">
        <v>2597</v>
      </c>
      <c r="L602" s="45" t="s">
        <v>850</v>
      </c>
      <c r="M602" s="45" t="s">
        <v>4326</v>
      </c>
      <c r="N602" s="45"/>
      <c r="O602" s="45"/>
      <c r="P602" s="45"/>
      <c r="Q602" s="112"/>
      <c r="R602" s="112" t="s">
        <v>1896</v>
      </c>
      <c r="S602" s="113">
        <f t="shared" si="27"/>
        <v>1869</v>
      </c>
      <c r="T602" s="113" t="str">
        <f t="shared" si="28"/>
        <v>Tạp vụ</v>
      </c>
      <c r="V602">
        <f t="shared" si="29"/>
        <v>18690608</v>
      </c>
    </row>
    <row r="603" spans="1:22" ht="409.5">
      <c r="A603" s="45" t="s">
        <v>851</v>
      </c>
      <c r="B603" s="45">
        <v>11</v>
      </c>
      <c r="C603" s="45" t="s">
        <v>168</v>
      </c>
      <c r="D603" s="45" t="s">
        <v>13</v>
      </c>
      <c r="E603" s="45" t="s">
        <v>1564</v>
      </c>
      <c r="F603" s="45" t="s">
        <v>805</v>
      </c>
      <c r="G603" s="45" t="s">
        <v>3844</v>
      </c>
      <c r="H603" s="45"/>
      <c r="I603" s="45" t="s">
        <v>3880</v>
      </c>
      <c r="J603" s="45"/>
      <c r="K603" s="45" t="s">
        <v>2598</v>
      </c>
      <c r="L603" s="45" t="s">
        <v>852</v>
      </c>
      <c r="M603" s="46" t="s">
        <v>4327</v>
      </c>
      <c r="N603" s="45"/>
      <c r="O603" s="45" t="s">
        <v>3645</v>
      </c>
      <c r="P603" s="45"/>
      <c r="Q603" s="112"/>
      <c r="R603" s="112" t="s">
        <v>1896</v>
      </c>
      <c r="S603" s="113">
        <f t="shared" si="27"/>
        <v>1869</v>
      </c>
      <c r="T603" s="113" t="str">
        <f t="shared" si="28"/>
        <v>Tạp vụ</v>
      </c>
      <c r="V603">
        <f t="shared" si="29"/>
        <v>18690616</v>
      </c>
    </row>
    <row r="604" spans="1:22" ht="255">
      <c r="A604" s="48" t="s">
        <v>851</v>
      </c>
      <c r="B604" s="48">
        <v>11</v>
      </c>
      <c r="C604" s="48" t="s">
        <v>168</v>
      </c>
      <c r="D604" s="48" t="s">
        <v>13</v>
      </c>
      <c r="E604" s="48" t="s">
        <v>1564</v>
      </c>
      <c r="F604" s="48" t="s">
        <v>853</v>
      </c>
      <c r="G604" s="48" t="s">
        <v>3822</v>
      </c>
      <c r="H604" s="48"/>
      <c r="I604" s="48" t="s">
        <v>3867</v>
      </c>
      <c r="J604" s="48" t="s">
        <v>3880</v>
      </c>
      <c r="K604" s="48" t="s">
        <v>2599</v>
      </c>
      <c r="L604" s="48" t="s">
        <v>854</v>
      </c>
      <c r="M604" s="48" t="s">
        <v>4328</v>
      </c>
      <c r="N604" s="48"/>
      <c r="O604" s="48"/>
      <c r="P604" s="48"/>
      <c r="Q604" s="104"/>
      <c r="R604" s="104" t="s">
        <v>1896</v>
      </c>
      <c r="S604" s="75">
        <f t="shared" si="27"/>
        <v>1869</v>
      </c>
      <c r="T604" s="75" t="str">
        <f t="shared" si="28"/>
        <v>Tạp vụ</v>
      </c>
      <c r="V604">
        <f t="shared" si="29"/>
        <v>18690616</v>
      </c>
    </row>
    <row r="605" spans="1:22" ht="306">
      <c r="A605" s="48" t="s">
        <v>851</v>
      </c>
      <c r="B605" s="48">
        <v>11</v>
      </c>
      <c r="C605" s="48" t="s">
        <v>168</v>
      </c>
      <c r="D605" s="48" t="s">
        <v>13</v>
      </c>
      <c r="E605" s="48" t="s">
        <v>1564</v>
      </c>
      <c r="F605" s="48" t="s">
        <v>833</v>
      </c>
      <c r="G605" s="48" t="s">
        <v>3822</v>
      </c>
      <c r="H605" s="48" t="s">
        <v>3837</v>
      </c>
      <c r="I605" s="48" t="s">
        <v>3838</v>
      </c>
      <c r="J605" s="48"/>
      <c r="K605" s="48" t="s">
        <v>2600</v>
      </c>
      <c r="L605" s="48" t="s">
        <v>855</v>
      </c>
      <c r="M605" s="47" t="s">
        <v>4329</v>
      </c>
      <c r="N605" s="48"/>
      <c r="O605" s="48" t="s">
        <v>3646</v>
      </c>
      <c r="P605" s="48"/>
      <c r="Q605" s="104"/>
      <c r="R605" s="104" t="s">
        <v>1896</v>
      </c>
      <c r="S605" s="75">
        <f t="shared" si="27"/>
        <v>1869</v>
      </c>
      <c r="T605" s="75" t="str">
        <f t="shared" si="28"/>
        <v>Tạp vụ</v>
      </c>
      <c r="V605">
        <f t="shared" si="29"/>
        <v>18690616</v>
      </c>
    </row>
    <row r="606" spans="1:22" ht="255">
      <c r="A606" s="48" t="s">
        <v>851</v>
      </c>
      <c r="B606" s="48">
        <v>11</v>
      </c>
      <c r="C606" s="48" t="s">
        <v>168</v>
      </c>
      <c r="D606" s="48" t="s">
        <v>13</v>
      </c>
      <c r="E606" s="47" t="s">
        <v>1071</v>
      </c>
      <c r="F606" s="48" t="s">
        <v>856</v>
      </c>
      <c r="G606" s="48" t="s">
        <v>3877</v>
      </c>
      <c r="H606" s="48"/>
      <c r="I606" s="48" t="s">
        <v>3838</v>
      </c>
      <c r="J606" s="48"/>
      <c r="K606" s="48" t="s">
        <v>2594</v>
      </c>
      <c r="L606" s="48" t="s">
        <v>857</v>
      </c>
      <c r="M606" s="48" t="s">
        <v>4330</v>
      </c>
      <c r="N606" s="48"/>
      <c r="O606" s="48"/>
      <c r="P606" s="48"/>
      <c r="Q606" s="104"/>
      <c r="R606" s="104" t="s">
        <v>1896</v>
      </c>
      <c r="S606" s="75">
        <f t="shared" si="27"/>
        <v>1869</v>
      </c>
      <c r="T606" s="75" t="str">
        <f t="shared" si="28"/>
        <v>Tạp vụ</v>
      </c>
      <c r="V606">
        <f t="shared" si="29"/>
        <v>18690616</v>
      </c>
    </row>
    <row r="607" spans="1:22" ht="170">
      <c r="A607" s="48" t="s">
        <v>851</v>
      </c>
      <c r="B607" s="48">
        <v>11</v>
      </c>
      <c r="C607" s="48" t="s">
        <v>168</v>
      </c>
      <c r="D607" s="48" t="s">
        <v>13</v>
      </c>
      <c r="E607" s="48" t="s">
        <v>1564</v>
      </c>
      <c r="F607" s="48" t="s">
        <v>858</v>
      </c>
      <c r="G607" s="48" t="s">
        <v>3877</v>
      </c>
      <c r="H607" s="48"/>
      <c r="I607" s="48" t="s">
        <v>3838</v>
      </c>
      <c r="J607" s="48"/>
      <c r="K607" s="48" t="s">
        <v>2595</v>
      </c>
      <c r="L607" s="48" t="s">
        <v>847</v>
      </c>
      <c r="M607" s="48" t="s">
        <v>4331</v>
      </c>
      <c r="N607" s="48"/>
      <c r="O607" s="48"/>
      <c r="P607" s="48"/>
      <c r="Q607" s="104"/>
      <c r="R607" s="104" t="s">
        <v>1896</v>
      </c>
      <c r="S607" s="75">
        <f t="shared" si="27"/>
        <v>1869</v>
      </c>
      <c r="T607" s="75" t="str">
        <f t="shared" si="28"/>
        <v>Tạp vụ</v>
      </c>
      <c r="V607">
        <f t="shared" si="29"/>
        <v>18690616</v>
      </c>
    </row>
    <row r="608" spans="1:22" ht="306">
      <c r="A608" s="48" t="s">
        <v>851</v>
      </c>
      <c r="B608" s="48">
        <v>11</v>
      </c>
      <c r="C608" s="48" t="s">
        <v>168</v>
      </c>
      <c r="D608" s="48" t="s">
        <v>13</v>
      </c>
      <c r="E608" s="47" t="s">
        <v>1726</v>
      </c>
      <c r="F608" s="48" t="s">
        <v>859</v>
      </c>
      <c r="G608" s="48" t="s">
        <v>3854</v>
      </c>
      <c r="H608" s="48"/>
      <c r="I608" s="48" t="s">
        <v>3838</v>
      </c>
      <c r="J608" s="48" t="s">
        <v>3825</v>
      </c>
      <c r="K608" s="48" t="s">
        <v>2601</v>
      </c>
      <c r="L608" s="48" t="s">
        <v>860</v>
      </c>
      <c r="M608" s="48" t="s">
        <v>4332</v>
      </c>
      <c r="N608" s="48"/>
      <c r="O608" s="48"/>
      <c r="P608" s="48"/>
      <c r="Q608" s="104"/>
      <c r="R608" s="104" t="s">
        <v>1896</v>
      </c>
      <c r="S608" s="75">
        <f t="shared" si="27"/>
        <v>1869</v>
      </c>
      <c r="T608" s="75" t="str">
        <f t="shared" si="28"/>
        <v>Tạp vụ</v>
      </c>
      <c r="V608">
        <f t="shared" si="29"/>
        <v>18690616</v>
      </c>
    </row>
    <row r="609" spans="1:22" ht="136">
      <c r="A609" s="48" t="s">
        <v>851</v>
      </c>
      <c r="B609" s="48">
        <v>11</v>
      </c>
      <c r="C609" s="48" t="s">
        <v>168</v>
      </c>
      <c r="D609" s="48" t="s">
        <v>13</v>
      </c>
      <c r="E609" s="47" t="s">
        <v>1727</v>
      </c>
      <c r="F609" s="48" t="s">
        <v>861</v>
      </c>
      <c r="G609" s="48" t="s">
        <v>3829</v>
      </c>
      <c r="H609" s="48"/>
      <c r="I609" s="48" t="s">
        <v>3846</v>
      </c>
      <c r="J609" s="48"/>
      <c r="K609" s="48" t="s">
        <v>2602</v>
      </c>
      <c r="L609" s="48" t="s">
        <v>862</v>
      </c>
      <c r="M609" s="48" t="s">
        <v>4333</v>
      </c>
      <c r="N609" s="48"/>
      <c r="O609" s="48"/>
      <c r="P609" s="48"/>
      <c r="Q609" s="104"/>
      <c r="R609" s="104" t="s">
        <v>1896</v>
      </c>
      <c r="S609" s="75">
        <f t="shared" si="27"/>
        <v>1869</v>
      </c>
      <c r="T609" s="75" t="str">
        <f t="shared" si="28"/>
        <v>Tạp vụ</v>
      </c>
      <c r="V609">
        <f t="shared" si="29"/>
        <v>18690616</v>
      </c>
    </row>
    <row r="610" spans="1:22" ht="374">
      <c r="A610" s="48" t="s">
        <v>851</v>
      </c>
      <c r="B610" s="48">
        <v>11</v>
      </c>
      <c r="C610" s="48" t="s">
        <v>168</v>
      </c>
      <c r="D610" s="48" t="s">
        <v>13</v>
      </c>
      <c r="E610" s="48" t="s">
        <v>1564</v>
      </c>
      <c r="F610" s="48" t="s">
        <v>863</v>
      </c>
      <c r="G610" s="48" t="s">
        <v>3829</v>
      </c>
      <c r="H610" s="48"/>
      <c r="I610" s="48" t="s">
        <v>3828</v>
      </c>
      <c r="J610" s="48"/>
      <c r="K610" s="48" t="s">
        <v>2603</v>
      </c>
      <c r="L610" s="48" t="s">
        <v>864</v>
      </c>
      <c r="M610" s="48" t="s">
        <v>4334</v>
      </c>
      <c r="N610" s="48"/>
      <c r="O610" s="48"/>
      <c r="P610" s="48"/>
      <c r="Q610" s="104"/>
      <c r="R610" s="104" t="s">
        <v>1896</v>
      </c>
      <c r="S610" s="75">
        <f t="shared" si="27"/>
        <v>1869</v>
      </c>
      <c r="T610" s="75" t="str">
        <f t="shared" si="28"/>
        <v>Tạp vụ</v>
      </c>
      <c r="V610">
        <f t="shared" si="29"/>
        <v>18690616</v>
      </c>
    </row>
    <row r="611" spans="1:22" ht="357">
      <c r="A611" s="48" t="s">
        <v>851</v>
      </c>
      <c r="B611" s="48">
        <v>11</v>
      </c>
      <c r="C611" s="48" t="s">
        <v>168</v>
      </c>
      <c r="D611" s="48" t="s">
        <v>13</v>
      </c>
      <c r="E611" s="48" t="s">
        <v>1564</v>
      </c>
      <c r="F611" s="48" t="s">
        <v>865</v>
      </c>
      <c r="G611" s="48" t="s">
        <v>3829</v>
      </c>
      <c r="H611" s="48"/>
      <c r="I611" s="48" t="s">
        <v>3838</v>
      </c>
      <c r="J611" s="48" t="s">
        <v>3828</v>
      </c>
      <c r="K611" s="48" t="s">
        <v>2604</v>
      </c>
      <c r="L611" s="48" t="s">
        <v>866</v>
      </c>
      <c r="M611" s="48" t="s">
        <v>4335</v>
      </c>
      <c r="N611" s="48"/>
      <c r="O611" s="48"/>
      <c r="P611" s="48"/>
      <c r="Q611" s="104"/>
      <c r="R611" s="104" t="s">
        <v>1896</v>
      </c>
      <c r="S611" s="75">
        <f t="shared" si="27"/>
        <v>1869</v>
      </c>
      <c r="T611" s="75" t="str">
        <f t="shared" si="28"/>
        <v>Tạp vụ</v>
      </c>
      <c r="V611">
        <f t="shared" si="29"/>
        <v>18690616</v>
      </c>
    </row>
    <row r="612" spans="1:22" ht="409.5">
      <c r="A612" s="48" t="s">
        <v>851</v>
      </c>
      <c r="B612" s="48">
        <v>11</v>
      </c>
      <c r="C612" s="48" t="s">
        <v>168</v>
      </c>
      <c r="D612" s="48" t="s">
        <v>13</v>
      </c>
      <c r="E612" s="48" t="s">
        <v>1564</v>
      </c>
      <c r="F612" s="48" t="s">
        <v>867</v>
      </c>
      <c r="G612" s="48" t="s">
        <v>3829</v>
      </c>
      <c r="H612" s="48"/>
      <c r="I612" s="48" t="s">
        <v>3828</v>
      </c>
      <c r="J612" s="48" t="s">
        <v>3823</v>
      </c>
      <c r="K612" s="48" t="s">
        <v>2605</v>
      </c>
      <c r="L612" s="48" t="s">
        <v>868</v>
      </c>
      <c r="M612" s="48" t="s">
        <v>4336</v>
      </c>
      <c r="N612" s="48"/>
      <c r="O612" s="48"/>
      <c r="P612" s="48"/>
      <c r="Q612" s="104"/>
      <c r="R612" s="104" t="s">
        <v>1896</v>
      </c>
      <c r="S612" s="75">
        <f t="shared" si="27"/>
        <v>1869</v>
      </c>
      <c r="T612" s="75" t="str">
        <f t="shared" si="28"/>
        <v>Tạp vụ</v>
      </c>
      <c r="V612">
        <f t="shared" si="29"/>
        <v>18690616</v>
      </c>
    </row>
    <row r="613" spans="1:22" ht="357">
      <c r="A613" s="48" t="s">
        <v>851</v>
      </c>
      <c r="B613" s="48">
        <v>11</v>
      </c>
      <c r="C613" s="48" t="s">
        <v>168</v>
      </c>
      <c r="D613" s="48" t="s">
        <v>13</v>
      </c>
      <c r="E613" s="48" t="s">
        <v>1564</v>
      </c>
      <c r="F613" s="48" t="s">
        <v>869</v>
      </c>
      <c r="G613" s="48" t="s">
        <v>3824</v>
      </c>
      <c r="H613" s="48"/>
      <c r="I613" s="48" t="s">
        <v>3831</v>
      </c>
      <c r="J613" s="48" t="s">
        <v>3823</v>
      </c>
      <c r="K613" s="48" t="s">
        <v>2606</v>
      </c>
      <c r="L613" s="48" t="s">
        <v>870</v>
      </c>
      <c r="M613" s="48" t="s">
        <v>4337</v>
      </c>
      <c r="N613" s="48"/>
      <c r="O613" s="48"/>
      <c r="P613" s="48"/>
      <c r="Q613" s="104"/>
      <c r="R613" s="104" t="s">
        <v>1896</v>
      </c>
      <c r="S613" s="75">
        <f t="shared" si="27"/>
        <v>1869</v>
      </c>
      <c r="T613" s="75" t="str">
        <f t="shared" si="28"/>
        <v>Tạp vụ</v>
      </c>
      <c r="V613">
        <f t="shared" si="29"/>
        <v>18690616</v>
      </c>
    </row>
    <row r="614" spans="1:22" ht="272">
      <c r="A614" s="48" t="s">
        <v>851</v>
      </c>
      <c r="B614" s="48">
        <v>11</v>
      </c>
      <c r="C614" s="48" t="s">
        <v>168</v>
      </c>
      <c r="D614" s="48" t="s">
        <v>13</v>
      </c>
      <c r="E614" s="47" t="s">
        <v>1729</v>
      </c>
      <c r="F614" s="48" t="s">
        <v>871</v>
      </c>
      <c r="G614" s="48" t="s">
        <v>3878</v>
      </c>
      <c r="H614" s="48" t="s">
        <v>3824</v>
      </c>
      <c r="I614" s="48" t="s">
        <v>3823</v>
      </c>
      <c r="J614" s="48" t="s">
        <v>4814</v>
      </c>
      <c r="K614" s="48" t="s">
        <v>2607</v>
      </c>
      <c r="L614" s="48" t="s">
        <v>872</v>
      </c>
      <c r="M614" s="47" t="s">
        <v>4338</v>
      </c>
      <c r="N614" s="48"/>
      <c r="O614" s="48" t="s">
        <v>3647</v>
      </c>
      <c r="P614" s="48"/>
      <c r="Q614" s="104"/>
      <c r="R614" s="104" t="s">
        <v>1896</v>
      </c>
      <c r="S614" s="75">
        <f t="shared" si="27"/>
        <v>1869</v>
      </c>
      <c r="T614" s="75" t="str">
        <f t="shared" si="28"/>
        <v>Tạp vụ</v>
      </c>
      <c r="V614">
        <f t="shared" si="29"/>
        <v>18690616</v>
      </c>
    </row>
    <row r="615" spans="1:22" ht="272">
      <c r="A615" s="48" t="s">
        <v>851</v>
      </c>
      <c r="B615" s="48">
        <v>11</v>
      </c>
      <c r="C615" s="48" t="s">
        <v>168</v>
      </c>
      <c r="D615" s="48" t="s">
        <v>13</v>
      </c>
      <c r="E615" s="47" t="s">
        <v>1728</v>
      </c>
      <c r="F615" s="48" t="s">
        <v>873</v>
      </c>
      <c r="G615" s="48" t="s">
        <v>3878</v>
      </c>
      <c r="H615" s="48"/>
      <c r="I615" s="48" t="s">
        <v>3823</v>
      </c>
      <c r="J615" s="48"/>
      <c r="K615" s="48" t="s">
        <v>2608</v>
      </c>
      <c r="L615" s="48" t="s">
        <v>874</v>
      </c>
      <c r="M615" s="47" t="s">
        <v>4339</v>
      </c>
      <c r="N615" s="48"/>
      <c r="O615" s="48" t="s">
        <v>3648</v>
      </c>
      <c r="P615" s="48"/>
      <c r="Q615" s="104"/>
      <c r="R615" s="104" t="s">
        <v>1896</v>
      </c>
      <c r="S615" s="75">
        <f t="shared" si="27"/>
        <v>1869</v>
      </c>
      <c r="T615" s="75" t="str">
        <f t="shared" si="28"/>
        <v>Tạp vụ</v>
      </c>
      <c r="V615">
        <f t="shared" si="29"/>
        <v>18690616</v>
      </c>
    </row>
    <row r="616" spans="1:22" ht="255">
      <c r="A616" s="48" t="s">
        <v>875</v>
      </c>
      <c r="B616" s="48">
        <v>12</v>
      </c>
      <c r="C616" s="48" t="s">
        <v>168</v>
      </c>
      <c r="D616" s="48" t="s">
        <v>13</v>
      </c>
      <c r="E616" s="48" t="s">
        <v>1730</v>
      </c>
      <c r="F616" s="48" t="s">
        <v>876</v>
      </c>
      <c r="G616" s="48" t="s">
        <v>3824</v>
      </c>
      <c r="H616" s="48"/>
      <c r="I616" s="48" t="s">
        <v>3838</v>
      </c>
      <c r="J616" s="48" t="s">
        <v>3825</v>
      </c>
      <c r="K616" s="48" t="s">
        <v>2609</v>
      </c>
      <c r="L616" s="48" t="s">
        <v>877</v>
      </c>
      <c r="M616" s="47" t="s">
        <v>4340</v>
      </c>
      <c r="N616" s="48"/>
      <c r="O616" s="48" t="s">
        <v>3649</v>
      </c>
      <c r="P616" s="48"/>
      <c r="Q616" s="104"/>
      <c r="R616" s="104" t="s">
        <v>1896</v>
      </c>
      <c r="S616" s="75">
        <f t="shared" si="27"/>
        <v>1869</v>
      </c>
      <c r="T616" s="75" t="str">
        <f t="shared" si="28"/>
        <v>Tạp vụ</v>
      </c>
      <c r="V616">
        <f t="shared" si="29"/>
        <v>18690624</v>
      </c>
    </row>
    <row r="617" spans="1:22" ht="119">
      <c r="A617" s="48" t="s">
        <v>875</v>
      </c>
      <c r="B617" s="48">
        <v>12</v>
      </c>
      <c r="C617" s="48" t="s">
        <v>168</v>
      </c>
      <c r="D617" s="48" t="s">
        <v>13</v>
      </c>
      <c r="E617" s="48" t="s">
        <v>1564</v>
      </c>
      <c r="F617" s="48" t="s">
        <v>809</v>
      </c>
      <c r="G617" s="48" t="s">
        <v>3822</v>
      </c>
      <c r="H617" s="48" t="s">
        <v>3837</v>
      </c>
      <c r="I617" s="48" t="s">
        <v>3838</v>
      </c>
      <c r="J617" s="48"/>
      <c r="K617" s="48" t="s">
        <v>2610</v>
      </c>
      <c r="L617" s="48" t="s">
        <v>878</v>
      </c>
      <c r="M617" s="48" t="s">
        <v>4341</v>
      </c>
      <c r="N617" s="48"/>
      <c r="O617" s="48" t="s">
        <v>3646</v>
      </c>
      <c r="P617" s="48"/>
      <c r="Q617" s="104"/>
      <c r="R617" s="104" t="s">
        <v>1896</v>
      </c>
      <c r="S617" s="75">
        <f t="shared" si="27"/>
        <v>1869</v>
      </c>
      <c r="T617" s="75" t="str">
        <f t="shared" si="28"/>
        <v>Tạp vụ</v>
      </c>
      <c r="V617">
        <f t="shared" si="29"/>
        <v>18690624</v>
      </c>
    </row>
    <row r="618" spans="1:22" ht="255">
      <c r="A618" s="48" t="s">
        <v>875</v>
      </c>
      <c r="B618" s="48">
        <v>12</v>
      </c>
      <c r="C618" s="48" t="s">
        <v>168</v>
      </c>
      <c r="D618" s="48" t="s">
        <v>13</v>
      </c>
      <c r="E618" s="47" t="s">
        <v>1071</v>
      </c>
      <c r="F618" s="48" t="s">
        <v>856</v>
      </c>
      <c r="G618" s="48" t="s">
        <v>3877</v>
      </c>
      <c r="H618" s="48"/>
      <c r="I618" s="48" t="s">
        <v>3838</v>
      </c>
      <c r="J618" s="48"/>
      <c r="K618" s="48" t="s">
        <v>2594</v>
      </c>
      <c r="L618" s="48" t="s">
        <v>857</v>
      </c>
      <c r="M618" s="48" t="s">
        <v>4342</v>
      </c>
      <c r="N618" s="48"/>
      <c r="O618" s="48"/>
      <c r="P618" s="48"/>
      <c r="Q618" s="104"/>
      <c r="R618" s="104" t="s">
        <v>1896</v>
      </c>
      <c r="S618" s="75">
        <f t="shared" si="27"/>
        <v>1869</v>
      </c>
      <c r="T618" s="75" t="str">
        <f t="shared" si="28"/>
        <v>Tạp vụ</v>
      </c>
      <c r="V618">
        <f t="shared" si="29"/>
        <v>18690624</v>
      </c>
    </row>
    <row r="619" spans="1:22" ht="204">
      <c r="A619" s="48" t="s">
        <v>875</v>
      </c>
      <c r="B619" s="48">
        <v>12</v>
      </c>
      <c r="C619" s="48" t="s">
        <v>168</v>
      </c>
      <c r="D619" s="48" t="s">
        <v>13</v>
      </c>
      <c r="E619" s="47" t="s">
        <v>1071</v>
      </c>
      <c r="F619" s="48" t="s">
        <v>879</v>
      </c>
      <c r="G619" s="48" t="s">
        <v>3877</v>
      </c>
      <c r="H619" s="48"/>
      <c r="I619" s="48" t="s">
        <v>3838</v>
      </c>
      <c r="J619" s="48"/>
      <c r="K619" s="48" t="s">
        <v>2611</v>
      </c>
      <c r="L619" s="48" t="s">
        <v>880</v>
      </c>
      <c r="M619" s="48" t="s">
        <v>4343</v>
      </c>
      <c r="N619" s="48"/>
      <c r="O619" s="48"/>
      <c r="P619" s="48"/>
      <c r="Q619" s="104"/>
      <c r="R619" s="104" t="s">
        <v>1896</v>
      </c>
      <c r="S619" s="75">
        <f t="shared" si="27"/>
        <v>1869</v>
      </c>
      <c r="T619" s="75" t="str">
        <f t="shared" si="28"/>
        <v>Tạp vụ</v>
      </c>
      <c r="V619">
        <f t="shared" si="29"/>
        <v>18690624</v>
      </c>
    </row>
    <row r="620" spans="1:22" ht="238">
      <c r="A620" s="48" t="s">
        <v>875</v>
      </c>
      <c r="B620" s="48">
        <v>12</v>
      </c>
      <c r="C620" s="48" t="s">
        <v>168</v>
      </c>
      <c r="D620" s="48" t="s">
        <v>13</v>
      </c>
      <c r="E620" s="48" t="s">
        <v>1564</v>
      </c>
      <c r="F620" s="48" t="s">
        <v>881</v>
      </c>
      <c r="G620" s="48" t="s">
        <v>3854</v>
      </c>
      <c r="H620" s="48" t="s">
        <v>3824</v>
      </c>
      <c r="I620" s="48" t="s">
        <v>4815</v>
      </c>
      <c r="J620" s="48" t="s">
        <v>3831</v>
      </c>
      <c r="K620" s="48" t="s">
        <v>2612</v>
      </c>
      <c r="L620" s="48" t="s">
        <v>882</v>
      </c>
      <c r="M620" s="48" t="s">
        <v>4344</v>
      </c>
      <c r="N620" s="48"/>
      <c r="O620" s="48"/>
      <c r="P620" s="48"/>
      <c r="Q620" s="104"/>
      <c r="R620" s="104" t="s">
        <v>1896</v>
      </c>
      <c r="S620" s="75">
        <f t="shared" si="27"/>
        <v>1869</v>
      </c>
      <c r="T620" s="75" t="str">
        <f t="shared" si="28"/>
        <v>Tạp vụ</v>
      </c>
      <c r="V620">
        <f t="shared" si="29"/>
        <v>18690624</v>
      </c>
    </row>
    <row r="621" spans="1:22" ht="255">
      <c r="A621" s="48" t="s">
        <v>875</v>
      </c>
      <c r="B621" s="48">
        <v>12</v>
      </c>
      <c r="C621" s="48" t="s">
        <v>168</v>
      </c>
      <c r="D621" s="48" t="s">
        <v>13</v>
      </c>
      <c r="E621" s="47" t="s">
        <v>1731</v>
      </c>
      <c r="F621" s="48" t="s">
        <v>883</v>
      </c>
      <c r="G621" s="48" t="s">
        <v>3878</v>
      </c>
      <c r="H621" s="48" t="s">
        <v>3824</v>
      </c>
      <c r="I621" s="48" t="s">
        <v>3823</v>
      </c>
      <c r="J621" s="48"/>
      <c r="K621" s="48" t="s">
        <v>2613</v>
      </c>
      <c r="L621" s="48" t="s">
        <v>884</v>
      </c>
      <c r="M621" s="48" t="s">
        <v>4345</v>
      </c>
      <c r="N621" s="48"/>
      <c r="O621" s="48"/>
      <c r="P621" s="48"/>
      <c r="Q621" s="104"/>
      <c r="R621" s="104" t="s">
        <v>1896</v>
      </c>
      <c r="S621" s="75">
        <f t="shared" si="27"/>
        <v>1869</v>
      </c>
      <c r="T621" s="75" t="str">
        <f t="shared" si="28"/>
        <v>Tạp vụ</v>
      </c>
      <c r="V621">
        <f t="shared" si="29"/>
        <v>18690624</v>
      </c>
    </row>
    <row r="622" spans="1:22" ht="238">
      <c r="A622" s="48" t="s">
        <v>875</v>
      </c>
      <c r="B622" s="48">
        <v>12</v>
      </c>
      <c r="C622" s="48" t="s">
        <v>168</v>
      </c>
      <c r="D622" s="48" t="s">
        <v>13</v>
      </c>
      <c r="E622" s="47" t="s">
        <v>1732</v>
      </c>
      <c r="F622" s="48" t="s">
        <v>885</v>
      </c>
      <c r="G622" s="48" t="s">
        <v>3878</v>
      </c>
      <c r="H622" s="48" t="s">
        <v>3824</v>
      </c>
      <c r="I622" s="48" t="s">
        <v>3823</v>
      </c>
      <c r="J622" s="48"/>
      <c r="K622" s="48" t="s">
        <v>2614</v>
      </c>
      <c r="L622" s="48" t="s">
        <v>886</v>
      </c>
      <c r="M622" s="48" t="s">
        <v>4346</v>
      </c>
      <c r="N622" s="48"/>
      <c r="O622" s="48"/>
      <c r="P622" s="48"/>
      <c r="Q622" s="104"/>
      <c r="R622" s="104" t="s">
        <v>1896</v>
      </c>
      <c r="S622" s="75">
        <f t="shared" si="27"/>
        <v>1869</v>
      </c>
      <c r="T622" s="75" t="str">
        <f t="shared" si="28"/>
        <v>Tạp vụ</v>
      </c>
      <c r="V622">
        <f t="shared" si="29"/>
        <v>18690624</v>
      </c>
    </row>
    <row r="623" spans="1:22" ht="272">
      <c r="A623" s="48" t="s">
        <v>875</v>
      </c>
      <c r="B623" s="48">
        <v>12</v>
      </c>
      <c r="C623" s="48" t="s">
        <v>168</v>
      </c>
      <c r="D623" s="48" t="s">
        <v>13</v>
      </c>
      <c r="E623" s="47" t="s">
        <v>1733</v>
      </c>
      <c r="F623" s="48" t="s">
        <v>887</v>
      </c>
      <c r="G623" s="45" t="s">
        <v>3854</v>
      </c>
      <c r="H623" s="45"/>
      <c r="I623" s="45" t="s">
        <v>4814</v>
      </c>
      <c r="J623" s="45"/>
      <c r="K623" s="48" t="s">
        <v>2615</v>
      </c>
      <c r="L623" s="48" t="s">
        <v>888</v>
      </c>
      <c r="M623" s="48" t="s">
        <v>4347</v>
      </c>
      <c r="N623" s="48"/>
      <c r="O623" s="48" t="s">
        <v>889</v>
      </c>
      <c r="P623" s="48"/>
      <c r="Q623" s="104"/>
      <c r="R623" s="104" t="s">
        <v>1896</v>
      </c>
      <c r="S623" s="75">
        <f t="shared" si="27"/>
        <v>1869</v>
      </c>
      <c r="T623" s="75" t="str">
        <f t="shared" si="28"/>
        <v>Tạp vụ</v>
      </c>
      <c r="V623">
        <f t="shared" si="29"/>
        <v>18690624</v>
      </c>
    </row>
    <row r="624" spans="1:22" ht="238">
      <c r="A624" s="48" t="s">
        <v>875</v>
      </c>
      <c r="B624" s="48">
        <v>12</v>
      </c>
      <c r="C624" s="48" t="s">
        <v>168</v>
      </c>
      <c r="D624" s="48" t="s">
        <v>13</v>
      </c>
      <c r="E624" s="47" t="s">
        <v>1734</v>
      </c>
      <c r="F624" s="48" t="s">
        <v>890</v>
      </c>
      <c r="G624" s="48" t="s">
        <v>3878</v>
      </c>
      <c r="H624" s="48"/>
      <c r="I624" s="48" t="s">
        <v>3823</v>
      </c>
      <c r="J624" s="48"/>
      <c r="K624" s="48" t="s">
        <v>2616</v>
      </c>
      <c r="L624" s="48" t="s">
        <v>891</v>
      </c>
      <c r="M624" s="48" t="s">
        <v>4348</v>
      </c>
      <c r="N624" s="48"/>
      <c r="O624" s="48"/>
      <c r="P624" s="48"/>
      <c r="Q624" s="104"/>
      <c r="R624" s="104" t="s">
        <v>1896</v>
      </c>
      <c r="S624" s="75">
        <f t="shared" si="27"/>
        <v>1869</v>
      </c>
      <c r="T624" s="75" t="str">
        <f t="shared" si="28"/>
        <v>Tạp vụ</v>
      </c>
      <c r="V624">
        <f t="shared" si="29"/>
        <v>18690624</v>
      </c>
    </row>
    <row r="625" spans="1:22" ht="357">
      <c r="A625" s="48" t="s">
        <v>892</v>
      </c>
      <c r="B625" s="48">
        <v>13</v>
      </c>
      <c r="C625" s="48" t="s">
        <v>168</v>
      </c>
      <c r="D625" s="48" t="s">
        <v>13</v>
      </c>
      <c r="E625" s="47" t="s">
        <v>1013</v>
      </c>
      <c r="F625" s="48" t="s">
        <v>809</v>
      </c>
      <c r="G625" s="48" t="s">
        <v>3822</v>
      </c>
      <c r="H625" s="48" t="s">
        <v>3837</v>
      </c>
      <c r="I625" s="48" t="s">
        <v>3838</v>
      </c>
      <c r="J625" s="48"/>
      <c r="K625" s="48" t="s">
        <v>2617</v>
      </c>
      <c r="L625" s="48" t="s">
        <v>893</v>
      </c>
      <c r="M625" s="47" t="s">
        <v>4349</v>
      </c>
      <c r="N625" s="48"/>
      <c r="O625" s="48" t="s">
        <v>3650</v>
      </c>
      <c r="P625" s="48"/>
      <c r="Q625" s="104"/>
      <c r="R625" s="104" t="s">
        <v>1896</v>
      </c>
      <c r="S625" s="75">
        <f t="shared" si="27"/>
        <v>1869</v>
      </c>
      <c r="T625" s="75" t="str">
        <f t="shared" si="28"/>
        <v>Tạp vụ</v>
      </c>
      <c r="V625">
        <f t="shared" si="29"/>
        <v>18690708</v>
      </c>
    </row>
    <row r="626" spans="1:22" ht="255">
      <c r="A626" s="48" t="s">
        <v>892</v>
      </c>
      <c r="B626" s="48">
        <v>13</v>
      </c>
      <c r="C626" s="48" t="s">
        <v>168</v>
      </c>
      <c r="D626" s="48" t="s">
        <v>13</v>
      </c>
      <c r="E626" s="47" t="s">
        <v>1071</v>
      </c>
      <c r="F626" s="48" t="s">
        <v>894</v>
      </c>
      <c r="G626" s="48" t="s">
        <v>3877</v>
      </c>
      <c r="H626" s="48"/>
      <c r="I626" s="48" t="s">
        <v>3838</v>
      </c>
      <c r="J626" s="48"/>
      <c r="K626" s="48" t="s">
        <v>2594</v>
      </c>
      <c r="L626" s="48" t="s">
        <v>857</v>
      </c>
      <c r="M626" s="48" t="s">
        <v>4350</v>
      </c>
      <c r="N626" s="48"/>
      <c r="O626" s="48"/>
      <c r="P626" s="48"/>
      <c r="Q626" s="104"/>
      <c r="R626" s="104" t="s">
        <v>1896</v>
      </c>
      <c r="S626" s="75">
        <f t="shared" si="27"/>
        <v>1869</v>
      </c>
      <c r="T626" s="75" t="str">
        <f t="shared" si="28"/>
        <v>Tạp vụ</v>
      </c>
      <c r="V626">
        <f t="shared" si="29"/>
        <v>18690708</v>
      </c>
    </row>
    <row r="627" spans="1:22" ht="340">
      <c r="A627" s="48" t="s">
        <v>892</v>
      </c>
      <c r="B627" s="48">
        <v>13</v>
      </c>
      <c r="C627" s="48" t="s">
        <v>168</v>
      </c>
      <c r="D627" s="48" t="s">
        <v>13</v>
      </c>
      <c r="E627" s="47" t="s">
        <v>1739</v>
      </c>
      <c r="F627" s="48" t="s">
        <v>895</v>
      </c>
      <c r="G627" s="48" t="s">
        <v>3878</v>
      </c>
      <c r="H627" s="48" t="s">
        <v>3824</v>
      </c>
      <c r="I627" s="48" t="s">
        <v>3823</v>
      </c>
      <c r="J627" s="48"/>
      <c r="K627" s="48" t="s">
        <v>2618</v>
      </c>
      <c r="L627" s="48" t="s">
        <v>896</v>
      </c>
      <c r="M627" s="48" t="s">
        <v>4351</v>
      </c>
      <c r="N627" s="48"/>
      <c r="O627" s="48"/>
      <c r="P627" s="48"/>
      <c r="Q627" s="104"/>
      <c r="R627" s="104" t="s">
        <v>1896</v>
      </c>
      <c r="S627" s="75">
        <f t="shared" si="27"/>
        <v>1869</v>
      </c>
      <c r="T627" s="75" t="str">
        <f t="shared" si="28"/>
        <v>Tạp vụ</v>
      </c>
      <c r="V627">
        <f t="shared" si="29"/>
        <v>18690708</v>
      </c>
    </row>
    <row r="628" spans="1:22" ht="306">
      <c r="A628" s="48" t="s">
        <v>892</v>
      </c>
      <c r="B628" s="48">
        <v>13</v>
      </c>
      <c r="C628" s="48" t="s">
        <v>168</v>
      </c>
      <c r="D628" s="48" t="s">
        <v>13</v>
      </c>
      <c r="E628" s="48" t="s">
        <v>1761</v>
      </c>
      <c r="F628" s="48" t="s">
        <v>897</v>
      </c>
      <c r="G628" s="45" t="s">
        <v>3854</v>
      </c>
      <c r="H628" s="45"/>
      <c r="I628" s="45" t="s">
        <v>4814</v>
      </c>
      <c r="J628" s="45"/>
      <c r="K628" s="48" t="s">
        <v>2619</v>
      </c>
      <c r="L628" s="48" t="s">
        <v>898</v>
      </c>
      <c r="M628" s="48" t="s">
        <v>4352</v>
      </c>
      <c r="N628" s="48"/>
      <c r="O628" s="48"/>
      <c r="P628" s="48"/>
      <c r="Q628" s="104"/>
      <c r="R628" s="104" t="s">
        <v>1896</v>
      </c>
      <c r="S628" s="75">
        <f t="shared" si="27"/>
        <v>1869</v>
      </c>
      <c r="T628" s="75" t="str">
        <f t="shared" si="28"/>
        <v>Tạp vụ</v>
      </c>
      <c r="V628">
        <f t="shared" si="29"/>
        <v>18690708</v>
      </c>
    </row>
    <row r="629" spans="1:22" ht="170">
      <c r="A629" s="48" t="s">
        <v>892</v>
      </c>
      <c r="B629" s="48">
        <v>13</v>
      </c>
      <c r="C629" s="48" t="s">
        <v>168</v>
      </c>
      <c r="D629" s="48" t="s">
        <v>13</v>
      </c>
      <c r="E629" s="47" t="s">
        <v>1013</v>
      </c>
      <c r="F629" s="48" t="s">
        <v>899</v>
      </c>
      <c r="G629" s="48" t="s">
        <v>3878</v>
      </c>
      <c r="H629" s="48" t="s">
        <v>3824</v>
      </c>
      <c r="I629" s="48" t="s">
        <v>3823</v>
      </c>
      <c r="J629" s="48" t="s">
        <v>3831</v>
      </c>
      <c r="K629" s="48" t="s">
        <v>2620</v>
      </c>
      <c r="L629" s="48" t="s">
        <v>900</v>
      </c>
      <c r="M629" s="48" t="s">
        <v>4353</v>
      </c>
      <c r="N629" s="48"/>
      <c r="O629" s="48"/>
      <c r="P629" s="48"/>
      <c r="Q629" s="104"/>
      <c r="R629" s="104" t="s">
        <v>1896</v>
      </c>
      <c r="S629" s="75">
        <f t="shared" si="27"/>
        <v>1869</v>
      </c>
      <c r="T629" s="75" t="str">
        <f t="shared" si="28"/>
        <v>Tạp vụ</v>
      </c>
      <c r="V629">
        <f t="shared" si="29"/>
        <v>18690708</v>
      </c>
    </row>
    <row r="630" spans="1:22" ht="187">
      <c r="A630" s="48" t="s">
        <v>892</v>
      </c>
      <c r="B630" s="48">
        <v>13</v>
      </c>
      <c r="C630" s="48" t="s">
        <v>168</v>
      </c>
      <c r="D630" s="48" t="s">
        <v>13</v>
      </c>
      <c r="E630" s="47" t="s">
        <v>1013</v>
      </c>
      <c r="F630" s="48" t="s">
        <v>901</v>
      </c>
      <c r="G630" s="48" t="s">
        <v>3829</v>
      </c>
      <c r="H630" s="48"/>
      <c r="I630" s="48" t="s">
        <v>3823</v>
      </c>
      <c r="J630" s="48" t="s">
        <v>3828</v>
      </c>
      <c r="K630" s="48" t="s">
        <v>2621</v>
      </c>
      <c r="L630" s="48" t="s">
        <v>902</v>
      </c>
      <c r="M630" s="48" t="s">
        <v>4354</v>
      </c>
      <c r="N630" s="48"/>
      <c r="O630" s="48"/>
      <c r="P630" s="48"/>
      <c r="Q630" s="104"/>
      <c r="R630" s="104" t="s">
        <v>1896</v>
      </c>
      <c r="S630" s="75">
        <f t="shared" si="27"/>
        <v>1869</v>
      </c>
      <c r="T630" s="75" t="str">
        <f t="shared" si="28"/>
        <v>Tạp vụ</v>
      </c>
      <c r="V630">
        <f t="shared" si="29"/>
        <v>18690708</v>
      </c>
    </row>
    <row r="631" spans="1:22" ht="323">
      <c r="A631" s="48" t="s">
        <v>892</v>
      </c>
      <c r="B631" s="48">
        <v>13</v>
      </c>
      <c r="C631" s="48" t="s">
        <v>168</v>
      </c>
      <c r="D631" s="48" t="s">
        <v>13</v>
      </c>
      <c r="E631" s="48" t="s">
        <v>1754</v>
      </c>
      <c r="F631" s="48" t="s">
        <v>903</v>
      </c>
      <c r="G631" s="48" t="s">
        <v>3878</v>
      </c>
      <c r="H631" s="48"/>
      <c r="I631" s="48" t="s">
        <v>3823</v>
      </c>
      <c r="J631" s="48"/>
      <c r="K631" s="48" t="s">
        <v>2622</v>
      </c>
      <c r="L631" s="48" t="s">
        <v>904</v>
      </c>
      <c r="M631" s="48" t="s">
        <v>4355</v>
      </c>
      <c r="N631" s="48"/>
      <c r="O631" s="48"/>
      <c r="P631" s="48"/>
      <c r="Q631" s="104"/>
      <c r="R631" s="104" t="s">
        <v>1896</v>
      </c>
      <c r="S631" s="75">
        <f t="shared" si="27"/>
        <v>1869</v>
      </c>
      <c r="T631" s="75" t="str">
        <f t="shared" si="28"/>
        <v>Tạp vụ</v>
      </c>
      <c r="V631">
        <f t="shared" si="29"/>
        <v>18690708</v>
      </c>
    </row>
    <row r="632" spans="1:22" ht="306">
      <c r="A632" s="45" t="s">
        <v>905</v>
      </c>
      <c r="B632" s="45">
        <v>14</v>
      </c>
      <c r="C632" s="45" t="s">
        <v>168</v>
      </c>
      <c r="D632" s="45" t="s">
        <v>13</v>
      </c>
      <c r="E632" s="115" t="s">
        <v>1013</v>
      </c>
      <c r="F632" s="45" t="s">
        <v>906</v>
      </c>
      <c r="G632" s="45" t="s">
        <v>3844</v>
      </c>
      <c r="H632" s="45"/>
      <c r="I632" s="45" t="s">
        <v>3827</v>
      </c>
      <c r="J632" s="45"/>
      <c r="K632" s="45" t="s">
        <v>2623</v>
      </c>
      <c r="L632" s="45" t="s">
        <v>907</v>
      </c>
      <c r="M632" s="45" t="s">
        <v>4356</v>
      </c>
      <c r="N632" s="45"/>
      <c r="O632" s="45"/>
      <c r="P632" s="45"/>
      <c r="Q632" s="112"/>
      <c r="R632" s="112" t="s">
        <v>1896</v>
      </c>
      <c r="S632" s="113">
        <f t="shared" si="27"/>
        <v>1869</v>
      </c>
      <c r="T632" s="113" t="str">
        <f t="shared" si="28"/>
        <v>Tạp vụ</v>
      </c>
      <c r="V632">
        <f t="shared" si="29"/>
        <v>18690716</v>
      </c>
    </row>
    <row r="633" spans="1:22" ht="357">
      <c r="A633" s="45" t="s">
        <v>905</v>
      </c>
      <c r="B633" s="45">
        <v>14</v>
      </c>
      <c r="C633" s="45" t="s">
        <v>168</v>
      </c>
      <c r="D633" s="45" t="s">
        <v>13</v>
      </c>
      <c r="E633" s="114" t="s">
        <v>1759</v>
      </c>
      <c r="F633" s="45" t="s">
        <v>908</v>
      </c>
      <c r="G633" s="45" t="s">
        <v>3837</v>
      </c>
      <c r="H633" s="45"/>
      <c r="I633" s="45" t="s">
        <v>3828</v>
      </c>
      <c r="J633" s="45"/>
      <c r="K633" s="45" t="s">
        <v>2624</v>
      </c>
      <c r="L633" s="45" t="s">
        <v>909</v>
      </c>
      <c r="M633" s="45" t="s">
        <v>4357</v>
      </c>
      <c r="N633" s="45"/>
      <c r="O633" s="45"/>
      <c r="P633" s="45"/>
      <c r="Q633" s="112"/>
      <c r="R633" s="112" t="s">
        <v>1896</v>
      </c>
      <c r="S633" s="113">
        <f t="shared" si="27"/>
        <v>1869</v>
      </c>
      <c r="T633" s="113" t="str">
        <f t="shared" si="28"/>
        <v>Tạp vụ</v>
      </c>
      <c r="V633">
        <f t="shared" si="29"/>
        <v>18690716</v>
      </c>
    </row>
    <row r="634" spans="1:22" ht="136">
      <c r="A634" s="45" t="s">
        <v>905</v>
      </c>
      <c r="B634" s="45">
        <v>14</v>
      </c>
      <c r="C634" s="45" t="s">
        <v>168</v>
      </c>
      <c r="D634" s="45" t="s">
        <v>13</v>
      </c>
      <c r="E634" s="45" t="s">
        <v>1013</v>
      </c>
      <c r="F634" s="45" t="s">
        <v>910</v>
      </c>
      <c r="G634" s="45" t="s">
        <v>3829</v>
      </c>
      <c r="H634" s="45"/>
      <c r="I634" s="45" t="s">
        <v>3828</v>
      </c>
      <c r="J634" s="45"/>
      <c r="K634" s="45" t="s">
        <v>2625</v>
      </c>
      <c r="L634" s="45" t="s">
        <v>911</v>
      </c>
      <c r="M634" s="45" t="s">
        <v>4358</v>
      </c>
      <c r="N634" s="45"/>
      <c r="O634" s="45"/>
      <c r="P634" s="45"/>
      <c r="Q634" s="112"/>
      <c r="R634" s="112" t="s">
        <v>1896</v>
      </c>
      <c r="S634" s="113">
        <f t="shared" si="27"/>
        <v>1869</v>
      </c>
      <c r="T634" s="113" t="str">
        <f t="shared" si="28"/>
        <v>Tạp vụ</v>
      </c>
      <c r="V634">
        <f t="shared" si="29"/>
        <v>18690716</v>
      </c>
    </row>
    <row r="635" spans="1:22" ht="323">
      <c r="A635" s="45" t="s">
        <v>905</v>
      </c>
      <c r="B635" s="45">
        <v>14</v>
      </c>
      <c r="C635" s="45" t="s">
        <v>168</v>
      </c>
      <c r="D635" s="45" t="s">
        <v>13</v>
      </c>
      <c r="E635" s="45" t="s">
        <v>1760</v>
      </c>
      <c r="F635" s="45" t="s">
        <v>912</v>
      </c>
      <c r="G635" s="45" t="s">
        <v>4695</v>
      </c>
      <c r="H635" s="45"/>
      <c r="I635" s="45" t="s">
        <v>3825</v>
      </c>
      <c r="J635" s="45" t="s">
        <v>3838</v>
      </c>
      <c r="K635" s="45" t="s">
        <v>2626</v>
      </c>
      <c r="L635" s="45" t="s">
        <v>913</v>
      </c>
      <c r="M635" s="45" t="s">
        <v>4359</v>
      </c>
      <c r="N635" s="45"/>
      <c r="O635" s="45"/>
      <c r="P635" s="45"/>
      <c r="Q635" s="112"/>
      <c r="R635" s="112" t="s">
        <v>1896</v>
      </c>
      <c r="S635" s="113">
        <f t="shared" si="27"/>
        <v>1869</v>
      </c>
      <c r="T635" s="113" t="str">
        <f t="shared" si="28"/>
        <v>Tạp vụ</v>
      </c>
      <c r="V635">
        <f t="shared" si="29"/>
        <v>18690716</v>
      </c>
    </row>
    <row r="636" spans="1:22" ht="170">
      <c r="A636" s="45" t="s">
        <v>905</v>
      </c>
      <c r="B636" s="45">
        <v>14</v>
      </c>
      <c r="C636" s="45" t="s">
        <v>168</v>
      </c>
      <c r="D636" s="45" t="s">
        <v>13</v>
      </c>
      <c r="E636" s="45" t="s">
        <v>1762</v>
      </c>
      <c r="F636" s="45" t="s">
        <v>914</v>
      </c>
      <c r="G636" s="45" t="s">
        <v>3854</v>
      </c>
      <c r="H636" s="45"/>
      <c r="I636" s="45" t="s">
        <v>4814</v>
      </c>
      <c r="J636" s="45"/>
      <c r="K636" s="45" t="s">
        <v>2627</v>
      </c>
      <c r="L636" s="45" t="s">
        <v>915</v>
      </c>
      <c r="M636" s="45" t="s">
        <v>4360</v>
      </c>
      <c r="N636" s="45"/>
      <c r="O636" s="45"/>
      <c r="P636" s="45"/>
      <c r="Q636" s="112"/>
      <c r="R636" s="112" t="s">
        <v>1896</v>
      </c>
      <c r="S636" s="113">
        <f t="shared" si="27"/>
        <v>1869</v>
      </c>
      <c r="T636" s="113" t="str">
        <f t="shared" si="28"/>
        <v>Tạp vụ</v>
      </c>
      <c r="V636">
        <f t="shared" si="29"/>
        <v>18690716</v>
      </c>
    </row>
    <row r="637" spans="1:22" ht="289">
      <c r="A637" s="45" t="s">
        <v>905</v>
      </c>
      <c r="B637" s="45">
        <v>14</v>
      </c>
      <c r="C637" s="45" t="s">
        <v>168</v>
      </c>
      <c r="D637" s="45" t="s">
        <v>13</v>
      </c>
      <c r="E637" s="45" t="s">
        <v>1763</v>
      </c>
      <c r="F637" s="45" t="s">
        <v>916</v>
      </c>
      <c r="G637" s="45" t="s">
        <v>3878</v>
      </c>
      <c r="H637" s="45"/>
      <c r="I637" s="45" t="s">
        <v>3823</v>
      </c>
      <c r="J637" s="45"/>
      <c r="K637" s="45" t="s">
        <v>2628</v>
      </c>
      <c r="L637" s="45" t="s">
        <v>917</v>
      </c>
      <c r="M637" s="45" t="s">
        <v>4361</v>
      </c>
      <c r="N637" s="45"/>
      <c r="O637" s="45"/>
      <c r="P637" s="45"/>
      <c r="Q637" s="112"/>
      <c r="R637" s="112" t="s">
        <v>1896</v>
      </c>
      <c r="S637" s="113">
        <f t="shared" si="27"/>
        <v>1869</v>
      </c>
      <c r="T637" s="113" t="str">
        <f t="shared" si="28"/>
        <v>Tạp vụ</v>
      </c>
      <c r="V637">
        <f t="shared" si="29"/>
        <v>18690716</v>
      </c>
    </row>
    <row r="638" spans="1:22" ht="357">
      <c r="A638" s="45" t="s">
        <v>918</v>
      </c>
      <c r="B638" s="45">
        <v>15</v>
      </c>
      <c r="C638" s="45" t="s">
        <v>168</v>
      </c>
      <c r="D638" s="45" t="s">
        <v>13</v>
      </c>
      <c r="E638" s="46" t="s">
        <v>1013</v>
      </c>
      <c r="F638" s="45" t="s">
        <v>919</v>
      </c>
      <c r="G638" s="45" t="s">
        <v>4695</v>
      </c>
      <c r="H638" s="45"/>
      <c r="I638" s="45" t="s">
        <v>3838</v>
      </c>
      <c r="J638" s="45" t="s">
        <v>3827</v>
      </c>
      <c r="K638" s="45" t="s">
        <v>2629</v>
      </c>
      <c r="L638" s="45" t="s">
        <v>920</v>
      </c>
      <c r="M638" s="46" t="s">
        <v>4362</v>
      </c>
      <c r="N638" s="45"/>
      <c r="O638" s="45" t="s">
        <v>3649</v>
      </c>
      <c r="P638" s="45"/>
      <c r="Q638" s="112"/>
      <c r="R638" s="112" t="s">
        <v>1896</v>
      </c>
      <c r="S638" s="113">
        <f t="shared" si="27"/>
        <v>1869</v>
      </c>
      <c r="T638" s="113" t="str">
        <f t="shared" si="28"/>
        <v>Tạp vụ</v>
      </c>
      <c r="V638">
        <f t="shared" si="29"/>
        <v>18690724</v>
      </c>
    </row>
    <row r="639" spans="1:22" ht="409.5">
      <c r="A639" s="45" t="s">
        <v>918</v>
      </c>
      <c r="B639" s="45">
        <v>15</v>
      </c>
      <c r="C639" s="45" t="s">
        <v>168</v>
      </c>
      <c r="D639" s="45" t="s">
        <v>13</v>
      </c>
      <c r="E639" s="45" t="s">
        <v>1775</v>
      </c>
      <c r="F639" s="45" t="s">
        <v>921</v>
      </c>
      <c r="G639" s="45" t="s">
        <v>3822</v>
      </c>
      <c r="H639" s="45"/>
      <c r="I639" s="45" t="s">
        <v>3867</v>
      </c>
      <c r="J639" s="45" t="s">
        <v>4814</v>
      </c>
      <c r="K639" s="45" t="s">
        <v>2630</v>
      </c>
      <c r="L639" s="45" t="s">
        <v>922</v>
      </c>
      <c r="M639" s="45" t="s">
        <v>4363</v>
      </c>
      <c r="N639" s="45"/>
      <c r="O639" s="45"/>
      <c r="P639" s="45"/>
      <c r="Q639" s="112"/>
      <c r="R639" s="112" t="s">
        <v>1896</v>
      </c>
      <c r="S639" s="113">
        <f t="shared" si="27"/>
        <v>1869</v>
      </c>
      <c r="T639" s="113" t="str">
        <f t="shared" si="28"/>
        <v>Tạp vụ</v>
      </c>
      <c r="V639">
        <f t="shared" si="29"/>
        <v>18690724</v>
      </c>
    </row>
    <row r="640" spans="1:22" ht="409.5">
      <c r="A640" s="45" t="s">
        <v>918</v>
      </c>
      <c r="B640" s="45">
        <v>15</v>
      </c>
      <c r="C640" s="45" t="s">
        <v>168</v>
      </c>
      <c r="D640" s="45" t="s">
        <v>13</v>
      </c>
      <c r="E640" s="46" t="s">
        <v>1776</v>
      </c>
      <c r="F640" s="45" t="s">
        <v>923</v>
      </c>
      <c r="G640" s="45" t="s">
        <v>3854</v>
      </c>
      <c r="H640" s="45"/>
      <c r="I640" s="45" t="s">
        <v>3825</v>
      </c>
      <c r="J640" s="45" t="s">
        <v>3838</v>
      </c>
      <c r="K640" s="45" t="s">
        <v>2631</v>
      </c>
      <c r="L640" s="45" t="s">
        <v>924</v>
      </c>
      <c r="M640" s="45" t="s">
        <v>4364</v>
      </c>
      <c r="N640" s="45"/>
      <c r="O640" s="45"/>
      <c r="P640" s="45"/>
      <c r="Q640" s="112"/>
      <c r="R640" s="112" t="s">
        <v>1896</v>
      </c>
      <c r="S640" s="113">
        <f t="shared" si="27"/>
        <v>1869</v>
      </c>
      <c r="T640" s="113" t="str">
        <f t="shared" si="28"/>
        <v>Tạp vụ</v>
      </c>
      <c r="V640">
        <f t="shared" si="29"/>
        <v>18690724</v>
      </c>
    </row>
    <row r="641" spans="1:22" ht="255">
      <c r="A641" s="45" t="s">
        <v>918</v>
      </c>
      <c r="B641" s="45">
        <v>15</v>
      </c>
      <c r="C641" s="45" t="s">
        <v>168</v>
      </c>
      <c r="D641" s="45" t="s">
        <v>13</v>
      </c>
      <c r="E641" s="45" t="s">
        <v>1779</v>
      </c>
      <c r="F641" s="45" t="s">
        <v>925</v>
      </c>
      <c r="G641" s="45" t="s">
        <v>3829</v>
      </c>
      <c r="H641" s="45"/>
      <c r="I641" s="45" t="s">
        <v>3823</v>
      </c>
      <c r="J641" s="45"/>
      <c r="K641" s="45" t="s">
        <v>2632</v>
      </c>
      <c r="L641" s="45" t="s">
        <v>926</v>
      </c>
      <c r="M641" s="45" t="s">
        <v>4365</v>
      </c>
      <c r="N641" s="45"/>
      <c r="O641" s="45"/>
      <c r="P641" s="45"/>
      <c r="Q641" s="112"/>
      <c r="R641" s="112" t="s">
        <v>1896</v>
      </c>
      <c r="S641" s="113">
        <f t="shared" si="27"/>
        <v>1869</v>
      </c>
      <c r="T641" s="113" t="str">
        <f t="shared" si="28"/>
        <v>Tạp vụ</v>
      </c>
      <c r="V641">
        <f t="shared" si="29"/>
        <v>18690724</v>
      </c>
    </row>
    <row r="642" spans="1:22" ht="238">
      <c r="A642" s="45" t="s">
        <v>918</v>
      </c>
      <c r="B642" s="45">
        <v>15</v>
      </c>
      <c r="C642" s="45" t="s">
        <v>168</v>
      </c>
      <c r="D642" s="45" t="s">
        <v>13</v>
      </c>
      <c r="E642" s="45" t="s">
        <v>1777</v>
      </c>
      <c r="F642" s="45" t="s">
        <v>927</v>
      </c>
      <c r="G642" s="45" t="s">
        <v>3829</v>
      </c>
      <c r="H642" s="45" t="s">
        <v>3824</v>
      </c>
      <c r="I642" s="45" t="s">
        <v>3825</v>
      </c>
      <c r="J642" s="45"/>
      <c r="K642" s="45" t="s">
        <v>2633</v>
      </c>
      <c r="L642" s="45" t="s">
        <v>928</v>
      </c>
      <c r="M642" s="45" t="s">
        <v>4366</v>
      </c>
      <c r="N642" s="45"/>
      <c r="O642" s="45"/>
      <c r="P642" s="45"/>
      <c r="Q642" s="112"/>
      <c r="R642" s="112" t="s">
        <v>1896</v>
      </c>
      <c r="S642" s="113">
        <f t="shared" si="27"/>
        <v>1869</v>
      </c>
      <c r="T642" s="113" t="str">
        <f t="shared" si="28"/>
        <v>Tạp vụ</v>
      </c>
      <c r="V642">
        <f t="shared" si="29"/>
        <v>18690724</v>
      </c>
    </row>
    <row r="643" spans="1:22" ht="409.5">
      <c r="A643" s="45" t="s">
        <v>918</v>
      </c>
      <c r="B643" s="45">
        <v>15</v>
      </c>
      <c r="C643" s="45" t="s">
        <v>168</v>
      </c>
      <c r="D643" s="45" t="s">
        <v>13</v>
      </c>
      <c r="E643" s="46" t="s">
        <v>1778</v>
      </c>
      <c r="F643" s="45" t="s">
        <v>929</v>
      </c>
      <c r="G643" s="45" t="s">
        <v>3854</v>
      </c>
      <c r="H643" s="45"/>
      <c r="I643" s="45" t="s">
        <v>4814</v>
      </c>
      <c r="J643" s="45"/>
      <c r="K643" s="45" t="s">
        <v>2634</v>
      </c>
      <c r="L643" s="45" t="s">
        <v>930</v>
      </c>
      <c r="M643" s="45" t="s">
        <v>4367</v>
      </c>
      <c r="N643" s="45"/>
      <c r="O643" s="45"/>
      <c r="P643" s="45"/>
      <c r="Q643" s="112"/>
      <c r="R643" s="112" t="s">
        <v>1896</v>
      </c>
      <c r="S643" s="113">
        <f t="shared" ref="S643:S705" si="30">IFERROR(VALUE(RIGHT(TRIM(A643),4)),"")</f>
        <v>1869</v>
      </c>
      <c r="T643" s="113" t="str">
        <f t="shared" ref="T643:T705" si="31">IF(TRIM(D643)="Tập vụ","Tạp vụ",TRIM(D643))</f>
        <v>Tạp vụ</v>
      </c>
      <c r="V643">
        <f t="shared" ref="V643:V706" si="32">IF($A643="","",VALUE(MID($A643,7,4)&amp;MID($A643,4,2)&amp;MID($A643,1,2)))</f>
        <v>18690724</v>
      </c>
    </row>
    <row r="644" spans="1:22" ht="374">
      <c r="A644" s="45" t="s">
        <v>918</v>
      </c>
      <c r="B644" s="45">
        <v>15</v>
      </c>
      <c r="C644" s="45" t="s">
        <v>168</v>
      </c>
      <c r="D644" s="45" t="s">
        <v>13</v>
      </c>
      <c r="E644" s="46" t="s">
        <v>1774</v>
      </c>
      <c r="F644" s="45" t="s">
        <v>931</v>
      </c>
      <c r="G644" s="45" t="s">
        <v>3878</v>
      </c>
      <c r="H644" s="45"/>
      <c r="I644" s="45" t="s">
        <v>3823</v>
      </c>
      <c r="J644" s="45"/>
      <c r="K644" s="45" t="s">
        <v>2635</v>
      </c>
      <c r="L644" s="45" t="s">
        <v>932</v>
      </c>
      <c r="M644" s="45" t="s">
        <v>4368</v>
      </c>
      <c r="N644" s="45"/>
      <c r="O644" s="45"/>
      <c r="P644" s="45"/>
      <c r="Q644" s="112"/>
      <c r="R644" s="112" t="s">
        <v>1896</v>
      </c>
      <c r="S644" s="113">
        <f t="shared" si="30"/>
        <v>1869</v>
      </c>
      <c r="T644" s="113" t="str">
        <f t="shared" si="31"/>
        <v>Tạp vụ</v>
      </c>
      <c r="V644">
        <f t="shared" si="32"/>
        <v>18690724</v>
      </c>
    </row>
    <row r="645" spans="1:22" ht="221">
      <c r="A645" s="45" t="s">
        <v>933</v>
      </c>
      <c r="B645" s="45">
        <v>5</v>
      </c>
      <c r="C645" s="45" t="s">
        <v>168</v>
      </c>
      <c r="D645" s="45" t="s">
        <v>27</v>
      </c>
      <c r="E645" s="45" t="s">
        <v>1564</v>
      </c>
      <c r="F645" s="45" t="s">
        <v>934</v>
      </c>
      <c r="G645" s="45" t="s">
        <v>3844</v>
      </c>
      <c r="H645" s="45"/>
      <c r="I645" s="45" t="s">
        <v>3827</v>
      </c>
      <c r="J645" s="45"/>
      <c r="K645" s="45" t="s">
        <v>2636</v>
      </c>
      <c r="L645" s="45" t="s">
        <v>935</v>
      </c>
      <c r="M645" s="46" t="s">
        <v>4369</v>
      </c>
      <c r="N645" s="45"/>
      <c r="O645" s="45" t="s">
        <v>3651</v>
      </c>
      <c r="P645" s="45"/>
      <c r="Q645" s="112"/>
      <c r="R645" s="112" t="s">
        <v>1896</v>
      </c>
      <c r="S645" s="113">
        <f t="shared" si="30"/>
        <v>1869</v>
      </c>
      <c r="T645" s="113" t="str">
        <f t="shared" si="31"/>
        <v>Công vụ</v>
      </c>
      <c r="V645">
        <f t="shared" si="32"/>
        <v>18690801</v>
      </c>
    </row>
    <row r="646" spans="1:22" ht="409.5">
      <c r="A646" s="45" t="s">
        <v>933</v>
      </c>
      <c r="B646" s="45">
        <v>5</v>
      </c>
      <c r="C646" s="45" t="s">
        <v>168</v>
      </c>
      <c r="D646" s="45" t="s">
        <v>27</v>
      </c>
      <c r="E646" s="46" t="s">
        <v>1764</v>
      </c>
      <c r="F646" s="45" t="s">
        <v>936</v>
      </c>
      <c r="G646" s="45" t="s">
        <v>3844</v>
      </c>
      <c r="H646" s="45"/>
      <c r="I646" s="45" t="s">
        <v>3823</v>
      </c>
      <c r="J646" s="45" t="s">
        <v>3827</v>
      </c>
      <c r="K646" s="45" t="s">
        <v>2637</v>
      </c>
      <c r="L646" s="45" t="s">
        <v>937</v>
      </c>
      <c r="M646" s="46" t="s">
        <v>4370</v>
      </c>
      <c r="N646" s="45"/>
      <c r="O646" s="45" t="s">
        <v>3652</v>
      </c>
      <c r="P646" s="45"/>
      <c r="Q646" s="112"/>
      <c r="R646" s="112" t="s">
        <v>1896</v>
      </c>
      <c r="S646" s="113">
        <f t="shared" si="30"/>
        <v>1869</v>
      </c>
      <c r="T646" s="113" t="str">
        <f t="shared" si="31"/>
        <v>Công vụ</v>
      </c>
      <c r="V646">
        <f t="shared" si="32"/>
        <v>18690801</v>
      </c>
    </row>
    <row r="647" spans="1:22" ht="153">
      <c r="A647" s="45" t="s">
        <v>933</v>
      </c>
      <c r="B647" s="45">
        <v>5</v>
      </c>
      <c r="C647" s="45" t="s">
        <v>168</v>
      </c>
      <c r="D647" s="45" t="s">
        <v>27</v>
      </c>
      <c r="E647" s="45" t="s">
        <v>1564</v>
      </c>
      <c r="F647" s="45" t="s">
        <v>938</v>
      </c>
      <c r="G647" s="45" t="s">
        <v>3844</v>
      </c>
      <c r="H647" s="45"/>
      <c r="I647" s="45" t="s">
        <v>3827</v>
      </c>
      <c r="J647" s="45"/>
      <c r="K647" s="45" t="s">
        <v>2638</v>
      </c>
      <c r="L647" s="45" t="s">
        <v>939</v>
      </c>
      <c r="M647" s="46" t="s">
        <v>4371</v>
      </c>
      <c r="N647" s="45"/>
      <c r="O647" s="45" t="s">
        <v>3653</v>
      </c>
      <c r="P647" s="45"/>
      <c r="Q647" s="112"/>
      <c r="R647" s="112" t="s">
        <v>1896</v>
      </c>
      <c r="S647" s="113">
        <f t="shared" si="30"/>
        <v>1869</v>
      </c>
      <c r="T647" s="113" t="str">
        <f t="shared" si="31"/>
        <v>Công vụ</v>
      </c>
      <c r="V647">
        <f t="shared" si="32"/>
        <v>18690801</v>
      </c>
    </row>
    <row r="648" spans="1:22" ht="306">
      <c r="A648" s="48" t="s">
        <v>933</v>
      </c>
      <c r="B648" s="48">
        <v>5</v>
      </c>
      <c r="C648" s="48" t="s">
        <v>168</v>
      </c>
      <c r="D648" s="48" t="s">
        <v>27</v>
      </c>
      <c r="E648" s="48" t="s">
        <v>1765</v>
      </c>
      <c r="F648" s="48" t="s">
        <v>940</v>
      </c>
      <c r="G648" s="45" t="s">
        <v>4695</v>
      </c>
      <c r="H648" s="45"/>
      <c r="I648" s="45" t="s">
        <v>3838</v>
      </c>
      <c r="J648" s="45" t="s">
        <v>3827</v>
      </c>
      <c r="K648" s="48" t="s">
        <v>2639</v>
      </c>
      <c r="L648" s="48" t="s">
        <v>941</v>
      </c>
      <c r="M648" s="48" t="s">
        <v>4372</v>
      </c>
      <c r="N648" s="48"/>
      <c r="O648" s="48"/>
      <c r="P648" s="48"/>
      <c r="Q648" s="104"/>
      <c r="R648" s="104" t="s">
        <v>1896</v>
      </c>
      <c r="S648" s="75">
        <f t="shared" si="30"/>
        <v>1869</v>
      </c>
      <c r="T648" s="75" t="str">
        <f t="shared" si="31"/>
        <v>Công vụ</v>
      </c>
      <c r="V648">
        <f t="shared" si="32"/>
        <v>18690801</v>
      </c>
    </row>
    <row r="649" spans="1:22" ht="170">
      <c r="A649" s="48" t="s">
        <v>933</v>
      </c>
      <c r="B649" s="48">
        <v>5</v>
      </c>
      <c r="C649" s="48" t="s">
        <v>168</v>
      </c>
      <c r="D649" s="48" t="s">
        <v>27</v>
      </c>
      <c r="E649" s="47" t="s">
        <v>1766</v>
      </c>
      <c r="F649" s="48" t="s">
        <v>942</v>
      </c>
      <c r="G649" s="48" t="s">
        <v>4695</v>
      </c>
      <c r="H649" s="48"/>
      <c r="I649" s="48" t="s">
        <v>3827</v>
      </c>
      <c r="J649" s="48" t="s">
        <v>3838</v>
      </c>
      <c r="K649" s="48" t="s">
        <v>2640</v>
      </c>
      <c r="L649" s="48" t="s">
        <v>943</v>
      </c>
      <c r="M649" s="48" t="s">
        <v>4373</v>
      </c>
      <c r="N649" s="48"/>
      <c r="O649" s="48"/>
      <c r="P649" s="48"/>
      <c r="Q649" s="104"/>
      <c r="R649" s="104" t="s">
        <v>1896</v>
      </c>
      <c r="S649" s="75">
        <f t="shared" si="30"/>
        <v>1869</v>
      </c>
      <c r="T649" s="75" t="str">
        <f t="shared" si="31"/>
        <v>Công vụ</v>
      </c>
      <c r="V649">
        <f t="shared" si="32"/>
        <v>18690801</v>
      </c>
    </row>
    <row r="650" spans="1:22" ht="170">
      <c r="A650" s="48" t="s">
        <v>933</v>
      </c>
      <c r="B650" s="48">
        <v>5</v>
      </c>
      <c r="C650" s="48" t="s">
        <v>168</v>
      </c>
      <c r="D650" s="48" t="s">
        <v>27</v>
      </c>
      <c r="E650" s="47" t="s">
        <v>1767</v>
      </c>
      <c r="F650" s="48" t="s">
        <v>944</v>
      </c>
      <c r="G650" s="48" t="s">
        <v>4695</v>
      </c>
      <c r="H650" s="48"/>
      <c r="I650" s="48" t="s">
        <v>3838</v>
      </c>
      <c r="J650" s="48" t="s">
        <v>3828</v>
      </c>
      <c r="K650" s="48" t="s">
        <v>2641</v>
      </c>
      <c r="L650" s="48" t="s">
        <v>945</v>
      </c>
      <c r="M650" s="48" t="s">
        <v>4374</v>
      </c>
      <c r="N650" s="48"/>
      <c r="O650" s="48"/>
      <c r="P650" s="48"/>
      <c r="Q650" s="104"/>
      <c r="R650" s="104" t="s">
        <v>1896</v>
      </c>
      <c r="S650" s="75">
        <f t="shared" si="30"/>
        <v>1869</v>
      </c>
      <c r="T650" s="75" t="str">
        <f t="shared" si="31"/>
        <v>Công vụ</v>
      </c>
      <c r="V650">
        <f t="shared" si="32"/>
        <v>18690801</v>
      </c>
    </row>
    <row r="651" spans="1:22" ht="101.5">
      <c r="A651" s="48" t="s">
        <v>933</v>
      </c>
      <c r="B651" s="48">
        <v>5</v>
      </c>
      <c r="C651" s="48" t="s">
        <v>168</v>
      </c>
      <c r="D651" s="48" t="s">
        <v>27</v>
      </c>
      <c r="E651" s="47" t="s">
        <v>1768</v>
      </c>
      <c r="F651" s="48" t="s">
        <v>946</v>
      </c>
      <c r="G651" s="48" t="s">
        <v>4695</v>
      </c>
      <c r="H651" s="48"/>
      <c r="I651" s="48" t="s">
        <v>3838</v>
      </c>
      <c r="J651" s="48"/>
      <c r="K651" s="48" t="s">
        <v>2642</v>
      </c>
      <c r="L651" s="48" t="s">
        <v>947</v>
      </c>
      <c r="M651" s="47" t="s">
        <v>4375</v>
      </c>
      <c r="N651" s="48"/>
      <c r="O651" s="48" t="s">
        <v>3654</v>
      </c>
      <c r="P651" s="48"/>
      <c r="Q651" s="104"/>
      <c r="R651" s="104" t="s">
        <v>1896</v>
      </c>
      <c r="S651" s="75">
        <f t="shared" si="30"/>
        <v>1869</v>
      </c>
      <c r="T651" s="75" t="str">
        <f t="shared" si="31"/>
        <v>Công vụ</v>
      </c>
      <c r="V651">
        <f t="shared" si="32"/>
        <v>18690801</v>
      </c>
    </row>
    <row r="652" spans="1:22" ht="340">
      <c r="A652" s="48" t="s">
        <v>1772</v>
      </c>
      <c r="B652" s="48">
        <v>5</v>
      </c>
      <c r="C652" s="48" t="s">
        <v>401</v>
      </c>
      <c r="D652" s="48" t="s">
        <v>27</v>
      </c>
      <c r="E652" s="47" t="s">
        <v>1769</v>
      </c>
      <c r="F652" s="48" t="s">
        <v>948</v>
      </c>
      <c r="G652" s="48" t="s">
        <v>3844</v>
      </c>
      <c r="H652" s="48" t="s">
        <v>3837</v>
      </c>
      <c r="I652" s="48" t="s">
        <v>3828</v>
      </c>
      <c r="J652" s="48"/>
      <c r="K652" s="48" t="s">
        <v>2643</v>
      </c>
      <c r="L652" s="48" t="s">
        <v>949</v>
      </c>
      <c r="M652" s="48" t="s">
        <v>4592</v>
      </c>
      <c r="N652" s="48"/>
      <c r="O652" s="48"/>
      <c r="P652" s="48"/>
      <c r="Q652" s="104"/>
      <c r="R652" s="104" t="s">
        <v>1896</v>
      </c>
      <c r="S652" s="75">
        <f t="shared" si="30"/>
        <v>1869</v>
      </c>
      <c r="T652" s="75" t="str">
        <f t="shared" si="31"/>
        <v>Công vụ</v>
      </c>
      <c r="V652">
        <f t="shared" si="32"/>
        <v>18690801</v>
      </c>
    </row>
    <row r="653" spans="1:22" ht="272">
      <c r="A653" s="48" t="s">
        <v>933</v>
      </c>
      <c r="B653" s="48">
        <v>5</v>
      </c>
      <c r="C653" s="48" t="s">
        <v>168</v>
      </c>
      <c r="D653" s="48" t="s">
        <v>64</v>
      </c>
      <c r="E653" s="47" t="s">
        <v>1773</v>
      </c>
      <c r="F653" s="48" t="s">
        <v>950</v>
      </c>
      <c r="G653" s="48" t="s">
        <v>3844</v>
      </c>
      <c r="H653" s="48"/>
      <c r="I653" s="48" t="s">
        <v>3828</v>
      </c>
      <c r="J653" s="48"/>
      <c r="K653" s="48" t="s">
        <v>2644</v>
      </c>
      <c r="L653" s="48" t="s">
        <v>951</v>
      </c>
      <c r="M653" s="48" t="s">
        <v>4376</v>
      </c>
      <c r="N653" s="48"/>
      <c r="O653" s="48"/>
      <c r="P653" s="48"/>
      <c r="Q653" s="104"/>
      <c r="R653" s="104" t="s">
        <v>1896</v>
      </c>
      <c r="S653" s="75">
        <f t="shared" si="30"/>
        <v>1869</v>
      </c>
      <c r="T653" s="75" t="str">
        <f t="shared" si="31"/>
        <v>Phụ thêm GDB</v>
      </c>
      <c r="V653">
        <f t="shared" si="32"/>
        <v>18690801</v>
      </c>
    </row>
    <row r="654" spans="1:22" ht="255">
      <c r="A654" s="48" t="s">
        <v>933</v>
      </c>
      <c r="B654" s="48">
        <v>5</v>
      </c>
      <c r="C654" s="48" t="s">
        <v>168</v>
      </c>
      <c r="D654" s="48" t="s">
        <v>64</v>
      </c>
      <c r="E654" s="47" t="s">
        <v>1770</v>
      </c>
      <c r="F654" s="48" t="s">
        <v>952</v>
      </c>
      <c r="G654" s="48" t="s">
        <v>3844</v>
      </c>
      <c r="H654" s="48"/>
      <c r="I654" s="48" t="s">
        <v>3828</v>
      </c>
      <c r="J654" s="48"/>
      <c r="K654" s="48" t="s">
        <v>2645</v>
      </c>
      <c r="L654" s="48" t="s">
        <v>953</v>
      </c>
      <c r="M654" s="48" t="s">
        <v>4377</v>
      </c>
      <c r="N654" s="48"/>
      <c r="O654" s="48"/>
      <c r="P654" s="48"/>
      <c r="Q654" s="104"/>
      <c r="R654" s="104" t="s">
        <v>1896</v>
      </c>
      <c r="S654" s="75">
        <f t="shared" si="30"/>
        <v>1869</v>
      </c>
      <c r="T654" s="75" t="str">
        <f t="shared" si="31"/>
        <v>Phụ thêm GDB</v>
      </c>
      <c r="V654">
        <f t="shared" si="32"/>
        <v>18690801</v>
      </c>
    </row>
    <row r="655" spans="1:22" ht="272">
      <c r="A655" s="48" t="s">
        <v>933</v>
      </c>
      <c r="B655" s="48">
        <v>5</v>
      </c>
      <c r="C655" s="48" t="s">
        <v>168</v>
      </c>
      <c r="D655" s="48" t="s">
        <v>64</v>
      </c>
      <c r="E655" s="48" t="s">
        <v>1771</v>
      </c>
      <c r="F655" s="48" t="s">
        <v>954</v>
      </c>
      <c r="G655" s="48" t="s">
        <v>3829</v>
      </c>
      <c r="H655" s="48" t="s">
        <v>3824</v>
      </c>
      <c r="I655" s="48" t="s">
        <v>3828</v>
      </c>
      <c r="J655" s="48"/>
      <c r="K655" s="48" t="s">
        <v>2646</v>
      </c>
      <c r="L655" s="48" t="s">
        <v>955</v>
      </c>
      <c r="M655" s="48" t="s">
        <v>4378</v>
      </c>
      <c r="N655" s="48"/>
      <c r="O655" s="48"/>
      <c r="P655" s="48"/>
      <c r="Q655" s="104"/>
      <c r="R655" s="104" t="s">
        <v>1896</v>
      </c>
      <c r="S655" s="75">
        <f t="shared" si="30"/>
        <v>1869</v>
      </c>
      <c r="T655" s="75" t="str">
        <f t="shared" si="31"/>
        <v>Phụ thêm GDB</v>
      </c>
      <c r="V655">
        <f t="shared" si="32"/>
        <v>18690801</v>
      </c>
    </row>
    <row r="656" spans="1:22" ht="409.5">
      <c r="A656" s="48" t="s">
        <v>957</v>
      </c>
      <c r="B656" s="48">
        <v>17</v>
      </c>
      <c r="C656" s="48" t="s">
        <v>168</v>
      </c>
      <c r="D656" s="48" t="s">
        <v>13</v>
      </c>
      <c r="E656" s="47" t="s">
        <v>1781</v>
      </c>
      <c r="F656" s="57" t="s">
        <v>1780</v>
      </c>
      <c r="G656" s="57" t="s">
        <v>4695</v>
      </c>
      <c r="H656" s="57"/>
      <c r="I656" s="48" t="s">
        <v>3838</v>
      </c>
      <c r="J656" s="48" t="s">
        <v>3827</v>
      </c>
      <c r="K656" s="48" t="s">
        <v>2647</v>
      </c>
      <c r="L656" s="48" t="s">
        <v>958</v>
      </c>
      <c r="M656" s="48" t="s">
        <v>4379</v>
      </c>
      <c r="N656" s="48"/>
      <c r="O656" s="48"/>
      <c r="P656" s="48"/>
      <c r="Q656" s="104"/>
      <c r="R656" s="104" t="s">
        <v>1896</v>
      </c>
      <c r="S656" s="75">
        <f t="shared" si="30"/>
        <v>1869</v>
      </c>
      <c r="T656" s="75" t="str">
        <f t="shared" si="31"/>
        <v>Tạp vụ</v>
      </c>
      <c r="V656">
        <f t="shared" si="32"/>
        <v>18690816</v>
      </c>
    </row>
    <row r="657" spans="1:22" ht="136">
      <c r="A657" s="48" t="s">
        <v>957</v>
      </c>
      <c r="B657" s="48">
        <v>17</v>
      </c>
      <c r="C657" s="48" t="s">
        <v>168</v>
      </c>
      <c r="D657" s="48" t="s">
        <v>13</v>
      </c>
      <c r="E657" s="47" t="s">
        <v>1782</v>
      </c>
      <c r="F657" s="48" t="s">
        <v>942</v>
      </c>
      <c r="G657" s="48" t="s">
        <v>4695</v>
      </c>
      <c r="H657" s="48"/>
      <c r="I657" s="48" t="s">
        <v>3827</v>
      </c>
      <c r="J657" s="48" t="s">
        <v>3838</v>
      </c>
      <c r="K657" s="48" t="s">
        <v>2640</v>
      </c>
      <c r="L657" s="48" t="s">
        <v>943</v>
      </c>
      <c r="M657" s="48" t="s">
        <v>4380</v>
      </c>
      <c r="N657" s="48"/>
      <c r="O657" s="48"/>
      <c r="P657" s="48"/>
      <c r="Q657" s="104"/>
      <c r="R657" s="104" t="s">
        <v>1896</v>
      </c>
      <c r="S657" s="75">
        <f t="shared" si="30"/>
        <v>1869</v>
      </c>
      <c r="T657" s="75" t="str">
        <f t="shared" si="31"/>
        <v>Tạp vụ</v>
      </c>
      <c r="V657">
        <f t="shared" si="32"/>
        <v>18690816</v>
      </c>
    </row>
    <row r="658" spans="1:22" ht="119">
      <c r="A658" s="48" t="s">
        <v>957</v>
      </c>
      <c r="B658" s="48">
        <v>17</v>
      </c>
      <c r="C658" s="48" t="s">
        <v>168</v>
      </c>
      <c r="D658" s="48" t="s">
        <v>13</v>
      </c>
      <c r="E658" s="47" t="s">
        <v>1783</v>
      </c>
      <c r="F658" s="48" t="s">
        <v>959</v>
      </c>
      <c r="G658" s="48" t="s">
        <v>4695</v>
      </c>
      <c r="H658" s="48"/>
      <c r="I658" s="48" t="s">
        <v>3838</v>
      </c>
      <c r="J658" s="48" t="s">
        <v>3828</v>
      </c>
      <c r="K658" s="48" t="s">
        <v>2641</v>
      </c>
      <c r="L658" s="48" t="s">
        <v>960</v>
      </c>
      <c r="M658" s="48" t="s">
        <v>4381</v>
      </c>
      <c r="N658" s="48"/>
      <c r="O658" s="48"/>
      <c r="P658" s="48"/>
      <c r="Q658" s="104"/>
      <c r="R658" s="104" t="s">
        <v>1896</v>
      </c>
      <c r="S658" s="75">
        <f t="shared" si="30"/>
        <v>1869</v>
      </c>
      <c r="T658" s="75" t="str">
        <f t="shared" si="31"/>
        <v>Tạp vụ</v>
      </c>
      <c r="V658">
        <f t="shared" si="32"/>
        <v>18690816</v>
      </c>
    </row>
    <row r="659" spans="1:22" ht="102">
      <c r="A659" s="48" t="s">
        <v>957</v>
      </c>
      <c r="B659" s="48">
        <v>17</v>
      </c>
      <c r="C659" s="48" t="s">
        <v>168</v>
      </c>
      <c r="D659" s="48" t="s">
        <v>13</v>
      </c>
      <c r="E659" s="47" t="s">
        <v>1784</v>
      </c>
      <c r="F659" s="48" t="s">
        <v>961</v>
      </c>
      <c r="G659" s="48" t="s">
        <v>4695</v>
      </c>
      <c r="H659" s="48"/>
      <c r="I659" s="48" t="s">
        <v>3838</v>
      </c>
      <c r="J659" s="48"/>
      <c r="K659" s="48" t="s">
        <v>2642</v>
      </c>
      <c r="L659" s="48" t="s">
        <v>947</v>
      </c>
      <c r="M659" s="48" t="s">
        <v>4382</v>
      </c>
      <c r="N659" s="48"/>
      <c r="O659" s="48"/>
      <c r="P659" s="48"/>
      <c r="Q659" s="104"/>
      <c r="R659" s="104" t="s">
        <v>1896</v>
      </c>
      <c r="S659" s="75">
        <f t="shared" si="30"/>
        <v>1869</v>
      </c>
      <c r="T659" s="75" t="str">
        <f t="shared" si="31"/>
        <v>Tạp vụ</v>
      </c>
      <c r="V659">
        <f t="shared" si="32"/>
        <v>18690816</v>
      </c>
    </row>
    <row r="660" spans="1:22" ht="289">
      <c r="A660" s="48" t="s">
        <v>957</v>
      </c>
      <c r="B660" s="48">
        <v>17</v>
      </c>
      <c r="C660" s="48" t="s">
        <v>168</v>
      </c>
      <c r="D660" s="48" t="s">
        <v>13</v>
      </c>
      <c r="E660" s="48" t="s">
        <v>1785</v>
      </c>
      <c r="F660" s="48" t="s">
        <v>3022</v>
      </c>
      <c r="G660" s="45" t="s">
        <v>3824</v>
      </c>
      <c r="H660" s="45"/>
      <c r="I660" s="45" t="s">
        <v>4814</v>
      </c>
      <c r="J660" s="45" t="s">
        <v>3827</v>
      </c>
      <c r="K660" s="48" t="s">
        <v>2648</v>
      </c>
      <c r="L660" s="48" t="s">
        <v>962</v>
      </c>
      <c r="M660" s="48" t="s">
        <v>4383</v>
      </c>
      <c r="N660" s="48"/>
      <c r="O660" s="48"/>
      <c r="P660" s="48"/>
      <c r="Q660" s="104"/>
      <c r="R660" s="104" t="s">
        <v>1896</v>
      </c>
      <c r="S660" s="75">
        <f t="shared" si="30"/>
        <v>1869</v>
      </c>
      <c r="T660" s="75" t="str">
        <f t="shared" si="31"/>
        <v>Tạp vụ</v>
      </c>
      <c r="V660">
        <f t="shared" si="32"/>
        <v>18690816</v>
      </c>
    </row>
    <row r="661" spans="1:22" ht="289">
      <c r="A661" s="48" t="s">
        <v>957</v>
      </c>
      <c r="B661" s="48">
        <v>17</v>
      </c>
      <c r="C661" s="48" t="s">
        <v>168</v>
      </c>
      <c r="D661" s="48" t="s">
        <v>13</v>
      </c>
      <c r="E661" s="48" t="s">
        <v>1787</v>
      </c>
      <c r="F661" s="48" t="s">
        <v>1786</v>
      </c>
      <c r="G661" s="48" t="s">
        <v>3878</v>
      </c>
      <c r="H661" s="48"/>
      <c r="I661" s="48" t="s">
        <v>3823</v>
      </c>
      <c r="J661" s="48"/>
      <c r="K661" s="48" t="s">
        <v>2649</v>
      </c>
      <c r="L661" s="48" t="s">
        <v>963</v>
      </c>
      <c r="M661" s="48" t="s">
        <v>4384</v>
      </c>
      <c r="N661" s="48"/>
      <c r="O661" s="48"/>
      <c r="P661" s="48"/>
      <c r="Q661" s="104"/>
      <c r="R661" s="104" t="s">
        <v>1896</v>
      </c>
      <c r="S661" s="75">
        <f t="shared" si="30"/>
        <v>1869</v>
      </c>
      <c r="T661" s="75" t="str">
        <f t="shared" si="31"/>
        <v>Tạp vụ</v>
      </c>
      <c r="V661">
        <f t="shared" si="32"/>
        <v>18690816</v>
      </c>
    </row>
    <row r="662" spans="1:22" ht="323">
      <c r="A662" s="48" t="s">
        <v>957</v>
      </c>
      <c r="B662" s="48">
        <v>17</v>
      </c>
      <c r="C662" s="48" t="s">
        <v>168</v>
      </c>
      <c r="D662" s="48" t="s">
        <v>13</v>
      </c>
      <c r="E662" s="47" t="s">
        <v>1778</v>
      </c>
      <c r="F662" s="48" t="s">
        <v>964</v>
      </c>
      <c r="G662" s="45" t="s">
        <v>3854</v>
      </c>
      <c r="H662" s="45"/>
      <c r="I662" s="45" t="s">
        <v>4814</v>
      </c>
      <c r="J662" s="45"/>
      <c r="K662" s="48" t="s">
        <v>2650</v>
      </c>
      <c r="L662" s="48" t="s">
        <v>965</v>
      </c>
      <c r="M662" s="48" t="s">
        <v>4385</v>
      </c>
      <c r="N662" s="48"/>
      <c r="O662" s="48"/>
      <c r="P662" s="48"/>
      <c r="Q662" s="104"/>
      <c r="R662" s="104" t="s">
        <v>1896</v>
      </c>
      <c r="S662" s="75">
        <f t="shared" si="30"/>
        <v>1869</v>
      </c>
      <c r="T662" s="75" t="str">
        <f t="shared" si="31"/>
        <v>Tạp vụ</v>
      </c>
      <c r="V662">
        <f t="shared" si="32"/>
        <v>18690816</v>
      </c>
    </row>
    <row r="663" spans="1:22" ht="409.5">
      <c r="A663" s="48" t="s">
        <v>967</v>
      </c>
      <c r="B663" s="48">
        <v>18</v>
      </c>
      <c r="C663" s="48" t="s">
        <v>168</v>
      </c>
      <c r="D663" s="48" t="s">
        <v>13</v>
      </c>
      <c r="E663" s="47" t="s">
        <v>1013</v>
      </c>
      <c r="F663" s="48" t="s">
        <v>968</v>
      </c>
      <c r="G663" s="45" t="s">
        <v>3844</v>
      </c>
      <c r="H663" s="45"/>
      <c r="I663" s="45" t="s">
        <v>3838</v>
      </c>
      <c r="J663" s="45" t="s">
        <v>3833</v>
      </c>
      <c r="K663" s="48" t="s">
        <v>2651</v>
      </c>
      <c r="L663" s="48" t="s">
        <v>969</v>
      </c>
      <c r="M663" s="48" t="s">
        <v>4461</v>
      </c>
      <c r="N663" s="48"/>
      <c r="O663" s="48"/>
      <c r="P663" s="48"/>
      <c r="Q663" s="104"/>
      <c r="R663" s="104" t="s">
        <v>1896</v>
      </c>
      <c r="S663" s="75">
        <f t="shared" si="30"/>
        <v>1869</v>
      </c>
      <c r="T663" s="75" t="str">
        <f t="shared" si="31"/>
        <v>Tạp vụ</v>
      </c>
      <c r="V663">
        <f t="shared" si="32"/>
        <v>18690824</v>
      </c>
    </row>
    <row r="664" spans="1:22" ht="119">
      <c r="A664" s="48" t="s">
        <v>967</v>
      </c>
      <c r="B664" s="48">
        <v>18</v>
      </c>
      <c r="C664" s="48" t="s">
        <v>168</v>
      </c>
      <c r="D664" s="48" t="s">
        <v>13</v>
      </c>
      <c r="E664" s="48" t="s">
        <v>1564</v>
      </c>
      <c r="F664" s="48" t="s">
        <v>970</v>
      </c>
      <c r="G664" s="48" t="s">
        <v>3829</v>
      </c>
      <c r="H664" s="48"/>
      <c r="I664" s="48" t="s">
        <v>3823</v>
      </c>
      <c r="J664" s="48"/>
      <c r="K664" s="48" t="s">
        <v>2652</v>
      </c>
      <c r="L664" s="48" t="s">
        <v>971</v>
      </c>
      <c r="M664" s="47" t="s">
        <v>4386</v>
      </c>
      <c r="N664" s="48"/>
      <c r="O664" s="48" t="s">
        <v>3655</v>
      </c>
      <c r="P664" s="48"/>
      <c r="Q664" s="104"/>
      <c r="R664" s="104" t="s">
        <v>1896</v>
      </c>
      <c r="S664" s="75">
        <f t="shared" si="30"/>
        <v>1869</v>
      </c>
      <c r="T664" s="75" t="str">
        <f t="shared" si="31"/>
        <v>Tạp vụ</v>
      </c>
      <c r="V664">
        <f t="shared" si="32"/>
        <v>18690824</v>
      </c>
    </row>
    <row r="665" spans="1:22" ht="357">
      <c r="A665" s="48" t="s">
        <v>967</v>
      </c>
      <c r="B665" s="48">
        <v>18</v>
      </c>
      <c r="C665" s="48" t="s">
        <v>168</v>
      </c>
      <c r="D665" s="48" t="s">
        <v>13</v>
      </c>
      <c r="E665" s="47" t="s">
        <v>1013</v>
      </c>
      <c r="F665" s="48" t="s">
        <v>972</v>
      </c>
      <c r="G665" s="48" t="s">
        <v>3844</v>
      </c>
      <c r="H665" s="48" t="s">
        <v>3837</v>
      </c>
      <c r="I665" s="48" t="s">
        <v>3828</v>
      </c>
      <c r="J665" s="48"/>
      <c r="K665" s="48" t="s">
        <v>2653</v>
      </c>
      <c r="L665" s="48" t="s">
        <v>973</v>
      </c>
      <c r="M665" s="47" t="s">
        <v>4387</v>
      </c>
      <c r="N665" s="48"/>
      <c r="O665" s="48" t="s">
        <v>3656</v>
      </c>
      <c r="P665" s="48"/>
      <c r="Q665" s="104"/>
      <c r="R665" s="104" t="s">
        <v>1896</v>
      </c>
      <c r="S665" s="75">
        <f t="shared" si="30"/>
        <v>1869</v>
      </c>
      <c r="T665" s="75" t="str">
        <f t="shared" si="31"/>
        <v>Tạp vụ</v>
      </c>
      <c r="V665">
        <f t="shared" si="32"/>
        <v>18690824</v>
      </c>
    </row>
    <row r="666" spans="1:22" ht="323">
      <c r="A666" s="48" t="s">
        <v>967</v>
      </c>
      <c r="B666" s="48">
        <v>18</v>
      </c>
      <c r="C666" s="48" t="s">
        <v>168</v>
      </c>
      <c r="D666" s="48" t="s">
        <v>13</v>
      </c>
      <c r="E666" s="47" t="s">
        <v>1013</v>
      </c>
      <c r="F666" s="48" t="s">
        <v>974</v>
      </c>
      <c r="G666" s="45" t="s">
        <v>3879</v>
      </c>
      <c r="H666" s="45"/>
      <c r="I666" s="45" t="s">
        <v>3828</v>
      </c>
      <c r="J666" s="45"/>
      <c r="K666" s="48" t="s">
        <v>2654</v>
      </c>
      <c r="L666" s="48" t="s">
        <v>975</v>
      </c>
      <c r="M666" s="59" t="s">
        <v>4388</v>
      </c>
      <c r="N666" s="48"/>
      <c r="O666" s="48" t="s">
        <v>3657</v>
      </c>
      <c r="P666" s="48"/>
      <c r="Q666" s="104"/>
      <c r="R666" s="104" t="s">
        <v>1896</v>
      </c>
      <c r="S666" s="75">
        <f t="shared" si="30"/>
        <v>1869</v>
      </c>
      <c r="T666" s="75" t="str">
        <f t="shared" si="31"/>
        <v>Tạp vụ</v>
      </c>
      <c r="V666">
        <f t="shared" si="32"/>
        <v>18690824</v>
      </c>
    </row>
    <row r="667" spans="1:22" ht="306">
      <c r="A667" s="48" t="s">
        <v>967</v>
      </c>
      <c r="B667" s="48">
        <v>18</v>
      </c>
      <c r="C667" s="48" t="s">
        <v>168</v>
      </c>
      <c r="D667" s="48" t="s">
        <v>13</v>
      </c>
      <c r="E667" s="59" t="s">
        <v>1791</v>
      </c>
      <c r="F667" s="48" t="s">
        <v>976</v>
      </c>
      <c r="G667" s="48" t="s">
        <v>3878</v>
      </c>
      <c r="H667" s="48" t="s">
        <v>3824</v>
      </c>
      <c r="I667" s="48" t="s">
        <v>3823</v>
      </c>
      <c r="J667" s="48" t="s">
        <v>3831</v>
      </c>
      <c r="K667" s="48" t="s">
        <v>2655</v>
      </c>
      <c r="L667" s="48" t="s">
        <v>977</v>
      </c>
      <c r="M667" s="48" t="s">
        <v>4389</v>
      </c>
      <c r="N667" s="48"/>
      <c r="O667" s="48"/>
      <c r="P667" s="48"/>
      <c r="Q667" s="104"/>
      <c r="R667" s="104" t="s">
        <v>1896</v>
      </c>
      <c r="S667" s="75">
        <f t="shared" si="30"/>
        <v>1869</v>
      </c>
      <c r="T667" s="75" t="str">
        <f t="shared" si="31"/>
        <v>Tạp vụ</v>
      </c>
      <c r="V667">
        <f t="shared" si="32"/>
        <v>18690824</v>
      </c>
    </row>
    <row r="668" spans="1:22" ht="306">
      <c r="A668" s="48" t="s">
        <v>967</v>
      </c>
      <c r="B668" s="48">
        <v>18</v>
      </c>
      <c r="C668" s="48" t="s">
        <v>168</v>
      </c>
      <c r="D668" s="48" t="s">
        <v>13</v>
      </c>
      <c r="E668" s="48" t="s">
        <v>1790</v>
      </c>
      <c r="F668" s="48" t="s">
        <v>978</v>
      </c>
      <c r="G668" s="45" t="s">
        <v>3854</v>
      </c>
      <c r="H668" s="45"/>
      <c r="I668" s="45" t="s">
        <v>4814</v>
      </c>
      <c r="J668" s="45"/>
      <c r="K668" s="48" t="s">
        <v>2656</v>
      </c>
      <c r="L668" s="48" t="s">
        <v>979</v>
      </c>
      <c r="M668" s="48" t="s">
        <v>4390</v>
      </c>
      <c r="N668" s="48"/>
      <c r="O668" s="48"/>
      <c r="P668" s="48"/>
      <c r="Q668" s="104"/>
      <c r="R668" s="104" t="s">
        <v>1896</v>
      </c>
      <c r="S668" s="75">
        <f t="shared" si="30"/>
        <v>1869</v>
      </c>
      <c r="T668" s="75" t="str">
        <f t="shared" si="31"/>
        <v>Tạp vụ</v>
      </c>
      <c r="V668">
        <f t="shared" si="32"/>
        <v>18690824</v>
      </c>
    </row>
    <row r="669" spans="1:22" ht="323">
      <c r="A669" s="48" t="s">
        <v>967</v>
      </c>
      <c r="B669" s="48">
        <v>18</v>
      </c>
      <c r="C669" s="48" t="s">
        <v>168</v>
      </c>
      <c r="D669" s="48" t="s">
        <v>13</v>
      </c>
      <c r="E669" s="47" t="s">
        <v>1789</v>
      </c>
      <c r="F669" s="48" t="s">
        <v>980</v>
      </c>
      <c r="G669" s="48" t="s">
        <v>3878</v>
      </c>
      <c r="H669" s="48" t="s">
        <v>3824</v>
      </c>
      <c r="I669" s="48" t="s">
        <v>3823</v>
      </c>
      <c r="J669" s="48"/>
      <c r="K669" s="48" t="s">
        <v>2657</v>
      </c>
      <c r="L669" s="48" t="s">
        <v>981</v>
      </c>
      <c r="M669" s="48" t="s">
        <v>4391</v>
      </c>
      <c r="N669" s="48"/>
      <c r="O669" s="48"/>
      <c r="P669" s="48"/>
      <c r="Q669" s="104"/>
      <c r="R669" s="104" t="s">
        <v>1896</v>
      </c>
      <c r="S669" s="75">
        <f t="shared" si="30"/>
        <v>1869</v>
      </c>
      <c r="T669" s="75" t="str">
        <f t="shared" si="31"/>
        <v>Tạp vụ</v>
      </c>
      <c r="V669">
        <f t="shared" si="32"/>
        <v>18690824</v>
      </c>
    </row>
    <row r="670" spans="1:22" ht="391">
      <c r="A670" s="48" t="s">
        <v>967</v>
      </c>
      <c r="B670" s="48">
        <v>18</v>
      </c>
      <c r="C670" s="48" t="s">
        <v>168</v>
      </c>
      <c r="D670" s="48" t="s">
        <v>13</v>
      </c>
      <c r="E670" s="48" t="s">
        <v>1788</v>
      </c>
      <c r="F670" s="48" t="s">
        <v>3023</v>
      </c>
      <c r="G670" s="48" t="s">
        <v>3878</v>
      </c>
      <c r="H670" s="48"/>
      <c r="I670" s="48" t="s">
        <v>3823</v>
      </c>
      <c r="J670" s="48"/>
      <c r="K670" s="48" t="s">
        <v>2658</v>
      </c>
      <c r="L670" s="48" t="s">
        <v>982</v>
      </c>
      <c r="M670" s="48" t="s">
        <v>4392</v>
      </c>
      <c r="N670" s="48"/>
      <c r="O670" s="48"/>
      <c r="P670" s="48"/>
      <c r="Q670" s="104"/>
      <c r="R670" s="104" t="s">
        <v>1896</v>
      </c>
      <c r="S670" s="75">
        <f t="shared" si="30"/>
        <v>1869</v>
      </c>
      <c r="T670" s="75" t="str">
        <f t="shared" si="31"/>
        <v>Tạp vụ</v>
      </c>
      <c r="V670">
        <f t="shared" si="32"/>
        <v>18690824</v>
      </c>
    </row>
    <row r="671" spans="1:22" ht="272">
      <c r="A671" s="48" t="s">
        <v>983</v>
      </c>
      <c r="B671" s="48">
        <v>19</v>
      </c>
      <c r="C671" s="48" t="s">
        <v>168</v>
      </c>
      <c r="D671" s="48" t="s">
        <v>13</v>
      </c>
      <c r="E671" s="48" t="s">
        <v>1792</v>
      </c>
      <c r="F671" s="48" t="s">
        <v>3024</v>
      </c>
      <c r="G671" s="48" t="s">
        <v>3837</v>
      </c>
      <c r="H671" s="48"/>
      <c r="I671" s="48" t="s">
        <v>3828</v>
      </c>
      <c r="J671" s="48"/>
      <c r="K671" s="48" t="s">
        <v>2659</v>
      </c>
      <c r="L671" s="48" t="s">
        <v>984</v>
      </c>
      <c r="M671" s="48" t="s">
        <v>4393</v>
      </c>
      <c r="N671" s="48"/>
      <c r="O671" s="48"/>
      <c r="P671" s="48"/>
      <c r="Q671" s="104"/>
      <c r="R671" s="104" t="s">
        <v>1896</v>
      </c>
      <c r="S671" s="75">
        <f t="shared" si="30"/>
        <v>1869</v>
      </c>
      <c r="T671" s="75" t="str">
        <f t="shared" si="31"/>
        <v>Tạp vụ</v>
      </c>
      <c r="V671">
        <f t="shared" si="32"/>
        <v>18690908</v>
      </c>
    </row>
    <row r="672" spans="1:22" ht="357">
      <c r="A672" s="48" t="s">
        <v>983</v>
      </c>
      <c r="B672" s="48">
        <v>19</v>
      </c>
      <c r="C672" s="48" t="s">
        <v>168</v>
      </c>
      <c r="D672" s="48" t="s">
        <v>13</v>
      </c>
      <c r="E672" s="63" t="s">
        <v>1793</v>
      </c>
      <c r="F672" s="48" t="s">
        <v>985</v>
      </c>
      <c r="G672" s="48" t="s">
        <v>3844</v>
      </c>
      <c r="H672" s="48"/>
      <c r="I672" s="48" t="s">
        <v>3828</v>
      </c>
      <c r="J672" s="48"/>
      <c r="K672" s="48" t="s">
        <v>2660</v>
      </c>
      <c r="L672" s="48" t="s">
        <v>986</v>
      </c>
      <c r="M672" s="61" t="s">
        <v>4394</v>
      </c>
      <c r="N672" s="48"/>
      <c r="O672" s="48" t="s">
        <v>3658</v>
      </c>
      <c r="P672" s="48"/>
      <c r="Q672" s="104"/>
      <c r="R672" s="104" t="s">
        <v>1896</v>
      </c>
      <c r="S672" s="75">
        <f t="shared" si="30"/>
        <v>1869</v>
      </c>
      <c r="T672" s="75" t="str">
        <f t="shared" si="31"/>
        <v>Tạp vụ</v>
      </c>
      <c r="V672">
        <f t="shared" si="32"/>
        <v>18690908</v>
      </c>
    </row>
    <row r="673" spans="1:22" ht="306">
      <c r="A673" s="48" t="s">
        <v>983</v>
      </c>
      <c r="B673" s="48">
        <v>19</v>
      </c>
      <c r="C673" s="48" t="s">
        <v>168</v>
      </c>
      <c r="D673" s="48" t="s">
        <v>13</v>
      </c>
      <c r="E673" s="47" t="s">
        <v>1071</v>
      </c>
      <c r="F673" s="48" t="s">
        <v>987</v>
      </c>
      <c r="G673" s="48" t="s">
        <v>3877</v>
      </c>
      <c r="H673" s="48"/>
      <c r="I673" s="48" t="s">
        <v>3838</v>
      </c>
      <c r="J673" s="48"/>
      <c r="K673" s="48" t="s">
        <v>2661</v>
      </c>
      <c r="L673" s="48" t="s">
        <v>988</v>
      </c>
      <c r="M673" s="48" t="s">
        <v>4395</v>
      </c>
      <c r="N673" s="48"/>
      <c r="O673" s="48"/>
      <c r="P673" s="48"/>
      <c r="Q673" s="104"/>
      <c r="R673" s="104" t="s">
        <v>1896</v>
      </c>
      <c r="S673" s="75">
        <f t="shared" si="30"/>
        <v>1869</v>
      </c>
      <c r="T673" s="75" t="str">
        <f t="shared" si="31"/>
        <v>Tạp vụ</v>
      </c>
      <c r="V673">
        <f t="shared" si="32"/>
        <v>18690908</v>
      </c>
    </row>
    <row r="674" spans="1:22" ht="204">
      <c r="A674" s="48" t="s">
        <v>983</v>
      </c>
      <c r="B674" s="48">
        <v>19</v>
      </c>
      <c r="C674" s="48" t="s">
        <v>168</v>
      </c>
      <c r="D674" s="48" t="s">
        <v>13</v>
      </c>
      <c r="E674" s="47" t="s">
        <v>1071</v>
      </c>
      <c r="F674" s="48" t="s">
        <v>989</v>
      </c>
      <c r="G674" s="48" t="s">
        <v>3877</v>
      </c>
      <c r="H674" s="48"/>
      <c r="I674" s="48" t="s">
        <v>3838</v>
      </c>
      <c r="J674" s="48"/>
      <c r="K674" s="48" t="s">
        <v>2662</v>
      </c>
      <c r="L674" s="48" t="s">
        <v>990</v>
      </c>
      <c r="M674" s="48" t="s">
        <v>4396</v>
      </c>
      <c r="N674" s="48"/>
      <c r="O674" s="48"/>
      <c r="P674" s="48"/>
      <c r="Q674" s="104"/>
      <c r="R674" s="104" t="s">
        <v>1896</v>
      </c>
      <c r="S674" s="75">
        <f t="shared" si="30"/>
        <v>1869</v>
      </c>
      <c r="T674" s="75" t="str">
        <f t="shared" si="31"/>
        <v>Tạp vụ</v>
      </c>
      <c r="V674">
        <f t="shared" si="32"/>
        <v>18690908</v>
      </c>
    </row>
    <row r="675" spans="1:22" ht="153">
      <c r="A675" s="48" t="s">
        <v>983</v>
      </c>
      <c r="B675" s="48">
        <v>19</v>
      </c>
      <c r="C675" s="48" t="s">
        <v>168</v>
      </c>
      <c r="D675" s="48" t="s">
        <v>13</v>
      </c>
      <c r="E675" s="47" t="s">
        <v>1071</v>
      </c>
      <c r="F675" s="48" t="s">
        <v>991</v>
      </c>
      <c r="G675" s="48" t="s">
        <v>3877</v>
      </c>
      <c r="H675" s="48"/>
      <c r="I675" s="122" t="s">
        <v>3838</v>
      </c>
      <c r="J675" s="117" t="s">
        <v>3880</v>
      </c>
      <c r="K675" s="48" t="s">
        <v>2663</v>
      </c>
      <c r="L675" s="48" t="s">
        <v>992</v>
      </c>
      <c r="M675" s="48" t="s">
        <v>4397</v>
      </c>
      <c r="N675" s="48"/>
      <c r="O675" s="48"/>
      <c r="P675" s="48"/>
      <c r="Q675" s="104"/>
      <c r="R675" s="104" t="s">
        <v>1896</v>
      </c>
      <c r="S675" s="75">
        <f t="shared" si="30"/>
        <v>1869</v>
      </c>
      <c r="T675" s="75" t="str">
        <f t="shared" si="31"/>
        <v>Tạp vụ</v>
      </c>
      <c r="V675">
        <f t="shared" si="32"/>
        <v>18690908</v>
      </c>
    </row>
    <row r="676" spans="1:22" ht="119">
      <c r="A676" s="48" t="s">
        <v>983</v>
      </c>
      <c r="B676" s="48">
        <v>19</v>
      </c>
      <c r="C676" s="48" t="s">
        <v>168</v>
      </c>
      <c r="D676" s="48" t="s">
        <v>13</v>
      </c>
      <c r="E676" s="47" t="s">
        <v>1071</v>
      </c>
      <c r="F676" s="48" t="s">
        <v>993</v>
      </c>
      <c r="G676" s="48" t="s">
        <v>3877</v>
      </c>
      <c r="H676" s="48"/>
      <c r="I676" s="48" t="s">
        <v>3838</v>
      </c>
      <c r="J676" s="48"/>
      <c r="K676" s="48" t="s">
        <v>2664</v>
      </c>
      <c r="L676" s="48" t="s">
        <v>994</v>
      </c>
      <c r="M676" s="48" t="s">
        <v>4398</v>
      </c>
      <c r="N676" s="48"/>
      <c r="O676" s="48"/>
      <c r="P676" s="48"/>
      <c r="Q676" s="104"/>
      <c r="R676" s="104" t="s">
        <v>1896</v>
      </c>
      <c r="S676" s="75">
        <f t="shared" si="30"/>
        <v>1869</v>
      </c>
      <c r="T676" s="75" t="str">
        <f t="shared" si="31"/>
        <v>Tạp vụ</v>
      </c>
      <c r="V676">
        <f t="shared" si="32"/>
        <v>18690908</v>
      </c>
    </row>
    <row r="677" spans="1:22" ht="153">
      <c r="A677" s="48" t="s">
        <v>983</v>
      </c>
      <c r="B677" s="48">
        <v>19</v>
      </c>
      <c r="C677" s="48" t="s">
        <v>168</v>
      </c>
      <c r="D677" s="48" t="s">
        <v>13</v>
      </c>
      <c r="E677" s="47" t="s">
        <v>1013</v>
      </c>
      <c r="F677" s="48" t="s">
        <v>995</v>
      </c>
      <c r="G677" s="48" t="s">
        <v>3822</v>
      </c>
      <c r="H677" s="48" t="s">
        <v>3837</v>
      </c>
      <c r="I677" s="48" t="s">
        <v>3838</v>
      </c>
      <c r="J677" s="48"/>
      <c r="K677" s="48" t="s">
        <v>2665</v>
      </c>
      <c r="L677" s="48" t="s">
        <v>996</v>
      </c>
      <c r="M677" s="48" t="s">
        <v>4399</v>
      </c>
      <c r="N677" s="48"/>
      <c r="O677" s="48"/>
      <c r="P677" s="48"/>
      <c r="Q677" s="104"/>
      <c r="R677" s="104" t="s">
        <v>1896</v>
      </c>
      <c r="S677" s="75">
        <f t="shared" si="30"/>
        <v>1869</v>
      </c>
      <c r="T677" s="75" t="str">
        <f t="shared" si="31"/>
        <v>Tạp vụ</v>
      </c>
      <c r="V677">
        <f t="shared" si="32"/>
        <v>18690908</v>
      </c>
    </row>
    <row r="678" spans="1:22" ht="306">
      <c r="A678" s="48" t="s">
        <v>983</v>
      </c>
      <c r="B678" s="48">
        <v>19</v>
      </c>
      <c r="C678" s="48" t="s">
        <v>168</v>
      </c>
      <c r="D678" s="48" t="s">
        <v>13</v>
      </c>
      <c r="E678" s="48" t="s">
        <v>1564</v>
      </c>
      <c r="F678" s="48" t="s">
        <v>997</v>
      </c>
      <c r="G678" s="48" t="s">
        <v>3829</v>
      </c>
      <c r="H678" s="48"/>
      <c r="I678" s="48" t="s">
        <v>3828</v>
      </c>
      <c r="J678" s="48"/>
      <c r="K678" s="48" t="s">
        <v>2666</v>
      </c>
      <c r="L678" s="48" t="s">
        <v>998</v>
      </c>
      <c r="M678" s="48" t="s">
        <v>4400</v>
      </c>
      <c r="N678" s="48"/>
      <c r="O678" s="48"/>
      <c r="P678" s="48"/>
      <c r="Q678" s="104"/>
      <c r="R678" s="104" t="s">
        <v>1896</v>
      </c>
      <c r="S678" s="75">
        <f t="shared" si="30"/>
        <v>1869</v>
      </c>
      <c r="T678" s="75" t="str">
        <f t="shared" si="31"/>
        <v>Tạp vụ</v>
      </c>
      <c r="V678">
        <f t="shared" si="32"/>
        <v>18690908</v>
      </c>
    </row>
    <row r="679" spans="1:22" ht="408">
      <c r="A679" s="48" t="s">
        <v>983</v>
      </c>
      <c r="B679" s="48">
        <v>19</v>
      </c>
      <c r="C679" s="48" t="s">
        <v>168</v>
      </c>
      <c r="D679" s="48" t="s">
        <v>13</v>
      </c>
      <c r="E679" s="47" t="s">
        <v>826</v>
      </c>
      <c r="F679" s="48" t="s">
        <v>999</v>
      </c>
      <c r="G679" s="45" t="s">
        <v>3854</v>
      </c>
      <c r="H679" s="45"/>
      <c r="I679" s="45" t="s">
        <v>4814</v>
      </c>
      <c r="J679" s="45"/>
      <c r="K679" s="48" t="s">
        <v>2667</v>
      </c>
      <c r="L679" s="48" t="s">
        <v>1000</v>
      </c>
      <c r="M679" s="48" t="s">
        <v>4401</v>
      </c>
      <c r="N679" s="48"/>
      <c r="O679" s="48"/>
      <c r="P679" s="48"/>
      <c r="Q679" s="104"/>
      <c r="R679" s="104" t="s">
        <v>1896</v>
      </c>
      <c r="S679" s="75">
        <f t="shared" si="30"/>
        <v>1869</v>
      </c>
      <c r="T679" s="75" t="str">
        <f t="shared" si="31"/>
        <v>Tạp vụ</v>
      </c>
      <c r="V679">
        <f t="shared" si="32"/>
        <v>18690908</v>
      </c>
    </row>
    <row r="680" spans="1:22" ht="136">
      <c r="A680" s="48" t="s">
        <v>983</v>
      </c>
      <c r="B680" s="48">
        <v>19</v>
      </c>
      <c r="C680" s="48" t="s">
        <v>168</v>
      </c>
      <c r="D680" s="48" t="s">
        <v>13</v>
      </c>
      <c r="E680" s="47" t="s">
        <v>1013</v>
      </c>
      <c r="F680" s="48" t="s">
        <v>1001</v>
      </c>
      <c r="G680" s="48" t="s">
        <v>3829</v>
      </c>
      <c r="H680" s="48"/>
      <c r="I680" s="48" t="s">
        <v>3825</v>
      </c>
      <c r="J680" s="48"/>
      <c r="K680" s="48" t="s">
        <v>2668</v>
      </c>
      <c r="L680" s="48" t="s">
        <v>1002</v>
      </c>
      <c r="M680" s="48" t="s">
        <v>4402</v>
      </c>
      <c r="N680" s="48"/>
      <c r="O680" s="48"/>
      <c r="P680" s="48"/>
      <c r="Q680" s="104"/>
      <c r="R680" s="104" t="s">
        <v>1896</v>
      </c>
      <c r="S680" s="75">
        <f t="shared" si="30"/>
        <v>1869</v>
      </c>
      <c r="T680" s="75" t="str">
        <f t="shared" si="31"/>
        <v>Tạp vụ</v>
      </c>
      <c r="V680">
        <f t="shared" si="32"/>
        <v>18690908</v>
      </c>
    </row>
    <row r="681" spans="1:22" ht="374">
      <c r="A681" s="48" t="s">
        <v>983</v>
      </c>
      <c r="B681" s="48">
        <v>19</v>
      </c>
      <c r="C681" s="48" t="s">
        <v>168</v>
      </c>
      <c r="D681" s="48" t="s">
        <v>13</v>
      </c>
      <c r="E681" s="47" t="s">
        <v>1797</v>
      </c>
      <c r="F681" s="48" t="s">
        <v>1003</v>
      </c>
      <c r="G681" s="48" t="s">
        <v>3878</v>
      </c>
      <c r="H681" s="48"/>
      <c r="I681" s="48" t="s">
        <v>3823</v>
      </c>
      <c r="J681" s="48"/>
      <c r="K681" s="48" t="s">
        <v>2669</v>
      </c>
      <c r="L681" s="48" t="s">
        <v>1004</v>
      </c>
      <c r="M681" s="48" t="s">
        <v>4403</v>
      </c>
      <c r="N681" s="48"/>
      <c r="O681" s="48"/>
      <c r="P681" s="48"/>
      <c r="Q681" s="104"/>
      <c r="R681" s="104" t="s">
        <v>1896</v>
      </c>
      <c r="S681" s="75">
        <f t="shared" si="30"/>
        <v>1869</v>
      </c>
      <c r="T681" s="75" t="str">
        <f t="shared" si="31"/>
        <v>Tạp vụ</v>
      </c>
      <c r="V681">
        <f t="shared" si="32"/>
        <v>18690908</v>
      </c>
    </row>
    <row r="682" spans="1:22" ht="272">
      <c r="A682" s="48" t="s">
        <v>983</v>
      </c>
      <c r="B682" s="48">
        <v>19</v>
      </c>
      <c r="C682" s="48" t="s">
        <v>168</v>
      </c>
      <c r="D682" s="48" t="s">
        <v>13</v>
      </c>
      <c r="E682" s="47" t="s">
        <v>1013</v>
      </c>
      <c r="F682" s="48" t="s">
        <v>1005</v>
      </c>
      <c r="G682" s="48" t="s">
        <v>1472</v>
      </c>
      <c r="H682" s="48"/>
      <c r="I682" s="48" t="s">
        <v>3846</v>
      </c>
      <c r="J682" s="48"/>
      <c r="K682" s="48" t="s">
        <v>2670</v>
      </c>
      <c r="L682" s="48" t="s">
        <v>1006</v>
      </c>
      <c r="M682" s="48" t="s">
        <v>4404</v>
      </c>
      <c r="N682" s="48"/>
      <c r="O682" s="48"/>
      <c r="P682" s="48"/>
      <c r="Q682" s="104"/>
      <c r="R682" s="104" t="s">
        <v>1896</v>
      </c>
      <c r="S682" s="75">
        <f t="shared" si="30"/>
        <v>1869</v>
      </c>
      <c r="T682" s="75" t="str">
        <f t="shared" si="31"/>
        <v>Tạp vụ</v>
      </c>
      <c r="V682">
        <f t="shared" si="32"/>
        <v>18690908</v>
      </c>
    </row>
    <row r="683" spans="1:22" ht="119">
      <c r="A683" s="48" t="s">
        <v>983</v>
      </c>
      <c r="B683" s="48">
        <v>19</v>
      </c>
      <c r="C683" s="48" t="s">
        <v>168</v>
      </c>
      <c r="D683" s="48" t="s">
        <v>13</v>
      </c>
      <c r="E683" s="47" t="s">
        <v>1013</v>
      </c>
      <c r="F683" s="48" t="s">
        <v>1007</v>
      </c>
      <c r="G683" s="48" t="s">
        <v>3829</v>
      </c>
      <c r="H683" s="48"/>
      <c r="I683" s="48" t="s">
        <v>3846</v>
      </c>
      <c r="J683" s="48"/>
      <c r="K683" s="48" t="s">
        <v>2671</v>
      </c>
      <c r="L683" s="48" t="s">
        <v>1008</v>
      </c>
      <c r="M683" s="48" t="s">
        <v>4405</v>
      </c>
      <c r="N683" s="48"/>
      <c r="O683" s="48"/>
      <c r="P683" s="48"/>
      <c r="Q683" s="104"/>
      <c r="R683" s="104" t="s">
        <v>1896</v>
      </c>
      <c r="S683" s="75">
        <f t="shared" si="30"/>
        <v>1869</v>
      </c>
      <c r="T683" s="75" t="str">
        <f t="shared" si="31"/>
        <v>Tạp vụ</v>
      </c>
      <c r="V683">
        <f t="shared" si="32"/>
        <v>18690908</v>
      </c>
    </row>
    <row r="684" spans="1:22" ht="409.5">
      <c r="A684" s="48" t="s">
        <v>983</v>
      </c>
      <c r="B684" s="48">
        <v>19</v>
      </c>
      <c r="C684" s="48" t="s">
        <v>168</v>
      </c>
      <c r="D684" s="48" t="s">
        <v>13</v>
      </c>
      <c r="E684" s="48" t="s">
        <v>1794</v>
      </c>
      <c r="F684" s="48" t="s">
        <v>1795</v>
      </c>
      <c r="G684" s="48" t="s">
        <v>3878</v>
      </c>
      <c r="H684" s="48" t="s">
        <v>3824</v>
      </c>
      <c r="I684" s="48" t="s">
        <v>3823</v>
      </c>
      <c r="J684" s="48"/>
      <c r="K684" s="48" t="s">
        <v>2672</v>
      </c>
      <c r="L684" s="48" t="s">
        <v>1796</v>
      </c>
      <c r="M684" s="48" t="s">
        <v>4406</v>
      </c>
      <c r="N684" s="48"/>
      <c r="O684" s="48"/>
      <c r="P684" s="48"/>
      <c r="Q684" s="104"/>
      <c r="R684" s="104" t="s">
        <v>1896</v>
      </c>
      <c r="S684" s="75">
        <f t="shared" si="30"/>
        <v>1869</v>
      </c>
      <c r="T684" s="75" t="str">
        <f t="shared" si="31"/>
        <v>Tạp vụ</v>
      </c>
      <c r="V684">
        <f t="shared" si="32"/>
        <v>18690908</v>
      </c>
    </row>
    <row r="685" spans="1:22" ht="391">
      <c r="A685" s="39" t="s">
        <v>31</v>
      </c>
      <c r="B685" s="40">
        <v>20</v>
      </c>
      <c r="C685" s="41" t="s">
        <v>2</v>
      </c>
      <c r="D685" s="41" t="s">
        <v>27</v>
      </c>
      <c r="E685" s="42" t="s">
        <v>821</v>
      </c>
      <c r="F685" s="43" t="s">
        <v>3025</v>
      </c>
      <c r="G685" s="43" t="s">
        <v>3844</v>
      </c>
      <c r="H685" s="43"/>
      <c r="I685" s="42" t="s">
        <v>3867</v>
      </c>
      <c r="J685" s="42" t="s">
        <v>3827</v>
      </c>
      <c r="K685" s="42" t="s">
        <v>2673</v>
      </c>
      <c r="L685" s="43" t="s">
        <v>3659</v>
      </c>
      <c r="M685" s="44" t="s">
        <v>4407</v>
      </c>
      <c r="N685" s="31" t="s">
        <v>3660</v>
      </c>
      <c r="O685" s="31"/>
      <c r="P685" s="31"/>
      <c r="Q685" s="104"/>
      <c r="R685" s="104" t="s">
        <v>3661</v>
      </c>
      <c r="S685" s="75">
        <f t="shared" si="30"/>
        <v>1869</v>
      </c>
      <c r="T685" s="75" t="str">
        <f t="shared" si="31"/>
        <v>Công vụ</v>
      </c>
      <c r="V685">
        <f t="shared" si="32"/>
        <v>18690924</v>
      </c>
    </row>
    <row r="686" spans="1:22" ht="409.5">
      <c r="A686" s="20" t="s">
        <v>31</v>
      </c>
      <c r="B686" s="22">
        <v>20</v>
      </c>
      <c r="C686" s="23" t="s">
        <v>2</v>
      </c>
      <c r="D686" s="23" t="s">
        <v>13</v>
      </c>
      <c r="E686" s="21" t="s">
        <v>822</v>
      </c>
      <c r="F686" s="33" t="s">
        <v>3026</v>
      </c>
      <c r="G686" s="33" t="s">
        <v>3824</v>
      </c>
      <c r="H686" s="33"/>
      <c r="I686" s="21" t="s">
        <v>3867</v>
      </c>
      <c r="J686" s="21"/>
      <c r="K686" s="21" t="s">
        <v>2674</v>
      </c>
      <c r="L686" s="33" t="s">
        <v>32</v>
      </c>
      <c r="M686" s="31" t="s">
        <v>4408</v>
      </c>
      <c r="N686" s="31" t="s">
        <v>3662</v>
      </c>
      <c r="O686" s="31"/>
      <c r="P686" s="31"/>
      <c r="Q686" s="104"/>
      <c r="R686" s="104" t="s">
        <v>3661</v>
      </c>
      <c r="S686" s="75">
        <f t="shared" si="30"/>
        <v>1869</v>
      </c>
      <c r="T686" s="75" t="str">
        <f t="shared" si="31"/>
        <v>Tạp vụ</v>
      </c>
      <c r="V686">
        <f t="shared" si="32"/>
        <v>18690924</v>
      </c>
    </row>
    <row r="687" spans="1:22" ht="256">
      <c r="A687" s="20" t="s">
        <v>31</v>
      </c>
      <c r="B687" s="22">
        <v>20</v>
      </c>
      <c r="C687" s="23" t="s">
        <v>2</v>
      </c>
      <c r="D687" s="23" t="s">
        <v>13</v>
      </c>
      <c r="E687" s="21" t="s">
        <v>1013</v>
      </c>
      <c r="F687" s="33" t="s">
        <v>956</v>
      </c>
      <c r="G687" s="33" t="s">
        <v>3822</v>
      </c>
      <c r="H687" s="120" t="s">
        <v>3824</v>
      </c>
      <c r="I687" s="21" t="s">
        <v>3867</v>
      </c>
      <c r="J687" s="21"/>
      <c r="K687" s="21" t="s">
        <v>2675</v>
      </c>
      <c r="L687" s="33" t="s">
        <v>33</v>
      </c>
      <c r="M687" s="31" t="s">
        <v>4409</v>
      </c>
      <c r="N687" s="31" t="s">
        <v>3663</v>
      </c>
      <c r="O687" s="31"/>
      <c r="P687" s="31"/>
      <c r="Q687" s="104"/>
      <c r="R687" s="104" t="s">
        <v>3661</v>
      </c>
      <c r="S687" s="75">
        <f t="shared" si="30"/>
        <v>1869</v>
      </c>
      <c r="T687" s="75" t="str">
        <f t="shared" si="31"/>
        <v>Tạp vụ</v>
      </c>
      <c r="V687">
        <f t="shared" si="32"/>
        <v>18690924</v>
      </c>
    </row>
    <row r="688" spans="1:22" ht="192">
      <c r="A688" s="20" t="s">
        <v>31</v>
      </c>
      <c r="B688" s="22">
        <v>20</v>
      </c>
      <c r="C688" s="23" t="s">
        <v>2</v>
      </c>
      <c r="D688" s="23" t="s">
        <v>13</v>
      </c>
      <c r="E688" s="21" t="s">
        <v>1013</v>
      </c>
      <c r="F688" s="33" t="s">
        <v>966</v>
      </c>
      <c r="G688" s="33" t="s">
        <v>3829</v>
      </c>
      <c r="H688" s="33"/>
      <c r="I688" s="21" t="s">
        <v>3850</v>
      </c>
      <c r="J688" s="21" t="s">
        <v>3838</v>
      </c>
      <c r="K688" s="21" t="s">
        <v>2676</v>
      </c>
      <c r="L688" s="33" t="s">
        <v>34</v>
      </c>
      <c r="M688" s="31" t="s">
        <v>4410</v>
      </c>
      <c r="N688" s="31" t="s">
        <v>3664</v>
      </c>
      <c r="O688" s="31"/>
      <c r="P688" s="31"/>
      <c r="Q688" s="104"/>
      <c r="R688" s="104" t="s">
        <v>3661</v>
      </c>
      <c r="S688" s="75">
        <f t="shared" si="30"/>
        <v>1869</v>
      </c>
      <c r="T688" s="75" t="str">
        <f t="shared" si="31"/>
        <v>Tạp vụ</v>
      </c>
      <c r="V688">
        <f t="shared" si="32"/>
        <v>18690924</v>
      </c>
    </row>
    <row r="689" spans="1:22" ht="409.5">
      <c r="A689" s="20" t="s">
        <v>31</v>
      </c>
      <c r="B689" s="22">
        <v>20</v>
      </c>
      <c r="C689" s="23" t="s">
        <v>2</v>
      </c>
      <c r="D689" s="23" t="s">
        <v>13</v>
      </c>
      <c r="E689" s="21" t="s">
        <v>823</v>
      </c>
      <c r="F689" s="33" t="s">
        <v>3027</v>
      </c>
      <c r="G689" s="33" t="s">
        <v>3854</v>
      </c>
      <c r="H689" s="33"/>
      <c r="I689" s="21" t="s">
        <v>3823</v>
      </c>
      <c r="J689" s="21"/>
      <c r="K689" s="21" t="s">
        <v>2677</v>
      </c>
      <c r="L689" s="33" t="s">
        <v>35</v>
      </c>
      <c r="M689" s="31" t="s">
        <v>4411</v>
      </c>
      <c r="N689" s="31" t="s">
        <v>3665</v>
      </c>
      <c r="O689" s="31"/>
      <c r="P689" s="31"/>
      <c r="Q689" s="104"/>
      <c r="R689" s="104" t="s">
        <v>3661</v>
      </c>
      <c r="S689" s="75">
        <f t="shared" si="30"/>
        <v>1869</v>
      </c>
      <c r="T689" s="75" t="str">
        <f t="shared" si="31"/>
        <v>Tạp vụ</v>
      </c>
      <c r="V689">
        <f t="shared" si="32"/>
        <v>18690924</v>
      </c>
    </row>
    <row r="690" spans="1:22" ht="374">
      <c r="A690" s="20" t="s">
        <v>31</v>
      </c>
      <c r="B690" s="22">
        <v>20</v>
      </c>
      <c r="C690" s="23" t="s">
        <v>2</v>
      </c>
      <c r="D690" s="23" t="s">
        <v>13</v>
      </c>
      <c r="E690" s="21" t="s">
        <v>824</v>
      </c>
      <c r="F690" s="33" t="s">
        <v>3028</v>
      </c>
      <c r="G690" s="33" t="s">
        <v>3824</v>
      </c>
      <c r="H690" s="33"/>
      <c r="I690" s="21" t="s">
        <v>3823</v>
      </c>
      <c r="J690" s="21"/>
      <c r="K690" s="21" t="s">
        <v>2678</v>
      </c>
      <c r="L690" s="33" t="s">
        <v>36</v>
      </c>
      <c r="M690" s="31" t="s">
        <v>4412</v>
      </c>
      <c r="N690" s="31" t="s">
        <v>825</v>
      </c>
      <c r="O690" s="31"/>
      <c r="P690" s="31"/>
      <c r="Q690" s="104"/>
      <c r="R690" s="104" t="s">
        <v>3661</v>
      </c>
      <c r="S690" s="75">
        <f t="shared" si="30"/>
        <v>1869</v>
      </c>
      <c r="T690" s="75" t="str">
        <f t="shared" si="31"/>
        <v>Tạp vụ</v>
      </c>
      <c r="V690">
        <f t="shared" si="32"/>
        <v>18690924</v>
      </c>
    </row>
    <row r="691" spans="1:22" ht="409.5">
      <c r="A691" s="20" t="s">
        <v>31</v>
      </c>
      <c r="B691" s="22">
        <v>20</v>
      </c>
      <c r="C691" s="23" t="s">
        <v>2</v>
      </c>
      <c r="D691" s="23" t="s">
        <v>13</v>
      </c>
      <c r="E691" s="21" t="s">
        <v>826</v>
      </c>
      <c r="F691" s="33" t="s">
        <v>3029</v>
      </c>
      <c r="G691" s="106" t="s">
        <v>3854</v>
      </c>
      <c r="H691" s="106"/>
      <c r="I691" s="25" t="s">
        <v>4814</v>
      </c>
      <c r="J691" s="25"/>
      <c r="K691" s="21" t="s">
        <v>2679</v>
      </c>
      <c r="L691" s="33" t="s">
        <v>37</v>
      </c>
      <c r="M691" s="31" t="s">
        <v>4413</v>
      </c>
      <c r="N691" s="31" t="s">
        <v>3666</v>
      </c>
      <c r="O691" s="31"/>
      <c r="P691" s="31"/>
      <c r="Q691" s="104"/>
      <c r="R691" s="104" t="s">
        <v>3661</v>
      </c>
      <c r="S691" s="75">
        <f t="shared" si="30"/>
        <v>1869</v>
      </c>
      <c r="T691" s="75" t="str">
        <f t="shared" si="31"/>
        <v>Tạp vụ</v>
      </c>
      <c r="V691">
        <f t="shared" si="32"/>
        <v>18690924</v>
      </c>
    </row>
    <row r="692" spans="1:22" ht="409.5">
      <c r="A692" s="20" t="s">
        <v>31</v>
      </c>
      <c r="B692" s="22">
        <v>20</v>
      </c>
      <c r="C692" s="23" t="s">
        <v>2</v>
      </c>
      <c r="D692" s="23" t="s">
        <v>13</v>
      </c>
      <c r="E692" s="21" t="s">
        <v>827</v>
      </c>
      <c r="F692" s="33" t="s">
        <v>3030</v>
      </c>
      <c r="G692" s="106" t="s">
        <v>3854</v>
      </c>
      <c r="H692" s="106"/>
      <c r="I692" s="25" t="s">
        <v>4814</v>
      </c>
      <c r="J692" s="25"/>
      <c r="K692" s="21" t="s">
        <v>2680</v>
      </c>
      <c r="L692" s="33" t="s">
        <v>38</v>
      </c>
      <c r="M692" s="31" t="s">
        <v>4414</v>
      </c>
      <c r="N692" s="31" t="s">
        <v>3667</v>
      </c>
      <c r="O692" s="31"/>
      <c r="P692" s="31"/>
      <c r="Q692" s="104"/>
      <c r="R692" s="104" t="s">
        <v>3661</v>
      </c>
      <c r="S692" s="75">
        <f t="shared" si="30"/>
        <v>1869</v>
      </c>
      <c r="T692" s="75" t="str">
        <f t="shared" si="31"/>
        <v>Tạp vụ</v>
      </c>
      <c r="V692">
        <f t="shared" si="32"/>
        <v>18690924</v>
      </c>
    </row>
    <row r="693" spans="1:22" ht="208">
      <c r="A693" s="20" t="s">
        <v>31</v>
      </c>
      <c r="B693" s="22">
        <v>20</v>
      </c>
      <c r="C693" s="23" t="s">
        <v>2</v>
      </c>
      <c r="D693" s="23" t="s">
        <v>13</v>
      </c>
      <c r="E693" s="21" t="s">
        <v>828</v>
      </c>
      <c r="F693" s="33" t="s">
        <v>3031</v>
      </c>
      <c r="G693" s="33" t="s">
        <v>3837</v>
      </c>
      <c r="H693" s="33"/>
      <c r="I693" s="21" t="s">
        <v>3838</v>
      </c>
      <c r="J693" s="21"/>
      <c r="K693" s="21" t="s">
        <v>2681</v>
      </c>
      <c r="L693" s="33" t="s">
        <v>39</v>
      </c>
      <c r="M693" s="31" t="s">
        <v>4415</v>
      </c>
      <c r="N693" s="31"/>
      <c r="O693" s="31"/>
      <c r="P693" s="31"/>
      <c r="Q693" s="104"/>
      <c r="R693" s="104" t="s">
        <v>3661</v>
      </c>
      <c r="S693" s="75">
        <f t="shared" si="30"/>
        <v>1869</v>
      </c>
      <c r="T693" s="75" t="str">
        <f t="shared" si="31"/>
        <v>Tạp vụ</v>
      </c>
      <c r="V693">
        <f t="shared" si="32"/>
        <v>18690924</v>
      </c>
    </row>
    <row r="694" spans="1:22" ht="224">
      <c r="A694" s="20" t="s">
        <v>31</v>
      </c>
      <c r="B694" s="22">
        <v>20</v>
      </c>
      <c r="C694" s="23" t="s">
        <v>2</v>
      </c>
      <c r="D694" s="23" t="s">
        <v>13</v>
      </c>
      <c r="E694" s="21" t="s">
        <v>829</v>
      </c>
      <c r="F694" s="33" t="s">
        <v>3032</v>
      </c>
      <c r="G694" s="97" t="s">
        <v>3863</v>
      </c>
      <c r="H694" s="97"/>
      <c r="I694" s="96" t="s">
        <v>3864</v>
      </c>
      <c r="J694" s="96"/>
      <c r="K694" s="21" t="s">
        <v>2682</v>
      </c>
      <c r="L694" s="33" t="s">
        <v>41</v>
      </c>
      <c r="M694" s="31" t="s">
        <v>3865</v>
      </c>
      <c r="N694" s="31"/>
      <c r="O694" s="31"/>
      <c r="P694" s="31"/>
      <c r="Q694" s="104"/>
      <c r="R694" s="104" t="s">
        <v>3661</v>
      </c>
      <c r="S694" s="75">
        <f t="shared" si="30"/>
        <v>1869</v>
      </c>
      <c r="T694" s="75" t="str">
        <f t="shared" si="31"/>
        <v>Tạp vụ</v>
      </c>
      <c r="V694">
        <f t="shared" si="32"/>
        <v>18690924</v>
      </c>
    </row>
    <row r="695" spans="1:22" ht="238">
      <c r="A695" s="20" t="s">
        <v>42</v>
      </c>
      <c r="B695" s="21">
        <v>23</v>
      </c>
      <c r="C695" s="23" t="s">
        <v>28</v>
      </c>
      <c r="D695" s="23" t="s">
        <v>27</v>
      </c>
      <c r="E695" s="21" t="s">
        <v>1013</v>
      </c>
      <c r="F695" s="21" t="s">
        <v>1011</v>
      </c>
      <c r="G695" s="21" t="s">
        <v>3844</v>
      </c>
      <c r="H695" s="21"/>
      <c r="I695" s="21" t="s">
        <v>3828</v>
      </c>
      <c r="J695" s="21" t="s">
        <v>3827</v>
      </c>
      <c r="K695" s="21" t="s">
        <v>2683</v>
      </c>
      <c r="L695" s="21" t="s">
        <v>3668</v>
      </c>
      <c r="M695" s="31" t="s">
        <v>4462</v>
      </c>
      <c r="N695" s="31" t="s">
        <v>3669</v>
      </c>
      <c r="O695" s="31"/>
      <c r="P695" s="31"/>
      <c r="Q695" s="104"/>
      <c r="R695" s="104" t="s">
        <v>3661</v>
      </c>
      <c r="S695" s="75">
        <f t="shared" si="30"/>
        <v>1869</v>
      </c>
      <c r="T695" s="75" t="str">
        <f t="shared" si="31"/>
        <v>Công vụ</v>
      </c>
      <c r="V695">
        <f t="shared" si="32"/>
        <v>18691024</v>
      </c>
    </row>
    <row r="696" spans="1:22" ht="204">
      <c r="A696" s="20" t="s">
        <v>42</v>
      </c>
      <c r="B696" s="21">
        <v>23</v>
      </c>
      <c r="C696" s="23" t="s">
        <v>28</v>
      </c>
      <c r="D696" s="23" t="s">
        <v>27</v>
      </c>
      <c r="E696" s="21" t="s">
        <v>1013</v>
      </c>
      <c r="F696" s="21" t="s">
        <v>1012</v>
      </c>
      <c r="G696" s="21" t="s">
        <v>3844</v>
      </c>
      <c r="H696" s="21"/>
      <c r="I696" s="21" t="s">
        <v>3828</v>
      </c>
      <c r="J696" s="21"/>
      <c r="K696" s="21" t="s">
        <v>2684</v>
      </c>
      <c r="L696" s="21" t="s">
        <v>46</v>
      </c>
      <c r="M696" s="31" t="s">
        <v>4463</v>
      </c>
      <c r="N696" s="31" t="s">
        <v>3670</v>
      </c>
      <c r="O696" s="31"/>
      <c r="P696" s="31"/>
      <c r="Q696" s="104"/>
      <c r="R696" s="104" t="s">
        <v>3661</v>
      </c>
      <c r="S696" s="75">
        <f t="shared" si="30"/>
        <v>1869</v>
      </c>
      <c r="T696" s="75" t="str">
        <f t="shared" si="31"/>
        <v>Công vụ</v>
      </c>
      <c r="V696">
        <f t="shared" si="32"/>
        <v>18691024</v>
      </c>
    </row>
    <row r="697" spans="1:22" ht="374">
      <c r="A697" s="20" t="s">
        <v>42</v>
      </c>
      <c r="B697" s="21">
        <v>23</v>
      </c>
      <c r="C697" s="23" t="s">
        <v>28</v>
      </c>
      <c r="D697" s="23" t="s">
        <v>27</v>
      </c>
      <c r="E697" s="21" t="s">
        <v>1013</v>
      </c>
      <c r="F697" s="21" t="s">
        <v>1014</v>
      </c>
      <c r="G697" s="21" t="s">
        <v>3844</v>
      </c>
      <c r="H697" s="21"/>
      <c r="I697" s="21" t="s">
        <v>3838</v>
      </c>
      <c r="J697" s="21" t="s">
        <v>3827</v>
      </c>
      <c r="K697" s="21" t="s">
        <v>2685</v>
      </c>
      <c r="L697" s="21" t="s">
        <v>43</v>
      </c>
      <c r="M697" s="31" t="s">
        <v>4583</v>
      </c>
      <c r="N697" s="31" t="s">
        <v>3671</v>
      </c>
      <c r="O697" s="31"/>
      <c r="P697" s="31"/>
      <c r="Q697" s="104"/>
      <c r="R697" s="104" t="s">
        <v>3661</v>
      </c>
      <c r="S697" s="75">
        <f t="shared" si="30"/>
        <v>1869</v>
      </c>
      <c r="T697" s="75" t="str">
        <f t="shared" si="31"/>
        <v>Công vụ</v>
      </c>
      <c r="V697">
        <f t="shared" si="32"/>
        <v>18691024</v>
      </c>
    </row>
    <row r="698" spans="1:22" ht="409.5">
      <c r="A698" s="20" t="s">
        <v>42</v>
      </c>
      <c r="B698" s="21">
        <v>23</v>
      </c>
      <c r="C698" s="23" t="s">
        <v>28</v>
      </c>
      <c r="D698" s="23" t="s">
        <v>13</v>
      </c>
      <c r="E698" s="21" t="s">
        <v>1013</v>
      </c>
      <c r="F698" s="21" t="s">
        <v>1015</v>
      </c>
      <c r="G698" s="21" t="s">
        <v>3824</v>
      </c>
      <c r="H698" s="21"/>
      <c r="I698" s="21" t="s">
        <v>3827</v>
      </c>
      <c r="J698" s="21" t="s">
        <v>3828</v>
      </c>
      <c r="K698" s="21" t="s">
        <v>2686</v>
      </c>
      <c r="L698" s="21" t="s">
        <v>3672</v>
      </c>
      <c r="M698" s="31" t="s">
        <v>4416</v>
      </c>
      <c r="N698" s="31" t="s">
        <v>3673</v>
      </c>
      <c r="O698" s="31"/>
      <c r="P698" s="31"/>
      <c r="Q698" s="104"/>
      <c r="R698" s="104" t="s">
        <v>3661</v>
      </c>
      <c r="S698" s="75">
        <f t="shared" si="30"/>
        <v>1869</v>
      </c>
      <c r="T698" s="75" t="str">
        <f t="shared" si="31"/>
        <v>Tạp vụ</v>
      </c>
      <c r="V698">
        <f t="shared" si="32"/>
        <v>18691024</v>
      </c>
    </row>
    <row r="699" spans="1:22" ht="187">
      <c r="A699" s="20" t="s">
        <v>42</v>
      </c>
      <c r="B699" s="21">
        <v>23</v>
      </c>
      <c r="C699" s="23" t="s">
        <v>28</v>
      </c>
      <c r="D699" s="23" t="s">
        <v>13</v>
      </c>
      <c r="E699" s="21" t="s">
        <v>1013</v>
      </c>
      <c r="F699" s="21" t="s">
        <v>1016</v>
      </c>
      <c r="G699" s="130" t="s">
        <v>3879</v>
      </c>
      <c r="H699" s="21"/>
      <c r="I699" s="21" t="s">
        <v>3828</v>
      </c>
      <c r="J699" s="21"/>
      <c r="K699" s="21" t="s">
        <v>2687</v>
      </c>
      <c r="L699" s="21" t="s">
        <v>47</v>
      </c>
      <c r="M699" s="31" t="s">
        <v>4709</v>
      </c>
      <c r="N699" s="31" t="s">
        <v>3674</v>
      </c>
      <c r="O699" s="31"/>
      <c r="P699" s="31"/>
      <c r="Q699" s="104"/>
      <c r="R699" s="104" t="s">
        <v>3661</v>
      </c>
      <c r="S699" s="75">
        <f t="shared" si="30"/>
        <v>1869</v>
      </c>
      <c r="T699" s="75" t="str">
        <f t="shared" si="31"/>
        <v>Tạp vụ</v>
      </c>
      <c r="V699">
        <f t="shared" si="32"/>
        <v>18691024</v>
      </c>
    </row>
    <row r="700" spans="1:22" ht="160">
      <c r="A700" s="20" t="s">
        <v>42</v>
      </c>
      <c r="B700" s="21">
        <v>23</v>
      </c>
      <c r="C700" s="23" t="s">
        <v>28</v>
      </c>
      <c r="D700" s="23" t="s">
        <v>13</v>
      </c>
      <c r="E700" s="21" t="s">
        <v>1013</v>
      </c>
      <c r="F700" s="21" t="s">
        <v>1017</v>
      </c>
      <c r="G700" s="21" t="s">
        <v>3822</v>
      </c>
      <c r="H700" s="21"/>
      <c r="I700" s="21" t="s">
        <v>3867</v>
      </c>
      <c r="J700" s="21"/>
      <c r="K700" s="21" t="s">
        <v>2688</v>
      </c>
      <c r="L700" s="21" t="s">
        <v>3675</v>
      </c>
      <c r="M700" s="31" t="s">
        <v>4417</v>
      </c>
      <c r="N700" s="31" t="s">
        <v>3676</v>
      </c>
      <c r="O700" s="31"/>
      <c r="P700" s="31"/>
      <c r="Q700" s="104"/>
      <c r="R700" s="104" t="s">
        <v>3661</v>
      </c>
      <c r="S700" s="75">
        <f t="shared" si="30"/>
        <v>1869</v>
      </c>
      <c r="T700" s="75" t="str">
        <f t="shared" si="31"/>
        <v>Tạp vụ</v>
      </c>
      <c r="V700">
        <f t="shared" si="32"/>
        <v>18691024</v>
      </c>
    </row>
    <row r="701" spans="1:22" ht="340">
      <c r="A701" s="20" t="s">
        <v>42</v>
      </c>
      <c r="B701" s="21">
        <v>23</v>
      </c>
      <c r="C701" s="23" t="s">
        <v>28</v>
      </c>
      <c r="D701" s="23" t="s">
        <v>13</v>
      </c>
      <c r="E701" s="21" t="s">
        <v>1013</v>
      </c>
      <c r="F701" s="21" t="s">
        <v>1018</v>
      </c>
      <c r="G701" s="25" t="s">
        <v>3854</v>
      </c>
      <c r="H701" s="25"/>
      <c r="I701" s="25" t="s">
        <v>3867</v>
      </c>
      <c r="J701" s="123"/>
      <c r="K701" s="21" t="s">
        <v>2689</v>
      </c>
      <c r="L701" s="21" t="s">
        <v>48</v>
      </c>
      <c r="M701" s="31" t="s">
        <v>4418</v>
      </c>
      <c r="N701" s="31" t="s">
        <v>3677</v>
      </c>
      <c r="O701" s="31"/>
      <c r="P701" s="31"/>
      <c r="Q701" s="104"/>
      <c r="R701" s="104" t="s">
        <v>3661</v>
      </c>
      <c r="S701" s="75">
        <f t="shared" si="30"/>
        <v>1869</v>
      </c>
      <c r="T701" s="75" t="str">
        <f t="shared" si="31"/>
        <v>Tạp vụ</v>
      </c>
      <c r="V701">
        <f t="shared" si="32"/>
        <v>18691024</v>
      </c>
    </row>
    <row r="702" spans="1:22" ht="144">
      <c r="A702" s="20" t="s">
        <v>42</v>
      </c>
      <c r="B702" s="21">
        <v>23</v>
      </c>
      <c r="C702" s="23" t="s">
        <v>28</v>
      </c>
      <c r="D702" s="23" t="s">
        <v>13</v>
      </c>
      <c r="E702" s="21" t="s">
        <v>1013</v>
      </c>
      <c r="F702" s="21" t="s">
        <v>1019</v>
      </c>
      <c r="G702" s="21" t="s">
        <v>3829</v>
      </c>
      <c r="H702" s="21"/>
      <c r="I702" s="21" t="s">
        <v>3846</v>
      </c>
      <c r="J702" s="21"/>
      <c r="K702" s="21" t="s">
        <v>2690</v>
      </c>
      <c r="L702" s="21" t="s">
        <v>49</v>
      </c>
      <c r="M702" s="31" t="s">
        <v>4419</v>
      </c>
      <c r="N702" s="31" t="s">
        <v>3678</v>
      </c>
      <c r="O702" s="31"/>
      <c r="P702" s="31"/>
      <c r="Q702" s="104"/>
      <c r="R702" s="104" t="s">
        <v>3661</v>
      </c>
      <c r="S702" s="75">
        <f t="shared" si="30"/>
        <v>1869</v>
      </c>
      <c r="T702" s="75" t="str">
        <f t="shared" si="31"/>
        <v>Tạp vụ</v>
      </c>
      <c r="V702">
        <f t="shared" si="32"/>
        <v>18691024</v>
      </c>
    </row>
    <row r="703" spans="1:22" ht="409.5">
      <c r="A703" s="20" t="s">
        <v>42</v>
      </c>
      <c r="B703" s="21">
        <v>23</v>
      </c>
      <c r="C703" s="23" t="s">
        <v>28</v>
      </c>
      <c r="D703" s="23" t="s">
        <v>13</v>
      </c>
      <c r="E703" s="21" t="s">
        <v>1020</v>
      </c>
      <c r="F703" s="21" t="s">
        <v>3033</v>
      </c>
      <c r="G703" s="21" t="s">
        <v>3854</v>
      </c>
      <c r="H703" s="21"/>
      <c r="I703" s="21" t="s">
        <v>3825</v>
      </c>
      <c r="J703" s="21" t="s">
        <v>3838</v>
      </c>
      <c r="K703" s="21" t="s">
        <v>2691</v>
      </c>
      <c r="L703" s="21" t="s">
        <v>50</v>
      </c>
      <c r="M703" s="31" t="s">
        <v>4420</v>
      </c>
      <c r="N703" s="31" t="s">
        <v>3679</v>
      </c>
      <c r="O703" s="31"/>
      <c r="P703" s="31"/>
      <c r="Q703" s="104"/>
      <c r="R703" s="104" t="s">
        <v>3661</v>
      </c>
      <c r="S703" s="75">
        <f t="shared" si="30"/>
        <v>1869</v>
      </c>
      <c r="T703" s="75" t="str">
        <f t="shared" si="31"/>
        <v>Tạp vụ</v>
      </c>
      <c r="V703">
        <f t="shared" si="32"/>
        <v>18691024</v>
      </c>
    </row>
    <row r="704" spans="1:22" ht="409.5">
      <c r="A704" s="20" t="s">
        <v>42</v>
      </c>
      <c r="B704" s="21">
        <v>23</v>
      </c>
      <c r="C704" s="23" t="s">
        <v>28</v>
      </c>
      <c r="D704" s="23" t="s">
        <v>13</v>
      </c>
      <c r="E704" s="21" t="s">
        <v>1013</v>
      </c>
      <c r="F704" s="21" t="s">
        <v>1021</v>
      </c>
      <c r="G704" s="25" t="s">
        <v>3854</v>
      </c>
      <c r="H704" s="25"/>
      <c r="I704" s="25" t="s">
        <v>4814</v>
      </c>
      <c r="J704" s="25"/>
      <c r="K704" s="21" t="s">
        <v>2692</v>
      </c>
      <c r="L704" s="21" t="s">
        <v>3680</v>
      </c>
      <c r="M704" s="31" t="s">
        <v>4421</v>
      </c>
      <c r="N704" s="31" t="s">
        <v>3681</v>
      </c>
      <c r="O704" s="31"/>
      <c r="P704" s="31"/>
      <c r="Q704" s="104"/>
      <c r="R704" s="104" t="s">
        <v>3661</v>
      </c>
      <c r="S704" s="75">
        <f t="shared" si="30"/>
        <v>1869</v>
      </c>
      <c r="T704" s="75" t="str">
        <f t="shared" si="31"/>
        <v>Tạp vụ</v>
      </c>
      <c r="V704">
        <f t="shared" si="32"/>
        <v>18691024</v>
      </c>
    </row>
    <row r="705" spans="1:22" ht="409.5">
      <c r="A705" s="20" t="s">
        <v>42</v>
      </c>
      <c r="B705" s="21">
        <v>23</v>
      </c>
      <c r="C705" s="23" t="s">
        <v>28</v>
      </c>
      <c r="D705" s="23" t="s">
        <v>13</v>
      </c>
      <c r="E705" s="21" t="s">
        <v>1022</v>
      </c>
      <c r="F705" s="21" t="s">
        <v>3034</v>
      </c>
      <c r="G705" s="25" t="s">
        <v>3854</v>
      </c>
      <c r="H705" s="25"/>
      <c r="I705" s="25" t="s">
        <v>4814</v>
      </c>
      <c r="J705" s="25"/>
      <c r="K705" s="21" t="s">
        <v>2693</v>
      </c>
      <c r="L705" s="21" t="s">
        <v>51</v>
      </c>
      <c r="M705" s="31" t="s">
        <v>4422</v>
      </c>
      <c r="N705" s="31" t="s">
        <v>3682</v>
      </c>
      <c r="O705" s="31"/>
      <c r="P705" s="31"/>
      <c r="Q705" s="104"/>
      <c r="R705" s="104" t="s">
        <v>3661</v>
      </c>
      <c r="S705" s="75">
        <f t="shared" si="30"/>
        <v>1869</v>
      </c>
      <c r="T705" s="75" t="str">
        <f t="shared" si="31"/>
        <v>Tạp vụ</v>
      </c>
      <c r="V705">
        <f t="shared" si="32"/>
        <v>18691024</v>
      </c>
    </row>
    <row r="706" spans="1:22" ht="374">
      <c r="A706" s="20" t="s">
        <v>42</v>
      </c>
      <c r="B706" s="21">
        <v>23</v>
      </c>
      <c r="C706" s="23" t="s">
        <v>28</v>
      </c>
      <c r="D706" s="23" t="s">
        <v>13</v>
      </c>
      <c r="E706" s="21" t="s">
        <v>1023</v>
      </c>
      <c r="F706" s="21" t="s">
        <v>3035</v>
      </c>
      <c r="G706" s="25" t="s">
        <v>3854</v>
      </c>
      <c r="H706" s="25"/>
      <c r="I706" s="25" t="s">
        <v>4814</v>
      </c>
      <c r="J706" s="25"/>
      <c r="K706" s="21" t="s">
        <v>2694</v>
      </c>
      <c r="L706" s="21" t="s">
        <v>52</v>
      </c>
      <c r="M706" s="31" t="s">
        <v>4423</v>
      </c>
      <c r="N706" s="31" t="s">
        <v>1009</v>
      </c>
      <c r="O706" s="31"/>
      <c r="P706" s="31"/>
      <c r="Q706" s="104"/>
      <c r="R706" s="104" t="s">
        <v>3661</v>
      </c>
      <c r="S706" s="75">
        <f t="shared" ref="S706:S771" si="33">IFERROR(VALUE(RIGHT(TRIM(A706),4)),"")</f>
        <v>1869</v>
      </c>
      <c r="T706" s="75" t="str">
        <f t="shared" ref="T706:T771" si="34">IF(TRIM(D706)="Tập vụ","Tạp vụ",TRIM(D706))</f>
        <v>Tạp vụ</v>
      </c>
      <c r="V706">
        <f t="shared" si="32"/>
        <v>18691024</v>
      </c>
    </row>
    <row r="707" spans="1:22" ht="409.5">
      <c r="A707" s="20" t="s">
        <v>42</v>
      </c>
      <c r="B707" s="21">
        <v>23</v>
      </c>
      <c r="C707" s="23" t="s">
        <v>28</v>
      </c>
      <c r="D707" s="23" t="s">
        <v>13</v>
      </c>
      <c r="E707" s="21" t="s">
        <v>1024</v>
      </c>
      <c r="F707" s="21" t="s">
        <v>3036</v>
      </c>
      <c r="G707" s="21" t="s">
        <v>3854</v>
      </c>
      <c r="H707" s="21"/>
      <c r="I707" s="21" t="s">
        <v>4814</v>
      </c>
      <c r="J707" s="21"/>
      <c r="K707" s="21" t="s">
        <v>2695</v>
      </c>
      <c r="L707" s="21" t="s">
        <v>53</v>
      </c>
      <c r="M707" s="31" t="s">
        <v>4424</v>
      </c>
      <c r="N707" s="31" t="s">
        <v>1010</v>
      </c>
      <c r="O707" s="31"/>
      <c r="P707" s="31"/>
      <c r="Q707" s="104"/>
      <c r="R707" s="104" t="s">
        <v>3661</v>
      </c>
      <c r="S707" s="75">
        <f t="shared" si="33"/>
        <v>1869</v>
      </c>
      <c r="T707" s="75" t="str">
        <f t="shared" si="34"/>
        <v>Tạp vụ</v>
      </c>
      <c r="V707">
        <f t="shared" ref="V707:V770" si="35">IF($A707="","",VALUE(MID($A707,7,4)&amp;MID($A707,4,2)&amp;MID($A707,1,2)))</f>
        <v>18691024</v>
      </c>
    </row>
    <row r="708" spans="1:22" ht="409.5">
      <c r="A708" s="20" t="s">
        <v>42</v>
      </c>
      <c r="B708" s="21">
        <v>23</v>
      </c>
      <c r="C708" s="23" t="s">
        <v>28</v>
      </c>
      <c r="D708" s="23" t="s">
        <v>13</v>
      </c>
      <c r="E708" s="21" t="s">
        <v>1025</v>
      </c>
      <c r="F708" s="21" t="s">
        <v>3037</v>
      </c>
      <c r="G708" s="96" t="s">
        <v>3863</v>
      </c>
      <c r="H708" s="96"/>
      <c r="I708" s="96" t="s">
        <v>3864</v>
      </c>
      <c r="J708" s="96"/>
      <c r="K708" s="21" t="s">
        <v>2696</v>
      </c>
      <c r="L708" s="21" t="s">
        <v>54</v>
      </c>
      <c r="M708" s="31" t="s">
        <v>3865</v>
      </c>
      <c r="N708" s="31" t="s">
        <v>3683</v>
      </c>
      <c r="O708" s="31"/>
      <c r="P708" s="31"/>
      <c r="Q708" s="104"/>
      <c r="R708" s="104" t="s">
        <v>3661</v>
      </c>
      <c r="S708" s="75">
        <f t="shared" si="33"/>
        <v>1869</v>
      </c>
      <c r="T708" s="75" t="str">
        <f t="shared" si="34"/>
        <v>Tạp vụ</v>
      </c>
      <c r="V708">
        <f t="shared" si="35"/>
        <v>18691024</v>
      </c>
    </row>
    <row r="709" spans="1:22" ht="221">
      <c r="A709" s="68" t="s">
        <v>2056</v>
      </c>
      <c r="B709" s="69">
        <v>28</v>
      </c>
      <c r="C709" s="70" t="s">
        <v>3185</v>
      </c>
      <c r="D709" s="70" t="s">
        <v>27</v>
      </c>
      <c r="E709" s="69" t="s">
        <v>2153</v>
      </c>
      <c r="F709" s="69" t="s">
        <v>2154</v>
      </c>
      <c r="G709" s="130" t="s">
        <v>3844</v>
      </c>
      <c r="H709" s="25"/>
      <c r="I709" s="25" t="s">
        <v>3850</v>
      </c>
      <c r="J709" s="25"/>
      <c r="K709" s="69" t="s">
        <v>2697</v>
      </c>
      <c r="L709" s="69" t="s">
        <v>2155</v>
      </c>
      <c r="M709" s="31" t="s">
        <v>4710</v>
      </c>
      <c r="N709" s="71" t="s">
        <v>3188</v>
      </c>
      <c r="O709" s="71"/>
      <c r="P709" s="71"/>
      <c r="Q709" s="104"/>
      <c r="R709" s="104" t="s">
        <v>4790</v>
      </c>
      <c r="S709" s="75">
        <f t="shared" si="33"/>
        <v>1869</v>
      </c>
      <c r="T709" s="75" t="str">
        <f t="shared" si="34"/>
        <v>Công vụ</v>
      </c>
      <c r="V709">
        <f t="shared" si="35"/>
        <v>18691201</v>
      </c>
    </row>
    <row r="710" spans="1:22" ht="272">
      <c r="A710" s="68" t="s">
        <v>2056</v>
      </c>
      <c r="B710" s="69">
        <v>28</v>
      </c>
      <c r="C710" s="70" t="s">
        <v>3185</v>
      </c>
      <c r="D710" s="70" t="s">
        <v>27</v>
      </c>
      <c r="E710" s="69" t="s">
        <v>3182</v>
      </c>
      <c r="F710" s="69" t="s">
        <v>2156</v>
      </c>
      <c r="G710" s="69" t="s">
        <v>3844</v>
      </c>
      <c r="H710" s="69"/>
      <c r="I710" s="69" t="s">
        <v>3827</v>
      </c>
      <c r="J710" s="69"/>
      <c r="K710" s="69" t="s">
        <v>2698</v>
      </c>
      <c r="L710" s="69" t="s">
        <v>2157</v>
      </c>
      <c r="M710" s="71" t="s">
        <v>4425</v>
      </c>
      <c r="N710" s="71" t="s">
        <v>3189</v>
      </c>
      <c r="O710" s="71"/>
      <c r="P710" s="71"/>
      <c r="Q710" s="104"/>
      <c r="R710" s="104" t="s">
        <v>4790</v>
      </c>
      <c r="S710" s="75">
        <f t="shared" si="33"/>
        <v>1869</v>
      </c>
      <c r="T710" s="75" t="str">
        <f t="shared" si="34"/>
        <v>Công vụ</v>
      </c>
      <c r="V710">
        <f t="shared" si="35"/>
        <v>18691201</v>
      </c>
    </row>
    <row r="711" spans="1:22" ht="409.5">
      <c r="A711" s="68" t="s">
        <v>2056</v>
      </c>
      <c r="B711" s="69">
        <v>28</v>
      </c>
      <c r="C711" s="70" t="s">
        <v>3185</v>
      </c>
      <c r="D711" s="70" t="s">
        <v>27</v>
      </c>
      <c r="E711" s="69" t="s">
        <v>2158</v>
      </c>
      <c r="F711" s="69" t="s">
        <v>2159</v>
      </c>
      <c r="G711" s="69" t="s">
        <v>3844</v>
      </c>
      <c r="H711" s="69" t="s">
        <v>3837</v>
      </c>
      <c r="I711" s="69" t="s">
        <v>3880</v>
      </c>
      <c r="J711" s="69" t="s">
        <v>3827</v>
      </c>
      <c r="K711" s="69" t="s">
        <v>2699</v>
      </c>
      <c r="L711" s="69" t="s">
        <v>2160</v>
      </c>
      <c r="M711" s="71" t="s">
        <v>4426</v>
      </c>
      <c r="N711" s="71" t="s">
        <v>3190</v>
      </c>
      <c r="O711" s="71"/>
      <c r="P711" s="71"/>
      <c r="Q711" s="104"/>
      <c r="R711" s="104" t="s">
        <v>4790</v>
      </c>
      <c r="S711" s="75">
        <f t="shared" si="33"/>
        <v>1869</v>
      </c>
      <c r="T711" s="75" t="str">
        <f t="shared" si="34"/>
        <v>Công vụ</v>
      </c>
      <c r="V711">
        <f t="shared" si="35"/>
        <v>18691201</v>
      </c>
    </row>
    <row r="712" spans="1:22" ht="409.5">
      <c r="A712" s="68" t="s">
        <v>2056</v>
      </c>
      <c r="B712" s="69">
        <v>28</v>
      </c>
      <c r="C712" s="70" t="s">
        <v>3185</v>
      </c>
      <c r="D712" s="70" t="s">
        <v>27</v>
      </c>
      <c r="E712" s="69" t="s">
        <v>2161</v>
      </c>
      <c r="F712" s="69" t="s">
        <v>2162</v>
      </c>
      <c r="G712" s="69" t="s">
        <v>3844</v>
      </c>
      <c r="H712" s="69"/>
      <c r="I712" s="69" t="s">
        <v>3827</v>
      </c>
      <c r="J712" s="69" t="s">
        <v>4814</v>
      </c>
      <c r="K712" s="69" t="s">
        <v>2700</v>
      </c>
      <c r="L712" s="69" t="s">
        <v>2163</v>
      </c>
      <c r="M712" s="71" t="s">
        <v>4427</v>
      </c>
      <c r="N712" s="71" t="s">
        <v>3192</v>
      </c>
      <c r="O712" s="71"/>
      <c r="P712" s="71"/>
      <c r="Q712" s="104"/>
      <c r="R712" s="104" t="s">
        <v>4790</v>
      </c>
      <c r="S712" s="75">
        <f t="shared" si="33"/>
        <v>1869</v>
      </c>
      <c r="T712" s="75" t="str">
        <f t="shared" si="34"/>
        <v>Công vụ</v>
      </c>
      <c r="V712">
        <f t="shared" si="35"/>
        <v>18691201</v>
      </c>
    </row>
    <row r="713" spans="1:22" ht="306">
      <c r="A713" s="68" t="s">
        <v>2056</v>
      </c>
      <c r="B713" s="69">
        <v>28</v>
      </c>
      <c r="C713" s="70" t="s">
        <v>3185</v>
      </c>
      <c r="D713" s="70" t="s">
        <v>27</v>
      </c>
      <c r="E713" s="69" t="s">
        <v>2164</v>
      </c>
      <c r="F713" s="69" t="s">
        <v>2165</v>
      </c>
      <c r="G713" s="69" t="s">
        <v>3844</v>
      </c>
      <c r="H713" s="69" t="s">
        <v>3824</v>
      </c>
      <c r="I713" s="69" t="s">
        <v>3828</v>
      </c>
      <c r="J713" s="69"/>
      <c r="K713" s="69" t="s">
        <v>2701</v>
      </c>
      <c r="L713" s="69" t="s">
        <v>2166</v>
      </c>
      <c r="M713" s="71" t="s">
        <v>4428</v>
      </c>
      <c r="N713" s="71" t="s">
        <v>3191</v>
      </c>
      <c r="O713" s="71"/>
      <c r="P713" s="71"/>
      <c r="Q713" s="104"/>
      <c r="R713" s="104" t="s">
        <v>4790</v>
      </c>
      <c r="S713" s="75">
        <f t="shared" si="33"/>
        <v>1869</v>
      </c>
      <c r="T713" s="75" t="str">
        <f t="shared" si="34"/>
        <v>Công vụ</v>
      </c>
      <c r="V713">
        <f t="shared" si="35"/>
        <v>18691201</v>
      </c>
    </row>
    <row r="714" spans="1:22" ht="409.5">
      <c r="A714" s="68" t="s">
        <v>2056</v>
      </c>
      <c r="B714" s="69">
        <v>28</v>
      </c>
      <c r="C714" s="70" t="s">
        <v>3185</v>
      </c>
      <c r="D714" s="70" t="s">
        <v>13</v>
      </c>
      <c r="E714" s="69" t="s">
        <v>2167</v>
      </c>
      <c r="F714" s="69" t="s">
        <v>2168</v>
      </c>
      <c r="G714" s="69" t="s">
        <v>1472</v>
      </c>
      <c r="H714" s="69"/>
      <c r="I714" s="69" t="s">
        <v>3825</v>
      </c>
      <c r="J714" s="69" t="s">
        <v>3851</v>
      </c>
      <c r="K714" s="69" t="s">
        <v>2702</v>
      </c>
      <c r="L714" s="69" t="s">
        <v>2169</v>
      </c>
      <c r="M714" s="71" t="s">
        <v>4429</v>
      </c>
      <c r="N714" s="71" t="s">
        <v>3193</v>
      </c>
      <c r="O714" s="71"/>
      <c r="P714" s="71"/>
      <c r="Q714" s="104"/>
      <c r="R714" s="104" t="s">
        <v>4790</v>
      </c>
      <c r="S714" s="75">
        <f t="shared" si="33"/>
        <v>1869</v>
      </c>
      <c r="T714" s="75" t="str">
        <f t="shared" si="34"/>
        <v>Tạp vụ</v>
      </c>
      <c r="V714">
        <f t="shared" si="35"/>
        <v>18691201</v>
      </c>
    </row>
    <row r="715" spans="1:22" ht="160">
      <c r="A715" s="68" t="s">
        <v>2056</v>
      </c>
      <c r="B715" s="69">
        <v>28</v>
      </c>
      <c r="C715" s="70" t="s">
        <v>3185</v>
      </c>
      <c r="D715" s="70" t="s">
        <v>13</v>
      </c>
      <c r="E715" s="69" t="s">
        <v>1564</v>
      </c>
      <c r="F715" s="69" t="s">
        <v>2170</v>
      </c>
      <c r="G715" s="69" t="s">
        <v>3829</v>
      </c>
      <c r="H715" s="69"/>
      <c r="I715" s="69" t="s">
        <v>3846</v>
      </c>
      <c r="J715" s="69"/>
      <c r="K715" s="69" t="s">
        <v>2703</v>
      </c>
      <c r="L715" s="69" t="s">
        <v>2171</v>
      </c>
      <c r="M715" s="71" t="s">
        <v>4430</v>
      </c>
      <c r="N715" s="71" t="s">
        <v>3194</v>
      </c>
      <c r="O715" s="71"/>
      <c r="P715" s="71"/>
      <c r="Q715" s="104"/>
      <c r="R715" s="104" t="s">
        <v>4790</v>
      </c>
      <c r="S715" s="75">
        <f t="shared" si="33"/>
        <v>1869</v>
      </c>
      <c r="T715" s="75" t="str">
        <f t="shared" si="34"/>
        <v>Tạp vụ</v>
      </c>
      <c r="V715">
        <f t="shared" si="35"/>
        <v>18691201</v>
      </c>
    </row>
    <row r="716" spans="1:22" ht="256">
      <c r="A716" s="68" t="s">
        <v>2056</v>
      </c>
      <c r="B716" s="69">
        <v>28</v>
      </c>
      <c r="C716" s="70" t="s">
        <v>3185</v>
      </c>
      <c r="D716" s="70" t="s">
        <v>13</v>
      </c>
      <c r="E716" s="69" t="s">
        <v>2172</v>
      </c>
      <c r="F716" s="69" t="s">
        <v>2173</v>
      </c>
      <c r="G716" s="130" t="s">
        <v>3879</v>
      </c>
      <c r="H716" s="69" t="s">
        <v>1472</v>
      </c>
      <c r="I716" s="119" t="s">
        <v>3831</v>
      </c>
      <c r="J716" s="119" t="s">
        <v>3846</v>
      </c>
      <c r="K716" s="69" t="s">
        <v>2704</v>
      </c>
      <c r="L716" s="69" t="s">
        <v>2174</v>
      </c>
      <c r="M716" s="31" t="s">
        <v>4711</v>
      </c>
      <c r="N716" s="71" t="s">
        <v>3195</v>
      </c>
      <c r="O716" s="71"/>
      <c r="P716" s="71"/>
      <c r="Q716" s="104"/>
      <c r="R716" s="104" t="s">
        <v>4790</v>
      </c>
      <c r="S716" s="75">
        <f t="shared" si="33"/>
        <v>1869</v>
      </c>
      <c r="T716" s="75" t="str">
        <f t="shared" si="34"/>
        <v>Tạp vụ</v>
      </c>
      <c r="V716">
        <f t="shared" si="35"/>
        <v>18691201</v>
      </c>
    </row>
    <row r="717" spans="1:22" ht="170">
      <c r="A717" s="68" t="s">
        <v>2056</v>
      </c>
      <c r="B717" s="69">
        <v>28</v>
      </c>
      <c r="C717" s="70" t="s">
        <v>3185</v>
      </c>
      <c r="D717" s="70" t="s">
        <v>13</v>
      </c>
      <c r="E717" s="69" t="s">
        <v>1013</v>
      </c>
      <c r="F717" s="69" t="s">
        <v>3186</v>
      </c>
      <c r="G717" s="69" t="s">
        <v>3829</v>
      </c>
      <c r="H717" s="69"/>
      <c r="I717" s="69" t="s">
        <v>3851</v>
      </c>
      <c r="J717" s="69"/>
      <c r="K717" s="69"/>
      <c r="L717" s="69"/>
      <c r="M717" s="71" t="s">
        <v>4431</v>
      </c>
      <c r="N717" s="71" t="s">
        <v>3684</v>
      </c>
      <c r="O717" s="71"/>
      <c r="P717" s="71"/>
      <c r="Q717" s="104"/>
      <c r="R717" s="104" t="s">
        <v>4790</v>
      </c>
      <c r="S717" s="75">
        <f t="shared" ref="S717" si="36">IFERROR(VALUE(RIGHT(TRIM(A717),4)),"")</f>
        <v>1869</v>
      </c>
      <c r="T717" s="75" t="str">
        <f t="shared" ref="T717" si="37">IF(TRIM(D717)="Tập vụ","Tạp vụ",TRIM(D717))</f>
        <v>Tạp vụ</v>
      </c>
      <c r="V717">
        <f t="shared" si="35"/>
        <v>18691201</v>
      </c>
    </row>
    <row r="718" spans="1:22" ht="176">
      <c r="A718" s="68" t="s">
        <v>2056</v>
      </c>
      <c r="B718" s="69">
        <v>28</v>
      </c>
      <c r="C718" s="70" t="s">
        <v>3185</v>
      </c>
      <c r="D718" s="70" t="s">
        <v>13</v>
      </c>
      <c r="E718" s="69" t="s">
        <v>1013</v>
      </c>
      <c r="F718" s="69" t="s">
        <v>3187</v>
      </c>
      <c r="G718" s="69" t="s">
        <v>3829</v>
      </c>
      <c r="H718" s="69"/>
      <c r="I718" s="69" t="s">
        <v>3831</v>
      </c>
      <c r="J718" s="69"/>
      <c r="K718" s="69"/>
      <c r="L718" s="69"/>
      <c r="M718" s="71" t="s">
        <v>4432</v>
      </c>
      <c r="N718" s="71" t="s">
        <v>3685</v>
      </c>
      <c r="O718" s="71"/>
      <c r="P718" s="71"/>
      <c r="Q718" s="104"/>
      <c r="R718" s="104" t="s">
        <v>4790</v>
      </c>
      <c r="S718" s="75">
        <f t="shared" ref="S718" si="38">IFERROR(VALUE(RIGHT(TRIM(A718),4)),"")</f>
        <v>1869</v>
      </c>
      <c r="T718" s="75" t="str">
        <f t="shared" ref="T718" si="39">IF(TRIM(D718)="Tập vụ","Tạp vụ",TRIM(D718))</f>
        <v>Tạp vụ</v>
      </c>
      <c r="V718">
        <f t="shared" si="35"/>
        <v>18691201</v>
      </c>
    </row>
    <row r="719" spans="1:22" ht="409.5">
      <c r="A719" s="68" t="s">
        <v>2056</v>
      </c>
      <c r="B719" s="69">
        <v>28</v>
      </c>
      <c r="C719" s="70" t="s">
        <v>3185</v>
      </c>
      <c r="D719" s="70" t="s">
        <v>13</v>
      </c>
      <c r="E719" s="69" t="s">
        <v>2175</v>
      </c>
      <c r="F719" s="69" t="s">
        <v>2176</v>
      </c>
      <c r="G719" s="25" t="s">
        <v>3854</v>
      </c>
      <c r="H719" s="25"/>
      <c r="I719" s="25" t="s">
        <v>4814</v>
      </c>
      <c r="J719" s="25"/>
      <c r="K719" s="69" t="s">
        <v>2705</v>
      </c>
      <c r="L719" s="69" t="s">
        <v>2177</v>
      </c>
      <c r="M719" s="71" t="s">
        <v>4433</v>
      </c>
      <c r="N719" s="71" t="s">
        <v>3196</v>
      </c>
      <c r="O719" s="71"/>
      <c r="P719" s="71"/>
      <c r="Q719" s="104"/>
      <c r="R719" s="104" t="s">
        <v>4790</v>
      </c>
      <c r="S719" s="75">
        <f t="shared" si="33"/>
        <v>1869</v>
      </c>
      <c r="T719" s="75" t="str">
        <f t="shared" si="34"/>
        <v>Tạp vụ</v>
      </c>
      <c r="V719">
        <f t="shared" si="35"/>
        <v>18691201</v>
      </c>
    </row>
    <row r="720" spans="1:22" ht="409.5">
      <c r="A720" s="68" t="s">
        <v>2056</v>
      </c>
      <c r="B720" s="69">
        <v>28</v>
      </c>
      <c r="C720" s="70" t="s">
        <v>3185</v>
      </c>
      <c r="D720" s="70" t="s">
        <v>13</v>
      </c>
      <c r="E720" s="69" t="s">
        <v>2178</v>
      </c>
      <c r="F720" s="69" t="s">
        <v>2179</v>
      </c>
      <c r="G720" s="69" t="s">
        <v>3878</v>
      </c>
      <c r="H720" s="69" t="s">
        <v>3824</v>
      </c>
      <c r="I720" s="69" t="s">
        <v>3823</v>
      </c>
      <c r="J720" s="69"/>
      <c r="K720" s="69" t="s">
        <v>2706</v>
      </c>
      <c r="L720" s="69" t="s">
        <v>2180</v>
      </c>
      <c r="M720" s="71" t="s">
        <v>4434</v>
      </c>
      <c r="N720" s="71" t="s">
        <v>3197</v>
      </c>
      <c r="O720" s="71"/>
      <c r="P720" s="71"/>
      <c r="Q720" s="104"/>
      <c r="R720" s="104" t="s">
        <v>4790</v>
      </c>
      <c r="S720" s="75">
        <f t="shared" si="33"/>
        <v>1869</v>
      </c>
      <c r="T720" s="75" t="str">
        <f t="shared" si="34"/>
        <v>Tạp vụ</v>
      </c>
      <c r="V720">
        <f t="shared" si="35"/>
        <v>18691201</v>
      </c>
    </row>
    <row r="721" spans="1:22" ht="323">
      <c r="A721" s="68" t="s">
        <v>2056</v>
      </c>
      <c r="B721" s="69">
        <v>28</v>
      </c>
      <c r="C721" s="70" t="s">
        <v>3185</v>
      </c>
      <c r="D721" s="70" t="s">
        <v>13</v>
      </c>
      <c r="E721" s="69" t="s">
        <v>2181</v>
      </c>
      <c r="F721" s="69" t="s">
        <v>2836</v>
      </c>
      <c r="G721" s="96" t="s">
        <v>3863</v>
      </c>
      <c r="H721" s="96"/>
      <c r="I721" s="96" t="s">
        <v>3864</v>
      </c>
      <c r="J721" s="96"/>
      <c r="K721" s="69" t="s">
        <v>2707</v>
      </c>
      <c r="L721" s="69" t="s">
        <v>2182</v>
      </c>
      <c r="M721" s="71" t="s">
        <v>3865</v>
      </c>
      <c r="N721" s="71" t="s">
        <v>3198</v>
      </c>
      <c r="O721" s="71"/>
      <c r="P721" s="71"/>
      <c r="Q721" s="104"/>
      <c r="R721" s="104" t="s">
        <v>4790</v>
      </c>
      <c r="S721" s="75">
        <f t="shared" si="33"/>
        <v>1869</v>
      </c>
      <c r="T721" s="75" t="str">
        <f t="shared" si="34"/>
        <v>Tạp vụ</v>
      </c>
      <c r="V721">
        <f t="shared" si="35"/>
        <v>18691201</v>
      </c>
    </row>
    <row r="722" spans="1:22" ht="374">
      <c r="A722" s="68" t="s">
        <v>2056</v>
      </c>
      <c r="B722" s="69">
        <v>28</v>
      </c>
      <c r="C722" s="70" t="s">
        <v>3185</v>
      </c>
      <c r="D722" s="70" t="s">
        <v>13</v>
      </c>
      <c r="E722" s="69" t="s">
        <v>2183</v>
      </c>
      <c r="F722" s="69" t="s">
        <v>2835</v>
      </c>
      <c r="G722" s="69" t="s">
        <v>3837</v>
      </c>
      <c r="H722" s="69"/>
      <c r="I722" s="69" t="s">
        <v>3838</v>
      </c>
      <c r="J722" s="69"/>
      <c r="K722" s="69" t="s">
        <v>2708</v>
      </c>
      <c r="L722" s="69" t="s">
        <v>2184</v>
      </c>
      <c r="M722" s="71" t="s">
        <v>4435</v>
      </c>
      <c r="N722" s="71" t="s">
        <v>3199</v>
      </c>
      <c r="O722" s="71"/>
      <c r="P722" s="71"/>
      <c r="Q722" s="104"/>
      <c r="R722" s="104" t="s">
        <v>4790</v>
      </c>
      <c r="S722" s="75">
        <f t="shared" si="33"/>
        <v>1869</v>
      </c>
      <c r="T722" s="75" t="str">
        <f t="shared" si="34"/>
        <v>Tạp vụ</v>
      </c>
      <c r="V722">
        <f t="shared" si="35"/>
        <v>18691201</v>
      </c>
    </row>
    <row r="723" spans="1:22" ht="204">
      <c r="A723" s="20" t="s">
        <v>55</v>
      </c>
      <c r="B723" s="21">
        <v>4</v>
      </c>
      <c r="C723" s="23" t="s">
        <v>28</v>
      </c>
      <c r="D723" s="23" t="s">
        <v>27</v>
      </c>
      <c r="E723" s="21" t="s">
        <v>1013</v>
      </c>
      <c r="F723" s="34" t="s">
        <v>1141</v>
      </c>
      <c r="G723" s="34" t="s">
        <v>3829</v>
      </c>
      <c r="H723" s="34"/>
      <c r="I723" s="21" t="s">
        <v>3827</v>
      </c>
      <c r="J723" s="21"/>
      <c r="K723" s="34" t="s">
        <v>1142</v>
      </c>
      <c r="L723" s="34" t="s">
        <v>56</v>
      </c>
      <c r="M723" s="31" t="s">
        <v>4436</v>
      </c>
      <c r="N723" s="31" t="s">
        <v>3686</v>
      </c>
      <c r="O723" s="31"/>
      <c r="P723" s="31"/>
      <c r="Q723" s="104"/>
      <c r="R723" s="104" t="s">
        <v>3661</v>
      </c>
      <c r="S723" s="75">
        <f t="shared" si="33"/>
        <v>1870</v>
      </c>
      <c r="T723" s="75" t="str">
        <f t="shared" si="34"/>
        <v>Công vụ</v>
      </c>
      <c r="V723">
        <f t="shared" si="35"/>
        <v>18700201</v>
      </c>
    </row>
    <row r="724" spans="1:22" ht="409.5">
      <c r="A724" s="20" t="s">
        <v>55</v>
      </c>
      <c r="B724" s="21">
        <v>4</v>
      </c>
      <c r="C724" s="23" t="s">
        <v>28</v>
      </c>
      <c r="D724" s="23" t="s">
        <v>27</v>
      </c>
      <c r="E724" s="21" t="s">
        <v>1026</v>
      </c>
      <c r="F724" s="34" t="s">
        <v>1143</v>
      </c>
      <c r="G724" s="34" t="s">
        <v>3844</v>
      </c>
      <c r="H724" s="34"/>
      <c r="I724" s="34" t="s">
        <v>3838</v>
      </c>
      <c r="J724" s="21" t="s">
        <v>3828</v>
      </c>
      <c r="K724" s="34" t="s">
        <v>1144</v>
      </c>
      <c r="L724" s="34" t="s">
        <v>3687</v>
      </c>
      <c r="M724" s="31" t="s">
        <v>4437</v>
      </c>
      <c r="N724" s="31" t="s">
        <v>1092</v>
      </c>
      <c r="O724" s="31"/>
      <c r="P724" s="31"/>
      <c r="Q724" s="104"/>
      <c r="R724" s="104" t="s">
        <v>3661</v>
      </c>
      <c r="S724" s="75">
        <f t="shared" si="33"/>
        <v>1870</v>
      </c>
      <c r="T724" s="75" t="str">
        <f t="shared" si="34"/>
        <v>Công vụ</v>
      </c>
      <c r="V724">
        <f t="shared" si="35"/>
        <v>18700201</v>
      </c>
    </row>
    <row r="725" spans="1:22" ht="409.5">
      <c r="A725" s="20" t="s">
        <v>55</v>
      </c>
      <c r="B725" s="21">
        <v>4</v>
      </c>
      <c r="C725" s="23" t="s">
        <v>28</v>
      </c>
      <c r="D725" s="23" t="s">
        <v>27</v>
      </c>
      <c r="E725" s="21" t="s">
        <v>1027</v>
      </c>
      <c r="F725" s="34" t="s">
        <v>1145</v>
      </c>
      <c r="G725" s="34" t="s">
        <v>3844</v>
      </c>
      <c r="H725" s="34"/>
      <c r="I725" s="34" t="s">
        <v>3828</v>
      </c>
      <c r="J725" s="21" t="s">
        <v>3838</v>
      </c>
      <c r="K725" s="34" t="s">
        <v>1146</v>
      </c>
      <c r="L725" s="34" t="s">
        <v>3688</v>
      </c>
      <c r="M725" s="31" t="s">
        <v>4438</v>
      </c>
      <c r="N725" s="31" t="s">
        <v>1093</v>
      </c>
      <c r="O725" s="31"/>
      <c r="P725" s="31"/>
      <c r="Q725" s="104"/>
      <c r="R725" s="104" t="s">
        <v>3661</v>
      </c>
      <c r="S725" s="75">
        <f t="shared" si="33"/>
        <v>1870</v>
      </c>
      <c r="T725" s="75" t="str">
        <f t="shared" si="34"/>
        <v>Công vụ</v>
      </c>
      <c r="V725">
        <f t="shared" si="35"/>
        <v>18700201</v>
      </c>
    </row>
    <row r="726" spans="1:22" ht="192">
      <c r="A726" s="20" t="s">
        <v>55</v>
      </c>
      <c r="B726" s="21">
        <v>4</v>
      </c>
      <c r="C726" s="23" t="s">
        <v>28</v>
      </c>
      <c r="D726" s="23" t="s">
        <v>13</v>
      </c>
      <c r="E726" s="21" t="s">
        <v>1013</v>
      </c>
      <c r="F726" s="34" t="s">
        <v>1147</v>
      </c>
      <c r="G726" s="34" t="s">
        <v>3829</v>
      </c>
      <c r="H726" s="34"/>
      <c r="I726" s="34" t="s">
        <v>3823</v>
      </c>
      <c r="J726" s="21"/>
      <c r="K726" s="34" t="s">
        <v>1148</v>
      </c>
      <c r="L726" s="34" t="s">
        <v>57</v>
      </c>
      <c r="M726" s="31" t="s">
        <v>4439</v>
      </c>
      <c r="N726" s="31" t="s">
        <v>1094</v>
      </c>
      <c r="O726" s="31"/>
      <c r="P726" s="31"/>
      <c r="Q726" s="104"/>
      <c r="R726" s="104" t="s">
        <v>3661</v>
      </c>
      <c r="S726" s="75">
        <f t="shared" si="33"/>
        <v>1870</v>
      </c>
      <c r="T726" s="75" t="str">
        <f t="shared" si="34"/>
        <v>Tạp vụ</v>
      </c>
      <c r="V726">
        <f t="shared" si="35"/>
        <v>18700201</v>
      </c>
    </row>
    <row r="727" spans="1:22" ht="160">
      <c r="A727" s="20" t="s">
        <v>55</v>
      </c>
      <c r="B727" s="21">
        <v>4</v>
      </c>
      <c r="C727" s="23" t="s">
        <v>28</v>
      </c>
      <c r="D727" s="23" t="s">
        <v>13</v>
      </c>
      <c r="E727" s="21" t="s">
        <v>1013</v>
      </c>
      <c r="F727" s="34" t="s">
        <v>1149</v>
      </c>
      <c r="G727" s="34" t="s">
        <v>3877</v>
      </c>
      <c r="H727" s="34"/>
      <c r="I727" s="34" t="s">
        <v>3838</v>
      </c>
      <c r="J727" s="21"/>
      <c r="K727" s="34" t="s">
        <v>1150</v>
      </c>
      <c r="L727" s="34" t="s">
        <v>58</v>
      </c>
      <c r="M727" s="31" t="s">
        <v>4440</v>
      </c>
      <c r="N727" s="31" t="s">
        <v>1095</v>
      </c>
      <c r="O727" s="31"/>
      <c r="P727" s="31"/>
      <c r="Q727" s="104"/>
      <c r="R727" s="104" t="s">
        <v>3661</v>
      </c>
      <c r="S727" s="75">
        <f t="shared" si="33"/>
        <v>1870</v>
      </c>
      <c r="T727" s="75" t="str">
        <f t="shared" si="34"/>
        <v>Tạp vụ</v>
      </c>
      <c r="V727">
        <f t="shared" si="35"/>
        <v>18700201</v>
      </c>
    </row>
    <row r="728" spans="1:22" ht="144">
      <c r="A728" s="20" t="s">
        <v>55</v>
      </c>
      <c r="B728" s="21">
        <v>4</v>
      </c>
      <c r="C728" s="23" t="s">
        <v>28</v>
      </c>
      <c r="D728" s="23" t="s">
        <v>13</v>
      </c>
      <c r="E728" s="21" t="s">
        <v>1013</v>
      </c>
      <c r="F728" s="34" t="s">
        <v>1151</v>
      </c>
      <c r="G728" s="34" t="s">
        <v>3877</v>
      </c>
      <c r="H728" s="34"/>
      <c r="I728" s="34" t="s">
        <v>3838</v>
      </c>
      <c r="J728" s="21"/>
      <c r="K728" s="34" t="s">
        <v>1152</v>
      </c>
      <c r="L728" s="34" t="s">
        <v>59</v>
      </c>
      <c r="M728" s="31" t="s">
        <v>4441</v>
      </c>
      <c r="N728" s="31" t="s">
        <v>1096</v>
      </c>
      <c r="O728" s="31"/>
      <c r="P728" s="31"/>
      <c r="Q728" s="104"/>
      <c r="R728" s="104" t="s">
        <v>3661</v>
      </c>
      <c r="S728" s="75">
        <f t="shared" si="33"/>
        <v>1870</v>
      </c>
      <c r="T728" s="75" t="str">
        <f t="shared" si="34"/>
        <v>Tạp vụ</v>
      </c>
      <c r="V728">
        <f t="shared" si="35"/>
        <v>18700201</v>
      </c>
    </row>
    <row r="729" spans="1:22" ht="409.5">
      <c r="A729" s="20" t="s">
        <v>55</v>
      </c>
      <c r="B729" s="21">
        <v>4</v>
      </c>
      <c r="C729" s="23" t="s">
        <v>28</v>
      </c>
      <c r="D729" s="23" t="s">
        <v>13</v>
      </c>
      <c r="E729" s="21" t="s">
        <v>1028</v>
      </c>
      <c r="F729" s="34" t="s">
        <v>1153</v>
      </c>
      <c r="G729" s="34" t="s">
        <v>3824</v>
      </c>
      <c r="H729" s="34"/>
      <c r="I729" s="34" t="s">
        <v>3880</v>
      </c>
      <c r="J729" s="21" t="s">
        <v>3823</v>
      </c>
      <c r="K729" s="34" t="s">
        <v>1154</v>
      </c>
      <c r="L729" s="34" t="s">
        <v>3689</v>
      </c>
      <c r="M729" s="31" t="s">
        <v>4442</v>
      </c>
      <c r="N729" s="31" t="s">
        <v>1097</v>
      </c>
      <c r="O729" s="31"/>
      <c r="P729" s="31"/>
      <c r="Q729" s="104"/>
      <c r="R729" s="104" t="s">
        <v>3661</v>
      </c>
      <c r="S729" s="75">
        <f t="shared" si="33"/>
        <v>1870</v>
      </c>
      <c r="T729" s="75" t="str">
        <f t="shared" si="34"/>
        <v>Tạp vụ</v>
      </c>
      <c r="V729">
        <f t="shared" si="35"/>
        <v>18700201</v>
      </c>
    </row>
    <row r="730" spans="1:22" ht="255">
      <c r="A730" s="20" t="s">
        <v>55</v>
      </c>
      <c r="B730" s="21">
        <v>4</v>
      </c>
      <c r="C730" s="23" t="s">
        <v>28</v>
      </c>
      <c r="D730" s="23" t="s">
        <v>13</v>
      </c>
      <c r="E730" s="21" t="s">
        <v>1013</v>
      </c>
      <c r="F730" s="34" t="s">
        <v>1155</v>
      </c>
      <c r="G730" s="34" t="s">
        <v>3854</v>
      </c>
      <c r="H730" s="34"/>
      <c r="I730" s="34" t="s">
        <v>4815</v>
      </c>
      <c r="J730" s="21"/>
      <c r="K730" s="34" t="s">
        <v>1156</v>
      </c>
      <c r="L730" s="34" t="s">
        <v>3690</v>
      </c>
      <c r="M730" s="31" t="s">
        <v>4443</v>
      </c>
      <c r="N730" s="31" t="s">
        <v>1098</v>
      </c>
      <c r="O730" s="31"/>
      <c r="P730" s="31"/>
      <c r="Q730" s="104"/>
      <c r="R730" s="104" t="s">
        <v>3661</v>
      </c>
      <c r="S730" s="75">
        <f t="shared" si="33"/>
        <v>1870</v>
      </c>
      <c r="T730" s="75" t="str">
        <f t="shared" si="34"/>
        <v>Tạp vụ</v>
      </c>
      <c r="V730">
        <f t="shared" si="35"/>
        <v>18700201</v>
      </c>
    </row>
    <row r="731" spans="1:22" ht="409.5">
      <c r="A731" s="20" t="s">
        <v>55</v>
      </c>
      <c r="B731" s="21">
        <v>4</v>
      </c>
      <c r="C731" s="23" t="s">
        <v>28</v>
      </c>
      <c r="D731" s="23" t="s">
        <v>13</v>
      </c>
      <c r="E731" s="21" t="s">
        <v>1013</v>
      </c>
      <c r="F731" s="34" t="s">
        <v>1157</v>
      </c>
      <c r="G731" s="34" t="s">
        <v>3824</v>
      </c>
      <c r="H731" s="34"/>
      <c r="I731" s="34" t="s">
        <v>3838</v>
      </c>
      <c r="J731" s="21" t="s">
        <v>3823</v>
      </c>
      <c r="K731" s="34" t="s">
        <v>1158</v>
      </c>
      <c r="L731" s="34" t="s">
        <v>60</v>
      </c>
      <c r="M731" s="31" t="s">
        <v>4444</v>
      </c>
      <c r="N731" s="31" t="s">
        <v>1099</v>
      </c>
      <c r="O731" s="31"/>
      <c r="P731" s="31"/>
      <c r="Q731" s="104"/>
      <c r="R731" s="104" t="s">
        <v>3661</v>
      </c>
      <c r="S731" s="75">
        <f t="shared" si="33"/>
        <v>1870</v>
      </c>
      <c r="T731" s="75" t="str">
        <f t="shared" si="34"/>
        <v>Tạp vụ</v>
      </c>
      <c r="V731">
        <f t="shared" si="35"/>
        <v>18700201</v>
      </c>
    </row>
    <row r="732" spans="1:22" ht="409.5">
      <c r="A732" s="20" t="s">
        <v>55</v>
      </c>
      <c r="B732" s="21">
        <v>4</v>
      </c>
      <c r="C732" s="23" t="s">
        <v>28</v>
      </c>
      <c r="D732" s="23" t="s">
        <v>13</v>
      </c>
      <c r="E732" s="21" t="s">
        <v>1029</v>
      </c>
      <c r="F732" s="34" t="s">
        <v>1159</v>
      </c>
      <c r="G732" s="25" t="s">
        <v>3854</v>
      </c>
      <c r="H732" s="25"/>
      <c r="I732" s="25" t="s">
        <v>4814</v>
      </c>
      <c r="J732" s="25"/>
      <c r="K732" s="34" t="s">
        <v>1160</v>
      </c>
      <c r="L732" s="34" t="s">
        <v>3691</v>
      </c>
      <c r="M732" s="31" t="s">
        <v>4445</v>
      </c>
      <c r="N732" s="31" t="s">
        <v>1130</v>
      </c>
      <c r="O732" s="31"/>
      <c r="P732" s="31"/>
      <c r="Q732" s="104"/>
      <c r="R732" s="104" t="s">
        <v>3661</v>
      </c>
      <c r="S732" s="75">
        <f t="shared" si="33"/>
        <v>1870</v>
      </c>
      <c r="T732" s="75" t="str">
        <f t="shared" si="34"/>
        <v>Tạp vụ</v>
      </c>
      <c r="V732">
        <f t="shared" si="35"/>
        <v>18700201</v>
      </c>
    </row>
    <row r="733" spans="1:22" ht="357">
      <c r="A733" s="20" t="s">
        <v>55</v>
      </c>
      <c r="B733" s="21">
        <v>4</v>
      </c>
      <c r="C733" s="23" t="s">
        <v>28</v>
      </c>
      <c r="D733" s="23" t="s">
        <v>13</v>
      </c>
      <c r="E733" s="21" t="s">
        <v>1030</v>
      </c>
      <c r="F733" s="34" t="s">
        <v>1161</v>
      </c>
      <c r="G733" s="34" t="s">
        <v>3837</v>
      </c>
      <c r="H733" s="34"/>
      <c r="I733" s="34" t="s">
        <v>3838</v>
      </c>
      <c r="J733" s="21"/>
      <c r="K733" s="34" t="s">
        <v>1162</v>
      </c>
      <c r="L733" s="34" t="s">
        <v>61</v>
      </c>
      <c r="M733" s="31" t="s">
        <v>4446</v>
      </c>
      <c r="N733" s="31" t="s">
        <v>1131</v>
      </c>
      <c r="O733" s="31"/>
      <c r="P733" s="31"/>
      <c r="Q733" s="104"/>
      <c r="R733" s="104" t="s">
        <v>3661</v>
      </c>
      <c r="S733" s="75">
        <f t="shared" si="33"/>
        <v>1870</v>
      </c>
      <c r="T733" s="75" t="str">
        <f t="shared" si="34"/>
        <v>Tạp vụ</v>
      </c>
      <c r="V733">
        <f t="shared" si="35"/>
        <v>18700201</v>
      </c>
    </row>
    <row r="734" spans="1:22" ht="409.5">
      <c r="A734" s="24" t="s">
        <v>55</v>
      </c>
      <c r="B734" s="25">
        <v>4</v>
      </c>
      <c r="C734" s="26" t="s">
        <v>28</v>
      </c>
      <c r="D734" s="26" t="s">
        <v>13</v>
      </c>
      <c r="E734" s="25" t="s">
        <v>1031</v>
      </c>
      <c r="F734" s="34" t="s">
        <v>1163</v>
      </c>
      <c r="G734" s="34" t="s">
        <v>3837</v>
      </c>
      <c r="H734" s="34"/>
      <c r="I734" s="34" t="s">
        <v>3838</v>
      </c>
      <c r="J734" s="25"/>
      <c r="K734" s="34" t="s">
        <v>1164</v>
      </c>
      <c r="L734" s="34" t="s">
        <v>62</v>
      </c>
      <c r="M734" s="45" t="s">
        <v>4472</v>
      </c>
      <c r="N734" s="31" t="s">
        <v>1132</v>
      </c>
      <c r="O734" s="31"/>
      <c r="P734" s="31"/>
      <c r="Q734" s="104"/>
      <c r="R734" s="104" t="s">
        <v>3661</v>
      </c>
      <c r="S734" s="75">
        <f t="shared" si="33"/>
        <v>1870</v>
      </c>
      <c r="T734" s="75" t="str">
        <f t="shared" si="34"/>
        <v>Tạp vụ</v>
      </c>
      <c r="V734">
        <f t="shared" si="35"/>
        <v>18700201</v>
      </c>
    </row>
    <row r="735" spans="1:22" ht="409.5">
      <c r="A735" s="20" t="s">
        <v>55</v>
      </c>
      <c r="B735" s="21">
        <v>4</v>
      </c>
      <c r="C735" s="23" t="s">
        <v>28</v>
      </c>
      <c r="D735" s="23" t="s">
        <v>13</v>
      </c>
      <c r="E735" s="21" t="s">
        <v>1032</v>
      </c>
      <c r="F735" s="34" t="s">
        <v>1165</v>
      </c>
      <c r="G735" s="34" t="s">
        <v>3854</v>
      </c>
      <c r="H735" s="34"/>
      <c r="I735" s="34" t="s">
        <v>4814</v>
      </c>
      <c r="J735" s="21"/>
      <c r="K735" s="34" t="s">
        <v>1166</v>
      </c>
      <c r="L735" s="34" t="s">
        <v>63</v>
      </c>
      <c r="M735" s="31" t="s">
        <v>4473</v>
      </c>
      <c r="N735" s="31" t="s">
        <v>1133</v>
      </c>
      <c r="O735" s="31"/>
      <c r="P735" s="31"/>
      <c r="Q735" s="104"/>
      <c r="R735" s="104" t="s">
        <v>3661</v>
      </c>
      <c r="S735" s="75">
        <f t="shared" si="33"/>
        <v>1870</v>
      </c>
      <c r="T735" s="75" t="str">
        <f t="shared" si="34"/>
        <v>Tạp vụ</v>
      </c>
      <c r="V735">
        <f t="shared" si="35"/>
        <v>18700201</v>
      </c>
    </row>
    <row r="736" spans="1:22" ht="409.5">
      <c r="A736" s="20" t="s">
        <v>55</v>
      </c>
      <c r="B736" s="21">
        <v>4</v>
      </c>
      <c r="C736" s="23" t="s">
        <v>28</v>
      </c>
      <c r="D736" s="23" t="s">
        <v>64</v>
      </c>
      <c r="E736" s="21" t="s">
        <v>1033</v>
      </c>
      <c r="F736" s="34" t="s">
        <v>1167</v>
      </c>
      <c r="G736" s="130" t="s">
        <v>3844</v>
      </c>
      <c r="H736" s="34"/>
      <c r="I736" s="34" t="s">
        <v>3823</v>
      </c>
      <c r="J736" s="21"/>
      <c r="K736" s="34" t="s">
        <v>1168</v>
      </c>
      <c r="L736" s="34" t="s">
        <v>65</v>
      </c>
      <c r="M736" s="31" t="s">
        <v>4712</v>
      </c>
      <c r="N736" s="31" t="s">
        <v>1134</v>
      </c>
      <c r="O736" s="31"/>
      <c r="P736" s="31"/>
      <c r="Q736" s="104"/>
      <c r="R736" s="104" t="s">
        <v>3661</v>
      </c>
      <c r="S736" s="75">
        <f t="shared" si="33"/>
        <v>1870</v>
      </c>
      <c r="T736" s="75" t="str">
        <f t="shared" si="34"/>
        <v>Phụ thêm GDB</v>
      </c>
      <c r="V736">
        <f t="shared" si="35"/>
        <v>18700201</v>
      </c>
    </row>
    <row r="737" spans="1:22" ht="409.5">
      <c r="A737" s="20" t="s">
        <v>66</v>
      </c>
      <c r="B737" s="21">
        <v>5</v>
      </c>
      <c r="C737" s="23" t="s">
        <v>28</v>
      </c>
      <c r="D737" s="23" t="s">
        <v>27</v>
      </c>
      <c r="E737" s="21" t="s">
        <v>1034</v>
      </c>
      <c r="F737" s="34" t="s">
        <v>1169</v>
      </c>
      <c r="G737" s="34" t="s">
        <v>3844</v>
      </c>
      <c r="H737" s="34"/>
      <c r="I737" s="34" t="s">
        <v>3828</v>
      </c>
      <c r="J737" s="21" t="s">
        <v>3838</v>
      </c>
      <c r="K737" s="34" t="s">
        <v>1170</v>
      </c>
      <c r="L737" s="34" t="s">
        <v>67</v>
      </c>
      <c r="M737" s="31" t="s">
        <v>4474</v>
      </c>
      <c r="N737" s="31" t="s">
        <v>1135</v>
      </c>
      <c r="O737" s="31"/>
      <c r="P737" s="31"/>
      <c r="Q737" s="104"/>
      <c r="R737" s="104" t="s">
        <v>3661</v>
      </c>
      <c r="S737" s="75">
        <f t="shared" si="33"/>
        <v>1870</v>
      </c>
      <c r="T737" s="75" t="str">
        <f t="shared" si="34"/>
        <v>Công vụ</v>
      </c>
      <c r="V737">
        <f t="shared" si="35"/>
        <v>18700216</v>
      </c>
    </row>
    <row r="738" spans="1:22" ht="409.5">
      <c r="A738" s="20" t="s">
        <v>66</v>
      </c>
      <c r="B738" s="21">
        <v>5</v>
      </c>
      <c r="C738" s="23" t="s">
        <v>28</v>
      </c>
      <c r="D738" s="23" t="s">
        <v>27</v>
      </c>
      <c r="E738" s="21" t="s">
        <v>1035</v>
      </c>
      <c r="F738" s="34" t="s">
        <v>1171</v>
      </c>
      <c r="G738" s="34" t="s">
        <v>3844</v>
      </c>
      <c r="H738" s="34"/>
      <c r="I738" s="34" t="s">
        <v>3838</v>
      </c>
      <c r="J738" s="21" t="s">
        <v>3828</v>
      </c>
      <c r="K738" s="34" t="s">
        <v>1172</v>
      </c>
      <c r="L738" s="34" t="s">
        <v>3692</v>
      </c>
      <c r="M738" s="31" t="s">
        <v>4475</v>
      </c>
      <c r="N738" s="31" t="s">
        <v>1136</v>
      </c>
      <c r="O738" s="31"/>
      <c r="P738" s="31"/>
      <c r="Q738" s="104"/>
      <c r="R738" s="104" t="s">
        <v>3661</v>
      </c>
      <c r="S738" s="75">
        <f t="shared" si="33"/>
        <v>1870</v>
      </c>
      <c r="T738" s="75" t="str">
        <f t="shared" si="34"/>
        <v>Công vụ</v>
      </c>
      <c r="V738">
        <f t="shared" si="35"/>
        <v>18700216</v>
      </c>
    </row>
    <row r="739" spans="1:22" ht="391">
      <c r="A739" s="20" t="s">
        <v>66</v>
      </c>
      <c r="B739" s="21">
        <v>5</v>
      </c>
      <c r="C739" s="23" t="s">
        <v>28</v>
      </c>
      <c r="D739" s="23" t="s">
        <v>27</v>
      </c>
      <c r="E739" s="21" t="s">
        <v>1013</v>
      </c>
      <c r="F739" s="34" t="s">
        <v>1173</v>
      </c>
      <c r="G739" s="34" t="s">
        <v>3844</v>
      </c>
      <c r="H739" s="34" t="s">
        <v>3837</v>
      </c>
      <c r="I739" s="34" t="s">
        <v>3828</v>
      </c>
      <c r="J739" s="21"/>
      <c r="K739" s="34" t="s">
        <v>1174</v>
      </c>
      <c r="L739" s="34" t="s">
        <v>68</v>
      </c>
      <c r="M739" s="31" t="s">
        <v>4593</v>
      </c>
      <c r="N739" s="31" t="s">
        <v>1137</v>
      </c>
      <c r="O739" s="31"/>
      <c r="P739" s="31"/>
      <c r="Q739" s="104"/>
      <c r="R739" s="104" t="s">
        <v>3661</v>
      </c>
      <c r="S739" s="75">
        <f t="shared" si="33"/>
        <v>1870</v>
      </c>
      <c r="T739" s="75" t="str">
        <f t="shared" si="34"/>
        <v>Công vụ</v>
      </c>
      <c r="V739">
        <f t="shared" si="35"/>
        <v>18700216</v>
      </c>
    </row>
    <row r="740" spans="1:22" ht="409.5">
      <c r="A740" s="20" t="s">
        <v>66</v>
      </c>
      <c r="B740" s="21">
        <v>5</v>
      </c>
      <c r="C740" s="23" t="s">
        <v>28</v>
      </c>
      <c r="D740" s="23" t="s">
        <v>13</v>
      </c>
      <c r="E740" s="21" t="s">
        <v>1036</v>
      </c>
      <c r="F740" s="34" t="s">
        <v>1175</v>
      </c>
      <c r="G740" s="25" t="s">
        <v>3854</v>
      </c>
      <c r="H740" s="25"/>
      <c r="I740" s="121" t="s">
        <v>3823</v>
      </c>
      <c r="J740" s="123"/>
      <c r="K740" s="34" t="s">
        <v>1176</v>
      </c>
      <c r="L740" s="34" t="s">
        <v>3693</v>
      </c>
      <c r="M740" s="31" t="s">
        <v>4476</v>
      </c>
      <c r="N740" s="31" t="s">
        <v>1138</v>
      </c>
      <c r="O740" s="31"/>
      <c r="P740" s="31"/>
      <c r="Q740" s="104"/>
      <c r="R740" s="104" t="s">
        <v>3661</v>
      </c>
      <c r="S740" s="75">
        <f t="shared" si="33"/>
        <v>1870</v>
      </c>
      <c r="T740" s="75" t="str">
        <f t="shared" si="34"/>
        <v>Tạp vụ</v>
      </c>
      <c r="V740">
        <f t="shared" si="35"/>
        <v>18700216</v>
      </c>
    </row>
    <row r="741" spans="1:22" ht="357">
      <c r="A741" s="20" t="s">
        <v>66</v>
      </c>
      <c r="B741" s="21">
        <v>5</v>
      </c>
      <c r="C741" s="23" t="s">
        <v>28</v>
      </c>
      <c r="D741" s="23" t="s">
        <v>13</v>
      </c>
      <c r="E741" s="21" t="s">
        <v>1037</v>
      </c>
      <c r="F741" s="34" t="s">
        <v>1177</v>
      </c>
      <c r="G741" s="34" t="s">
        <v>3829</v>
      </c>
      <c r="H741" s="34"/>
      <c r="I741" s="34" t="s">
        <v>3846</v>
      </c>
      <c r="J741" s="21"/>
      <c r="K741" s="34" t="s">
        <v>1178</v>
      </c>
      <c r="L741" s="34" t="s">
        <v>69</v>
      </c>
      <c r="M741" s="31" t="s">
        <v>4477</v>
      </c>
      <c r="N741" s="31" t="s">
        <v>1139</v>
      </c>
      <c r="O741" s="31"/>
      <c r="P741" s="31"/>
      <c r="Q741" s="104"/>
      <c r="R741" s="104" t="s">
        <v>3661</v>
      </c>
      <c r="S741" s="75">
        <f t="shared" si="33"/>
        <v>1870</v>
      </c>
      <c r="T741" s="75" t="str">
        <f t="shared" si="34"/>
        <v>Tạp vụ</v>
      </c>
      <c r="V741">
        <f t="shared" si="35"/>
        <v>18700216</v>
      </c>
    </row>
    <row r="742" spans="1:22" ht="409.5">
      <c r="A742" s="20" t="s">
        <v>66</v>
      </c>
      <c r="B742" s="21">
        <v>5</v>
      </c>
      <c r="C742" s="23" t="s">
        <v>28</v>
      </c>
      <c r="D742" s="23" t="s">
        <v>13</v>
      </c>
      <c r="E742" s="21" t="s">
        <v>1038</v>
      </c>
      <c r="F742" s="34" t="s">
        <v>1179</v>
      </c>
      <c r="G742" s="34" t="s">
        <v>3854</v>
      </c>
      <c r="H742" s="34"/>
      <c r="I742" s="34" t="s">
        <v>4814</v>
      </c>
      <c r="J742" s="21"/>
      <c r="K742" s="34" t="s">
        <v>1180</v>
      </c>
      <c r="L742" s="34" t="s">
        <v>3694</v>
      </c>
      <c r="M742" s="31" t="s">
        <v>4478</v>
      </c>
      <c r="N742" s="31" t="s">
        <v>1140</v>
      </c>
      <c r="O742" s="31"/>
      <c r="P742" s="31"/>
      <c r="Q742" s="104"/>
      <c r="R742" s="104" t="s">
        <v>3661</v>
      </c>
      <c r="S742" s="75">
        <f t="shared" si="33"/>
        <v>1870</v>
      </c>
      <c r="T742" s="75" t="str">
        <f t="shared" si="34"/>
        <v>Tạp vụ</v>
      </c>
      <c r="V742">
        <f t="shared" si="35"/>
        <v>18700216</v>
      </c>
    </row>
    <row r="743" spans="1:22" ht="409.5">
      <c r="A743" s="20" t="s">
        <v>70</v>
      </c>
      <c r="B743" s="21">
        <v>6</v>
      </c>
      <c r="C743" s="23" t="s">
        <v>28</v>
      </c>
      <c r="D743" s="23" t="s">
        <v>27</v>
      </c>
      <c r="E743" s="21" t="s">
        <v>1039</v>
      </c>
      <c r="F743" s="34" t="s">
        <v>1181</v>
      </c>
      <c r="G743" s="34" t="s">
        <v>3844</v>
      </c>
      <c r="H743" s="34" t="s">
        <v>3837</v>
      </c>
      <c r="I743" s="34" t="s">
        <v>3828</v>
      </c>
      <c r="J743" s="21"/>
      <c r="K743" s="34" t="s">
        <v>1182</v>
      </c>
      <c r="L743" s="34" t="s">
        <v>3695</v>
      </c>
      <c r="M743" s="32" t="s">
        <v>4594</v>
      </c>
      <c r="N743" s="31" t="s">
        <v>1100</v>
      </c>
      <c r="O743" s="31" t="s">
        <v>3696</v>
      </c>
      <c r="P743" s="31"/>
      <c r="Q743" s="104"/>
      <c r="R743" s="104" t="s">
        <v>3661</v>
      </c>
      <c r="S743" s="75">
        <f t="shared" si="33"/>
        <v>1870</v>
      </c>
      <c r="T743" s="75" t="str">
        <f t="shared" si="34"/>
        <v>Công vụ</v>
      </c>
      <c r="V743">
        <f t="shared" si="35"/>
        <v>18700224</v>
      </c>
    </row>
    <row r="744" spans="1:22" ht="256">
      <c r="A744" s="20" t="s">
        <v>70</v>
      </c>
      <c r="B744" s="21">
        <v>6</v>
      </c>
      <c r="C744" s="23" t="s">
        <v>28</v>
      </c>
      <c r="D744" s="23" t="s">
        <v>27</v>
      </c>
      <c r="E744" s="21" t="s">
        <v>1013</v>
      </c>
      <c r="F744" s="34" t="s">
        <v>1183</v>
      </c>
      <c r="G744" s="34" t="s">
        <v>3837</v>
      </c>
      <c r="H744" s="34"/>
      <c r="I744" s="34" t="s">
        <v>3828</v>
      </c>
      <c r="J744" s="21"/>
      <c r="K744" s="34" t="s">
        <v>1184</v>
      </c>
      <c r="L744" s="34" t="s">
        <v>71</v>
      </c>
      <c r="M744" s="31" t="s">
        <v>4479</v>
      </c>
      <c r="N744" s="31" t="s">
        <v>1101</v>
      </c>
      <c r="O744" s="31"/>
      <c r="P744" s="31"/>
      <c r="Q744" s="104"/>
      <c r="R744" s="104" t="s">
        <v>3661</v>
      </c>
      <c r="S744" s="75">
        <f t="shared" si="33"/>
        <v>1870</v>
      </c>
      <c r="T744" s="75" t="str">
        <f t="shared" si="34"/>
        <v>Công vụ</v>
      </c>
      <c r="V744">
        <f t="shared" si="35"/>
        <v>18700224</v>
      </c>
    </row>
    <row r="745" spans="1:22" ht="256">
      <c r="A745" s="20" t="s">
        <v>70</v>
      </c>
      <c r="B745" s="21">
        <v>6</v>
      </c>
      <c r="C745" s="23" t="s">
        <v>28</v>
      </c>
      <c r="D745" s="23" t="s">
        <v>27</v>
      </c>
      <c r="E745" s="21" t="s">
        <v>1013</v>
      </c>
      <c r="F745" s="34" t="s">
        <v>1185</v>
      </c>
      <c r="G745" s="34" t="s">
        <v>3837</v>
      </c>
      <c r="H745" s="34"/>
      <c r="I745" s="34" t="s">
        <v>3828</v>
      </c>
      <c r="J745" s="21"/>
      <c r="K745" s="34" t="s">
        <v>1186</v>
      </c>
      <c r="L745" s="34" t="s">
        <v>3697</v>
      </c>
      <c r="M745" s="31" t="s">
        <v>4480</v>
      </c>
      <c r="N745" s="31" t="s">
        <v>1102</v>
      </c>
      <c r="O745" s="31"/>
      <c r="P745" s="31"/>
      <c r="Q745" s="104"/>
      <c r="R745" s="104" t="s">
        <v>3661</v>
      </c>
      <c r="S745" s="75">
        <f t="shared" si="33"/>
        <v>1870</v>
      </c>
      <c r="T745" s="75" t="str">
        <f t="shared" si="34"/>
        <v>Công vụ</v>
      </c>
      <c r="V745">
        <f t="shared" si="35"/>
        <v>18700224</v>
      </c>
    </row>
    <row r="746" spans="1:22" ht="409.5">
      <c r="A746" s="20" t="s">
        <v>70</v>
      </c>
      <c r="B746" s="21">
        <v>6</v>
      </c>
      <c r="C746" s="23" t="s">
        <v>28</v>
      </c>
      <c r="D746" s="23" t="s">
        <v>13</v>
      </c>
      <c r="E746" s="21" t="s">
        <v>1013</v>
      </c>
      <c r="F746" s="34" t="s">
        <v>1187</v>
      </c>
      <c r="G746" s="34" t="s">
        <v>3822</v>
      </c>
      <c r="H746" s="34"/>
      <c r="I746" s="34" t="s">
        <v>3867</v>
      </c>
      <c r="J746" s="21"/>
      <c r="K746" s="34" t="s">
        <v>1188</v>
      </c>
      <c r="L746" s="34" t="s">
        <v>72</v>
      </c>
      <c r="M746" s="31" t="s">
        <v>4481</v>
      </c>
      <c r="N746" s="31" t="s">
        <v>1103</v>
      </c>
      <c r="O746" s="31"/>
      <c r="P746" s="31"/>
      <c r="Q746" s="104"/>
      <c r="R746" s="104" t="s">
        <v>3661</v>
      </c>
      <c r="S746" s="75">
        <f t="shared" si="33"/>
        <v>1870</v>
      </c>
      <c r="T746" s="75" t="str">
        <f t="shared" si="34"/>
        <v>Tạp vụ</v>
      </c>
      <c r="V746">
        <f t="shared" si="35"/>
        <v>18700224</v>
      </c>
    </row>
    <row r="747" spans="1:22" ht="409.5">
      <c r="A747" s="20" t="s">
        <v>70</v>
      </c>
      <c r="B747" s="21">
        <v>6</v>
      </c>
      <c r="C747" s="23" t="s">
        <v>28</v>
      </c>
      <c r="D747" s="23" t="s">
        <v>27</v>
      </c>
      <c r="E747" s="21" t="s">
        <v>1013</v>
      </c>
      <c r="F747" s="34" t="s">
        <v>1189</v>
      </c>
      <c r="G747" s="34" t="s">
        <v>3878</v>
      </c>
      <c r="H747" s="34" t="s">
        <v>3824</v>
      </c>
      <c r="I747" s="34" t="s">
        <v>3823</v>
      </c>
      <c r="J747" s="21"/>
      <c r="K747" s="34" t="s">
        <v>1190</v>
      </c>
      <c r="L747" s="34" t="s">
        <v>3698</v>
      </c>
      <c r="M747" s="31" t="s">
        <v>4482</v>
      </c>
      <c r="N747" s="31" t="s">
        <v>1104</v>
      </c>
      <c r="O747" s="31"/>
      <c r="P747" s="31"/>
      <c r="Q747" s="104"/>
      <c r="R747" s="104" t="s">
        <v>3661</v>
      </c>
      <c r="S747" s="75">
        <f t="shared" si="33"/>
        <v>1870</v>
      </c>
      <c r="T747" s="75" t="str">
        <f t="shared" si="34"/>
        <v>Công vụ</v>
      </c>
      <c r="V747">
        <f t="shared" si="35"/>
        <v>18700224</v>
      </c>
    </row>
    <row r="748" spans="1:22" ht="391">
      <c r="A748" s="20" t="s">
        <v>70</v>
      </c>
      <c r="B748" s="21">
        <v>6</v>
      </c>
      <c r="C748" s="23" t="s">
        <v>28</v>
      </c>
      <c r="D748" s="23" t="s">
        <v>13</v>
      </c>
      <c r="E748" s="21" t="s">
        <v>1040</v>
      </c>
      <c r="F748" s="34" t="s">
        <v>1191</v>
      </c>
      <c r="G748" s="34" t="s">
        <v>3829</v>
      </c>
      <c r="H748" s="34"/>
      <c r="I748" s="34" t="s">
        <v>3846</v>
      </c>
      <c r="J748" s="21"/>
      <c r="K748" s="34" t="s">
        <v>1192</v>
      </c>
      <c r="L748" s="34" t="s">
        <v>73</v>
      </c>
      <c r="M748" s="31" t="s">
        <v>4483</v>
      </c>
      <c r="N748" s="31" t="s">
        <v>1105</v>
      </c>
      <c r="O748" s="31"/>
      <c r="P748" s="31"/>
      <c r="Q748" s="104"/>
      <c r="R748" s="104" t="s">
        <v>3661</v>
      </c>
      <c r="S748" s="75">
        <f t="shared" si="33"/>
        <v>1870</v>
      </c>
      <c r="T748" s="75" t="str">
        <f t="shared" si="34"/>
        <v>Tạp vụ</v>
      </c>
      <c r="V748">
        <f t="shared" si="35"/>
        <v>18700224</v>
      </c>
    </row>
    <row r="749" spans="1:22" ht="409.5">
      <c r="A749" s="20" t="s">
        <v>70</v>
      </c>
      <c r="B749" s="21">
        <v>6</v>
      </c>
      <c r="C749" s="23" t="s">
        <v>28</v>
      </c>
      <c r="D749" s="23" t="s">
        <v>13</v>
      </c>
      <c r="E749" s="21" t="s">
        <v>1041</v>
      </c>
      <c r="F749" s="34" t="s">
        <v>1193</v>
      </c>
      <c r="G749" s="34" t="s">
        <v>3829</v>
      </c>
      <c r="H749" s="34"/>
      <c r="I749" s="34" t="s">
        <v>3846</v>
      </c>
      <c r="J749" s="21"/>
      <c r="K749" s="34" t="s">
        <v>1194</v>
      </c>
      <c r="L749" s="34" t="s">
        <v>74</v>
      </c>
      <c r="M749" s="31" t="s">
        <v>4484</v>
      </c>
      <c r="N749" s="31" t="s">
        <v>1106</v>
      </c>
      <c r="O749" s="31"/>
      <c r="P749" s="31"/>
      <c r="Q749" s="104"/>
      <c r="R749" s="104" t="s">
        <v>3661</v>
      </c>
      <c r="S749" s="75">
        <f t="shared" si="33"/>
        <v>1870</v>
      </c>
      <c r="T749" s="75" t="str">
        <f t="shared" si="34"/>
        <v>Tạp vụ</v>
      </c>
      <c r="V749">
        <f t="shared" si="35"/>
        <v>18700224</v>
      </c>
    </row>
    <row r="750" spans="1:22" ht="409.5">
      <c r="A750" s="20" t="s">
        <v>70</v>
      </c>
      <c r="B750" s="21">
        <v>6</v>
      </c>
      <c r="C750" s="23" t="s">
        <v>28</v>
      </c>
      <c r="D750" s="23" t="s">
        <v>13</v>
      </c>
      <c r="E750" s="21" t="s">
        <v>1042</v>
      </c>
      <c r="F750" s="34" t="s">
        <v>1195</v>
      </c>
      <c r="G750" s="34" t="s">
        <v>3829</v>
      </c>
      <c r="H750" s="34"/>
      <c r="I750" s="34" t="s">
        <v>3846</v>
      </c>
      <c r="J750" s="21"/>
      <c r="K750" s="34" t="s">
        <v>1196</v>
      </c>
      <c r="L750" s="34" t="s">
        <v>75</v>
      </c>
      <c r="M750" s="31" t="s">
        <v>4485</v>
      </c>
      <c r="N750" s="31" t="s">
        <v>1107</v>
      </c>
      <c r="O750" s="31"/>
      <c r="P750" s="31"/>
      <c r="Q750" s="104"/>
      <c r="R750" s="104" t="s">
        <v>3661</v>
      </c>
      <c r="S750" s="75">
        <f t="shared" si="33"/>
        <v>1870</v>
      </c>
      <c r="T750" s="75" t="str">
        <f t="shared" si="34"/>
        <v>Tạp vụ</v>
      </c>
      <c r="V750">
        <f t="shared" si="35"/>
        <v>18700224</v>
      </c>
    </row>
    <row r="751" spans="1:22" ht="409.5">
      <c r="A751" s="20" t="s">
        <v>70</v>
      </c>
      <c r="B751" s="21">
        <v>6</v>
      </c>
      <c r="C751" s="23" t="s">
        <v>28</v>
      </c>
      <c r="D751" s="23" t="s">
        <v>13</v>
      </c>
      <c r="E751" s="21" t="s">
        <v>1043</v>
      </c>
      <c r="F751" s="34" t="s">
        <v>1197</v>
      </c>
      <c r="G751" s="130" t="s">
        <v>3829</v>
      </c>
      <c r="H751" s="34"/>
      <c r="I751" s="121" t="s">
        <v>3828</v>
      </c>
      <c r="J751" s="123" t="s">
        <v>3846</v>
      </c>
      <c r="K751" s="34" t="s">
        <v>1198</v>
      </c>
      <c r="L751" s="34" t="s">
        <v>76</v>
      </c>
      <c r="M751" s="31" t="s">
        <v>4713</v>
      </c>
      <c r="N751" s="31" t="s">
        <v>1108</v>
      </c>
      <c r="O751" s="31"/>
      <c r="P751" s="31"/>
      <c r="Q751" s="104"/>
      <c r="R751" s="104" t="s">
        <v>3661</v>
      </c>
      <c r="S751" s="75">
        <f t="shared" si="33"/>
        <v>1870</v>
      </c>
      <c r="T751" s="75" t="str">
        <f t="shared" si="34"/>
        <v>Tạp vụ</v>
      </c>
      <c r="V751">
        <f t="shared" si="35"/>
        <v>18700224</v>
      </c>
    </row>
    <row r="752" spans="1:22" ht="136">
      <c r="A752" s="20" t="s">
        <v>70</v>
      </c>
      <c r="B752" s="21">
        <v>6</v>
      </c>
      <c r="C752" s="23" t="s">
        <v>28</v>
      </c>
      <c r="D752" s="23" t="s">
        <v>13</v>
      </c>
      <c r="E752" s="21" t="s">
        <v>1044</v>
      </c>
      <c r="F752" s="34" t="s">
        <v>1199</v>
      </c>
      <c r="G752" s="34" t="s">
        <v>3829</v>
      </c>
      <c r="H752" s="34"/>
      <c r="I752" s="34" t="s">
        <v>3846</v>
      </c>
      <c r="J752" s="21"/>
      <c r="K752" s="34" t="s">
        <v>1200</v>
      </c>
      <c r="L752" s="34" t="s">
        <v>77</v>
      </c>
      <c r="M752" s="31" t="s">
        <v>4486</v>
      </c>
      <c r="N752" s="31" t="s">
        <v>1109</v>
      </c>
      <c r="O752" s="31"/>
      <c r="P752" s="31"/>
      <c r="Q752" s="104"/>
      <c r="R752" s="104" t="s">
        <v>3661</v>
      </c>
      <c r="S752" s="75">
        <f t="shared" si="33"/>
        <v>1870</v>
      </c>
      <c r="T752" s="75" t="str">
        <f t="shared" si="34"/>
        <v>Tạp vụ</v>
      </c>
      <c r="V752">
        <f t="shared" si="35"/>
        <v>18700224</v>
      </c>
    </row>
    <row r="753" spans="1:22" ht="170">
      <c r="A753" s="20" t="s">
        <v>70</v>
      </c>
      <c r="B753" s="21">
        <v>6</v>
      </c>
      <c r="C753" s="23" t="s">
        <v>28</v>
      </c>
      <c r="D753" s="23" t="s">
        <v>13</v>
      </c>
      <c r="E753" s="21" t="s">
        <v>826</v>
      </c>
      <c r="F753" s="34" t="s">
        <v>1201</v>
      </c>
      <c r="G753" s="25" t="s">
        <v>3854</v>
      </c>
      <c r="H753" s="25"/>
      <c r="I753" s="25" t="s">
        <v>4814</v>
      </c>
      <c r="J753" s="25"/>
      <c r="K753" s="34" t="s">
        <v>1202</v>
      </c>
      <c r="L753" s="34" t="s">
        <v>78</v>
      </c>
      <c r="M753" s="31" t="s">
        <v>4487</v>
      </c>
      <c r="N753" s="31" t="s">
        <v>1110</v>
      </c>
      <c r="O753" s="31"/>
      <c r="P753" s="31"/>
      <c r="Q753" s="104"/>
      <c r="R753" s="104" t="s">
        <v>3661</v>
      </c>
      <c r="S753" s="75">
        <f t="shared" si="33"/>
        <v>1870</v>
      </c>
      <c r="T753" s="75" t="str">
        <f t="shared" si="34"/>
        <v>Tạp vụ</v>
      </c>
      <c r="V753">
        <f t="shared" si="35"/>
        <v>18700224</v>
      </c>
    </row>
    <row r="754" spans="1:22" ht="409.5">
      <c r="A754" s="20" t="s">
        <v>70</v>
      </c>
      <c r="B754" s="21">
        <v>6</v>
      </c>
      <c r="C754" s="23" t="s">
        <v>28</v>
      </c>
      <c r="D754" s="23" t="s">
        <v>13</v>
      </c>
      <c r="E754" s="21" t="s">
        <v>1045</v>
      </c>
      <c r="F754" s="34" t="s">
        <v>1203</v>
      </c>
      <c r="G754" s="34" t="s">
        <v>3854</v>
      </c>
      <c r="H754" s="34"/>
      <c r="I754" s="34" t="s">
        <v>4814</v>
      </c>
      <c r="J754" s="21"/>
      <c r="K754" s="34" t="s">
        <v>1204</v>
      </c>
      <c r="L754" s="34" t="s">
        <v>79</v>
      </c>
      <c r="M754" s="31" t="s">
        <v>4488</v>
      </c>
      <c r="N754" s="31" t="s">
        <v>1111</v>
      </c>
      <c r="O754" s="31"/>
      <c r="P754" s="31"/>
      <c r="Q754" s="104"/>
      <c r="R754" s="104" t="s">
        <v>3661</v>
      </c>
      <c r="S754" s="75">
        <f t="shared" si="33"/>
        <v>1870</v>
      </c>
      <c r="T754" s="75" t="str">
        <f t="shared" si="34"/>
        <v>Tạp vụ</v>
      </c>
      <c r="V754">
        <f t="shared" si="35"/>
        <v>18700224</v>
      </c>
    </row>
    <row r="755" spans="1:22" ht="409.5">
      <c r="A755" s="20" t="s">
        <v>80</v>
      </c>
      <c r="B755" s="21">
        <v>7</v>
      </c>
      <c r="C755" s="23" t="s">
        <v>28</v>
      </c>
      <c r="D755" s="23" t="s">
        <v>27</v>
      </c>
      <c r="E755" s="21" t="s">
        <v>1013</v>
      </c>
      <c r="F755" s="34" t="s">
        <v>1205</v>
      </c>
      <c r="G755" s="34" t="s">
        <v>3844</v>
      </c>
      <c r="H755" s="34"/>
      <c r="I755" s="34" t="s">
        <v>3850</v>
      </c>
      <c r="J755" s="21" t="s">
        <v>3838</v>
      </c>
      <c r="K755" s="34" t="s">
        <v>1206</v>
      </c>
      <c r="L755" s="34" t="s">
        <v>81</v>
      </c>
      <c r="M755" s="31" t="s">
        <v>4489</v>
      </c>
      <c r="N755" s="31" t="s">
        <v>1112</v>
      </c>
      <c r="O755" s="31"/>
      <c r="P755" s="31"/>
      <c r="Q755" s="104"/>
      <c r="R755" s="104" t="s">
        <v>3661</v>
      </c>
      <c r="S755" s="75">
        <f t="shared" si="33"/>
        <v>1870</v>
      </c>
      <c r="T755" s="75" t="str">
        <f t="shared" si="34"/>
        <v>Công vụ</v>
      </c>
      <c r="V755">
        <f t="shared" si="35"/>
        <v>18700301</v>
      </c>
    </row>
    <row r="756" spans="1:22" ht="409.5">
      <c r="A756" s="20" t="s">
        <v>80</v>
      </c>
      <c r="B756" s="21">
        <v>7</v>
      </c>
      <c r="C756" s="23" t="s">
        <v>28</v>
      </c>
      <c r="D756" s="23" t="s">
        <v>27</v>
      </c>
      <c r="E756" s="21" t="s">
        <v>1046</v>
      </c>
      <c r="F756" s="34" t="s">
        <v>1207</v>
      </c>
      <c r="G756" s="34" t="s">
        <v>3844</v>
      </c>
      <c r="H756" s="34"/>
      <c r="I756" s="34" t="s">
        <v>3828</v>
      </c>
      <c r="J756" s="21"/>
      <c r="K756" s="34" t="s">
        <v>1208</v>
      </c>
      <c r="L756" s="34" t="s">
        <v>82</v>
      </c>
      <c r="M756" s="32" t="s">
        <v>4490</v>
      </c>
      <c r="N756" s="31" t="s">
        <v>1113</v>
      </c>
      <c r="O756" s="31" t="s">
        <v>3699</v>
      </c>
      <c r="P756" s="31"/>
      <c r="Q756" s="104"/>
      <c r="R756" s="104" t="s">
        <v>3661</v>
      </c>
      <c r="S756" s="75">
        <f t="shared" si="33"/>
        <v>1870</v>
      </c>
      <c r="T756" s="75" t="str">
        <f t="shared" si="34"/>
        <v>Công vụ</v>
      </c>
      <c r="V756">
        <f t="shared" si="35"/>
        <v>18700301</v>
      </c>
    </row>
    <row r="757" spans="1:22" ht="409.5">
      <c r="A757" s="20" t="s">
        <v>80</v>
      </c>
      <c r="B757" s="21">
        <v>7</v>
      </c>
      <c r="C757" s="23" t="s">
        <v>28</v>
      </c>
      <c r="D757" s="23" t="s">
        <v>13</v>
      </c>
      <c r="E757" s="21" t="s">
        <v>1013</v>
      </c>
      <c r="F757" s="34" t="s">
        <v>1209</v>
      </c>
      <c r="G757" s="34" t="s">
        <v>3824</v>
      </c>
      <c r="H757" s="34"/>
      <c r="I757" s="34" t="s">
        <v>3823</v>
      </c>
      <c r="J757" s="21" t="s">
        <v>3825</v>
      </c>
      <c r="K757" s="34" t="s">
        <v>1210</v>
      </c>
      <c r="L757" s="34" t="s">
        <v>83</v>
      </c>
      <c r="M757" s="32" t="s">
        <v>4491</v>
      </c>
      <c r="N757" s="31" t="s">
        <v>1114</v>
      </c>
      <c r="O757" s="31" t="s">
        <v>3700</v>
      </c>
      <c r="P757" s="31" t="s">
        <v>1925</v>
      </c>
      <c r="Q757" s="104" t="s">
        <v>1918</v>
      </c>
      <c r="R757" s="104" t="s">
        <v>3661</v>
      </c>
      <c r="S757" s="75">
        <f t="shared" si="33"/>
        <v>1870</v>
      </c>
      <c r="T757" s="75" t="str">
        <f t="shared" si="34"/>
        <v>Tạp vụ</v>
      </c>
      <c r="V757">
        <f t="shared" si="35"/>
        <v>18700301</v>
      </c>
    </row>
    <row r="758" spans="1:22" ht="340">
      <c r="A758" s="20" t="s">
        <v>80</v>
      </c>
      <c r="B758" s="21">
        <v>7</v>
      </c>
      <c r="C758" s="23" t="s">
        <v>28</v>
      </c>
      <c r="D758" s="23" t="s">
        <v>13</v>
      </c>
      <c r="E758" s="21" t="s">
        <v>1047</v>
      </c>
      <c r="F758" s="34" t="s">
        <v>1211</v>
      </c>
      <c r="G758" s="34" t="s">
        <v>3829</v>
      </c>
      <c r="H758" s="34"/>
      <c r="I758" s="34" t="s">
        <v>3846</v>
      </c>
      <c r="J758" s="21"/>
      <c r="K758" s="34" t="s">
        <v>1212</v>
      </c>
      <c r="L758" s="34" t="s">
        <v>84</v>
      </c>
      <c r="M758" s="31" t="s">
        <v>4492</v>
      </c>
      <c r="N758" s="31" t="s">
        <v>1115</v>
      </c>
      <c r="O758" s="31"/>
      <c r="P758" s="31"/>
      <c r="Q758" s="104"/>
      <c r="R758" s="104" t="s">
        <v>3661</v>
      </c>
      <c r="S758" s="75">
        <f t="shared" si="33"/>
        <v>1870</v>
      </c>
      <c r="T758" s="75" t="str">
        <f t="shared" si="34"/>
        <v>Tạp vụ</v>
      </c>
      <c r="V758">
        <f t="shared" si="35"/>
        <v>18700301</v>
      </c>
    </row>
    <row r="759" spans="1:22" ht="374">
      <c r="A759" s="20" t="s">
        <v>80</v>
      </c>
      <c r="B759" s="21">
        <v>7</v>
      </c>
      <c r="C759" s="23" t="s">
        <v>28</v>
      </c>
      <c r="D759" s="23" t="s">
        <v>13</v>
      </c>
      <c r="E759" s="21" t="s">
        <v>1048</v>
      </c>
      <c r="F759" s="34" t="s">
        <v>1213</v>
      </c>
      <c r="G759" s="34" t="s">
        <v>3829</v>
      </c>
      <c r="H759" s="34"/>
      <c r="I759" s="34" t="s">
        <v>3828</v>
      </c>
      <c r="J759" s="21"/>
      <c r="K759" s="34" t="s">
        <v>1214</v>
      </c>
      <c r="L759" s="34" t="s">
        <v>85</v>
      </c>
      <c r="M759" s="31" t="s">
        <v>4493</v>
      </c>
      <c r="N759" s="31" t="s">
        <v>1116</v>
      </c>
      <c r="O759" s="31"/>
      <c r="P759" s="31"/>
      <c r="Q759" s="104"/>
      <c r="R759" s="104" t="s">
        <v>3661</v>
      </c>
      <c r="S759" s="75">
        <f t="shared" si="33"/>
        <v>1870</v>
      </c>
      <c r="T759" s="75" t="str">
        <f t="shared" si="34"/>
        <v>Tạp vụ</v>
      </c>
      <c r="V759">
        <f t="shared" si="35"/>
        <v>18700301</v>
      </c>
    </row>
    <row r="760" spans="1:22" ht="357">
      <c r="A760" s="20" t="s">
        <v>80</v>
      </c>
      <c r="B760" s="21">
        <v>7</v>
      </c>
      <c r="C760" s="23" t="s">
        <v>28</v>
      </c>
      <c r="D760" s="23" t="s">
        <v>13</v>
      </c>
      <c r="E760" s="21" t="s">
        <v>1049</v>
      </c>
      <c r="F760" s="34" t="s">
        <v>1215</v>
      </c>
      <c r="G760" s="34" t="s">
        <v>3829</v>
      </c>
      <c r="H760" s="34"/>
      <c r="I760" s="34" t="s">
        <v>3846</v>
      </c>
      <c r="J760" s="21"/>
      <c r="K760" s="34" t="s">
        <v>1216</v>
      </c>
      <c r="L760" s="34" t="s">
        <v>3701</v>
      </c>
      <c r="M760" s="32" t="s">
        <v>4494</v>
      </c>
      <c r="N760" s="31" t="s">
        <v>1117</v>
      </c>
      <c r="O760" s="31" t="s">
        <v>3702</v>
      </c>
      <c r="P760" s="31" t="s">
        <v>1926</v>
      </c>
      <c r="Q760" s="104" t="s">
        <v>1916</v>
      </c>
      <c r="R760" s="104" t="s">
        <v>3661</v>
      </c>
      <c r="S760" s="75">
        <f t="shared" si="33"/>
        <v>1870</v>
      </c>
      <c r="T760" s="75" t="str">
        <f t="shared" si="34"/>
        <v>Tạp vụ</v>
      </c>
      <c r="V760">
        <f t="shared" si="35"/>
        <v>18700301</v>
      </c>
    </row>
    <row r="761" spans="1:22" ht="409.5">
      <c r="A761" s="20" t="s">
        <v>80</v>
      </c>
      <c r="B761" s="21">
        <v>7</v>
      </c>
      <c r="C761" s="23" t="s">
        <v>28</v>
      </c>
      <c r="D761" s="23" t="s">
        <v>13</v>
      </c>
      <c r="E761" s="21" t="s">
        <v>1050</v>
      </c>
      <c r="F761" s="34" t="s">
        <v>1217</v>
      </c>
      <c r="G761" s="34" t="s">
        <v>3829</v>
      </c>
      <c r="H761" s="34"/>
      <c r="I761" s="34" t="s">
        <v>3823</v>
      </c>
      <c r="J761" s="21" t="s">
        <v>3828</v>
      </c>
      <c r="K761" s="34" t="s">
        <v>1218</v>
      </c>
      <c r="L761" s="34" t="s">
        <v>86</v>
      </c>
      <c r="M761" s="31" t="s">
        <v>4495</v>
      </c>
      <c r="N761" s="31" t="s">
        <v>1118</v>
      </c>
      <c r="O761" s="31" t="s">
        <v>3703</v>
      </c>
      <c r="P761" s="31" t="s">
        <v>1910</v>
      </c>
      <c r="Q761" s="104" t="s">
        <v>1918</v>
      </c>
      <c r="R761" s="104" t="s">
        <v>3661</v>
      </c>
      <c r="S761" s="75">
        <f t="shared" si="33"/>
        <v>1870</v>
      </c>
      <c r="T761" s="75" t="str">
        <f t="shared" si="34"/>
        <v>Tạp vụ</v>
      </c>
      <c r="V761">
        <f t="shared" si="35"/>
        <v>18700301</v>
      </c>
    </row>
    <row r="762" spans="1:22" ht="272">
      <c r="A762" s="20" t="s">
        <v>80</v>
      </c>
      <c r="B762" s="21">
        <v>7</v>
      </c>
      <c r="C762" s="23" t="s">
        <v>28</v>
      </c>
      <c r="D762" s="23" t="s">
        <v>13</v>
      </c>
      <c r="E762" s="21" t="s">
        <v>1051</v>
      </c>
      <c r="F762" s="34" t="s">
        <v>1219</v>
      </c>
      <c r="G762" s="34" t="s">
        <v>3829</v>
      </c>
      <c r="H762" s="34"/>
      <c r="I762" s="34" t="s">
        <v>3846</v>
      </c>
      <c r="J762" s="21"/>
      <c r="K762" s="34" t="s">
        <v>1220</v>
      </c>
      <c r="L762" s="34" t="s">
        <v>87</v>
      </c>
      <c r="M762" s="32" t="s">
        <v>4496</v>
      </c>
      <c r="N762" s="31" t="s">
        <v>1119</v>
      </c>
      <c r="O762" s="31" t="s">
        <v>3704</v>
      </c>
      <c r="P762" s="31" t="s">
        <v>1899</v>
      </c>
      <c r="Q762" s="104" t="s">
        <v>1917</v>
      </c>
      <c r="R762" s="104" t="s">
        <v>3661</v>
      </c>
      <c r="S762" s="75">
        <f t="shared" si="33"/>
        <v>1870</v>
      </c>
      <c r="T762" s="75" t="str">
        <f t="shared" si="34"/>
        <v>Tạp vụ</v>
      </c>
      <c r="V762">
        <f t="shared" si="35"/>
        <v>18700301</v>
      </c>
    </row>
    <row r="763" spans="1:22" ht="409.5">
      <c r="A763" s="20" t="s">
        <v>80</v>
      </c>
      <c r="B763" s="21">
        <v>7</v>
      </c>
      <c r="C763" s="23" t="s">
        <v>28</v>
      </c>
      <c r="D763" s="23" t="s">
        <v>13</v>
      </c>
      <c r="E763" s="21" t="s">
        <v>1052</v>
      </c>
      <c r="F763" s="34" t="s">
        <v>1221</v>
      </c>
      <c r="G763" s="34" t="s">
        <v>3829</v>
      </c>
      <c r="H763" s="34"/>
      <c r="I763" s="34" t="s">
        <v>3828</v>
      </c>
      <c r="J763" s="21"/>
      <c r="K763" s="34" t="s">
        <v>1222</v>
      </c>
      <c r="L763" s="34" t="s">
        <v>88</v>
      </c>
      <c r="M763" s="32" t="s">
        <v>4497</v>
      </c>
      <c r="N763" s="31" t="s">
        <v>1120</v>
      </c>
      <c r="O763" s="31" t="s">
        <v>3705</v>
      </c>
      <c r="P763" s="31" t="s">
        <v>1927</v>
      </c>
      <c r="Q763" s="104" t="s">
        <v>1916</v>
      </c>
      <c r="R763" s="104" t="s">
        <v>3661</v>
      </c>
      <c r="S763" s="75">
        <f t="shared" si="33"/>
        <v>1870</v>
      </c>
      <c r="T763" s="75" t="str">
        <f t="shared" si="34"/>
        <v>Tạp vụ</v>
      </c>
      <c r="V763">
        <f t="shared" si="35"/>
        <v>18700301</v>
      </c>
    </row>
    <row r="764" spans="1:22" ht="204">
      <c r="A764" s="20" t="s">
        <v>80</v>
      </c>
      <c r="B764" s="21">
        <v>7</v>
      </c>
      <c r="C764" s="23" t="s">
        <v>28</v>
      </c>
      <c r="D764" s="23" t="s">
        <v>13</v>
      </c>
      <c r="E764" s="21" t="s">
        <v>1053</v>
      </c>
      <c r="F764" s="34" t="s">
        <v>1223</v>
      </c>
      <c r="G764" s="34" t="s">
        <v>3829</v>
      </c>
      <c r="H764" s="34"/>
      <c r="I764" s="34" t="s">
        <v>3846</v>
      </c>
      <c r="J764" s="21"/>
      <c r="K764" s="34" t="s">
        <v>1224</v>
      </c>
      <c r="L764" s="34" t="s">
        <v>89</v>
      </c>
      <c r="M764" s="31" t="s">
        <v>4498</v>
      </c>
      <c r="N764" s="31" t="s">
        <v>1121</v>
      </c>
      <c r="O764" s="31"/>
      <c r="P764" s="31"/>
      <c r="Q764" s="104"/>
      <c r="R764" s="104" t="s">
        <v>3661</v>
      </c>
      <c r="S764" s="75">
        <f t="shared" si="33"/>
        <v>1870</v>
      </c>
      <c r="T764" s="75" t="str">
        <f t="shared" si="34"/>
        <v>Tạp vụ</v>
      </c>
      <c r="V764">
        <f t="shared" si="35"/>
        <v>18700301</v>
      </c>
    </row>
    <row r="765" spans="1:22" ht="102">
      <c r="A765" s="20" t="s">
        <v>80</v>
      </c>
      <c r="B765" s="21">
        <v>7</v>
      </c>
      <c r="C765" s="23" t="s">
        <v>28</v>
      </c>
      <c r="D765" s="23" t="s">
        <v>13</v>
      </c>
      <c r="E765" s="21" t="s">
        <v>1013</v>
      </c>
      <c r="F765" s="34" t="s">
        <v>1225</v>
      </c>
      <c r="G765" s="34" t="s">
        <v>3829</v>
      </c>
      <c r="H765" s="34"/>
      <c r="I765" s="34" t="s">
        <v>3846</v>
      </c>
      <c r="J765" s="21"/>
      <c r="K765" s="34" t="s">
        <v>1226</v>
      </c>
      <c r="L765" s="34" t="s">
        <v>90</v>
      </c>
      <c r="M765" s="31" t="s">
        <v>4499</v>
      </c>
      <c r="N765" s="31" t="s">
        <v>1122</v>
      </c>
      <c r="O765" s="31"/>
      <c r="P765" s="31"/>
      <c r="Q765" s="104"/>
      <c r="R765" s="104" t="s">
        <v>3661</v>
      </c>
      <c r="S765" s="75">
        <f t="shared" si="33"/>
        <v>1870</v>
      </c>
      <c r="T765" s="75" t="str">
        <f t="shared" si="34"/>
        <v>Tạp vụ</v>
      </c>
      <c r="V765">
        <f t="shared" si="35"/>
        <v>18700301</v>
      </c>
    </row>
    <row r="766" spans="1:22" ht="409.5">
      <c r="A766" s="20" t="s">
        <v>80</v>
      </c>
      <c r="B766" s="21">
        <v>7</v>
      </c>
      <c r="C766" s="23" t="s">
        <v>28</v>
      </c>
      <c r="D766" s="23" t="s">
        <v>13</v>
      </c>
      <c r="E766" s="21" t="s">
        <v>1059</v>
      </c>
      <c r="F766" s="34" t="s">
        <v>1227</v>
      </c>
      <c r="G766" s="34" t="s">
        <v>3829</v>
      </c>
      <c r="H766" s="34"/>
      <c r="I766" s="34" t="s">
        <v>3828</v>
      </c>
      <c r="J766" s="21"/>
      <c r="K766" s="34" t="s">
        <v>1228</v>
      </c>
      <c r="L766" s="34" t="s">
        <v>91</v>
      </c>
      <c r="M766" s="32" t="s">
        <v>4500</v>
      </c>
      <c r="N766" s="31" t="s">
        <v>1123</v>
      </c>
      <c r="O766" s="31" t="s">
        <v>3706</v>
      </c>
      <c r="P766" s="31" t="s">
        <v>1911</v>
      </c>
      <c r="Q766" s="104" t="s">
        <v>1917</v>
      </c>
      <c r="R766" s="104" t="s">
        <v>3661</v>
      </c>
      <c r="S766" s="75">
        <f t="shared" si="33"/>
        <v>1870</v>
      </c>
      <c r="T766" s="75" t="str">
        <f t="shared" si="34"/>
        <v>Tạp vụ</v>
      </c>
      <c r="V766">
        <f t="shared" si="35"/>
        <v>18700301</v>
      </c>
    </row>
    <row r="767" spans="1:22" ht="409.5">
      <c r="A767" s="20" t="s">
        <v>80</v>
      </c>
      <c r="B767" s="21">
        <v>7</v>
      </c>
      <c r="C767" s="23" t="s">
        <v>28</v>
      </c>
      <c r="D767" s="23" t="s">
        <v>13</v>
      </c>
      <c r="E767" s="21" t="s">
        <v>1058</v>
      </c>
      <c r="F767" s="34" t="s">
        <v>1229</v>
      </c>
      <c r="G767" s="34" t="s">
        <v>3829</v>
      </c>
      <c r="H767" s="34"/>
      <c r="I767" s="34" t="s">
        <v>3831</v>
      </c>
      <c r="J767" s="21"/>
      <c r="K767" s="34" t="s">
        <v>1230</v>
      </c>
      <c r="L767" s="34" t="s">
        <v>92</v>
      </c>
      <c r="M767" s="32" t="s">
        <v>4501</v>
      </c>
      <c r="N767" s="31" t="s">
        <v>1124</v>
      </c>
      <c r="O767" s="31" t="s">
        <v>3707</v>
      </c>
      <c r="P767" s="31" t="s">
        <v>1928</v>
      </c>
      <c r="Q767" s="104" t="s">
        <v>1918</v>
      </c>
      <c r="R767" s="104" t="s">
        <v>3661</v>
      </c>
      <c r="S767" s="75">
        <f t="shared" si="33"/>
        <v>1870</v>
      </c>
      <c r="T767" s="75" t="str">
        <f t="shared" si="34"/>
        <v>Tạp vụ</v>
      </c>
      <c r="V767">
        <f t="shared" si="35"/>
        <v>18700301</v>
      </c>
    </row>
    <row r="768" spans="1:22" ht="289">
      <c r="A768" s="20" t="s">
        <v>80</v>
      </c>
      <c r="B768" s="21">
        <v>7</v>
      </c>
      <c r="C768" s="23" t="s">
        <v>28</v>
      </c>
      <c r="D768" s="23" t="s">
        <v>13</v>
      </c>
      <c r="E768" s="21" t="s">
        <v>1055</v>
      </c>
      <c r="F768" s="34" t="s">
        <v>1231</v>
      </c>
      <c r="G768" s="34" t="s">
        <v>3829</v>
      </c>
      <c r="H768" s="34"/>
      <c r="I768" s="34" t="s">
        <v>3823</v>
      </c>
      <c r="J768" s="21"/>
      <c r="K768" s="34" t="s">
        <v>1232</v>
      </c>
      <c r="L768" s="34" t="s">
        <v>93</v>
      </c>
      <c r="M768" s="31" t="s">
        <v>4502</v>
      </c>
      <c r="N768" s="31" t="s">
        <v>1125</v>
      </c>
      <c r="O768" s="31" t="s">
        <v>1057</v>
      </c>
      <c r="P768" s="31"/>
      <c r="Q768" s="104"/>
      <c r="R768" s="104" t="s">
        <v>3661</v>
      </c>
      <c r="S768" s="75">
        <f t="shared" si="33"/>
        <v>1870</v>
      </c>
      <c r="T768" s="75" t="str">
        <f t="shared" si="34"/>
        <v>Tạp vụ</v>
      </c>
      <c r="V768">
        <f t="shared" si="35"/>
        <v>18700301</v>
      </c>
    </row>
    <row r="769" spans="1:22" ht="221">
      <c r="A769" s="20" t="s">
        <v>80</v>
      </c>
      <c r="B769" s="21">
        <v>7</v>
      </c>
      <c r="C769" s="23" t="s">
        <v>28</v>
      </c>
      <c r="D769" s="23" t="s">
        <v>13</v>
      </c>
      <c r="E769" s="21" t="s">
        <v>1056</v>
      </c>
      <c r="F769" s="34" t="s">
        <v>1233</v>
      </c>
      <c r="G769" s="34" t="s">
        <v>3829</v>
      </c>
      <c r="H769" s="34"/>
      <c r="I769" s="34" t="s">
        <v>3846</v>
      </c>
      <c r="J769" s="21"/>
      <c r="K769" s="34" t="s">
        <v>1234</v>
      </c>
      <c r="L769" s="34" t="s">
        <v>94</v>
      </c>
      <c r="M769" s="31" t="s">
        <v>4503</v>
      </c>
      <c r="N769" s="31" t="s">
        <v>1126</v>
      </c>
      <c r="O769" s="31" t="s">
        <v>1057</v>
      </c>
      <c r="P769" s="31"/>
      <c r="Q769" s="104"/>
      <c r="R769" s="104" t="s">
        <v>3661</v>
      </c>
      <c r="S769" s="75">
        <f t="shared" si="33"/>
        <v>1870</v>
      </c>
      <c r="T769" s="75" t="str">
        <f t="shared" si="34"/>
        <v>Tạp vụ</v>
      </c>
      <c r="V769">
        <f t="shared" si="35"/>
        <v>18700301</v>
      </c>
    </row>
    <row r="770" spans="1:22" ht="409.5">
      <c r="A770" s="20" t="s">
        <v>80</v>
      </c>
      <c r="B770" s="21">
        <v>7</v>
      </c>
      <c r="C770" s="23" t="s">
        <v>28</v>
      </c>
      <c r="D770" s="23" t="s">
        <v>13</v>
      </c>
      <c r="E770" s="21" t="s">
        <v>1029</v>
      </c>
      <c r="F770" s="34" t="s">
        <v>1235</v>
      </c>
      <c r="G770" s="25" t="s">
        <v>3854</v>
      </c>
      <c r="H770" s="25"/>
      <c r="I770" s="25" t="s">
        <v>4814</v>
      </c>
      <c r="J770" s="25"/>
      <c r="K770" s="34" t="s">
        <v>1236</v>
      </c>
      <c r="L770" s="34" t="s">
        <v>3708</v>
      </c>
      <c r="M770" s="31" t="s">
        <v>4504</v>
      </c>
      <c r="N770" s="31" t="s">
        <v>1127</v>
      </c>
      <c r="O770" s="31"/>
      <c r="P770" s="31"/>
      <c r="Q770" s="104"/>
      <c r="R770" s="104" t="s">
        <v>3661</v>
      </c>
      <c r="S770" s="75">
        <f t="shared" si="33"/>
        <v>1870</v>
      </c>
      <c r="T770" s="75" t="str">
        <f t="shared" si="34"/>
        <v>Tạp vụ</v>
      </c>
      <c r="V770">
        <f t="shared" si="35"/>
        <v>18700301</v>
      </c>
    </row>
    <row r="771" spans="1:22" ht="409.5">
      <c r="A771" s="20" t="s">
        <v>80</v>
      </c>
      <c r="B771" s="21">
        <v>7</v>
      </c>
      <c r="C771" s="23" t="s">
        <v>28</v>
      </c>
      <c r="D771" s="23" t="s">
        <v>13</v>
      </c>
      <c r="E771" s="21" t="s">
        <v>1025</v>
      </c>
      <c r="F771" s="34" t="s">
        <v>1237</v>
      </c>
      <c r="G771" s="34" t="s">
        <v>3837</v>
      </c>
      <c r="H771" s="34"/>
      <c r="I771" s="34" t="s">
        <v>3838</v>
      </c>
      <c r="J771" s="21"/>
      <c r="K771" s="34" t="s">
        <v>1238</v>
      </c>
      <c r="L771" s="34" t="s">
        <v>3709</v>
      </c>
      <c r="M771" s="31" t="s">
        <v>4505</v>
      </c>
      <c r="N771" s="31" t="s">
        <v>1128</v>
      </c>
      <c r="O771" s="31"/>
      <c r="P771" s="31"/>
      <c r="Q771" s="104"/>
      <c r="R771" s="104" t="s">
        <v>3661</v>
      </c>
      <c r="S771" s="75">
        <f t="shared" si="33"/>
        <v>1870</v>
      </c>
      <c r="T771" s="75" t="str">
        <f t="shared" si="34"/>
        <v>Tạp vụ</v>
      </c>
      <c r="V771">
        <f t="shared" ref="V771:V834" si="40">IF($A771="","",VALUE(MID($A771,7,4)&amp;MID($A771,4,2)&amp;MID($A771,1,2)))</f>
        <v>18700301</v>
      </c>
    </row>
    <row r="772" spans="1:22" ht="409.5">
      <c r="A772" s="20" t="s">
        <v>80</v>
      </c>
      <c r="B772" s="21">
        <v>7</v>
      </c>
      <c r="C772" s="23" t="s">
        <v>28</v>
      </c>
      <c r="D772" s="23" t="s">
        <v>13</v>
      </c>
      <c r="E772" s="21" t="s">
        <v>1054</v>
      </c>
      <c r="F772" s="34" t="s">
        <v>1239</v>
      </c>
      <c r="G772" s="34" t="s">
        <v>3854</v>
      </c>
      <c r="H772" s="34"/>
      <c r="I772" s="34" t="s">
        <v>4814</v>
      </c>
      <c r="J772" s="21"/>
      <c r="K772" s="34" t="s">
        <v>1240</v>
      </c>
      <c r="L772" s="34" t="s">
        <v>97</v>
      </c>
      <c r="M772" s="31" t="s">
        <v>4506</v>
      </c>
      <c r="N772" s="31" t="s">
        <v>1129</v>
      </c>
      <c r="O772" s="31"/>
      <c r="P772" s="31"/>
      <c r="Q772" s="104"/>
      <c r="R772" s="104" t="s">
        <v>3661</v>
      </c>
      <c r="S772" s="75">
        <f t="shared" ref="S772:S835" si="41">IFERROR(VALUE(RIGHT(TRIM(A772),4)),"")</f>
        <v>1870</v>
      </c>
      <c r="T772" s="75" t="str">
        <f t="shared" ref="T772:T835" si="42">IF(TRIM(D772)="Tập vụ","Tạp vụ",TRIM(D772))</f>
        <v>Tạp vụ</v>
      </c>
      <c r="V772">
        <f t="shared" si="40"/>
        <v>18700301</v>
      </c>
    </row>
    <row r="773" spans="1:22" ht="187">
      <c r="A773" s="20" t="s">
        <v>95</v>
      </c>
      <c r="B773" s="21">
        <v>8</v>
      </c>
      <c r="C773" s="23" t="s">
        <v>28</v>
      </c>
      <c r="D773" s="23" t="s">
        <v>27</v>
      </c>
      <c r="E773" s="21" t="s">
        <v>1013</v>
      </c>
      <c r="F773" s="21" t="s">
        <v>3038</v>
      </c>
      <c r="G773" s="21" t="s">
        <v>3844</v>
      </c>
      <c r="H773" s="21"/>
      <c r="I773" s="34" t="s">
        <v>3827</v>
      </c>
      <c r="J773" s="21"/>
      <c r="K773" s="21" t="s">
        <v>2709</v>
      </c>
      <c r="L773" s="21" t="s">
        <v>98</v>
      </c>
      <c r="M773" s="31" t="s">
        <v>4507</v>
      </c>
      <c r="N773" s="31" t="s">
        <v>1241</v>
      </c>
      <c r="O773" s="31"/>
      <c r="P773" s="31"/>
      <c r="Q773" s="104"/>
      <c r="R773" s="104" t="s">
        <v>3661</v>
      </c>
      <c r="S773" s="75">
        <f t="shared" si="41"/>
        <v>1870</v>
      </c>
      <c r="T773" s="75" t="str">
        <f t="shared" si="42"/>
        <v>Công vụ</v>
      </c>
      <c r="V773">
        <f t="shared" si="40"/>
        <v>18700308</v>
      </c>
    </row>
    <row r="774" spans="1:22" ht="409.5">
      <c r="A774" s="20" t="s">
        <v>95</v>
      </c>
      <c r="B774" s="21">
        <v>8</v>
      </c>
      <c r="C774" s="23" t="s">
        <v>28</v>
      </c>
      <c r="D774" s="23" t="s">
        <v>27</v>
      </c>
      <c r="E774" s="21" t="s">
        <v>1070</v>
      </c>
      <c r="F774" s="21" t="s">
        <v>3039</v>
      </c>
      <c r="G774" s="21" t="s">
        <v>3844</v>
      </c>
      <c r="H774" s="21"/>
      <c r="I774" s="34" t="s">
        <v>3880</v>
      </c>
      <c r="J774" s="21" t="s">
        <v>3827</v>
      </c>
      <c r="K774" s="21" t="s">
        <v>2710</v>
      </c>
      <c r="L774" s="21" t="s">
        <v>99</v>
      </c>
      <c r="M774" s="32" t="s">
        <v>4508</v>
      </c>
      <c r="N774" s="31" t="s">
        <v>1242</v>
      </c>
      <c r="O774" s="31" t="s">
        <v>3710</v>
      </c>
      <c r="P774" s="31"/>
      <c r="Q774" s="104"/>
      <c r="R774" s="104" t="s">
        <v>3661</v>
      </c>
      <c r="S774" s="75">
        <f t="shared" si="41"/>
        <v>1870</v>
      </c>
      <c r="T774" s="75" t="str">
        <f t="shared" si="42"/>
        <v>Công vụ</v>
      </c>
      <c r="V774">
        <f t="shared" si="40"/>
        <v>18700308</v>
      </c>
    </row>
    <row r="775" spans="1:22" ht="224">
      <c r="A775" s="20" t="s">
        <v>95</v>
      </c>
      <c r="B775" s="21">
        <v>8</v>
      </c>
      <c r="C775" s="23" t="s">
        <v>28</v>
      </c>
      <c r="D775" s="23" t="s">
        <v>27</v>
      </c>
      <c r="E775" s="21" t="s">
        <v>1071</v>
      </c>
      <c r="F775" s="21" t="s">
        <v>3040</v>
      </c>
      <c r="G775" s="21" t="s">
        <v>3877</v>
      </c>
      <c r="H775" s="21"/>
      <c r="I775" s="34" t="s">
        <v>3838</v>
      </c>
      <c r="J775" s="21"/>
      <c r="K775" s="21" t="s">
        <v>2711</v>
      </c>
      <c r="L775" s="21" t="s">
        <v>3711</v>
      </c>
      <c r="M775" s="31" t="s">
        <v>4509</v>
      </c>
      <c r="N775" s="31" t="s">
        <v>1243</v>
      </c>
      <c r="O775" s="31"/>
      <c r="P775" s="31"/>
      <c r="Q775" s="104"/>
      <c r="R775" s="104" t="s">
        <v>3661</v>
      </c>
      <c r="S775" s="75">
        <f t="shared" si="41"/>
        <v>1870</v>
      </c>
      <c r="T775" s="75" t="str">
        <f t="shared" si="42"/>
        <v>Công vụ</v>
      </c>
      <c r="V775">
        <f t="shared" si="40"/>
        <v>18700308</v>
      </c>
    </row>
    <row r="776" spans="1:22" ht="409.5">
      <c r="A776" s="20" t="s">
        <v>95</v>
      </c>
      <c r="B776" s="21">
        <v>8</v>
      </c>
      <c r="C776" s="23" t="s">
        <v>28</v>
      </c>
      <c r="D776" s="23" t="s">
        <v>27</v>
      </c>
      <c r="E776" s="21" t="s">
        <v>1072</v>
      </c>
      <c r="F776" s="21" t="s">
        <v>3041</v>
      </c>
      <c r="G776" s="21" t="s">
        <v>3844</v>
      </c>
      <c r="H776" s="21" t="s">
        <v>3837</v>
      </c>
      <c r="I776" s="34" t="s">
        <v>3828</v>
      </c>
      <c r="J776" s="21"/>
      <c r="K776" s="21" t="s">
        <v>2712</v>
      </c>
      <c r="L776" s="21" t="s">
        <v>100</v>
      </c>
      <c r="M776" s="32" t="s">
        <v>4595</v>
      </c>
      <c r="N776" s="31" t="s">
        <v>1244</v>
      </c>
      <c r="O776" s="31" t="s">
        <v>3712</v>
      </c>
      <c r="P776" s="31"/>
      <c r="Q776" s="104"/>
      <c r="R776" s="104" t="s">
        <v>3661</v>
      </c>
      <c r="S776" s="75">
        <f t="shared" si="41"/>
        <v>1870</v>
      </c>
      <c r="T776" s="75" t="str">
        <f t="shared" si="42"/>
        <v>Công vụ</v>
      </c>
      <c r="V776">
        <f t="shared" si="40"/>
        <v>18700308</v>
      </c>
    </row>
    <row r="777" spans="1:22" ht="240">
      <c r="A777" s="24" t="s">
        <v>95</v>
      </c>
      <c r="B777" s="21">
        <v>8</v>
      </c>
      <c r="C777" s="23" t="s">
        <v>28</v>
      </c>
      <c r="D777" s="23" t="s">
        <v>27</v>
      </c>
      <c r="E777" s="21" t="s">
        <v>1073</v>
      </c>
      <c r="F777" s="21" t="s">
        <v>3042</v>
      </c>
      <c r="G777" s="21" t="s">
        <v>3837</v>
      </c>
      <c r="H777" s="21"/>
      <c r="I777" s="34" t="s">
        <v>3828</v>
      </c>
      <c r="J777" s="21"/>
      <c r="K777" s="21" t="s">
        <v>2713</v>
      </c>
      <c r="L777" s="21" t="s">
        <v>101</v>
      </c>
      <c r="M777" s="31" t="s">
        <v>4510</v>
      </c>
      <c r="N777" s="31" t="s">
        <v>1245</v>
      </c>
      <c r="O777" s="31"/>
      <c r="P777" s="31"/>
      <c r="Q777" s="104"/>
      <c r="R777" s="104" t="s">
        <v>3661</v>
      </c>
      <c r="S777" s="75">
        <f t="shared" si="41"/>
        <v>1870</v>
      </c>
      <c r="T777" s="75" t="str">
        <f t="shared" si="42"/>
        <v>Công vụ</v>
      </c>
      <c r="V777">
        <f t="shared" si="40"/>
        <v>18700308</v>
      </c>
    </row>
    <row r="778" spans="1:22" ht="409.5">
      <c r="A778" s="20" t="s">
        <v>95</v>
      </c>
      <c r="B778" s="21">
        <v>8</v>
      </c>
      <c r="C778" s="23" t="s">
        <v>28</v>
      </c>
      <c r="D778" s="23" t="s">
        <v>13</v>
      </c>
      <c r="E778" s="21" t="s">
        <v>1013</v>
      </c>
      <c r="F778" s="21" t="s">
        <v>3043</v>
      </c>
      <c r="G778" s="130" t="s">
        <v>3837</v>
      </c>
      <c r="H778" s="123" t="s">
        <v>3854</v>
      </c>
      <c r="I778" s="34" t="s">
        <v>3838</v>
      </c>
      <c r="J778" s="21"/>
      <c r="K778" s="21" t="s">
        <v>2714</v>
      </c>
      <c r="L778" s="21" t="s">
        <v>102</v>
      </c>
      <c r="M778" s="31" t="s">
        <v>4511</v>
      </c>
      <c r="N778" s="31" t="s">
        <v>1246</v>
      </c>
      <c r="O778" s="31"/>
      <c r="P778" s="31"/>
      <c r="Q778" s="104"/>
      <c r="R778" s="104" t="s">
        <v>3661</v>
      </c>
      <c r="S778" s="75">
        <f t="shared" si="41"/>
        <v>1870</v>
      </c>
      <c r="T778" s="75" t="str">
        <f t="shared" si="42"/>
        <v>Tạp vụ</v>
      </c>
      <c r="V778">
        <f t="shared" si="40"/>
        <v>18700308</v>
      </c>
    </row>
    <row r="779" spans="1:22" ht="409.5">
      <c r="A779" s="20" t="s">
        <v>95</v>
      </c>
      <c r="B779" s="21">
        <v>8</v>
      </c>
      <c r="C779" s="23" t="s">
        <v>28</v>
      </c>
      <c r="D779" s="23" t="s">
        <v>13</v>
      </c>
      <c r="E779" s="21" t="s">
        <v>1069</v>
      </c>
      <c r="F779" s="21" t="s">
        <v>3044</v>
      </c>
      <c r="G779" s="21" t="s">
        <v>3829</v>
      </c>
      <c r="H779" s="21"/>
      <c r="I779" s="34" t="s">
        <v>3828</v>
      </c>
      <c r="J779" s="21" t="s">
        <v>3830</v>
      </c>
      <c r="K779" s="21" t="s">
        <v>2715</v>
      </c>
      <c r="L779" s="21" t="s">
        <v>103</v>
      </c>
      <c r="M779" s="31" t="s">
        <v>4512</v>
      </c>
      <c r="N779" s="31" t="s">
        <v>1247</v>
      </c>
      <c r="O779" s="31"/>
      <c r="P779" s="31"/>
      <c r="Q779" s="104"/>
      <c r="R779" s="104" t="s">
        <v>3661</v>
      </c>
      <c r="S779" s="75">
        <f t="shared" si="41"/>
        <v>1870</v>
      </c>
      <c r="T779" s="75" t="str">
        <f t="shared" si="42"/>
        <v>Tạp vụ</v>
      </c>
      <c r="V779">
        <f t="shared" si="40"/>
        <v>18700308</v>
      </c>
    </row>
    <row r="780" spans="1:22" ht="391">
      <c r="A780" s="20" t="s">
        <v>95</v>
      </c>
      <c r="B780" s="21">
        <v>8</v>
      </c>
      <c r="C780" s="23" t="s">
        <v>28</v>
      </c>
      <c r="D780" s="23" t="s">
        <v>13</v>
      </c>
      <c r="E780" s="21" t="s">
        <v>1068</v>
      </c>
      <c r="F780" s="21" t="s">
        <v>3045</v>
      </c>
      <c r="G780" s="21" t="s">
        <v>3829</v>
      </c>
      <c r="H780" s="21"/>
      <c r="I780" s="34" t="s">
        <v>3846</v>
      </c>
      <c r="J780" s="21"/>
      <c r="K780" s="21" t="s">
        <v>2716</v>
      </c>
      <c r="L780" s="21" t="s">
        <v>104</v>
      </c>
      <c r="M780" s="31" t="s">
        <v>4513</v>
      </c>
      <c r="N780" s="31" t="s">
        <v>1248</v>
      </c>
      <c r="O780" s="31" t="s">
        <v>3713</v>
      </c>
      <c r="P780" s="31" t="s">
        <v>1929</v>
      </c>
      <c r="Q780" s="104" t="s">
        <v>1918</v>
      </c>
      <c r="R780" s="104" t="s">
        <v>3661</v>
      </c>
      <c r="S780" s="75">
        <f t="shared" si="41"/>
        <v>1870</v>
      </c>
      <c r="T780" s="75" t="str">
        <f t="shared" si="42"/>
        <v>Tạp vụ</v>
      </c>
      <c r="V780">
        <f t="shared" si="40"/>
        <v>18700308</v>
      </c>
    </row>
    <row r="781" spans="1:22" ht="240">
      <c r="A781" s="20" t="s">
        <v>95</v>
      </c>
      <c r="B781" s="21">
        <v>8</v>
      </c>
      <c r="C781" s="23" t="s">
        <v>28</v>
      </c>
      <c r="D781" s="23" t="s">
        <v>13</v>
      </c>
      <c r="E781" s="21" t="s">
        <v>1061</v>
      </c>
      <c r="F781" s="21" t="s">
        <v>3046</v>
      </c>
      <c r="G781" s="21" t="s">
        <v>3829</v>
      </c>
      <c r="H781" s="21"/>
      <c r="I781" s="34" t="s">
        <v>3828</v>
      </c>
      <c r="J781" s="21"/>
      <c r="K781" s="21" t="s">
        <v>2717</v>
      </c>
      <c r="L781" s="21" t="s">
        <v>3714</v>
      </c>
      <c r="M781" s="32" t="s">
        <v>4514</v>
      </c>
      <c r="N781" s="31" t="s">
        <v>1249</v>
      </c>
      <c r="O781" s="31"/>
      <c r="P781" s="31"/>
      <c r="Q781" s="104"/>
      <c r="R781" s="104" t="s">
        <v>3661</v>
      </c>
      <c r="S781" s="75">
        <f t="shared" si="41"/>
        <v>1870</v>
      </c>
      <c r="T781" s="75" t="str">
        <f t="shared" si="42"/>
        <v>Tạp vụ</v>
      </c>
      <c r="V781">
        <f t="shared" si="40"/>
        <v>18700308</v>
      </c>
    </row>
    <row r="782" spans="1:22" ht="409.5">
      <c r="A782" s="20" t="s">
        <v>95</v>
      </c>
      <c r="B782" s="21">
        <v>8</v>
      </c>
      <c r="C782" s="23" t="s">
        <v>28</v>
      </c>
      <c r="D782" s="23" t="s">
        <v>13</v>
      </c>
      <c r="E782" s="21" t="s">
        <v>1013</v>
      </c>
      <c r="F782" s="21" t="s">
        <v>3047</v>
      </c>
      <c r="G782" s="21" t="s">
        <v>3829</v>
      </c>
      <c r="H782" s="21"/>
      <c r="I782" s="34" t="s">
        <v>3828</v>
      </c>
      <c r="J782" s="21"/>
      <c r="K782" s="21" t="s">
        <v>2718</v>
      </c>
      <c r="L782" s="21" t="s">
        <v>105</v>
      </c>
      <c r="M782" s="31" t="s">
        <v>4515</v>
      </c>
      <c r="N782" s="31" t="s">
        <v>1250</v>
      </c>
      <c r="O782" s="31"/>
      <c r="P782" s="31"/>
      <c r="Q782" s="104"/>
      <c r="R782" s="104" t="s">
        <v>3661</v>
      </c>
      <c r="S782" s="75">
        <f t="shared" si="41"/>
        <v>1870</v>
      </c>
      <c r="T782" s="75" t="str">
        <f t="shared" si="42"/>
        <v>Tạp vụ</v>
      </c>
      <c r="V782">
        <f t="shared" si="40"/>
        <v>18700308</v>
      </c>
    </row>
    <row r="783" spans="1:22" ht="409.5">
      <c r="A783" s="20" t="s">
        <v>95</v>
      </c>
      <c r="B783" s="21">
        <v>8</v>
      </c>
      <c r="C783" s="23" t="s">
        <v>28</v>
      </c>
      <c r="D783" s="23" t="s">
        <v>13</v>
      </c>
      <c r="E783" s="21" t="s">
        <v>1067</v>
      </c>
      <c r="F783" s="21" t="s">
        <v>3048</v>
      </c>
      <c r="G783" s="21" t="s">
        <v>3829</v>
      </c>
      <c r="H783" s="21"/>
      <c r="I783" s="34" t="s">
        <v>3828</v>
      </c>
      <c r="J783" s="21"/>
      <c r="K783" s="21" t="s">
        <v>2719</v>
      </c>
      <c r="L783" s="21" t="s">
        <v>106</v>
      </c>
      <c r="M783" s="32" t="s">
        <v>4516</v>
      </c>
      <c r="N783" s="31" t="s">
        <v>1251</v>
      </c>
      <c r="O783" s="31" t="s">
        <v>3715</v>
      </c>
      <c r="P783" s="31" t="s">
        <v>1930</v>
      </c>
      <c r="Q783" s="104" t="s">
        <v>1918</v>
      </c>
      <c r="R783" s="104" t="s">
        <v>3661</v>
      </c>
      <c r="S783" s="75">
        <f t="shared" si="41"/>
        <v>1870</v>
      </c>
      <c r="T783" s="75" t="str">
        <f t="shared" si="42"/>
        <v>Tạp vụ</v>
      </c>
      <c r="V783">
        <f t="shared" si="40"/>
        <v>18700308</v>
      </c>
    </row>
    <row r="784" spans="1:22" ht="409.5">
      <c r="A784" s="20" t="s">
        <v>95</v>
      </c>
      <c r="B784" s="21">
        <v>8</v>
      </c>
      <c r="C784" s="23" t="s">
        <v>28</v>
      </c>
      <c r="D784" s="23" t="s">
        <v>13</v>
      </c>
      <c r="E784" s="21" t="s">
        <v>1066</v>
      </c>
      <c r="F784" s="21" t="s">
        <v>3049</v>
      </c>
      <c r="G784" s="21" t="s">
        <v>3829</v>
      </c>
      <c r="H784" s="21"/>
      <c r="I784" s="34" t="s">
        <v>3828</v>
      </c>
      <c r="J784" s="21"/>
      <c r="K784" s="21" t="s">
        <v>2720</v>
      </c>
      <c r="L784" s="21" t="s">
        <v>107</v>
      </c>
      <c r="M784" s="32" t="s">
        <v>4517</v>
      </c>
      <c r="N784" s="31" t="s">
        <v>1252</v>
      </c>
      <c r="O784" s="31" t="s">
        <v>3716</v>
      </c>
      <c r="P784" s="31" t="s">
        <v>1930</v>
      </c>
      <c r="Q784" s="104" t="s">
        <v>1918</v>
      </c>
      <c r="R784" s="104" t="s">
        <v>3661</v>
      </c>
      <c r="S784" s="75">
        <f t="shared" si="41"/>
        <v>1870</v>
      </c>
      <c r="T784" s="75" t="str">
        <f t="shared" si="42"/>
        <v>Tạp vụ</v>
      </c>
      <c r="V784">
        <f t="shared" si="40"/>
        <v>18700308</v>
      </c>
    </row>
    <row r="785" spans="1:22" ht="272">
      <c r="A785" s="20" t="s">
        <v>95</v>
      </c>
      <c r="B785" s="21">
        <v>8</v>
      </c>
      <c r="C785" s="23" t="s">
        <v>28</v>
      </c>
      <c r="D785" s="23" t="s">
        <v>13</v>
      </c>
      <c r="E785" s="21" t="s">
        <v>1065</v>
      </c>
      <c r="F785" s="21" t="s">
        <v>3050</v>
      </c>
      <c r="G785" s="21" t="s">
        <v>3829</v>
      </c>
      <c r="H785" s="21"/>
      <c r="I785" s="34" t="s">
        <v>3846</v>
      </c>
      <c r="J785" s="21"/>
      <c r="K785" s="21" t="s">
        <v>2721</v>
      </c>
      <c r="L785" s="21" t="s">
        <v>108</v>
      </c>
      <c r="M785" s="31" t="s">
        <v>4518</v>
      </c>
      <c r="N785" s="31" t="s">
        <v>1253</v>
      </c>
      <c r="O785" s="31"/>
      <c r="P785" s="31"/>
      <c r="Q785" s="104"/>
      <c r="R785" s="104" t="s">
        <v>3661</v>
      </c>
      <c r="S785" s="75">
        <f t="shared" si="41"/>
        <v>1870</v>
      </c>
      <c r="T785" s="75" t="str">
        <f t="shared" si="42"/>
        <v>Tạp vụ</v>
      </c>
      <c r="V785">
        <f t="shared" si="40"/>
        <v>18700308</v>
      </c>
    </row>
    <row r="786" spans="1:22" ht="272">
      <c r="A786" s="20" t="s">
        <v>95</v>
      </c>
      <c r="B786" s="21">
        <v>8</v>
      </c>
      <c r="C786" s="23" t="s">
        <v>28</v>
      </c>
      <c r="D786" s="23" t="s">
        <v>13</v>
      </c>
      <c r="E786" s="21" t="s">
        <v>1064</v>
      </c>
      <c r="F786" s="21" t="s">
        <v>3051</v>
      </c>
      <c r="G786" s="21" t="s">
        <v>3829</v>
      </c>
      <c r="H786" s="21"/>
      <c r="I786" s="34" t="s">
        <v>3846</v>
      </c>
      <c r="J786" s="21"/>
      <c r="K786" s="21" t="s">
        <v>2722</v>
      </c>
      <c r="L786" s="21" t="s">
        <v>109</v>
      </c>
      <c r="M786" s="32" t="s">
        <v>4519</v>
      </c>
      <c r="N786" s="31" t="s">
        <v>1254</v>
      </c>
      <c r="O786" s="31" t="s">
        <v>3717</v>
      </c>
      <c r="P786" s="31" t="s">
        <v>1931</v>
      </c>
      <c r="Q786" s="104" t="s">
        <v>1918</v>
      </c>
      <c r="R786" s="104" t="s">
        <v>3661</v>
      </c>
      <c r="S786" s="75">
        <f t="shared" si="41"/>
        <v>1870</v>
      </c>
      <c r="T786" s="75" t="str">
        <f t="shared" si="42"/>
        <v>Tạp vụ</v>
      </c>
      <c r="V786">
        <f t="shared" si="40"/>
        <v>18700308</v>
      </c>
    </row>
    <row r="787" spans="1:22" ht="409.5">
      <c r="A787" s="20" t="s">
        <v>95</v>
      </c>
      <c r="B787" s="21">
        <v>8</v>
      </c>
      <c r="C787" s="23" t="s">
        <v>28</v>
      </c>
      <c r="D787" s="23" t="s">
        <v>13</v>
      </c>
      <c r="E787" s="21" t="s">
        <v>1063</v>
      </c>
      <c r="F787" s="21" t="s">
        <v>3052</v>
      </c>
      <c r="G787" s="21" t="s">
        <v>3829</v>
      </c>
      <c r="H787" s="21"/>
      <c r="I787" s="34" t="s">
        <v>3823</v>
      </c>
      <c r="J787" s="21"/>
      <c r="K787" s="21" t="s">
        <v>2723</v>
      </c>
      <c r="L787" s="21" t="s">
        <v>3718</v>
      </c>
      <c r="M787" s="31" t="s">
        <v>4520</v>
      </c>
      <c r="N787" s="31" t="s">
        <v>1255</v>
      </c>
      <c r="O787" s="31" t="s">
        <v>3719</v>
      </c>
      <c r="P787" s="31" t="s">
        <v>1932</v>
      </c>
      <c r="Q787" s="104" t="s">
        <v>1916</v>
      </c>
      <c r="R787" s="104" t="s">
        <v>3661</v>
      </c>
      <c r="S787" s="75">
        <f t="shared" si="41"/>
        <v>1870</v>
      </c>
      <c r="T787" s="75" t="str">
        <f t="shared" si="42"/>
        <v>Tạp vụ</v>
      </c>
      <c r="V787">
        <f t="shared" si="40"/>
        <v>18700308</v>
      </c>
    </row>
    <row r="788" spans="1:22" ht="272">
      <c r="A788" s="20" t="s">
        <v>95</v>
      </c>
      <c r="B788" s="21">
        <v>8</v>
      </c>
      <c r="C788" s="23" t="s">
        <v>28</v>
      </c>
      <c r="D788" s="23" t="s">
        <v>13</v>
      </c>
      <c r="E788" s="21" t="s">
        <v>1062</v>
      </c>
      <c r="F788" s="21" t="s">
        <v>3053</v>
      </c>
      <c r="G788" s="21" t="s">
        <v>3829</v>
      </c>
      <c r="H788" s="21"/>
      <c r="I788" s="34" t="s">
        <v>3846</v>
      </c>
      <c r="J788" s="21"/>
      <c r="K788" s="21" t="s">
        <v>2724</v>
      </c>
      <c r="L788" s="21" t="s">
        <v>110</v>
      </c>
      <c r="M788" s="32" t="s">
        <v>4521</v>
      </c>
      <c r="N788" s="31" t="s">
        <v>1256</v>
      </c>
      <c r="O788" s="31" t="s">
        <v>3720</v>
      </c>
      <c r="P788" s="31" t="s">
        <v>1933</v>
      </c>
      <c r="Q788" s="104" t="s">
        <v>1918</v>
      </c>
      <c r="R788" s="104" t="s">
        <v>3661</v>
      </c>
      <c r="S788" s="75">
        <f t="shared" si="41"/>
        <v>1870</v>
      </c>
      <c r="T788" s="75" t="str">
        <f t="shared" si="42"/>
        <v>Tạp vụ</v>
      </c>
      <c r="V788">
        <f t="shared" si="40"/>
        <v>18700308</v>
      </c>
    </row>
    <row r="789" spans="1:22" ht="306">
      <c r="A789" s="20" t="s">
        <v>95</v>
      </c>
      <c r="B789" s="21">
        <v>8</v>
      </c>
      <c r="C789" s="23" t="s">
        <v>28</v>
      </c>
      <c r="D789" s="23" t="s">
        <v>13</v>
      </c>
      <c r="E789" s="21" t="s">
        <v>1061</v>
      </c>
      <c r="F789" s="21" t="s">
        <v>3054</v>
      </c>
      <c r="G789" s="21" t="s">
        <v>3829</v>
      </c>
      <c r="H789" s="21"/>
      <c r="I789" s="34" t="s">
        <v>3846</v>
      </c>
      <c r="J789" s="21"/>
      <c r="K789" s="21" t="s">
        <v>2725</v>
      </c>
      <c r="L789" s="21" t="s">
        <v>3721</v>
      </c>
      <c r="M789" s="31" t="s">
        <v>4522</v>
      </c>
      <c r="N789" s="31" t="s">
        <v>1257</v>
      </c>
      <c r="O789" s="31"/>
      <c r="P789" s="31"/>
      <c r="Q789" s="104"/>
      <c r="R789" s="104" t="s">
        <v>3661</v>
      </c>
      <c r="S789" s="75">
        <f t="shared" si="41"/>
        <v>1870</v>
      </c>
      <c r="T789" s="75" t="str">
        <f t="shared" si="42"/>
        <v>Tạp vụ</v>
      </c>
      <c r="V789">
        <f t="shared" si="40"/>
        <v>18700308</v>
      </c>
    </row>
    <row r="790" spans="1:22" ht="409.5">
      <c r="A790" s="20" t="s">
        <v>95</v>
      </c>
      <c r="B790" s="21">
        <v>8</v>
      </c>
      <c r="C790" s="23" t="s">
        <v>28</v>
      </c>
      <c r="D790" s="23" t="s">
        <v>13</v>
      </c>
      <c r="E790" s="21" t="s">
        <v>1060</v>
      </c>
      <c r="F790" s="21" t="s">
        <v>3055</v>
      </c>
      <c r="G790" s="21" t="s">
        <v>3854</v>
      </c>
      <c r="H790" s="21"/>
      <c r="I790" s="34" t="s">
        <v>4814</v>
      </c>
      <c r="J790" s="21"/>
      <c r="K790" s="21" t="s">
        <v>2726</v>
      </c>
      <c r="L790" s="21" t="s">
        <v>111</v>
      </c>
      <c r="M790" s="31" t="s">
        <v>4523</v>
      </c>
      <c r="N790" s="31" t="s">
        <v>1258</v>
      </c>
      <c r="O790" s="31"/>
      <c r="P790" s="31"/>
      <c r="Q790" s="104"/>
      <c r="R790" s="104" t="s">
        <v>3661</v>
      </c>
      <c r="S790" s="75">
        <f t="shared" si="41"/>
        <v>1870</v>
      </c>
      <c r="T790" s="75" t="str">
        <f t="shared" si="42"/>
        <v>Tạp vụ</v>
      </c>
      <c r="V790">
        <f t="shared" si="40"/>
        <v>18700308</v>
      </c>
    </row>
    <row r="791" spans="1:22" ht="400">
      <c r="A791" s="20" t="s">
        <v>96</v>
      </c>
      <c r="B791" s="21">
        <v>9</v>
      </c>
      <c r="C791" s="23" t="s">
        <v>28</v>
      </c>
      <c r="D791" s="23" t="s">
        <v>27</v>
      </c>
      <c r="E791" s="21" t="s">
        <v>1013</v>
      </c>
      <c r="F791" s="21" t="s">
        <v>3056</v>
      </c>
      <c r="G791" s="21" t="s">
        <v>3844</v>
      </c>
      <c r="H791" s="21" t="s">
        <v>3837</v>
      </c>
      <c r="I791" s="34" t="s">
        <v>3827</v>
      </c>
      <c r="J791" s="21"/>
      <c r="K791" s="21" t="s">
        <v>2727</v>
      </c>
      <c r="L791" s="21" t="s">
        <v>112</v>
      </c>
      <c r="M791" s="31" t="s">
        <v>4524</v>
      </c>
      <c r="N791" s="31" t="s">
        <v>1259</v>
      </c>
      <c r="O791" s="31"/>
      <c r="P791" s="31"/>
      <c r="Q791" s="104"/>
      <c r="R791" s="104" t="s">
        <v>3661</v>
      </c>
      <c r="S791" s="75">
        <f t="shared" si="41"/>
        <v>1870</v>
      </c>
      <c r="T791" s="75" t="str">
        <f t="shared" si="42"/>
        <v>Công vụ</v>
      </c>
      <c r="V791">
        <f t="shared" si="40"/>
        <v>18700324</v>
      </c>
    </row>
    <row r="792" spans="1:22" ht="187">
      <c r="A792" s="20" t="s">
        <v>96</v>
      </c>
      <c r="B792" s="21">
        <v>9</v>
      </c>
      <c r="C792" s="23" t="s">
        <v>28</v>
      </c>
      <c r="D792" s="23" t="s">
        <v>27</v>
      </c>
      <c r="E792" s="21" t="s">
        <v>1074</v>
      </c>
      <c r="F792" s="21" t="s">
        <v>3057</v>
      </c>
      <c r="G792" s="130" t="s">
        <v>3879</v>
      </c>
      <c r="H792" s="21"/>
      <c r="I792" s="34" t="s">
        <v>3828</v>
      </c>
      <c r="J792" s="21"/>
      <c r="K792" s="21" t="s">
        <v>2728</v>
      </c>
      <c r="L792" s="21" t="s">
        <v>113</v>
      </c>
      <c r="M792" s="31" t="s">
        <v>4714</v>
      </c>
      <c r="N792" s="31" t="s">
        <v>1260</v>
      </c>
      <c r="O792" s="31"/>
      <c r="P792" s="31"/>
      <c r="Q792" s="104"/>
      <c r="R792" s="104" t="s">
        <v>3661</v>
      </c>
      <c r="S792" s="75">
        <f t="shared" si="41"/>
        <v>1870</v>
      </c>
      <c r="T792" s="75" t="str">
        <f t="shared" si="42"/>
        <v>Công vụ</v>
      </c>
      <c r="V792">
        <f t="shared" si="40"/>
        <v>18700324</v>
      </c>
    </row>
    <row r="793" spans="1:22" ht="288">
      <c r="A793" s="20" t="s">
        <v>96</v>
      </c>
      <c r="B793" s="21">
        <v>9</v>
      </c>
      <c r="C793" s="23" t="s">
        <v>28</v>
      </c>
      <c r="D793" s="23" t="s">
        <v>13</v>
      </c>
      <c r="E793" s="21" t="s">
        <v>1040</v>
      </c>
      <c r="F793" s="21" t="s">
        <v>3058</v>
      </c>
      <c r="G793" s="21" t="s">
        <v>3829</v>
      </c>
      <c r="H793" s="21"/>
      <c r="I793" s="34" t="s">
        <v>3846</v>
      </c>
      <c r="J793" s="21"/>
      <c r="K793" s="21" t="s">
        <v>2729</v>
      </c>
      <c r="L793" s="21" t="s">
        <v>3722</v>
      </c>
      <c r="M793" s="32" t="s">
        <v>4525</v>
      </c>
      <c r="N793" s="31" t="s">
        <v>1261</v>
      </c>
      <c r="O793" s="31" t="s">
        <v>3723</v>
      </c>
      <c r="P793" s="31" t="s">
        <v>1925</v>
      </c>
      <c r="Q793" s="104" t="s">
        <v>1918</v>
      </c>
      <c r="R793" s="104" t="s">
        <v>3661</v>
      </c>
      <c r="S793" s="75">
        <f t="shared" si="41"/>
        <v>1870</v>
      </c>
      <c r="T793" s="75" t="str">
        <f t="shared" si="42"/>
        <v>Tạp vụ</v>
      </c>
      <c r="V793">
        <f t="shared" si="40"/>
        <v>18700324</v>
      </c>
    </row>
    <row r="794" spans="1:22" ht="408">
      <c r="A794" s="20" t="s">
        <v>96</v>
      </c>
      <c r="B794" s="21">
        <v>9</v>
      </c>
      <c r="C794" s="23" t="s">
        <v>28</v>
      </c>
      <c r="D794" s="23" t="s">
        <v>13</v>
      </c>
      <c r="E794" s="21" t="s">
        <v>1075</v>
      </c>
      <c r="F794" s="21" t="s">
        <v>3059</v>
      </c>
      <c r="G794" s="21" t="s">
        <v>3829</v>
      </c>
      <c r="H794" s="21"/>
      <c r="I794" s="34" t="s">
        <v>3846</v>
      </c>
      <c r="J794" s="21"/>
      <c r="K794" s="21" t="s">
        <v>2730</v>
      </c>
      <c r="L794" s="21" t="s">
        <v>115</v>
      </c>
      <c r="M794" s="32" t="s">
        <v>4526</v>
      </c>
      <c r="N794" s="31" t="s">
        <v>1262</v>
      </c>
      <c r="O794" s="31" t="s">
        <v>3724</v>
      </c>
      <c r="P794" s="31" t="s">
        <v>1934</v>
      </c>
      <c r="Q794" s="104" t="s">
        <v>1918</v>
      </c>
      <c r="R794" s="104" t="s">
        <v>3661</v>
      </c>
      <c r="S794" s="75">
        <f t="shared" si="41"/>
        <v>1870</v>
      </c>
      <c r="T794" s="75" t="str">
        <f t="shared" si="42"/>
        <v>Tạp vụ</v>
      </c>
      <c r="V794">
        <f t="shared" si="40"/>
        <v>18700324</v>
      </c>
    </row>
    <row r="795" spans="1:22" ht="357">
      <c r="A795" s="20" t="s">
        <v>96</v>
      </c>
      <c r="B795" s="21">
        <v>9</v>
      </c>
      <c r="C795" s="23" t="s">
        <v>28</v>
      </c>
      <c r="D795" s="23" t="s">
        <v>13</v>
      </c>
      <c r="E795" s="21" t="s">
        <v>1084</v>
      </c>
      <c r="F795" s="21" t="s">
        <v>3060</v>
      </c>
      <c r="G795" s="21" t="s">
        <v>3829</v>
      </c>
      <c r="H795" s="21"/>
      <c r="I795" s="34" t="s">
        <v>3846</v>
      </c>
      <c r="J795" s="21"/>
      <c r="K795" s="21" t="s">
        <v>2731</v>
      </c>
      <c r="L795" s="21" t="s">
        <v>3725</v>
      </c>
      <c r="M795" s="32" t="s">
        <v>4527</v>
      </c>
      <c r="N795" s="31" t="s">
        <v>1263</v>
      </c>
      <c r="O795" s="31" t="s">
        <v>3726</v>
      </c>
      <c r="P795" s="31" t="s">
        <v>1935</v>
      </c>
      <c r="Q795" s="104" t="s">
        <v>1918</v>
      </c>
      <c r="R795" s="104" t="s">
        <v>3661</v>
      </c>
      <c r="S795" s="75">
        <f t="shared" si="41"/>
        <v>1870</v>
      </c>
      <c r="T795" s="75" t="str">
        <f t="shared" si="42"/>
        <v>Tạp vụ</v>
      </c>
      <c r="V795">
        <f t="shared" si="40"/>
        <v>18700324</v>
      </c>
    </row>
    <row r="796" spans="1:22" ht="409.5">
      <c r="A796" s="20" t="s">
        <v>96</v>
      </c>
      <c r="B796" s="21">
        <v>9</v>
      </c>
      <c r="C796" s="23" t="s">
        <v>28</v>
      </c>
      <c r="D796" s="23" t="s">
        <v>13</v>
      </c>
      <c r="E796" s="21" t="s">
        <v>1083</v>
      </c>
      <c r="F796" s="21" t="s">
        <v>3061</v>
      </c>
      <c r="G796" s="21" t="s">
        <v>3829</v>
      </c>
      <c r="H796" s="21"/>
      <c r="I796" s="34" t="s">
        <v>3846</v>
      </c>
      <c r="J796" s="21"/>
      <c r="K796" s="21" t="s">
        <v>2732</v>
      </c>
      <c r="L796" s="21" t="s">
        <v>3727</v>
      </c>
      <c r="M796" s="37" t="s">
        <v>4528</v>
      </c>
      <c r="N796" s="31" t="s">
        <v>1264</v>
      </c>
      <c r="O796" s="31" t="s">
        <v>3728</v>
      </c>
      <c r="P796" s="31" t="s">
        <v>1924</v>
      </c>
      <c r="Q796" s="104" t="s">
        <v>1920</v>
      </c>
      <c r="R796" s="104" t="s">
        <v>3661</v>
      </c>
      <c r="S796" s="75">
        <f t="shared" si="41"/>
        <v>1870</v>
      </c>
      <c r="T796" s="75" t="str">
        <f t="shared" si="42"/>
        <v>Tạp vụ</v>
      </c>
      <c r="V796">
        <f t="shared" si="40"/>
        <v>18700324</v>
      </c>
    </row>
    <row r="797" spans="1:22" ht="409.5">
      <c r="A797" s="20" t="s">
        <v>96</v>
      </c>
      <c r="B797" s="21">
        <v>9</v>
      </c>
      <c r="C797" s="23" t="s">
        <v>28</v>
      </c>
      <c r="D797" s="23" t="s">
        <v>13</v>
      </c>
      <c r="E797" s="21" t="s">
        <v>1076</v>
      </c>
      <c r="F797" s="21" t="s">
        <v>3062</v>
      </c>
      <c r="G797" s="21" t="s">
        <v>1472</v>
      </c>
      <c r="H797" s="21"/>
      <c r="I797" s="34" t="s">
        <v>3866</v>
      </c>
      <c r="J797" s="21"/>
      <c r="K797" s="21" t="s">
        <v>2733</v>
      </c>
      <c r="L797" s="21" t="s">
        <v>116</v>
      </c>
      <c r="M797" s="32" t="s">
        <v>4529</v>
      </c>
      <c r="N797" s="31" t="s">
        <v>1265</v>
      </c>
      <c r="O797" s="31" t="s">
        <v>3729</v>
      </c>
      <c r="P797" s="31" t="s">
        <v>1899</v>
      </c>
      <c r="Q797" s="104" t="s">
        <v>1917</v>
      </c>
      <c r="R797" s="104" t="s">
        <v>3661</v>
      </c>
      <c r="S797" s="75">
        <f t="shared" si="41"/>
        <v>1870</v>
      </c>
      <c r="T797" s="75" t="str">
        <f t="shared" si="42"/>
        <v>Tạp vụ</v>
      </c>
      <c r="V797">
        <f t="shared" si="40"/>
        <v>18700324</v>
      </c>
    </row>
    <row r="798" spans="1:22" ht="352">
      <c r="A798" s="20" t="s">
        <v>96</v>
      </c>
      <c r="B798" s="21">
        <v>9</v>
      </c>
      <c r="C798" s="23" t="s">
        <v>28</v>
      </c>
      <c r="D798" s="23" t="s">
        <v>13</v>
      </c>
      <c r="E798" s="21" t="s">
        <v>1083</v>
      </c>
      <c r="F798" s="21" t="s">
        <v>3063</v>
      </c>
      <c r="G798" s="25" t="s">
        <v>3878</v>
      </c>
      <c r="H798" s="25" t="s">
        <v>3824</v>
      </c>
      <c r="I798" s="25" t="s">
        <v>3823</v>
      </c>
      <c r="J798" s="25"/>
      <c r="K798" s="21" t="s">
        <v>2734</v>
      </c>
      <c r="L798" s="21" t="s">
        <v>117</v>
      </c>
      <c r="M798" s="37" t="s">
        <v>4530</v>
      </c>
      <c r="N798" s="31" t="s">
        <v>1266</v>
      </c>
      <c r="O798" s="31" t="s">
        <v>3728</v>
      </c>
      <c r="P798" s="31" t="s">
        <v>1924</v>
      </c>
      <c r="Q798" s="104" t="s">
        <v>1920</v>
      </c>
      <c r="R798" s="104" t="s">
        <v>3661</v>
      </c>
      <c r="S798" s="75">
        <f t="shared" si="41"/>
        <v>1870</v>
      </c>
      <c r="T798" s="75" t="str">
        <f t="shared" si="42"/>
        <v>Tạp vụ</v>
      </c>
      <c r="V798">
        <f t="shared" si="40"/>
        <v>18700324</v>
      </c>
    </row>
    <row r="799" spans="1:22" ht="336">
      <c r="A799" s="20" t="s">
        <v>96</v>
      </c>
      <c r="B799" s="21">
        <v>9</v>
      </c>
      <c r="C799" s="23" t="s">
        <v>28</v>
      </c>
      <c r="D799" s="23" t="s">
        <v>13</v>
      </c>
      <c r="E799" s="21" t="s">
        <v>1082</v>
      </c>
      <c r="F799" s="21" t="s">
        <v>3064</v>
      </c>
      <c r="G799" s="21" t="s">
        <v>3829</v>
      </c>
      <c r="H799" s="21"/>
      <c r="I799" s="34" t="s">
        <v>3846</v>
      </c>
      <c r="J799" s="21" t="s">
        <v>3831</v>
      </c>
      <c r="K799" s="21" t="s">
        <v>2735</v>
      </c>
      <c r="L799" s="21" t="s">
        <v>3730</v>
      </c>
      <c r="M799" s="32" t="s">
        <v>4531</v>
      </c>
      <c r="N799" s="31" t="s">
        <v>1267</v>
      </c>
      <c r="O799" s="31" t="s">
        <v>3731</v>
      </c>
      <c r="P799" s="31" t="s">
        <v>1932</v>
      </c>
      <c r="Q799" s="104" t="s">
        <v>1916</v>
      </c>
      <c r="R799" s="104" t="s">
        <v>3661</v>
      </c>
      <c r="S799" s="75">
        <f t="shared" si="41"/>
        <v>1870</v>
      </c>
      <c r="T799" s="75" t="str">
        <f t="shared" si="42"/>
        <v>Tạp vụ</v>
      </c>
      <c r="V799">
        <f t="shared" si="40"/>
        <v>18700324</v>
      </c>
    </row>
    <row r="800" spans="1:22" ht="304">
      <c r="A800" s="20" t="s">
        <v>96</v>
      </c>
      <c r="B800" s="21">
        <v>9</v>
      </c>
      <c r="C800" s="23" t="s">
        <v>28</v>
      </c>
      <c r="D800" s="23" t="s">
        <v>13</v>
      </c>
      <c r="E800" s="21" t="s">
        <v>1081</v>
      </c>
      <c r="F800" s="21" t="s">
        <v>3065</v>
      </c>
      <c r="G800" s="21" t="s">
        <v>3829</v>
      </c>
      <c r="H800" s="21"/>
      <c r="I800" s="34" t="s">
        <v>3846</v>
      </c>
      <c r="J800" s="21"/>
      <c r="K800" s="21" t="s">
        <v>2736</v>
      </c>
      <c r="L800" s="21" t="s">
        <v>3732</v>
      </c>
      <c r="M800" s="32" t="s">
        <v>4532</v>
      </c>
      <c r="N800" s="31" t="s">
        <v>1268</v>
      </c>
      <c r="O800" s="31" t="s">
        <v>3733</v>
      </c>
      <c r="P800" s="31" t="s">
        <v>1936</v>
      </c>
      <c r="Q800" s="104" t="s">
        <v>1918</v>
      </c>
      <c r="R800" s="104" t="s">
        <v>3661</v>
      </c>
      <c r="S800" s="75">
        <f t="shared" si="41"/>
        <v>1870</v>
      </c>
      <c r="T800" s="75" t="str">
        <f t="shared" si="42"/>
        <v>Tạp vụ</v>
      </c>
      <c r="V800">
        <f t="shared" si="40"/>
        <v>18700324</v>
      </c>
    </row>
    <row r="801" spans="1:22" ht="238">
      <c r="A801" s="20" t="s">
        <v>96</v>
      </c>
      <c r="B801" s="21">
        <v>9</v>
      </c>
      <c r="C801" s="23" t="s">
        <v>28</v>
      </c>
      <c r="D801" s="23" t="s">
        <v>13</v>
      </c>
      <c r="E801" s="21" t="s">
        <v>1080</v>
      </c>
      <c r="F801" s="21" t="s">
        <v>3066</v>
      </c>
      <c r="G801" s="21" t="s">
        <v>3829</v>
      </c>
      <c r="H801" s="21"/>
      <c r="I801" s="34" t="s">
        <v>3825</v>
      </c>
      <c r="J801" s="21"/>
      <c r="K801" s="21" t="s">
        <v>2737</v>
      </c>
      <c r="L801" s="21" t="s">
        <v>3734</v>
      </c>
      <c r="M801" s="32" t="s">
        <v>4533</v>
      </c>
      <c r="N801" s="31" t="s">
        <v>1269</v>
      </c>
      <c r="O801" s="31" t="s">
        <v>3735</v>
      </c>
      <c r="P801" s="31" t="s">
        <v>1937</v>
      </c>
      <c r="Q801" s="104" t="s">
        <v>1918</v>
      </c>
      <c r="R801" s="104" t="s">
        <v>3661</v>
      </c>
      <c r="S801" s="75">
        <f t="shared" si="41"/>
        <v>1870</v>
      </c>
      <c r="T801" s="75" t="str">
        <f t="shared" si="42"/>
        <v>Tạp vụ</v>
      </c>
      <c r="V801">
        <f t="shared" si="40"/>
        <v>18700324</v>
      </c>
    </row>
    <row r="802" spans="1:22" ht="409.5">
      <c r="A802" s="20" t="s">
        <v>96</v>
      </c>
      <c r="B802" s="21">
        <v>9</v>
      </c>
      <c r="C802" s="23" t="s">
        <v>28</v>
      </c>
      <c r="D802" s="23" t="s">
        <v>13</v>
      </c>
      <c r="E802" s="21" t="s">
        <v>1080</v>
      </c>
      <c r="F802" s="21" t="s">
        <v>4697</v>
      </c>
      <c r="G802" s="130" t="s">
        <v>1472</v>
      </c>
      <c r="H802" s="21"/>
      <c r="I802" s="121" t="s">
        <v>3846</v>
      </c>
      <c r="J802" s="127" t="s">
        <v>3838</v>
      </c>
      <c r="K802" s="21" t="s">
        <v>2738</v>
      </c>
      <c r="L802" s="21" t="s">
        <v>4698</v>
      </c>
      <c r="M802" s="32" t="s">
        <v>4699</v>
      </c>
      <c r="N802" s="31" t="s">
        <v>1270</v>
      </c>
      <c r="O802" s="31" t="s">
        <v>1912</v>
      </c>
      <c r="P802" s="31" t="s">
        <v>1912</v>
      </c>
      <c r="Q802" s="104" t="s">
        <v>1917</v>
      </c>
      <c r="R802" s="104" t="s">
        <v>3661</v>
      </c>
      <c r="S802" s="75">
        <f t="shared" si="41"/>
        <v>1870</v>
      </c>
      <c r="T802" s="75" t="str">
        <f t="shared" si="42"/>
        <v>Tạp vụ</v>
      </c>
      <c r="V802">
        <f t="shared" si="40"/>
        <v>18700324</v>
      </c>
    </row>
    <row r="803" spans="1:22" ht="409.5">
      <c r="A803" s="20" t="s">
        <v>96</v>
      </c>
      <c r="B803" s="21">
        <v>9</v>
      </c>
      <c r="C803" s="23" t="s">
        <v>28</v>
      </c>
      <c r="D803" s="23" t="s">
        <v>13</v>
      </c>
      <c r="E803" s="21" t="s">
        <v>1078</v>
      </c>
      <c r="F803" s="21" t="s">
        <v>3067</v>
      </c>
      <c r="G803" s="25" t="s">
        <v>3854</v>
      </c>
      <c r="H803" s="25"/>
      <c r="I803" s="25" t="s">
        <v>4814</v>
      </c>
      <c r="J803" s="25"/>
      <c r="K803" s="21" t="s">
        <v>2739</v>
      </c>
      <c r="L803" s="21" t="s">
        <v>118</v>
      </c>
      <c r="M803" s="31" t="s">
        <v>4534</v>
      </c>
      <c r="N803" s="31" t="s">
        <v>1271</v>
      </c>
      <c r="O803" s="31"/>
      <c r="P803" s="31"/>
      <c r="Q803" s="104"/>
      <c r="R803" s="104" t="s">
        <v>3661</v>
      </c>
      <c r="S803" s="75">
        <f t="shared" si="41"/>
        <v>1870</v>
      </c>
      <c r="T803" s="75" t="str">
        <f t="shared" si="42"/>
        <v>Tạp vụ</v>
      </c>
      <c r="V803">
        <f t="shared" si="40"/>
        <v>18700324</v>
      </c>
    </row>
    <row r="804" spans="1:22" ht="409.5">
      <c r="A804" s="20" t="s">
        <v>96</v>
      </c>
      <c r="B804" s="21">
        <v>9</v>
      </c>
      <c r="C804" s="23" t="s">
        <v>28</v>
      </c>
      <c r="D804" s="23" t="s">
        <v>13</v>
      </c>
      <c r="E804" s="21" t="s">
        <v>1079</v>
      </c>
      <c r="F804" s="21" t="s">
        <v>3068</v>
      </c>
      <c r="G804" s="25" t="s">
        <v>3854</v>
      </c>
      <c r="H804" s="25"/>
      <c r="I804" s="25" t="s">
        <v>4814</v>
      </c>
      <c r="J804" s="25"/>
      <c r="K804" s="21" t="s">
        <v>2740</v>
      </c>
      <c r="L804" s="21"/>
      <c r="M804" s="31" t="s">
        <v>4535</v>
      </c>
      <c r="N804" s="31" t="s">
        <v>1272</v>
      </c>
      <c r="O804" s="31"/>
      <c r="P804" s="31"/>
      <c r="Q804" s="104"/>
      <c r="R804" s="104" t="s">
        <v>3661</v>
      </c>
      <c r="S804" s="75">
        <f t="shared" si="41"/>
        <v>1870</v>
      </c>
      <c r="T804" s="75" t="str">
        <f t="shared" si="42"/>
        <v>Tạp vụ</v>
      </c>
      <c r="V804">
        <f t="shared" si="40"/>
        <v>18700324</v>
      </c>
    </row>
    <row r="805" spans="1:22" ht="409.5">
      <c r="A805" s="20" t="s">
        <v>96</v>
      </c>
      <c r="B805" s="21">
        <v>9</v>
      </c>
      <c r="C805" s="23" t="s">
        <v>28</v>
      </c>
      <c r="D805" s="23" t="s">
        <v>13</v>
      </c>
      <c r="E805" s="21" t="s">
        <v>1077</v>
      </c>
      <c r="F805" s="21" t="s">
        <v>3069</v>
      </c>
      <c r="G805" s="21" t="s">
        <v>3854</v>
      </c>
      <c r="H805" s="21"/>
      <c r="I805" s="34" t="s">
        <v>4814</v>
      </c>
      <c r="J805" s="21"/>
      <c r="K805" s="21" t="s">
        <v>2741</v>
      </c>
      <c r="L805" s="21" t="s">
        <v>119</v>
      </c>
      <c r="M805" s="31" t="s">
        <v>4536</v>
      </c>
      <c r="N805" s="31" t="s">
        <v>1273</v>
      </c>
      <c r="O805" s="31"/>
      <c r="P805" s="31"/>
      <c r="Q805" s="104"/>
      <c r="R805" s="104" t="s">
        <v>3661</v>
      </c>
      <c r="S805" s="75">
        <f t="shared" si="41"/>
        <v>1870</v>
      </c>
      <c r="T805" s="75" t="str">
        <f t="shared" si="42"/>
        <v>Tạp vụ</v>
      </c>
      <c r="V805">
        <f t="shared" si="40"/>
        <v>18700324</v>
      </c>
    </row>
    <row r="806" spans="1:22" ht="409.5">
      <c r="A806" s="20" t="s">
        <v>114</v>
      </c>
      <c r="B806" s="21">
        <v>10</v>
      </c>
      <c r="C806" s="23" t="s">
        <v>28</v>
      </c>
      <c r="D806" s="23" t="s">
        <v>27</v>
      </c>
      <c r="E806" s="21" t="s">
        <v>1013</v>
      </c>
      <c r="F806" s="21" t="s">
        <v>3070</v>
      </c>
      <c r="G806" s="21" t="s">
        <v>3844</v>
      </c>
      <c r="H806" s="21"/>
      <c r="I806" s="35" t="s">
        <v>3851</v>
      </c>
      <c r="J806" s="21" t="s">
        <v>3838</v>
      </c>
      <c r="K806" s="21" t="s">
        <v>2742</v>
      </c>
      <c r="L806" s="21" t="s">
        <v>120</v>
      </c>
      <c r="M806" s="32" t="s">
        <v>4537</v>
      </c>
      <c r="N806" s="31" t="s">
        <v>1274</v>
      </c>
      <c r="O806" s="31" t="s">
        <v>3736</v>
      </c>
      <c r="P806" s="31"/>
      <c r="Q806" s="104"/>
      <c r="R806" s="104" t="s">
        <v>3661</v>
      </c>
      <c r="S806" s="75">
        <f t="shared" si="41"/>
        <v>1870</v>
      </c>
      <c r="T806" s="75" t="str">
        <f t="shared" si="42"/>
        <v>Công vụ</v>
      </c>
      <c r="V806">
        <f t="shared" si="40"/>
        <v>18700401</v>
      </c>
    </row>
    <row r="807" spans="1:22" ht="170">
      <c r="A807" s="20" t="s">
        <v>114</v>
      </c>
      <c r="B807" s="21">
        <v>10</v>
      </c>
      <c r="C807" s="23" t="s">
        <v>28</v>
      </c>
      <c r="D807" s="23" t="s">
        <v>27</v>
      </c>
      <c r="E807" s="21" t="s">
        <v>1013</v>
      </c>
      <c r="F807" s="21" t="s">
        <v>3071</v>
      </c>
      <c r="G807" s="21" t="s">
        <v>3844</v>
      </c>
      <c r="H807" s="21"/>
      <c r="I807" s="35" t="s">
        <v>3851</v>
      </c>
      <c r="J807" s="21"/>
      <c r="K807" s="21" t="s">
        <v>2743</v>
      </c>
      <c r="L807" s="21" t="s">
        <v>3737</v>
      </c>
      <c r="M807" s="31" t="s">
        <v>4538</v>
      </c>
      <c r="N807" s="31" t="s">
        <v>1275</v>
      </c>
      <c r="O807" s="31"/>
      <c r="P807" s="31"/>
      <c r="Q807" s="104"/>
      <c r="R807" s="104" t="s">
        <v>3661</v>
      </c>
      <c r="S807" s="75">
        <f t="shared" si="41"/>
        <v>1870</v>
      </c>
      <c r="T807" s="75" t="str">
        <f t="shared" si="42"/>
        <v>Công vụ</v>
      </c>
      <c r="V807">
        <f t="shared" si="40"/>
        <v>18700401</v>
      </c>
    </row>
    <row r="808" spans="1:22" ht="409.5">
      <c r="A808" s="20" t="s">
        <v>114</v>
      </c>
      <c r="B808" s="21">
        <v>10</v>
      </c>
      <c r="C808" s="23" t="s">
        <v>28</v>
      </c>
      <c r="D808" s="23" t="s">
        <v>27</v>
      </c>
      <c r="E808" s="21" t="s">
        <v>1085</v>
      </c>
      <c r="F808" s="21" t="s">
        <v>3072</v>
      </c>
      <c r="G808" s="21" t="s">
        <v>3844</v>
      </c>
      <c r="H808" s="21"/>
      <c r="I808" s="35" t="s">
        <v>3827</v>
      </c>
      <c r="J808" s="21"/>
      <c r="K808" s="21" t="s">
        <v>2744</v>
      </c>
      <c r="L808" s="21" t="s">
        <v>1892</v>
      </c>
      <c r="M808" s="31" t="s">
        <v>4539</v>
      </c>
      <c r="N808" s="31" t="s">
        <v>1276</v>
      </c>
      <c r="O808" s="31"/>
      <c r="P808" s="31"/>
      <c r="Q808" s="104"/>
      <c r="R808" s="104" t="s">
        <v>3661</v>
      </c>
      <c r="S808" s="75">
        <f t="shared" si="41"/>
        <v>1870</v>
      </c>
      <c r="T808" s="75" t="str">
        <f t="shared" si="42"/>
        <v>Công vụ</v>
      </c>
      <c r="V808">
        <f t="shared" si="40"/>
        <v>18700401</v>
      </c>
    </row>
    <row r="809" spans="1:22" ht="409.5">
      <c r="A809" s="20" t="s">
        <v>114</v>
      </c>
      <c r="B809" s="21">
        <v>10</v>
      </c>
      <c r="C809" s="23" t="s">
        <v>28</v>
      </c>
      <c r="D809" s="23" t="s">
        <v>27</v>
      </c>
      <c r="E809" s="21" t="s">
        <v>1013</v>
      </c>
      <c r="F809" s="21" t="s">
        <v>3073</v>
      </c>
      <c r="G809" s="21" t="s">
        <v>3844</v>
      </c>
      <c r="H809" s="21" t="s">
        <v>3837</v>
      </c>
      <c r="I809" s="35" t="s">
        <v>3828</v>
      </c>
      <c r="J809" s="21"/>
      <c r="K809" s="21" t="s">
        <v>2745</v>
      </c>
      <c r="L809" s="21" t="s">
        <v>121</v>
      </c>
      <c r="M809" s="31" t="s">
        <v>4596</v>
      </c>
      <c r="N809" s="31" t="s">
        <v>1277</v>
      </c>
      <c r="O809" s="31"/>
      <c r="P809" s="31"/>
      <c r="Q809" s="104"/>
      <c r="R809" s="104" t="s">
        <v>3661</v>
      </c>
      <c r="S809" s="75">
        <f t="shared" si="41"/>
        <v>1870</v>
      </c>
      <c r="T809" s="75" t="str">
        <f t="shared" si="42"/>
        <v>Công vụ</v>
      </c>
      <c r="V809">
        <f t="shared" si="40"/>
        <v>18700401</v>
      </c>
    </row>
    <row r="810" spans="1:22" ht="409.5">
      <c r="A810" s="24" t="s">
        <v>114</v>
      </c>
      <c r="B810" s="25">
        <v>10</v>
      </c>
      <c r="C810" s="26" t="s">
        <v>28</v>
      </c>
      <c r="D810" s="26" t="s">
        <v>13</v>
      </c>
      <c r="E810" s="25" t="s">
        <v>1086</v>
      </c>
      <c r="F810" s="21" t="s">
        <v>3074</v>
      </c>
      <c r="G810" s="21" t="s">
        <v>3829</v>
      </c>
      <c r="H810" s="21"/>
      <c r="I810" s="35" t="s">
        <v>3823</v>
      </c>
      <c r="J810" s="21"/>
      <c r="K810" s="21" t="s">
        <v>2746</v>
      </c>
      <c r="L810" s="21" t="s">
        <v>3738</v>
      </c>
      <c r="M810" s="46" t="s">
        <v>4540</v>
      </c>
      <c r="N810" s="31" t="s">
        <v>1278</v>
      </c>
      <c r="O810" s="31" t="s">
        <v>3739</v>
      </c>
      <c r="P810" s="31"/>
      <c r="Q810" s="104"/>
      <c r="R810" s="104" t="s">
        <v>3661</v>
      </c>
      <c r="S810" s="75">
        <f t="shared" si="41"/>
        <v>1870</v>
      </c>
      <c r="T810" s="75" t="str">
        <f t="shared" si="42"/>
        <v>Tạp vụ</v>
      </c>
      <c r="V810">
        <f t="shared" si="40"/>
        <v>18700401</v>
      </c>
    </row>
    <row r="811" spans="1:22" ht="409.5">
      <c r="A811" s="24" t="s">
        <v>114</v>
      </c>
      <c r="B811" s="25">
        <v>10</v>
      </c>
      <c r="C811" s="26" t="s">
        <v>28</v>
      </c>
      <c r="D811" s="26" t="s">
        <v>13</v>
      </c>
      <c r="E811" s="25" t="s">
        <v>1013</v>
      </c>
      <c r="F811" s="21" t="s">
        <v>3075</v>
      </c>
      <c r="G811" s="21" t="s">
        <v>3829</v>
      </c>
      <c r="H811" s="21"/>
      <c r="I811" s="35" t="s">
        <v>3823</v>
      </c>
      <c r="J811" s="21"/>
      <c r="K811" s="21" t="s">
        <v>2747</v>
      </c>
      <c r="L811" s="21" t="s">
        <v>1893</v>
      </c>
      <c r="M811" s="31" t="s">
        <v>4541</v>
      </c>
      <c r="N811" s="31" t="s">
        <v>1279</v>
      </c>
      <c r="O811" s="31"/>
      <c r="P811" s="31"/>
      <c r="Q811" s="104"/>
      <c r="R811" s="104" t="s">
        <v>3661</v>
      </c>
      <c r="S811" s="75">
        <f t="shared" si="41"/>
        <v>1870</v>
      </c>
      <c r="T811" s="75" t="str">
        <f t="shared" si="42"/>
        <v>Tạp vụ</v>
      </c>
      <c r="V811">
        <f t="shared" si="40"/>
        <v>18700401</v>
      </c>
    </row>
    <row r="812" spans="1:22" ht="409.5">
      <c r="A812" s="20" t="s">
        <v>114</v>
      </c>
      <c r="B812" s="21">
        <v>10</v>
      </c>
      <c r="C812" s="23" t="s">
        <v>28</v>
      </c>
      <c r="D812" s="23" t="s">
        <v>13</v>
      </c>
      <c r="E812" s="21" t="s">
        <v>1091</v>
      </c>
      <c r="F812" s="21" t="s">
        <v>3076</v>
      </c>
      <c r="G812" s="21" t="s">
        <v>3829</v>
      </c>
      <c r="H812" s="21"/>
      <c r="I812" s="35" t="s">
        <v>3846</v>
      </c>
      <c r="J812" s="21"/>
      <c r="K812" s="21" t="s">
        <v>2748</v>
      </c>
      <c r="L812" s="21" t="s">
        <v>1894</v>
      </c>
      <c r="M812" s="31" t="s">
        <v>4542</v>
      </c>
      <c r="N812" s="31" t="s">
        <v>1280</v>
      </c>
      <c r="O812" s="31"/>
      <c r="P812" s="31"/>
      <c r="Q812" s="104"/>
      <c r="R812" s="104" t="s">
        <v>3661</v>
      </c>
      <c r="S812" s="75">
        <f t="shared" si="41"/>
        <v>1870</v>
      </c>
      <c r="T812" s="75" t="str">
        <f t="shared" si="42"/>
        <v>Tạp vụ</v>
      </c>
      <c r="V812">
        <f t="shared" si="40"/>
        <v>18700401</v>
      </c>
    </row>
    <row r="813" spans="1:22" ht="391">
      <c r="A813" s="20" t="s">
        <v>114</v>
      </c>
      <c r="B813" s="21">
        <v>10</v>
      </c>
      <c r="C813" s="23" t="s">
        <v>28</v>
      </c>
      <c r="D813" s="23" t="s">
        <v>13</v>
      </c>
      <c r="E813" s="21" t="s">
        <v>1090</v>
      </c>
      <c r="F813" s="21" t="s">
        <v>3077</v>
      </c>
      <c r="G813" s="21" t="s">
        <v>3829</v>
      </c>
      <c r="H813" s="21"/>
      <c r="I813" s="35" t="s">
        <v>3828</v>
      </c>
      <c r="J813" s="21"/>
      <c r="K813" s="21" t="s">
        <v>2749</v>
      </c>
      <c r="L813" s="21" t="s">
        <v>122</v>
      </c>
      <c r="M813" s="32" t="s">
        <v>4543</v>
      </c>
      <c r="N813" s="31" t="s">
        <v>1281</v>
      </c>
      <c r="O813" s="31" t="s">
        <v>3740</v>
      </c>
      <c r="P813" s="31" t="s">
        <v>1938</v>
      </c>
      <c r="Q813" s="104" t="s">
        <v>1919</v>
      </c>
      <c r="R813" s="104" t="s">
        <v>3661</v>
      </c>
      <c r="S813" s="75">
        <f t="shared" si="41"/>
        <v>1870</v>
      </c>
      <c r="T813" s="75" t="str">
        <f t="shared" si="42"/>
        <v>Tạp vụ</v>
      </c>
      <c r="V813">
        <f t="shared" si="40"/>
        <v>18700401</v>
      </c>
    </row>
    <row r="814" spans="1:22" ht="306">
      <c r="A814" s="27" t="s">
        <v>114</v>
      </c>
      <c r="B814" s="28">
        <v>10</v>
      </c>
      <c r="C814" s="29" t="s">
        <v>28</v>
      </c>
      <c r="D814" s="29" t="s">
        <v>13</v>
      </c>
      <c r="E814" s="28" t="s">
        <v>1082</v>
      </c>
      <c r="F814" s="28" t="s">
        <v>3078</v>
      </c>
      <c r="G814" s="28" t="s">
        <v>3829</v>
      </c>
      <c r="H814" s="28"/>
      <c r="I814" s="35" t="s">
        <v>3846</v>
      </c>
      <c r="J814" s="28"/>
      <c r="K814" s="28" t="s">
        <v>2750</v>
      </c>
      <c r="L814" s="28" t="s">
        <v>123</v>
      </c>
      <c r="M814" s="47" t="s">
        <v>4597</v>
      </c>
      <c r="N814" s="31" t="s">
        <v>1282</v>
      </c>
      <c r="O814" s="31" t="s">
        <v>1089</v>
      </c>
      <c r="P814" s="31" t="s">
        <v>1934</v>
      </c>
      <c r="Q814" s="104" t="s">
        <v>1918</v>
      </c>
      <c r="R814" s="104" t="s">
        <v>3661</v>
      </c>
      <c r="S814" s="75">
        <f t="shared" si="41"/>
        <v>1870</v>
      </c>
      <c r="T814" s="75" t="str">
        <f t="shared" si="42"/>
        <v>Tạp vụ</v>
      </c>
      <c r="V814">
        <f t="shared" si="40"/>
        <v>18700401</v>
      </c>
    </row>
    <row r="815" spans="1:22" ht="409.5">
      <c r="A815" s="27" t="s">
        <v>114</v>
      </c>
      <c r="B815" s="28">
        <v>10</v>
      </c>
      <c r="C815" s="29" t="s">
        <v>28</v>
      </c>
      <c r="D815" s="29" t="s">
        <v>13</v>
      </c>
      <c r="E815" s="28" t="s">
        <v>1082</v>
      </c>
      <c r="F815" s="28" t="s">
        <v>3079</v>
      </c>
      <c r="G815" s="28" t="s">
        <v>3829</v>
      </c>
      <c r="H815" s="28"/>
      <c r="I815" s="35" t="s">
        <v>3846</v>
      </c>
      <c r="J815" s="28"/>
      <c r="K815" s="28" t="s">
        <v>2751</v>
      </c>
      <c r="L815" s="28" t="s">
        <v>3741</v>
      </c>
      <c r="M815" s="48" t="s">
        <v>4598</v>
      </c>
      <c r="N815" s="31" t="s">
        <v>1283</v>
      </c>
      <c r="O815" s="31" t="s">
        <v>1089</v>
      </c>
      <c r="P815" s="31" t="s">
        <v>1934</v>
      </c>
      <c r="Q815" s="104" t="s">
        <v>1918</v>
      </c>
      <c r="R815" s="104" t="s">
        <v>3661</v>
      </c>
      <c r="S815" s="75">
        <f t="shared" si="41"/>
        <v>1870</v>
      </c>
      <c r="T815" s="75" t="str">
        <f t="shared" si="42"/>
        <v>Tạp vụ</v>
      </c>
      <c r="V815">
        <f t="shared" si="40"/>
        <v>18700401</v>
      </c>
    </row>
    <row r="816" spans="1:22" ht="409.5">
      <c r="A816" s="24" t="s">
        <v>114</v>
      </c>
      <c r="B816" s="25">
        <v>10</v>
      </c>
      <c r="C816" s="26" t="s">
        <v>28</v>
      </c>
      <c r="D816" s="26" t="s">
        <v>13</v>
      </c>
      <c r="E816" s="25" t="s">
        <v>1887</v>
      </c>
      <c r="F816" s="25" t="s">
        <v>3080</v>
      </c>
      <c r="G816" s="130" t="s">
        <v>3824</v>
      </c>
      <c r="H816" s="123" t="s">
        <v>3878</v>
      </c>
      <c r="I816" s="35" t="s">
        <v>3823</v>
      </c>
      <c r="J816" s="25"/>
      <c r="K816" s="25" t="s">
        <v>2752</v>
      </c>
      <c r="L816" s="25" t="s">
        <v>1890</v>
      </c>
      <c r="M816" s="31" t="s">
        <v>4599</v>
      </c>
      <c r="N816" s="31" t="s">
        <v>1889</v>
      </c>
      <c r="O816" s="31" t="s">
        <v>1891</v>
      </c>
      <c r="P816" s="31" t="s">
        <v>1913</v>
      </c>
      <c r="Q816" s="104" t="s">
        <v>1919</v>
      </c>
      <c r="R816" s="104" t="s">
        <v>3661</v>
      </c>
      <c r="S816" s="75">
        <f t="shared" si="41"/>
        <v>1870</v>
      </c>
      <c r="T816" s="75" t="str">
        <f t="shared" si="42"/>
        <v>Tạp vụ</v>
      </c>
      <c r="V816">
        <f t="shared" si="40"/>
        <v>18700401</v>
      </c>
    </row>
    <row r="817" spans="1:22" ht="409.5">
      <c r="A817" s="20" t="s">
        <v>114</v>
      </c>
      <c r="B817" s="21">
        <v>10</v>
      </c>
      <c r="C817" s="23" t="s">
        <v>28</v>
      </c>
      <c r="D817" s="23" t="s">
        <v>1088</v>
      </c>
      <c r="E817" s="21" t="s">
        <v>1029</v>
      </c>
      <c r="F817" s="21" t="s">
        <v>3081</v>
      </c>
      <c r="G817" s="21" t="s">
        <v>3854</v>
      </c>
      <c r="H817" s="21"/>
      <c r="I817" s="35" t="s">
        <v>4814</v>
      </c>
      <c r="J817" s="21"/>
      <c r="K817" s="21" t="s">
        <v>2753</v>
      </c>
      <c r="L817" s="21" t="s">
        <v>124</v>
      </c>
      <c r="M817" s="31" t="s">
        <v>4600</v>
      </c>
      <c r="N817" s="31" t="s">
        <v>1284</v>
      </c>
      <c r="O817" s="31"/>
      <c r="P817" s="31"/>
      <c r="Q817" s="104"/>
      <c r="R817" s="104" t="s">
        <v>3661</v>
      </c>
      <c r="S817" s="75">
        <f t="shared" si="41"/>
        <v>1870</v>
      </c>
      <c r="T817" s="75" t="str">
        <f t="shared" si="42"/>
        <v>Tạp vụ</v>
      </c>
      <c r="V817">
        <f t="shared" si="40"/>
        <v>18700401</v>
      </c>
    </row>
    <row r="818" spans="1:22" ht="409.5">
      <c r="A818" s="20" t="s">
        <v>114</v>
      </c>
      <c r="B818" s="21">
        <v>10</v>
      </c>
      <c r="C818" s="23" t="s">
        <v>28</v>
      </c>
      <c r="D818" s="23" t="s">
        <v>13</v>
      </c>
      <c r="E818" s="21" t="s">
        <v>1087</v>
      </c>
      <c r="F818" s="21" t="s">
        <v>3082</v>
      </c>
      <c r="G818" s="21" t="s">
        <v>3854</v>
      </c>
      <c r="H818" s="21"/>
      <c r="I818" s="35" t="s">
        <v>4814</v>
      </c>
      <c r="J818" s="21"/>
      <c r="K818" s="21" t="s">
        <v>2754</v>
      </c>
      <c r="L818" s="21" t="s">
        <v>127</v>
      </c>
      <c r="M818" s="31" t="s">
        <v>4601</v>
      </c>
      <c r="N818" s="31" t="s">
        <v>1285</v>
      </c>
      <c r="O818" s="31"/>
      <c r="P818" s="31"/>
      <c r="Q818" s="104"/>
      <c r="R818" s="104" t="s">
        <v>3661</v>
      </c>
      <c r="S818" s="75">
        <f t="shared" si="41"/>
        <v>1870</v>
      </c>
      <c r="T818" s="75" t="str">
        <f t="shared" si="42"/>
        <v>Tạp vụ</v>
      </c>
      <c r="V818">
        <f t="shared" si="40"/>
        <v>18700401</v>
      </c>
    </row>
    <row r="819" spans="1:22" ht="340">
      <c r="A819" s="20" t="s">
        <v>125</v>
      </c>
      <c r="B819" s="21">
        <v>13</v>
      </c>
      <c r="C819" s="23" t="s">
        <v>28</v>
      </c>
      <c r="D819" s="23" t="s">
        <v>27</v>
      </c>
      <c r="E819" s="25" t="s">
        <v>1013</v>
      </c>
      <c r="F819" s="21" t="s">
        <v>3083</v>
      </c>
      <c r="G819" s="21" t="s">
        <v>3844</v>
      </c>
      <c r="H819" s="21"/>
      <c r="I819" s="35" t="s">
        <v>3828</v>
      </c>
      <c r="J819" s="21" t="s">
        <v>3833</v>
      </c>
      <c r="K819" s="21" t="s">
        <v>2755</v>
      </c>
      <c r="L819" s="21" t="s">
        <v>3742</v>
      </c>
      <c r="M819" s="31" t="s">
        <v>4602</v>
      </c>
      <c r="N819" s="31" t="s">
        <v>1286</v>
      </c>
      <c r="O819" s="31"/>
      <c r="P819" s="31"/>
      <c r="Q819" s="104"/>
      <c r="R819" s="104" t="s">
        <v>3661</v>
      </c>
      <c r="S819" s="75">
        <f t="shared" si="41"/>
        <v>1870</v>
      </c>
      <c r="T819" s="75" t="str">
        <f t="shared" si="42"/>
        <v>Công vụ</v>
      </c>
      <c r="V819">
        <f t="shared" si="40"/>
        <v>18700424</v>
      </c>
    </row>
    <row r="820" spans="1:22" ht="204">
      <c r="A820" s="20" t="s">
        <v>125</v>
      </c>
      <c r="B820" s="21">
        <v>13</v>
      </c>
      <c r="C820" s="23" t="s">
        <v>28</v>
      </c>
      <c r="D820" s="23" t="s">
        <v>27</v>
      </c>
      <c r="E820" s="25" t="s">
        <v>1013</v>
      </c>
      <c r="F820" s="21" t="s">
        <v>3084</v>
      </c>
      <c r="G820" s="21" t="s">
        <v>3844</v>
      </c>
      <c r="H820" s="21"/>
      <c r="I820" s="35" t="s">
        <v>3838</v>
      </c>
      <c r="J820" s="21" t="s">
        <v>4814</v>
      </c>
      <c r="K820" s="21" t="s">
        <v>2756</v>
      </c>
      <c r="L820" s="21" t="s">
        <v>3743</v>
      </c>
      <c r="M820" s="31" t="s">
        <v>4603</v>
      </c>
      <c r="N820" s="31" t="s">
        <v>1287</v>
      </c>
      <c r="O820" s="31"/>
      <c r="P820" s="31"/>
      <c r="Q820" s="104"/>
      <c r="R820" s="104" t="s">
        <v>3661</v>
      </c>
      <c r="S820" s="75">
        <f t="shared" si="41"/>
        <v>1870</v>
      </c>
      <c r="T820" s="75" t="str">
        <f t="shared" si="42"/>
        <v>Công vụ</v>
      </c>
      <c r="V820">
        <f t="shared" si="40"/>
        <v>18700424</v>
      </c>
    </row>
    <row r="821" spans="1:22" ht="408">
      <c r="A821" s="20" t="s">
        <v>125</v>
      </c>
      <c r="B821" s="21">
        <v>13</v>
      </c>
      <c r="C821" s="23" t="s">
        <v>28</v>
      </c>
      <c r="D821" s="23" t="s">
        <v>27</v>
      </c>
      <c r="E821" s="25" t="s">
        <v>1888</v>
      </c>
      <c r="F821" s="21" t="s">
        <v>3085</v>
      </c>
      <c r="G821" s="21" t="s">
        <v>3844</v>
      </c>
      <c r="H821" s="21"/>
      <c r="I821" s="35" t="s">
        <v>3827</v>
      </c>
      <c r="J821" s="21"/>
      <c r="K821" s="21" t="s">
        <v>2757</v>
      </c>
      <c r="L821" s="21" t="s">
        <v>128</v>
      </c>
      <c r="M821" s="31" t="s">
        <v>4604</v>
      </c>
      <c r="N821" s="31" t="s">
        <v>3744</v>
      </c>
      <c r="O821" s="31"/>
      <c r="P821" s="31"/>
      <c r="Q821" s="104"/>
      <c r="R821" s="104" t="s">
        <v>3661</v>
      </c>
      <c r="S821" s="75">
        <f t="shared" si="41"/>
        <v>1870</v>
      </c>
      <c r="T821" s="75" t="str">
        <f t="shared" si="42"/>
        <v>Công vụ</v>
      </c>
      <c r="V821">
        <f t="shared" si="40"/>
        <v>18700424</v>
      </c>
    </row>
    <row r="822" spans="1:22" ht="340">
      <c r="A822" s="20" t="s">
        <v>125</v>
      </c>
      <c r="B822" s="21">
        <v>13</v>
      </c>
      <c r="C822" s="23" t="s">
        <v>28</v>
      </c>
      <c r="D822" s="23" t="s">
        <v>13</v>
      </c>
      <c r="E822" s="21" t="s">
        <v>1063</v>
      </c>
      <c r="F822" s="21" t="s">
        <v>3086</v>
      </c>
      <c r="G822" s="130" t="s">
        <v>3877</v>
      </c>
      <c r="H822" s="21"/>
      <c r="I822" s="35" t="s">
        <v>3825</v>
      </c>
      <c r="J822" s="21" t="s">
        <v>3838</v>
      </c>
      <c r="K822" s="21" t="s">
        <v>2758</v>
      </c>
      <c r="L822" s="21" t="s">
        <v>129</v>
      </c>
      <c r="M822" s="31" t="s">
        <v>4715</v>
      </c>
      <c r="N822" s="31" t="s">
        <v>1288</v>
      </c>
      <c r="O822" s="31"/>
      <c r="P822" s="31"/>
      <c r="Q822" s="104"/>
      <c r="R822" s="104" t="s">
        <v>3661</v>
      </c>
      <c r="S822" s="75">
        <f t="shared" si="41"/>
        <v>1870</v>
      </c>
      <c r="T822" s="75" t="str">
        <f t="shared" si="42"/>
        <v>Tạp vụ</v>
      </c>
      <c r="V822">
        <f t="shared" si="40"/>
        <v>18700424</v>
      </c>
    </row>
    <row r="823" spans="1:22" ht="323">
      <c r="A823" s="20" t="s">
        <v>125</v>
      </c>
      <c r="B823" s="21">
        <v>13</v>
      </c>
      <c r="C823" s="23" t="s">
        <v>28</v>
      </c>
      <c r="D823" s="23" t="s">
        <v>13</v>
      </c>
      <c r="E823" s="21" t="s">
        <v>1523</v>
      </c>
      <c r="F823" s="21" t="s">
        <v>3087</v>
      </c>
      <c r="G823" s="21" t="s">
        <v>3829</v>
      </c>
      <c r="H823" s="21"/>
      <c r="I823" s="35" t="s">
        <v>3846</v>
      </c>
      <c r="J823" s="21"/>
      <c r="K823" s="21" t="s">
        <v>2759</v>
      </c>
      <c r="L823" s="21" t="s">
        <v>130</v>
      </c>
      <c r="M823" s="31" t="s">
        <v>4605</v>
      </c>
      <c r="N823" s="31" t="s">
        <v>1289</v>
      </c>
      <c r="O823" s="31" t="s">
        <v>1524</v>
      </c>
      <c r="P823" s="31" t="s">
        <v>1939</v>
      </c>
      <c r="Q823" s="104" t="s">
        <v>1918</v>
      </c>
      <c r="R823" s="104" t="s">
        <v>3661</v>
      </c>
      <c r="S823" s="75">
        <f t="shared" si="41"/>
        <v>1870</v>
      </c>
      <c r="T823" s="75" t="str">
        <f t="shared" si="42"/>
        <v>Tạp vụ</v>
      </c>
      <c r="V823">
        <f t="shared" si="40"/>
        <v>18700424</v>
      </c>
    </row>
    <row r="824" spans="1:22" ht="289">
      <c r="A824" s="20" t="s">
        <v>125</v>
      </c>
      <c r="B824" s="21">
        <v>13</v>
      </c>
      <c r="C824" s="23" t="s">
        <v>28</v>
      </c>
      <c r="D824" s="23" t="s">
        <v>13</v>
      </c>
      <c r="E824" s="21" t="s">
        <v>1090</v>
      </c>
      <c r="F824" s="21" t="s">
        <v>3088</v>
      </c>
      <c r="G824" s="21" t="s">
        <v>3829</v>
      </c>
      <c r="H824" s="21"/>
      <c r="I824" s="35" t="s">
        <v>3846</v>
      </c>
      <c r="J824" s="21"/>
      <c r="K824" s="21" t="s">
        <v>2760</v>
      </c>
      <c r="L824" s="21" t="s">
        <v>4682</v>
      </c>
      <c r="M824" s="32" t="s">
        <v>4683</v>
      </c>
      <c r="N824" s="31" t="s">
        <v>1290</v>
      </c>
      <c r="O824" s="31" t="s">
        <v>3745</v>
      </c>
      <c r="P824" s="31" t="s">
        <v>1938</v>
      </c>
      <c r="Q824" s="104" t="s">
        <v>1919</v>
      </c>
      <c r="R824" s="104" t="s">
        <v>3661</v>
      </c>
      <c r="S824" s="75">
        <f t="shared" si="41"/>
        <v>1870</v>
      </c>
      <c r="T824" s="75" t="str">
        <f t="shared" si="42"/>
        <v>Tạp vụ</v>
      </c>
      <c r="V824">
        <f t="shared" si="40"/>
        <v>18700424</v>
      </c>
    </row>
    <row r="825" spans="1:22" ht="408">
      <c r="A825" s="20" t="s">
        <v>125</v>
      </c>
      <c r="B825" s="21">
        <v>13</v>
      </c>
      <c r="C825" s="23" t="s">
        <v>28</v>
      </c>
      <c r="D825" s="23" t="s">
        <v>13</v>
      </c>
      <c r="E825" s="21" t="s">
        <v>1525</v>
      </c>
      <c r="F825" s="21" t="s">
        <v>3089</v>
      </c>
      <c r="G825" s="21" t="s">
        <v>3829</v>
      </c>
      <c r="H825" s="21"/>
      <c r="I825" s="35" t="s">
        <v>3846</v>
      </c>
      <c r="J825" s="21"/>
      <c r="K825" s="21" t="s">
        <v>2761</v>
      </c>
      <c r="L825" s="21" t="s">
        <v>131</v>
      </c>
      <c r="M825" s="32" t="s">
        <v>4606</v>
      </c>
      <c r="N825" s="31" t="s">
        <v>3746</v>
      </c>
      <c r="O825" s="31" t="s">
        <v>3747</v>
      </c>
      <c r="P825" s="31"/>
      <c r="Q825" s="104"/>
      <c r="R825" s="104" t="s">
        <v>3661</v>
      </c>
      <c r="S825" s="75">
        <f t="shared" si="41"/>
        <v>1870</v>
      </c>
      <c r="T825" s="75" t="str">
        <f t="shared" si="42"/>
        <v>Tạp vụ</v>
      </c>
      <c r="V825">
        <f t="shared" si="40"/>
        <v>18700424</v>
      </c>
    </row>
    <row r="826" spans="1:22" ht="238">
      <c r="A826" s="20" t="s">
        <v>125</v>
      </c>
      <c r="B826" s="21">
        <v>13</v>
      </c>
      <c r="C826" s="23" t="s">
        <v>28</v>
      </c>
      <c r="D826" s="23" t="s">
        <v>13</v>
      </c>
      <c r="E826" s="21" t="s">
        <v>1526</v>
      </c>
      <c r="F826" s="21" t="s">
        <v>3090</v>
      </c>
      <c r="G826" s="21" t="s">
        <v>3829</v>
      </c>
      <c r="H826" s="21"/>
      <c r="I826" s="35" t="s">
        <v>3846</v>
      </c>
      <c r="J826" s="21"/>
      <c r="K826" s="21" t="s">
        <v>2762</v>
      </c>
      <c r="L826" s="21" t="s">
        <v>3748</v>
      </c>
      <c r="M826" s="31" t="s">
        <v>4607</v>
      </c>
      <c r="N826" s="31" t="s">
        <v>1291</v>
      </c>
      <c r="O826" s="31"/>
      <c r="P826" s="31"/>
      <c r="Q826" s="104"/>
      <c r="R826" s="104" t="s">
        <v>3661</v>
      </c>
      <c r="S826" s="75">
        <f t="shared" si="41"/>
        <v>1870</v>
      </c>
      <c r="T826" s="75" t="str">
        <f t="shared" si="42"/>
        <v>Tạp vụ</v>
      </c>
      <c r="V826">
        <f t="shared" si="40"/>
        <v>18700424</v>
      </c>
    </row>
    <row r="827" spans="1:22" ht="306">
      <c r="A827" s="20" t="s">
        <v>125</v>
      </c>
      <c r="B827" s="21">
        <v>13</v>
      </c>
      <c r="C827" s="23" t="s">
        <v>28</v>
      </c>
      <c r="D827" s="23" t="s">
        <v>13</v>
      </c>
      <c r="E827" s="21" t="s">
        <v>1049</v>
      </c>
      <c r="F827" s="21" t="s">
        <v>3091</v>
      </c>
      <c r="G827" s="21" t="s">
        <v>3829</v>
      </c>
      <c r="H827" s="21"/>
      <c r="I827" s="35" t="s">
        <v>3846</v>
      </c>
      <c r="J827" s="21"/>
      <c r="K827" s="21" t="s">
        <v>2763</v>
      </c>
      <c r="L827" s="21" t="s">
        <v>3749</v>
      </c>
      <c r="M827" s="32" t="s">
        <v>4608</v>
      </c>
      <c r="N827" s="31" t="s">
        <v>1292</v>
      </c>
      <c r="O827" s="31" t="s">
        <v>3750</v>
      </c>
      <c r="P827" s="31" t="s">
        <v>1940</v>
      </c>
      <c r="Q827" s="104" t="s">
        <v>1918</v>
      </c>
      <c r="R827" s="104" t="s">
        <v>3661</v>
      </c>
      <c r="S827" s="75">
        <f t="shared" si="41"/>
        <v>1870</v>
      </c>
      <c r="T827" s="75" t="str">
        <f t="shared" si="42"/>
        <v>Tạp vụ</v>
      </c>
      <c r="V827">
        <f t="shared" si="40"/>
        <v>18700424</v>
      </c>
    </row>
    <row r="828" spans="1:22" ht="409.5">
      <c r="A828" s="20" t="s">
        <v>125</v>
      </c>
      <c r="B828" s="21">
        <v>13</v>
      </c>
      <c r="C828" s="23" t="s">
        <v>28</v>
      </c>
      <c r="D828" s="23" t="s">
        <v>13</v>
      </c>
      <c r="E828" s="21" t="s">
        <v>1527</v>
      </c>
      <c r="F828" s="21" t="s">
        <v>3092</v>
      </c>
      <c r="G828" s="21" t="s">
        <v>3829</v>
      </c>
      <c r="H828" s="21"/>
      <c r="I828" s="35" t="s">
        <v>3823</v>
      </c>
      <c r="J828" s="21"/>
      <c r="K828" s="21" t="s">
        <v>2764</v>
      </c>
      <c r="L828" s="21" t="s">
        <v>132</v>
      </c>
      <c r="M828" s="32" t="s">
        <v>4609</v>
      </c>
      <c r="N828" s="31" t="s">
        <v>1293</v>
      </c>
      <c r="O828" s="31" t="s">
        <v>3751</v>
      </c>
      <c r="P828" s="31" t="s">
        <v>1941</v>
      </c>
      <c r="Q828" s="104" t="s">
        <v>1919</v>
      </c>
      <c r="R828" s="104" t="s">
        <v>3661</v>
      </c>
      <c r="S828" s="75">
        <f t="shared" si="41"/>
        <v>1870</v>
      </c>
      <c r="T828" s="75" t="str">
        <f t="shared" si="42"/>
        <v>Tạp vụ</v>
      </c>
      <c r="V828">
        <f t="shared" si="40"/>
        <v>18700424</v>
      </c>
    </row>
    <row r="829" spans="1:22" ht="409.5">
      <c r="A829" s="20" t="s">
        <v>125</v>
      </c>
      <c r="B829" s="21">
        <v>13</v>
      </c>
      <c r="C829" s="23" t="s">
        <v>28</v>
      </c>
      <c r="D829" s="23" t="s">
        <v>13</v>
      </c>
      <c r="E829" s="21" t="s">
        <v>1528</v>
      </c>
      <c r="F829" s="21" t="s">
        <v>3093</v>
      </c>
      <c r="G829" s="21" t="s">
        <v>3824</v>
      </c>
      <c r="H829" s="21"/>
      <c r="I829" s="35" t="s">
        <v>3823</v>
      </c>
      <c r="J829" s="21"/>
      <c r="K829" s="21" t="s">
        <v>2765</v>
      </c>
      <c r="L829" s="21" t="s">
        <v>3752</v>
      </c>
      <c r="M829" s="32" t="s">
        <v>4610</v>
      </c>
      <c r="N829" s="31" t="s">
        <v>1294</v>
      </c>
      <c r="O829" s="31" t="s">
        <v>3753</v>
      </c>
      <c r="P829" s="31" t="s">
        <v>1942</v>
      </c>
      <c r="Q829" s="104" t="s">
        <v>1918</v>
      </c>
      <c r="R829" s="104" t="s">
        <v>3661</v>
      </c>
      <c r="S829" s="75">
        <f t="shared" si="41"/>
        <v>1870</v>
      </c>
      <c r="T829" s="75" t="str">
        <f t="shared" si="42"/>
        <v>Tạp vụ</v>
      </c>
      <c r="V829">
        <f t="shared" si="40"/>
        <v>18700424</v>
      </c>
    </row>
    <row r="830" spans="1:22" ht="272">
      <c r="A830" s="20" t="s">
        <v>125</v>
      </c>
      <c r="B830" s="21">
        <v>13</v>
      </c>
      <c r="C830" s="23" t="s">
        <v>28</v>
      </c>
      <c r="D830" s="23" t="s">
        <v>13</v>
      </c>
      <c r="E830" s="21" t="s">
        <v>1529</v>
      </c>
      <c r="F830" s="21" t="s">
        <v>3094</v>
      </c>
      <c r="G830" s="21" t="s">
        <v>3829</v>
      </c>
      <c r="H830" s="21"/>
      <c r="I830" s="35" t="s">
        <v>3846</v>
      </c>
      <c r="J830" s="21"/>
      <c r="K830" s="21" t="s">
        <v>2766</v>
      </c>
      <c r="L830" s="21" t="s">
        <v>133</v>
      </c>
      <c r="M830" s="32" t="s">
        <v>4611</v>
      </c>
      <c r="N830" s="31" t="s">
        <v>1295</v>
      </c>
      <c r="O830" s="31" t="s">
        <v>3754</v>
      </c>
      <c r="P830" s="31" t="s">
        <v>1852</v>
      </c>
      <c r="Q830" s="104" t="s">
        <v>1917</v>
      </c>
      <c r="R830" s="104" t="s">
        <v>3661</v>
      </c>
      <c r="S830" s="75">
        <f t="shared" si="41"/>
        <v>1870</v>
      </c>
      <c r="T830" s="75" t="str">
        <f t="shared" si="42"/>
        <v>Tạp vụ</v>
      </c>
      <c r="V830">
        <f t="shared" si="40"/>
        <v>18700424</v>
      </c>
    </row>
    <row r="831" spans="1:22" ht="255">
      <c r="A831" s="20" t="s">
        <v>125</v>
      </c>
      <c r="B831" s="21">
        <v>13</v>
      </c>
      <c r="C831" s="23" t="s">
        <v>28</v>
      </c>
      <c r="D831" s="23" t="s">
        <v>13</v>
      </c>
      <c r="E831" s="21" t="s">
        <v>1056</v>
      </c>
      <c r="F831" s="21" t="s">
        <v>3095</v>
      </c>
      <c r="G831" s="21" t="s">
        <v>3829</v>
      </c>
      <c r="H831" s="21"/>
      <c r="I831" s="35" t="s">
        <v>3846</v>
      </c>
      <c r="J831" s="21"/>
      <c r="K831" s="21" t="s">
        <v>2767</v>
      </c>
      <c r="L831" s="21" t="s">
        <v>134</v>
      </c>
      <c r="M831" s="31" t="s">
        <v>4612</v>
      </c>
      <c r="N831" s="31" t="s">
        <v>1296</v>
      </c>
      <c r="O831" s="31" t="s">
        <v>3755</v>
      </c>
      <c r="P831" s="31" t="s">
        <v>1943</v>
      </c>
      <c r="Q831" s="104" t="s">
        <v>1918</v>
      </c>
      <c r="R831" s="104" t="s">
        <v>3661</v>
      </c>
      <c r="S831" s="75">
        <f t="shared" si="41"/>
        <v>1870</v>
      </c>
      <c r="T831" s="75" t="str">
        <f t="shared" si="42"/>
        <v>Tạp vụ</v>
      </c>
      <c r="V831">
        <f t="shared" si="40"/>
        <v>18700424</v>
      </c>
    </row>
    <row r="832" spans="1:22" ht="272">
      <c r="A832" s="20" t="s">
        <v>125</v>
      </c>
      <c r="B832" s="21">
        <v>13</v>
      </c>
      <c r="C832" s="23" t="s">
        <v>28</v>
      </c>
      <c r="D832" s="23" t="s">
        <v>1531</v>
      </c>
      <c r="E832" s="21" t="s">
        <v>1530</v>
      </c>
      <c r="F832" s="21" t="s">
        <v>3096</v>
      </c>
      <c r="G832" s="21" t="s">
        <v>3829</v>
      </c>
      <c r="H832" s="21"/>
      <c r="I832" s="35" t="s">
        <v>3828</v>
      </c>
      <c r="J832" s="21"/>
      <c r="K832" s="21" t="s">
        <v>2768</v>
      </c>
      <c r="L832" s="21" t="s">
        <v>3756</v>
      </c>
      <c r="M832" s="31" t="s">
        <v>4613</v>
      </c>
      <c r="N832" s="31" t="s">
        <v>1297</v>
      </c>
      <c r="O832" s="31" t="s">
        <v>3757</v>
      </c>
      <c r="P832" s="31" t="s">
        <v>1944</v>
      </c>
      <c r="Q832" s="104" t="s">
        <v>1918</v>
      </c>
      <c r="R832" s="104" t="s">
        <v>3661</v>
      </c>
      <c r="S832" s="75">
        <f t="shared" si="41"/>
        <v>1870</v>
      </c>
      <c r="T832" s="75" t="str">
        <f t="shared" si="42"/>
        <v>Tạp vụ</v>
      </c>
      <c r="V832">
        <f t="shared" si="40"/>
        <v>18700424</v>
      </c>
    </row>
    <row r="833" spans="1:22" ht="272">
      <c r="A833" s="20" t="s">
        <v>125</v>
      </c>
      <c r="B833" s="21">
        <v>13</v>
      </c>
      <c r="C833" s="23" t="s">
        <v>28</v>
      </c>
      <c r="D833" s="23" t="s">
        <v>13</v>
      </c>
      <c r="E833" s="21" t="s">
        <v>1532</v>
      </c>
      <c r="F833" s="21" t="s">
        <v>3097</v>
      </c>
      <c r="G833" s="21" t="s">
        <v>3829</v>
      </c>
      <c r="H833" s="21"/>
      <c r="I833" s="35" t="s">
        <v>3846</v>
      </c>
      <c r="J833" s="21"/>
      <c r="K833" s="21" t="s">
        <v>2769</v>
      </c>
      <c r="L833" s="21" t="s">
        <v>3758</v>
      </c>
      <c r="M833" s="32" t="s">
        <v>4614</v>
      </c>
      <c r="N833" s="31" t="s">
        <v>1298</v>
      </c>
      <c r="O833" s="31" t="s">
        <v>3759</v>
      </c>
      <c r="P833" s="31" t="s">
        <v>1945</v>
      </c>
      <c r="Q833" s="104" t="s">
        <v>1918</v>
      </c>
      <c r="R833" s="104" t="s">
        <v>3661</v>
      </c>
      <c r="S833" s="75">
        <f t="shared" si="41"/>
        <v>1870</v>
      </c>
      <c r="T833" s="75" t="str">
        <f t="shared" si="42"/>
        <v>Tạp vụ</v>
      </c>
      <c r="V833">
        <f t="shared" si="40"/>
        <v>18700424</v>
      </c>
    </row>
    <row r="834" spans="1:22" ht="255">
      <c r="A834" s="20" t="s">
        <v>125</v>
      </c>
      <c r="B834" s="21">
        <v>13</v>
      </c>
      <c r="C834" s="23" t="s">
        <v>28</v>
      </c>
      <c r="D834" s="23" t="s">
        <v>13</v>
      </c>
      <c r="E834" s="21" t="s">
        <v>1533</v>
      </c>
      <c r="F834" s="21" t="s">
        <v>3098</v>
      </c>
      <c r="G834" s="21" t="s">
        <v>3829</v>
      </c>
      <c r="H834" s="21"/>
      <c r="I834" s="35" t="s">
        <v>3846</v>
      </c>
      <c r="J834" s="21"/>
      <c r="K834" s="21" t="s">
        <v>2770</v>
      </c>
      <c r="L834" s="21" t="s">
        <v>135</v>
      </c>
      <c r="M834" s="32" t="s">
        <v>4615</v>
      </c>
      <c r="N834" s="31" t="s">
        <v>1299</v>
      </c>
      <c r="O834" s="31" t="s">
        <v>3760</v>
      </c>
      <c r="P834" s="31" t="s">
        <v>1945</v>
      </c>
      <c r="Q834" s="104" t="s">
        <v>1918</v>
      </c>
      <c r="R834" s="104" t="s">
        <v>3661</v>
      </c>
      <c r="S834" s="75">
        <f t="shared" si="41"/>
        <v>1870</v>
      </c>
      <c r="T834" s="75" t="str">
        <f t="shared" si="42"/>
        <v>Tạp vụ</v>
      </c>
      <c r="V834">
        <f t="shared" si="40"/>
        <v>18700424</v>
      </c>
    </row>
    <row r="835" spans="1:22" ht="340">
      <c r="A835" s="20" t="s">
        <v>125</v>
      </c>
      <c r="B835" s="21">
        <v>13</v>
      </c>
      <c r="C835" s="23" t="s">
        <v>28</v>
      </c>
      <c r="D835" s="23" t="s">
        <v>13</v>
      </c>
      <c r="E835" s="21" t="s">
        <v>1534</v>
      </c>
      <c r="F835" s="21" t="s">
        <v>3099</v>
      </c>
      <c r="G835" s="21" t="s">
        <v>3829</v>
      </c>
      <c r="H835" s="21"/>
      <c r="I835" s="35" t="s">
        <v>3846</v>
      </c>
      <c r="J835" s="21"/>
      <c r="K835" s="21" t="s">
        <v>2771</v>
      </c>
      <c r="L835" s="21" t="s">
        <v>136</v>
      </c>
      <c r="M835" s="38" t="s">
        <v>4616</v>
      </c>
      <c r="N835" s="31" t="s">
        <v>1300</v>
      </c>
      <c r="O835" s="31" t="s">
        <v>3761</v>
      </c>
      <c r="P835" s="31" t="s">
        <v>1946</v>
      </c>
      <c r="Q835" s="104" t="s">
        <v>1918</v>
      </c>
      <c r="R835" s="104" t="s">
        <v>3661</v>
      </c>
      <c r="S835" s="75">
        <f t="shared" si="41"/>
        <v>1870</v>
      </c>
      <c r="T835" s="75" t="str">
        <f t="shared" si="42"/>
        <v>Tạp vụ</v>
      </c>
      <c r="V835">
        <f t="shared" ref="V835:V898" si="43">IF($A835="","",VALUE(MID($A835,7,4)&amp;MID($A835,4,2)&amp;MID($A835,1,2)))</f>
        <v>18700424</v>
      </c>
    </row>
    <row r="836" spans="1:22" ht="240">
      <c r="A836" s="20" t="s">
        <v>125</v>
      </c>
      <c r="B836" s="21">
        <v>13</v>
      </c>
      <c r="C836" s="23" t="s">
        <v>28</v>
      </c>
      <c r="D836" s="23" t="s">
        <v>13</v>
      </c>
      <c r="E836" s="21" t="s">
        <v>1535</v>
      </c>
      <c r="F836" s="21" t="s">
        <v>3100</v>
      </c>
      <c r="G836" s="21" t="s">
        <v>3829</v>
      </c>
      <c r="H836" s="21"/>
      <c r="I836" s="21" t="s">
        <v>3846</v>
      </c>
      <c r="J836" s="21"/>
      <c r="K836" s="21" t="s">
        <v>2772</v>
      </c>
      <c r="L836" s="21" t="s">
        <v>3762</v>
      </c>
      <c r="M836" s="38" t="s">
        <v>4617</v>
      </c>
      <c r="N836" s="31"/>
      <c r="O836" s="31" t="s">
        <v>3763</v>
      </c>
      <c r="P836" s="31" t="s">
        <v>1902</v>
      </c>
      <c r="Q836" s="104" t="s">
        <v>1915</v>
      </c>
      <c r="R836" s="104" t="s">
        <v>3661</v>
      </c>
      <c r="S836" s="75">
        <f t="shared" ref="S836:S899" si="44">IFERROR(VALUE(RIGHT(TRIM(A836),4)),"")</f>
        <v>1870</v>
      </c>
      <c r="T836" s="75" t="str">
        <f t="shared" ref="T836:T899" si="45">IF(TRIM(D836)="Tập vụ","Tạp vụ",TRIM(D836))</f>
        <v>Tạp vụ</v>
      </c>
      <c r="V836">
        <f t="shared" si="43"/>
        <v>18700424</v>
      </c>
    </row>
    <row r="837" spans="1:22" ht="192">
      <c r="A837" s="20" t="s">
        <v>125</v>
      </c>
      <c r="B837" s="21">
        <v>13</v>
      </c>
      <c r="C837" s="23" t="s">
        <v>28</v>
      </c>
      <c r="D837" s="23" t="s">
        <v>13</v>
      </c>
      <c r="E837" s="21" t="s">
        <v>1029</v>
      </c>
      <c r="F837" s="21" t="s">
        <v>3101</v>
      </c>
      <c r="G837" s="21" t="s">
        <v>3854</v>
      </c>
      <c r="H837" s="21"/>
      <c r="I837" s="21" t="s">
        <v>4814</v>
      </c>
      <c r="J837" s="21"/>
      <c r="K837" s="21" t="s">
        <v>2773</v>
      </c>
      <c r="L837" s="21" t="s">
        <v>137</v>
      </c>
      <c r="M837" s="31" t="s">
        <v>4618</v>
      </c>
      <c r="N837" s="31"/>
      <c r="O837" s="31"/>
      <c r="P837" s="31"/>
      <c r="Q837" s="104"/>
      <c r="R837" s="104" t="s">
        <v>3661</v>
      </c>
      <c r="S837" s="75">
        <f t="shared" si="44"/>
        <v>1870</v>
      </c>
      <c r="T837" s="75" t="str">
        <f t="shared" si="45"/>
        <v>Tạp vụ</v>
      </c>
      <c r="V837">
        <f t="shared" si="43"/>
        <v>18700424</v>
      </c>
    </row>
    <row r="838" spans="1:22" ht="256">
      <c r="A838" s="20" t="s">
        <v>126</v>
      </c>
      <c r="B838" s="21">
        <v>27</v>
      </c>
      <c r="C838" s="23" t="s">
        <v>28</v>
      </c>
      <c r="D838" s="23" t="s">
        <v>27</v>
      </c>
      <c r="E838" s="21" t="s">
        <v>1013</v>
      </c>
      <c r="F838" s="21" t="s">
        <v>3102</v>
      </c>
      <c r="G838" s="21" t="s">
        <v>3844</v>
      </c>
      <c r="H838" s="21"/>
      <c r="I838" s="21" t="s">
        <v>3880</v>
      </c>
      <c r="J838" s="21"/>
      <c r="K838" s="21" t="s">
        <v>2774</v>
      </c>
      <c r="L838" s="21" t="s">
        <v>3764</v>
      </c>
      <c r="M838" s="31" t="s">
        <v>4619</v>
      </c>
      <c r="N838" s="31"/>
      <c r="O838" s="31" t="s">
        <v>3765</v>
      </c>
      <c r="P838" s="31"/>
      <c r="Q838" s="104"/>
      <c r="R838" s="104" t="s">
        <v>3661</v>
      </c>
      <c r="S838" s="75">
        <f t="shared" si="44"/>
        <v>1870</v>
      </c>
      <c r="T838" s="75" t="str">
        <f t="shared" si="45"/>
        <v>Công vụ</v>
      </c>
      <c r="V838">
        <f t="shared" si="43"/>
        <v>18700915</v>
      </c>
    </row>
    <row r="839" spans="1:22" ht="256">
      <c r="A839" s="20" t="s">
        <v>126</v>
      </c>
      <c r="B839" s="21">
        <v>27</v>
      </c>
      <c r="C839" s="23" t="s">
        <v>28</v>
      </c>
      <c r="D839" s="23" t="s">
        <v>27</v>
      </c>
      <c r="E839" s="21" t="s">
        <v>1013</v>
      </c>
      <c r="F839" s="21" t="s">
        <v>3103</v>
      </c>
      <c r="G839" s="21" t="s">
        <v>3844</v>
      </c>
      <c r="H839" s="21"/>
      <c r="I839" s="21" t="s">
        <v>3828</v>
      </c>
      <c r="J839" s="21" t="s">
        <v>3880</v>
      </c>
      <c r="K839" s="21" t="s">
        <v>2775</v>
      </c>
      <c r="L839" s="21" t="s">
        <v>3766</v>
      </c>
      <c r="M839" s="31" t="s">
        <v>4620</v>
      </c>
      <c r="N839" s="31"/>
      <c r="O839" s="31"/>
      <c r="P839" s="31"/>
      <c r="Q839" s="104"/>
      <c r="R839" s="104" t="s">
        <v>3661</v>
      </c>
      <c r="S839" s="75">
        <f t="shared" si="44"/>
        <v>1870</v>
      </c>
      <c r="T839" s="75" t="str">
        <f t="shared" si="45"/>
        <v>Công vụ</v>
      </c>
      <c r="V839">
        <f t="shared" si="43"/>
        <v>18700915</v>
      </c>
    </row>
    <row r="840" spans="1:22" ht="288">
      <c r="A840" s="20" t="s">
        <v>126</v>
      </c>
      <c r="B840" s="21">
        <v>27</v>
      </c>
      <c r="C840" s="23" t="s">
        <v>28</v>
      </c>
      <c r="D840" s="23" t="s">
        <v>27</v>
      </c>
      <c r="E840" s="21" t="s">
        <v>1536</v>
      </c>
      <c r="F840" s="21" t="s">
        <v>3104</v>
      </c>
      <c r="G840" s="21" t="s">
        <v>3844</v>
      </c>
      <c r="H840" s="21" t="s">
        <v>3837</v>
      </c>
      <c r="I840" s="21" t="s">
        <v>3827</v>
      </c>
      <c r="J840" s="21"/>
      <c r="K840" s="21" t="s">
        <v>2776</v>
      </c>
      <c r="L840" s="21" t="s">
        <v>138</v>
      </c>
      <c r="M840" s="31" t="s">
        <v>4621</v>
      </c>
      <c r="N840" s="31"/>
      <c r="O840" s="31"/>
      <c r="P840" s="31"/>
      <c r="Q840" s="104"/>
      <c r="R840" s="104" t="s">
        <v>3661</v>
      </c>
      <c r="S840" s="75">
        <f t="shared" si="44"/>
        <v>1870</v>
      </c>
      <c r="T840" s="75" t="str">
        <f t="shared" si="45"/>
        <v>Công vụ</v>
      </c>
      <c r="V840">
        <f t="shared" si="43"/>
        <v>18700915</v>
      </c>
    </row>
    <row r="841" spans="1:22" ht="272">
      <c r="A841" s="20" t="s">
        <v>126</v>
      </c>
      <c r="B841" s="21">
        <v>27</v>
      </c>
      <c r="C841" s="23" t="s">
        <v>28</v>
      </c>
      <c r="D841" s="23" t="s">
        <v>27</v>
      </c>
      <c r="E841" s="21" t="s">
        <v>1537</v>
      </c>
      <c r="F841" s="21" t="s">
        <v>3105</v>
      </c>
      <c r="G841" s="21" t="s">
        <v>3829</v>
      </c>
      <c r="H841" s="21"/>
      <c r="I841" s="21" t="s">
        <v>3830</v>
      </c>
      <c r="J841" s="21" t="s">
        <v>3833</v>
      </c>
      <c r="K841" s="21" t="s">
        <v>2777</v>
      </c>
      <c r="L841" s="21" t="s">
        <v>3767</v>
      </c>
      <c r="M841" s="31" t="s">
        <v>4622</v>
      </c>
      <c r="N841" s="31"/>
      <c r="O841" s="31"/>
      <c r="P841" s="31"/>
      <c r="Q841" s="104"/>
      <c r="R841" s="104" t="s">
        <v>3661</v>
      </c>
      <c r="S841" s="75">
        <f t="shared" si="44"/>
        <v>1870</v>
      </c>
      <c r="T841" s="75" t="str">
        <f t="shared" si="45"/>
        <v>Công vụ</v>
      </c>
      <c r="V841">
        <f t="shared" si="43"/>
        <v>18700915</v>
      </c>
    </row>
    <row r="842" spans="1:22" ht="352">
      <c r="A842" s="20" t="s">
        <v>126</v>
      </c>
      <c r="B842" s="21">
        <v>27</v>
      </c>
      <c r="C842" s="23" t="s">
        <v>28</v>
      </c>
      <c r="D842" s="23" t="s">
        <v>27</v>
      </c>
      <c r="E842" s="21" t="s">
        <v>1538</v>
      </c>
      <c r="F842" s="21" t="s">
        <v>3106</v>
      </c>
      <c r="G842" s="21" t="s">
        <v>3844</v>
      </c>
      <c r="H842" s="21" t="s">
        <v>3837</v>
      </c>
      <c r="I842" s="21" t="s">
        <v>3828</v>
      </c>
      <c r="J842" s="21"/>
      <c r="K842" s="21" t="s">
        <v>2778</v>
      </c>
      <c r="L842" s="21" t="s">
        <v>3768</v>
      </c>
      <c r="M842" s="32" t="s">
        <v>4623</v>
      </c>
      <c r="N842" s="31"/>
      <c r="O842" s="31" t="s">
        <v>3769</v>
      </c>
      <c r="P842" s="31"/>
      <c r="Q842" s="104"/>
      <c r="R842" s="104" t="s">
        <v>3661</v>
      </c>
      <c r="S842" s="75">
        <f t="shared" si="44"/>
        <v>1870</v>
      </c>
      <c r="T842" s="75" t="str">
        <f t="shared" si="45"/>
        <v>Công vụ</v>
      </c>
      <c r="V842">
        <f t="shared" si="43"/>
        <v>18700915</v>
      </c>
    </row>
    <row r="843" spans="1:22" ht="192">
      <c r="A843" s="20" t="s">
        <v>126</v>
      </c>
      <c r="B843" s="21">
        <v>27</v>
      </c>
      <c r="C843" s="23" t="s">
        <v>28</v>
      </c>
      <c r="D843" s="23" t="s">
        <v>13</v>
      </c>
      <c r="E843" s="21" t="s">
        <v>1013</v>
      </c>
      <c r="F843" s="21" t="s">
        <v>3107</v>
      </c>
      <c r="G843" s="21" t="s">
        <v>1472</v>
      </c>
      <c r="H843" s="21"/>
      <c r="I843" s="21" t="s">
        <v>3823</v>
      </c>
      <c r="J843" s="21" t="s">
        <v>3846</v>
      </c>
      <c r="K843" s="21" t="s">
        <v>2779</v>
      </c>
      <c r="L843" s="21" t="s">
        <v>3770</v>
      </c>
      <c r="M843" s="31" t="s">
        <v>4624</v>
      </c>
      <c r="N843" s="31"/>
      <c r="O843" s="31"/>
      <c r="P843" s="31"/>
      <c r="Q843" s="104"/>
      <c r="R843" s="104" t="s">
        <v>3661</v>
      </c>
      <c r="S843" s="75">
        <f t="shared" si="44"/>
        <v>1870</v>
      </c>
      <c r="T843" s="75" t="str">
        <f t="shared" si="45"/>
        <v>Tạp vụ</v>
      </c>
      <c r="V843">
        <f t="shared" si="43"/>
        <v>18700915</v>
      </c>
    </row>
    <row r="844" spans="1:22" ht="208">
      <c r="A844" s="20" t="s">
        <v>126</v>
      </c>
      <c r="B844" s="21">
        <v>27</v>
      </c>
      <c r="C844" s="23" t="s">
        <v>28</v>
      </c>
      <c r="D844" s="23" t="s">
        <v>13</v>
      </c>
      <c r="E844" s="21" t="s">
        <v>1063</v>
      </c>
      <c r="F844" s="21" t="s">
        <v>3108</v>
      </c>
      <c r="G844" s="21" t="s">
        <v>3829</v>
      </c>
      <c r="H844" s="21"/>
      <c r="I844" s="21" t="s">
        <v>3823</v>
      </c>
      <c r="J844" s="21" t="s">
        <v>3825</v>
      </c>
      <c r="K844" s="21" t="s">
        <v>2780</v>
      </c>
      <c r="L844" s="21" t="s">
        <v>141</v>
      </c>
      <c r="M844" s="31" t="s">
        <v>4625</v>
      </c>
      <c r="N844" s="31"/>
      <c r="O844" s="31"/>
      <c r="P844" s="31"/>
      <c r="Q844" s="104"/>
      <c r="R844" s="104" t="s">
        <v>3661</v>
      </c>
      <c r="S844" s="75">
        <f t="shared" si="44"/>
        <v>1870</v>
      </c>
      <c r="T844" s="75" t="str">
        <f t="shared" si="45"/>
        <v>Tạp vụ</v>
      </c>
      <c r="V844">
        <f t="shared" si="43"/>
        <v>18700915</v>
      </c>
    </row>
    <row r="845" spans="1:22" ht="208">
      <c r="A845" s="20" t="s">
        <v>126</v>
      </c>
      <c r="B845" s="21">
        <v>27</v>
      </c>
      <c r="C845" s="23" t="s">
        <v>28</v>
      </c>
      <c r="D845" s="23" t="s">
        <v>27</v>
      </c>
      <c r="E845" s="21" t="s">
        <v>1071</v>
      </c>
      <c r="F845" s="21" t="s">
        <v>3109</v>
      </c>
      <c r="G845" s="21" t="s">
        <v>3877</v>
      </c>
      <c r="H845" s="21"/>
      <c r="I845" s="21" t="s">
        <v>3838</v>
      </c>
      <c r="J845" s="21"/>
      <c r="K845" s="21" t="s">
        <v>2781</v>
      </c>
      <c r="L845" s="21" t="s">
        <v>3771</v>
      </c>
      <c r="M845" s="31" t="s">
        <v>4626</v>
      </c>
      <c r="N845" s="31"/>
      <c r="O845" s="31"/>
      <c r="P845" s="31"/>
      <c r="Q845" s="104"/>
      <c r="R845" s="104" t="s">
        <v>3661</v>
      </c>
      <c r="S845" s="75">
        <f t="shared" si="44"/>
        <v>1870</v>
      </c>
      <c r="T845" s="75" t="str">
        <f t="shared" si="45"/>
        <v>Công vụ</v>
      </c>
      <c r="V845">
        <f t="shared" si="43"/>
        <v>18700915</v>
      </c>
    </row>
    <row r="846" spans="1:22" ht="192">
      <c r="A846" s="20" t="s">
        <v>126</v>
      </c>
      <c r="B846" s="21">
        <v>27</v>
      </c>
      <c r="C846" s="23" t="s">
        <v>28</v>
      </c>
      <c r="D846" s="23" t="s">
        <v>27</v>
      </c>
      <c r="E846" s="21" t="s">
        <v>1539</v>
      </c>
      <c r="F846" s="21" t="s">
        <v>3110</v>
      </c>
      <c r="G846" s="21" t="s">
        <v>3837</v>
      </c>
      <c r="H846" s="21"/>
      <c r="I846" s="21" t="s">
        <v>3828</v>
      </c>
      <c r="J846" s="21"/>
      <c r="K846" s="21" t="s">
        <v>2782</v>
      </c>
      <c r="L846" s="21" t="s">
        <v>142</v>
      </c>
      <c r="M846" s="31" t="s">
        <v>4627</v>
      </c>
      <c r="N846" s="31"/>
      <c r="O846" s="31"/>
      <c r="P846" s="31"/>
      <c r="Q846" s="104"/>
      <c r="R846" s="104" t="s">
        <v>3661</v>
      </c>
      <c r="S846" s="75">
        <f t="shared" si="44"/>
        <v>1870</v>
      </c>
      <c r="T846" s="75" t="str">
        <f t="shared" si="45"/>
        <v>Công vụ</v>
      </c>
      <c r="V846">
        <f t="shared" si="43"/>
        <v>18700915</v>
      </c>
    </row>
    <row r="847" spans="1:22" ht="320">
      <c r="A847" s="20" t="s">
        <v>139</v>
      </c>
      <c r="B847" s="21">
        <v>34</v>
      </c>
      <c r="C847" s="23" t="s">
        <v>28</v>
      </c>
      <c r="D847" s="23" t="s">
        <v>27</v>
      </c>
      <c r="E847" s="21" t="s">
        <v>1013</v>
      </c>
      <c r="F847" s="21" t="s">
        <v>3111</v>
      </c>
      <c r="G847" s="21" t="s">
        <v>3844</v>
      </c>
      <c r="H847" s="21"/>
      <c r="I847" s="21" t="s">
        <v>3827</v>
      </c>
      <c r="J847" s="21" t="s">
        <v>3823</v>
      </c>
      <c r="K847" s="21" t="s">
        <v>2783</v>
      </c>
      <c r="L847" s="21" t="s">
        <v>3772</v>
      </c>
      <c r="M847" s="32" t="s">
        <v>4628</v>
      </c>
      <c r="N847" s="31"/>
      <c r="O847" s="31" t="s">
        <v>3773</v>
      </c>
      <c r="P847" s="31"/>
      <c r="Q847" s="104"/>
      <c r="R847" s="104" t="s">
        <v>3661</v>
      </c>
      <c r="S847" s="75">
        <f t="shared" si="44"/>
        <v>1870</v>
      </c>
      <c r="T847" s="75" t="str">
        <f t="shared" si="45"/>
        <v>Công vụ</v>
      </c>
      <c r="V847">
        <f t="shared" si="43"/>
        <v>18701115</v>
      </c>
    </row>
    <row r="848" spans="1:22" ht="272">
      <c r="A848" s="24" t="s">
        <v>139</v>
      </c>
      <c r="B848" s="25">
        <v>34</v>
      </c>
      <c r="C848" s="26" t="s">
        <v>28</v>
      </c>
      <c r="D848" s="26" t="s">
        <v>27</v>
      </c>
      <c r="E848" s="25" t="s">
        <v>1013</v>
      </c>
      <c r="F848" s="25" t="s">
        <v>3112</v>
      </c>
      <c r="G848" s="25" t="s">
        <v>3844</v>
      </c>
      <c r="H848" s="25"/>
      <c r="I848" s="25" t="s">
        <v>3850</v>
      </c>
      <c r="J848" s="25"/>
      <c r="K848" s="25" t="s">
        <v>2784</v>
      </c>
      <c r="L848" s="25" t="s">
        <v>143</v>
      </c>
      <c r="M848" s="46" t="s">
        <v>4629</v>
      </c>
      <c r="N848" s="45"/>
      <c r="O848" s="45" t="s">
        <v>3774</v>
      </c>
      <c r="P848" s="45"/>
      <c r="Q848" s="112"/>
      <c r="R848" s="112" t="s">
        <v>3661</v>
      </c>
      <c r="S848" s="113">
        <f t="shared" si="44"/>
        <v>1870</v>
      </c>
      <c r="T848" s="113" t="str">
        <f t="shared" si="45"/>
        <v>Công vụ</v>
      </c>
      <c r="V848">
        <f t="shared" si="43"/>
        <v>18701115</v>
      </c>
    </row>
    <row r="849" spans="1:22" ht="221">
      <c r="A849" s="24" t="s">
        <v>139</v>
      </c>
      <c r="B849" s="25">
        <v>34</v>
      </c>
      <c r="C849" s="26" t="s">
        <v>28</v>
      </c>
      <c r="D849" s="26" t="s">
        <v>27</v>
      </c>
      <c r="E849" s="25" t="s">
        <v>1013</v>
      </c>
      <c r="F849" s="25" t="s">
        <v>3113</v>
      </c>
      <c r="G849" s="25" t="s">
        <v>3844</v>
      </c>
      <c r="H849" s="25"/>
      <c r="I849" s="25" t="s">
        <v>3850</v>
      </c>
      <c r="J849" s="25"/>
      <c r="K849" s="25" t="s">
        <v>2785</v>
      </c>
      <c r="L849" s="25" t="s">
        <v>3775</v>
      </c>
      <c r="M849" s="45" t="s">
        <v>4630</v>
      </c>
      <c r="N849" s="45"/>
      <c r="O849" s="45" t="s">
        <v>3774</v>
      </c>
      <c r="P849" s="45"/>
      <c r="Q849" s="112"/>
      <c r="R849" s="112" t="s">
        <v>3661</v>
      </c>
      <c r="S849" s="113">
        <f t="shared" si="44"/>
        <v>1870</v>
      </c>
      <c r="T849" s="113" t="str">
        <f t="shared" si="45"/>
        <v>Công vụ</v>
      </c>
      <c r="V849">
        <f t="shared" si="43"/>
        <v>18701115</v>
      </c>
    </row>
    <row r="850" spans="1:22" ht="409.5">
      <c r="A850" s="27" t="s">
        <v>139</v>
      </c>
      <c r="B850" s="21">
        <v>34</v>
      </c>
      <c r="C850" s="23" t="s">
        <v>28</v>
      </c>
      <c r="D850" s="23" t="s">
        <v>27</v>
      </c>
      <c r="E850" s="21" t="s">
        <v>1013</v>
      </c>
      <c r="F850" s="21" t="s">
        <v>3114</v>
      </c>
      <c r="G850" s="21" t="s">
        <v>3822</v>
      </c>
      <c r="H850" s="21"/>
      <c r="I850" s="21" t="s">
        <v>3827</v>
      </c>
      <c r="J850" s="21" t="s">
        <v>3833</v>
      </c>
      <c r="K850" s="21" t="s">
        <v>2786</v>
      </c>
      <c r="L850" s="21" t="s">
        <v>3776</v>
      </c>
      <c r="M850" s="32" t="s">
        <v>4631</v>
      </c>
      <c r="N850" s="31"/>
      <c r="O850" s="31" t="s">
        <v>3777</v>
      </c>
      <c r="P850" s="31"/>
      <c r="Q850" s="104"/>
      <c r="R850" s="104" t="s">
        <v>3661</v>
      </c>
      <c r="S850" s="75">
        <f t="shared" si="44"/>
        <v>1870</v>
      </c>
      <c r="T850" s="75" t="str">
        <f t="shared" si="45"/>
        <v>Công vụ</v>
      </c>
      <c r="V850">
        <f t="shared" si="43"/>
        <v>18701115</v>
      </c>
    </row>
    <row r="851" spans="1:22" ht="272">
      <c r="A851" s="20" t="s">
        <v>139</v>
      </c>
      <c r="B851" s="21">
        <v>34</v>
      </c>
      <c r="C851" s="23" t="s">
        <v>28</v>
      </c>
      <c r="D851" s="23" t="s">
        <v>27</v>
      </c>
      <c r="E851" s="21" t="s">
        <v>1544</v>
      </c>
      <c r="F851" s="21" t="s">
        <v>3115</v>
      </c>
      <c r="G851" s="21" t="s">
        <v>3837</v>
      </c>
      <c r="H851" s="21"/>
      <c r="I851" s="21" t="s">
        <v>3828</v>
      </c>
      <c r="J851" s="21"/>
      <c r="K851" s="21" t="s">
        <v>2787</v>
      </c>
      <c r="L851" s="25" t="s">
        <v>3778</v>
      </c>
      <c r="M851" s="31" t="s">
        <v>4632</v>
      </c>
      <c r="N851" s="31"/>
      <c r="O851" s="31"/>
      <c r="P851" s="31"/>
      <c r="Q851" s="104"/>
      <c r="R851" s="104" t="s">
        <v>3661</v>
      </c>
      <c r="S851" s="75">
        <f t="shared" si="44"/>
        <v>1870</v>
      </c>
      <c r="T851" s="75" t="str">
        <f t="shared" si="45"/>
        <v>Công vụ</v>
      </c>
      <c r="V851">
        <f t="shared" si="43"/>
        <v>18701115</v>
      </c>
    </row>
    <row r="852" spans="1:22" ht="409.5">
      <c r="A852" s="20" t="s">
        <v>139</v>
      </c>
      <c r="B852" s="21">
        <v>34</v>
      </c>
      <c r="C852" s="23" t="s">
        <v>28</v>
      </c>
      <c r="D852" s="23" t="s">
        <v>27</v>
      </c>
      <c r="E852" s="21" t="s">
        <v>1538</v>
      </c>
      <c r="F852" s="21" t="s">
        <v>3116</v>
      </c>
      <c r="G852" s="21" t="s">
        <v>3844</v>
      </c>
      <c r="H852" s="21" t="s">
        <v>3837</v>
      </c>
      <c r="I852" s="21" t="s">
        <v>3828</v>
      </c>
      <c r="J852" s="21"/>
      <c r="K852" s="21" t="s">
        <v>2788</v>
      </c>
      <c r="L852" s="21" t="s">
        <v>3779</v>
      </c>
      <c r="M852" s="31" t="s">
        <v>4633</v>
      </c>
      <c r="N852" s="31"/>
      <c r="O852" s="31"/>
      <c r="P852" s="31"/>
      <c r="Q852" s="104"/>
      <c r="R852" s="104" t="s">
        <v>3661</v>
      </c>
      <c r="S852" s="75">
        <f t="shared" si="44"/>
        <v>1870</v>
      </c>
      <c r="T852" s="75" t="str">
        <f t="shared" si="45"/>
        <v>Công vụ</v>
      </c>
      <c r="V852">
        <f t="shared" si="43"/>
        <v>18701115</v>
      </c>
    </row>
    <row r="853" spans="1:22" ht="256">
      <c r="A853" s="20" t="s">
        <v>139</v>
      </c>
      <c r="B853" s="21">
        <v>34</v>
      </c>
      <c r="C853" s="23" t="s">
        <v>28</v>
      </c>
      <c r="D853" s="23" t="s">
        <v>13</v>
      </c>
      <c r="E853" s="21" t="s">
        <v>1013</v>
      </c>
      <c r="F853" s="21" t="s">
        <v>3117</v>
      </c>
      <c r="G853" s="21" t="s">
        <v>3824</v>
      </c>
      <c r="H853" s="21"/>
      <c r="I853" s="21" t="s">
        <v>3823</v>
      </c>
      <c r="J853" s="21"/>
      <c r="K853" s="21" t="s">
        <v>2789</v>
      </c>
      <c r="L853" s="21" t="s">
        <v>3780</v>
      </c>
      <c r="M853" s="31" t="s">
        <v>4634</v>
      </c>
      <c r="N853" s="31"/>
      <c r="O853" s="31"/>
      <c r="P853" s="31"/>
      <c r="Q853" s="104"/>
      <c r="R853" s="104" t="s">
        <v>3661</v>
      </c>
      <c r="S853" s="75">
        <f t="shared" si="44"/>
        <v>1870</v>
      </c>
      <c r="T853" s="75" t="str">
        <f t="shared" si="45"/>
        <v>Tạp vụ</v>
      </c>
      <c r="V853">
        <f t="shared" si="43"/>
        <v>18701115</v>
      </c>
    </row>
    <row r="854" spans="1:22" ht="144">
      <c r="A854" s="20" t="s">
        <v>139</v>
      </c>
      <c r="B854" s="21">
        <v>34</v>
      </c>
      <c r="C854" s="23" t="s">
        <v>28</v>
      </c>
      <c r="D854" s="23" t="s">
        <v>13</v>
      </c>
      <c r="E854" s="21" t="s">
        <v>1013</v>
      </c>
      <c r="F854" s="21" t="s">
        <v>3118</v>
      </c>
      <c r="G854" s="119" t="s">
        <v>1472</v>
      </c>
      <c r="H854" s="21"/>
      <c r="I854" s="21" t="s">
        <v>3823</v>
      </c>
      <c r="J854" s="21"/>
      <c r="K854" s="21" t="s">
        <v>3781</v>
      </c>
      <c r="L854" s="21" t="s">
        <v>144</v>
      </c>
      <c r="M854" s="126" t="s">
        <v>4635</v>
      </c>
      <c r="N854" s="31"/>
      <c r="O854" s="31" t="s">
        <v>3782</v>
      </c>
      <c r="P854" s="31" t="s">
        <v>1913</v>
      </c>
      <c r="Q854" s="104" t="s">
        <v>1919</v>
      </c>
      <c r="R854" s="104" t="s">
        <v>3661</v>
      </c>
      <c r="S854" s="75">
        <f t="shared" si="44"/>
        <v>1870</v>
      </c>
      <c r="T854" s="75" t="str">
        <f t="shared" si="45"/>
        <v>Tạp vụ</v>
      </c>
      <c r="V854">
        <f t="shared" si="43"/>
        <v>18701115</v>
      </c>
    </row>
    <row r="855" spans="1:22" ht="128">
      <c r="A855" s="20" t="s">
        <v>139</v>
      </c>
      <c r="B855" s="21">
        <v>34</v>
      </c>
      <c r="C855" s="23" t="s">
        <v>28</v>
      </c>
      <c r="D855" s="23" t="s">
        <v>13</v>
      </c>
      <c r="E855" s="21" t="s">
        <v>1013</v>
      </c>
      <c r="F855" s="21" t="s">
        <v>3119</v>
      </c>
      <c r="G855" s="21" t="s">
        <v>3822</v>
      </c>
      <c r="H855" s="21"/>
      <c r="I855" s="21" t="s">
        <v>3823</v>
      </c>
      <c r="J855" s="21"/>
      <c r="K855" s="21" t="s">
        <v>2791</v>
      </c>
      <c r="L855" s="21" t="s">
        <v>3783</v>
      </c>
      <c r="M855" s="31" t="s">
        <v>4636</v>
      </c>
      <c r="N855" s="31"/>
      <c r="O855" s="31"/>
      <c r="P855" s="31"/>
      <c r="Q855" s="104"/>
      <c r="R855" s="104" t="s">
        <v>3661</v>
      </c>
      <c r="S855" s="75">
        <f t="shared" si="44"/>
        <v>1870</v>
      </c>
      <c r="T855" s="75" t="str">
        <f t="shared" si="45"/>
        <v>Tạp vụ</v>
      </c>
      <c r="V855">
        <f t="shared" si="43"/>
        <v>18701115</v>
      </c>
    </row>
    <row r="856" spans="1:22" ht="224">
      <c r="A856" s="20" t="s">
        <v>139</v>
      </c>
      <c r="B856" s="21">
        <v>34</v>
      </c>
      <c r="C856" s="23" t="s">
        <v>28</v>
      </c>
      <c r="D856" s="23" t="s">
        <v>13</v>
      </c>
      <c r="E856" s="21" t="s">
        <v>1541</v>
      </c>
      <c r="F856" s="21" t="s">
        <v>3120</v>
      </c>
      <c r="G856" s="21" t="s">
        <v>3837</v>
      </c>
      <c r="H856" s="21"/>
      <c r="I856" s="21" t="s">
        <v>3850</v>
      </c>
      <c r="J856" s="21" t="s">
        <v>3838</v>
      </c>
      <c r="K856" s="21" t="s">
        <v>2792</v>
      </c>
      <c r="L856" s="21" t="s">
        <v>145</v>
      </c>
      <c r="M856" s="31" t="s">
        <v>4637</v>
      </c>
      <c r="N856" s="31"/>
      <c r="O856" s="31"/>
      <c r="P856" s="31"/>
      <c r="Q856" s="104"/>
      <c r="R856" s="104" t="s">
        <v>3661</v>
      </c>
      <c r="S856" s="75">
        <f t="shared" si="44"/>
        <v>1870</v>
      </c>
      <c r="T856" s="75" t="str">
        <f t="shared" si="45"/>
        <v>Tạp vụ</v>
      </c>
      <c r="V856">
        <f t="shared" si="43"/>
        <v>18701115</v>
      </c>
    </row>
    <row r="857" spans="1:22" ht="68">
      <c r="A857" s="20" t="s">
        <v>139</v>
      </c>
      <c r="B857" s="21">
        <v>34</v>
      </c>
      <c r="C857" s="23" t="s">
        <v>28</v>
      </c>
      <c r="D857" s="23" t="s">
        <v>13</v>
      </c>
      <c r="E857" s="21" t="s">
        <v>1542</v>
      </c>
      <c r="F857" s="21" t="s">
        <v>3121</v>
      </c>
      <c r="G857" s="21" t="s">
        <v>3837</v>
      </c>
      <c r="H857" s="21"/>
      <c r="I857" s="21" t="s">
        <v>3850</v>
      </c>
      <c r="J857" s="21"/>
      <c r="K857" s="21" t="s">
        <v>2793</v>
      </c>
      <c r="L857" s="21"/>
      <c r="M857" s="31" t="s">
        <v>4638</v>
      </c>
      <c r="N857" s="31"/>
      <c r="O857" s="31"/>
      <c r="P857" s="31"/>
      <c r="Q857" s="104"/>
      <c r="R857" s="104" t="s">
        <v>3661</v>
      </c>
      <c r="S857" s="75">
        <f t="shared" si="44"/>
        <v>1870</v>
      </c>
      <c r="T857" s="75" t="str">
        <f t="shared" si="45"/>
        <v>Tạp vụ</v>
      </c>
      <c r="V857">
        <f t="shared" si="43"/>
        <v>18701115</v>
      </c>
    </row>
    <row r="858" spans="1:22" ht="68">
      <c r="A858" s="20" t="s">
        <v>139</v>
      </c>
      <c r="B858" s="21">
        <v>34</v>
      </c>
      <c r="C858" s="23" t="s">
        <v>28</v>
      </c>
      <c r="D858" s="23" t="s">
        <v>13</v>
      </c>
      <c r="E858" s="21" t="s">
        <v>1543</v>
      </c>
      <c r="F858" s="21" t="s">
        <v>3122</v>
      </c>
      <c r="G858" s="21" t="s">
        <v>3837</v>
      </c>
      <c r="H858" s="21"/>
      <c r="I858" s="21" t="s">
        <v>3850</v>
      </c>
      <c r="J858" s="21"/>
      <c r="K858" s="21" t="s">
        <v>2794</v>
      </c>
      <c r="L858" s="21"/>
      <c r="M858" s="31" t="s">
        <v>4639</v>
      </c>
      <c r="N858" s="31"/>
      <c r="O858" s="31"/>
      <c r="P858" s="31"/>
      <c r="Q858" s="104"/>
      <c r="R858" s="104" t="s">
        <v>3661</v>
      </c>
      <c r="S858" s="75">
        <f t="shared" si="44"/>
        <v>1870</v>
      </c>
      <c r="T858" s="75" t="str">
        <f t="shared" si="45"/>
        <v>Tạp vụ</v>
      </c>
      <c r="V858">
        <f t="shared" si="43"/>
        <v>18701115</v>
      </c>
    </row>
    <row r="859" spans="1:22" ht="192">
      <c r="A859" s="20" t="s">
        <v>139</v>
      </c>
      <c r="B859" s="21">
        <v>34</v>
      </c>
      <c r="C859" s="23" t="s">
        <v>28</v>
      </c>
      <c r="D859" s="23" t="s">
        <v>13</v>
      </c>
      <c r="E859" s="21" t="s">
        <v>1540</v>
      </c>
      <c r="F859" s="21" t="s">
        <v>3123</v>
      </c>
      <c r="G859" s="21" t="s">
        <v>3837</v>
      </c>
      <c r="H859" s="21"/>
      <c r="I859" s="21" t="s">
        <v>3838</v>
      </c>
      <c r="J859" s="21"/>
      <c r="K859" s="21" t="s">
        <v>2795</v>
      </c>
      <c r="L859" s="21" t="s">
        <v>146</v>
      </c>
      <c r="M859" s="31" t="s">
        <v>4640</v>
      </c>
      <c r="N859" s="31"/>
      <c r="O859" s="31"/>
      <c r="P859" s="31"/>
      <c r="Q859" s="104"/>
      <c r="R859" s="104" t="s">
        <v>3661</v>
      </c>
      <c r="S859" s="75">
        <f t="shared" si="44"/>
        <v>1870</v>
      </c>
      <c r="T859" s="75" t="str">
        <f t="shared" si="45"/>
        <v>Tạp vụ</v>
      </c>
      <c r="V859">
        <f t="shared" si="43"/>
        <v>18701115</v>
      </c>
    </row>
    <row r="860" spans="1:22" ht="304">
      <c r="A860" s="27" t="s">
        <v>140</v>
      </c>
      <c r="B860" s="28">
        <v>7</v>
      </c>
      <c r="C860" s="29" t="s">
        <v>28</v>
      </c>
      <c r="D860" s="29" t="s">
        <v>27</v>
      </c>
      <c r="E860" s="28" t="s">
        <v>1013</v>
      </c>
      <c r="F860" s="28" t="s">
        <v>3124</v>
      </c>
      <c r="G860" s="28" t="s">
        <v>3844</v>
      </c>
      <c r="H860" s="28"/>
      <c r="I860" s="28" t="s">
        <v>3851</v>
      </c>
      <c r="J860" s="28"/>
      <c r="K860" s="28" t="s">
        <v>2796</v>
      </c>
      <c r="L860" s="28" t="s">
        <v>147</v>
      </c>
      <c r="M860" s="48" t="s">
        <v>4641</v>
      </c>
      <c r="N860" s="31"/>
      <c r="O860" s="31" t="s">
        <v>3784</v>
      </c>
      <c r="P860" s="31"/>
      <c r="Q860" s="104"/>
      <c r="R860" s="104" t="s">
        <v>3661</v>
      </c>
      <c r="S860" s="75">
        <f t="shared" si="44"/>
        <v>1871</v>
      </c>
      <c r="T860" s="75" t="str">
        <f t="shared" si="45"/>
        <v>Công vụ</v>
      </c>
      <c r="V860">
        <f t="shared" si="43"/>
        <v>18710415</v>
      </c>
    </row>
    <row r="861" spans="1:22" ht="170">
      <c r="A861" s="20" t="s">
        <v>140</v>
      </c>
      <c r="B861" s="21">
        <v>7</v>
      </c>
      <c r="C861" s="23" t="s">
        <v>28</v>
      </c>
      <c r="D861" s="23" t="s">
        <v>27</v>
      </c>
      <c r="E861" s="21" t="s">
        <v>1013</v>
      </c>
      <c r="F861" s="21" t="s">
        <v>3125</v>
      </c>
      <c r="G861" s="130" t="s">
        <v>3822</v>
      </c>
      <c r="H861" s="21"/>
      <c r="I861" s="21" t="s">
        <v>3827</v>
      </c>
      <c r="J861" s="21"/>
      <c r="K861" s="21" t="s">
        <v>2797</v>
      </c>
      <c r="L861" s="21" t="s">
        <v>148</v>
      </c>
      <c r="M861" s="31" t="s">
        <v>4716</v>
      </c>
      <c r="N861" s="31"/>
      <c r="O861" s="31"/>
      <c r="P861" s="31"/>
      <c r="Q861" s="104"/>
      <c r="R861" s="104" t="s">
        <v>3661</v>
      </c>
      <c r="S861" s="75">
        <f t="shared" si="44"/>
        <v>1871</v>
      </c>
      <c r="T861" s="75" t="str">
        <f t="shared" si="45"/>
        <v>Công vụ</v>
      </c>
      <c r="V861">
        <f t="shared" si="43"/>
        <v>18710415</v>
      </c>
    </row>
    <row r="862" spans="1:22" ht="320">
      <c r="A862" s="20" t="s">
        <v>140</v>
      </c>
      <c r="B862" s="21">
        <v>7</v>
      </c>
      <c r="C862" s="23" t="s">
        <v>28</v>
      </c>
      <c r="D862" s="23" t="s">
        <v>27</v>
      </c>
      <c r="E862" s="21" t="s">
        <v>1545</v>
      </c>
      <c r="F862" s="21" t="s">
        <v>3126</v>
      </c>
      <c r="G862" s="21" t="s">
        <v>3822</v>
      </c>
      <c r="H862" s="119" t="s">
        <v>3824</v>
      </c>
      <c r="I862" s="21" t="s">
        <v>3827</v>
      </c>
      <c r="J862" s="21"/>
      <c r="K862" s="21" t="s">
        <v>2798</v>
      </c>
      <c r="L862" s="21" t="s">
        <v>3785</v>
      </c>
      <c r="M862" s="31" t="s">
        <v>4642</v>
      </c>
      <c r="N862" s="31"/>
      <c r="O862" s="31"/>
      <c r="P862" s="31"/>
      <c r="Q862" s="104"/>
      <c r="R862" s="104" t="s">
        <v>3661</v>
      </c>
      <c r="S862" s="75">
        <f t="shared" si="44"/>
        <v>1871</v>
      </c>
      <c r="T862" s="75" t="str">
        <f t="shared" si="45"/>
        <v>Công vụ</v>
      </c>
      <c r="V862">
        <f t="shared" si="43"/>
        <v>18710415</v>
      </c>
    </row>
    <row r="863" spans="1:22" ht="272">
      <c r="A863" s="20" t="s">
        <v>140</v>
      </c>
      <c r="B863" s="21">
        <v>7</v>
      </c>
      <c r="C863" s="23" t="s">
        <v>28</v>
      </c>
      <c r="D863" s="23" t="s">
        <v>27</v>
      </c>
      <c r="E863" s="21" t="s">
        <v>1013</v>
      </c>
      <c r="F863" s="21" t="s">
        <v>3127</v>
      </c>
      <c r="G863" s="21" t="s">
        <v>3824</v>
      </c>
      <c r="H863" s="21"/>
      <c r="I863" s="21" t="s">
        <v>3827</v>
      </c>
      <c r="J863" s="21"/>
      <c r="K863" s="21" t="s">
        <v>2799</v>
      </c>
      <c r="L863" s="21" t="s">
        <v>3786</v>
      </c>
      <c r="M863" s="32" t="s">
        <v>4643</v>
      </c>
      <c r="N863" s="31"/>
      <c r="O863" s="31" t="s">
        <v>3787</v>
      </c>
      <c r="P863" s="31"/>
      <c r="Q863" s="104"/>
      <c r="R863" s="104" t="s">
        <v>3661</v>
      </c>
      <c r="S863" s="75">
        <f t="shared" si="44"/>
        <v>1871</v>
      </c>
      <c r="T863" s="75" t="str">
        <f t="shared" si="45"/>
        <v>Công vụ</v>
      </c>
      <c r="V863">
        <f t="shared" si="43"/>
        <v>18710415</v>
      </c>
    </row>
    <row r="864" spans="1:22" ht="409.5">
      <c r="A864" s="20" t="s">
        <v>140</v>
      </c>
      <c r="B864" s="21">
        <v>7</v>
      </c>
      <c r="C864" s="23" t="s">
        <v>28</v>
      </c>
      <c r="D864" s="23" t="s">
        <v>27</v>
      </c>
      <c r="E864" s="21" t="s">
        <v>1555</v>
      </c>
      <c r="F864" s="21" t="s">
        <v>3128</v>
      </c>
      <c r="G864" s="21" t="s">
        <v>3844</v>
      </c>
      <c r="H864" s="21" t="s">
        <v>3837</v>
      </c>
      <c r="I864" s="21" t="s">
        <v>3827</v>
      </c>
      <c r="J864" s="21"/>
      <c r="K864" s="21" t="s">
        <v>2800</v>
      </c>
      <c r="L864" s="21" t="s">
        <v>3788</v>
      </c>
      <c r="M864" s="31" t="s">
        <v>4644</v>
      </c>
      <c r="N864" s="31"/>
      <c r="O864" s="31"/>
      <c r="P864" s="31"/>
      <c r="Q864" s="104"/>
      <c r="R864" s="104" t="s">
        <v>3661</v>
      </c>
      <c r="S864" s="75">
        <f t="shared" si="44"/>
        <v>1871</v>
      </c>
      <c r="T864" s="75" t="str">
        <f t="shared" si="45"/>
        <v>Công vụ</v>
      </c>
      <c r="V864">
        <f t="shared" si="43"/>
        <v>18710415</v>
      </c>
    </row>
    <row r="865" spans="1:22" ht="240">
      <c r="A865" s="20" t="s">
        <v>140</v>
      </c>
      <c r="B865" s="21">
        <v>7</v>
      </c>
      <c r="C865" s="23" t="s">
        <v>28</v>
      </c>
      <c r="D865" s="23" t="s">
        <v>13</v>
      </c>
      <c r="E865" s="21" t="s">
        <v>1013</v>
      </c>
      <c r="F865" s="21" t="s">
        <v>3129</v>
      </c>
      <c r="G865" s="21" t="s">
        <v>3829</v>
      </c>
      <c r="H865" s="21"/>
      <c r="I865" s="21" t="s">
        <v>3827</v>
      </c>
      <c r="J865" s="21" t="s">
        <v>3823</v>
      </c>
      <c r="K865" s="21" t="s">
        <v>2801</v>
      </c>
      <c r="L865" s="21" t="s">
        <v>3789</v>
      </c>
      <c r="M865" s="31" t="s">
        <v>4645</v>
      </c>
      <c r="N865" s="31"/>
      <c r="O865" s="31"/>
      <c r="P865" s="31"/>
      <c r="Q865" s="104"/>
      <c r="R865" s="104" t="s">
        <v>3661</v>
      </c>
      <c r="S865" s="75">
        <f t="shared" si="44"/>
        <v>1871</v>
      </c>
      <c r="T865" s="75" t="str">
        <f t="shared" si="45"/>
        <v>Tạp vụ</v>
      </c>
      <c r="V865">
        <f t="shared" si="43"/>
        <v>18710415</v>
      </c>
    </row>
    <row r="866" spans="1:22" ht="352">
      <c r="A866" s="20" t="s">
        <v>140</v>
      </c>
      <c r="B866" s="21">
        <v>7</v>
      </c>
      <c r="C866" s="23" t="s">
        <v>28</v>
      </c>
      <c r="D866" s="23" t="s">
        <v>13</v>
      </c>
      <c r="E866" s="21" t="s">
        <v>1554</v>
      </c>
      <c r="F866" s="21" t="s">
        <v>3130</v>
      </c>
      <c r="G866" s="21" t="s">
        <v>3824</v>
      </c>
      <c r="H866" s="21"/>
      <c r="I866" s="21" t="s">
        <v>3823</v>
      </c>
      <c r="J866" s="21"/>
      <c r="K866" s="21" t="s">
        <v>2802</v>
      </c>
      <c r="L866" s="21" t="s">
        <v>3790</v>
      </c>
      <c r="M866" s="31" t="s">
        <v>4646</v>
      </c>
      <c r="N866" s="31"/>
      <c r="O866" s="31"/>
      <c r="P866" s="31"/>
      <c r="Q866" s="104"/>
      <c r="R866" s="104" t="s">
        <v>3661</v>
      </c>
      <c r="S866" s="75">
        <f t="shared" si="44"/>
        <v>1871</v>
      </c>
      <c r="T866" s="75" t="str">
        <f t="shared" si="45"/>
        <v>Tạp vụ</v>
      </c>
      <c r="V866">
        <f t="shared" si="43"/>
        <v>18710415</v>
      </c>
    </row>
    <row r="867" spans="1:22" ht="224">
      <c r="A867" s="20" t="s">
        <v>140</v>
      </c>
      <c r="B867" s="21">
        <v>7</v>
      </c>
      <c r="C867" s="23" t="s">
        <v>28</v>
      </c>
      <c r="D867" s="23" t="s">
        <v>13</v>
      </c>
      <c r="E867" s="21" t="s">
        <v>1553</v>
      </c>
      <c r="F867" s="21" t="s">
        <v>3131</v>
      </c>
      <c r="G867" s="21" t="s">
        <v>3854</v>
      </c>
      <c r="H867" s="21"/>
      <c r="I867" s="21" t="s">
        <v>3831</v>
      </c>
      <c r="J867" s="21" t="s">
        <v>3823</v>
      </c>
      <c r="K867" s="21" t="s">
        <v>2803</v>
      </c>
      <c r="L867" s="21" t="s">
        <v>3791</v>
      </c>
      <c r="M867" s="31" t="s">
        <v>4647</v>
      </c>
      <c r="N867" s="31"/>
      <c r="O867" s="31"/>
      <c r="P867" s="31"/>
      <c r="Q867" s="104"/>
      <c r="R867" s="104" t="s">
        <v>3661</v>
      </c>
      <c r="S867" s="75">
        <f t="shared" si="44"/>
        <v>1871</v>
      </c>
      <c r="T867" s="75" t="str">
        <f t="shared" si="45"/>
        <v>Tạp vụ</v>
      </c>
      <c r="V867">
        <f t="shared" si="43"/>
        <v>18710415</v>
      </c>
    </row>
    <row r="868" spans="1:22" ht="240">
      <c r="A868" s="20" t="s">
        <v>140</v>
      </c>
      <c r="B868" s="21">
        <v>7</v>
      </c>
      <c r="C868" s="23" t="s">
        <v>28</v>
      </c>
      <c r="D868" s="23" t="s">
        <v>13</v>
      </c>
      <c r="E868" s="21" t="s">
        <v>1013</v>
      </c>
      <c r="F868" s="21" t="s">
        <v>3132</v>
      </c>
      <c r="G868" s="21" t="s">
        <v>3824</v>
      </c>
      <c r="H868" s="21"/>
      <c r="I868" s="21" t="s">
        <v>3867</v>
      </c>
      <c r="J868" s="36"/>
      <c r="K868" s="21" t="s">
        <v>2804</v>
      </c>
      <c r="L868" s="21" t="s">
        <v>3792</v>
      </c>
      <c r="M868" s="31" t="s">
        <v>4648</v>
      </c>
      <c r="N868" s="31"/>
      <c r="O868" s="31"/>
      <c r="P868" s="31"/>
      <c r="Q868" s="104"/>
      <c r="R868" s="104" t="s">
        <v>3661</v>
      </c>
      <c r="S868" s="75">
        <f t="shared" si="44"/>
        <v>1871</v>
      </c>
      <c r="T868" s="75" t="str">
        <f t="shared" si="45"/>
        <v>Tạp vụ</v>
      </c>
      <c r="V868">
        <f t="shared" si="43"/>
        <v>18710415</v>
      </c>
    </row>
    <row r="869" spans="1:22" ht="240">
      <c r="A869" s="20" t="s">
        <v>140</v>
      </c>
      <c r="B869" s="21">
        <v>7</v>
      </c>
      <c r="C869" s="23" t="s">
        <v>28</v>
      </c>
      <c r="D869" s="23" t="s">
        <v>13</v>
      </c>
      <c r="E869" s="21" t="s">
        <v>1013</v>
      </c>
      <c r="F869" s="21" t="s">
        <v>3133</v>
      </c>
      <c r="G869" s="21" t="s">
        <v>3837</v>
      </c>
      <c r="H869" s="21"/>
      <c r="I869" s="21" t="s">
        <v>3823</v>
      </c>
      <c r="J869" s="21"/>
      <c r="K869" s="21" t="s">
        <v>2805</v>
      </c>
      <c r="L869" s="21" t="s">
        <v>3793</v>
      </c>
      <c r="M869" s="37" t="s">
        <v>4649</v>
      </c>
      <c r="N869" s="31"/>
      <c r="O869" s="31" t="s">
        <v>3794</v>
      </c>
      <c r="P869" s="31" t="s">
        <v>1925</v>
      </c>
      <c r="Q869" s="104" t="s">
        <v>1918</v>
      </c>
      <c r="R869" s="104" t="s">
        <v>3661</v>
      </c>
      <c r="S869" s="75">
        <f t="shared" si="44"/>
        <v>1871</v>
      </c>
      <c r="T869" s="75" t="str">
        <f t="shared" si="45"/>
        <v>Tạp vụ</v>
      </c>
      <c r="V869">
        <f t="shared" si="43"/>
        <v>18710415</v>
      </c>
    </row>
    <row r="870" spans="1:22" ht="85">
      <c r="A870" s="20" t="s">
        <v>140</v>
      </c>
      <c r="B870" s="21">
        <v>7</v>
      </c>
      <c r="C870" s="23" t="s">
        <v>28</v>
      </c>
      <c r="D870" s="23" t="s">
        <v>13</v>
      </c>
      <c r="E870" s="21" t="s">
        <v>1552</v>
      </c>
      <c r="F870" s="21" t="s">
        <v>3134</v>
      </c>
      <c r="G870" s="21" t="s">
        <v>3877</v>
      </c>
      <c r="H870" s="21"/>
      <c r="I870" s="21" t="s">
        <v>3838</v>
      </c>
      <c r="J870" s="21"/>
      <c r="K870" s="21" t="s">
        <v>2806</v>
      </c>
      <c r="L870" s="21" t="s">
        <v>150</v>
      </c>
      <c r="M870" s="31" t="s">
        <v>4650</v>
      </c>
      <c r="N870" s="31"/>
      <c r="O870" s="31"/>
      <c r="P870" s="31"/>
      <c r="Q870" s="104"/>
      <c r="R870" s="104" t="s">
        <v>3661</v>
      </c>
      <c r="S870" s="75">
        <f t="shared" si="44"/>
        <v>1871</v>
      </c>
      <c r="T870" s="75" t="str">
        <f t="shared" si="45"/>
        <v>Tạp vụ</v>
      </c>
      <c r="V870">
        <f t="shared" si="43"/>
        <v>18710415</v>
      </c>
    </row>
    <row r="871" spans="1:22" ht="85">
      <c r="A871" s="20" t="s">
        <v>140</v>
      </c>
      <c r="B871" s="21">
        <v>7</v>
      </c>
      <c r="C871" s="23" t="s">
        <v>28</v>
      </c>
      <c r="D871" s="23" t="s">
        <v>13</v>
      </c>
      <c r="E871" s="21" t="s">
        <v>1551</v>
      </c>
      <c r="F871" s="21" t="s">
        <v>3135</v>
      </c>
      <c r="G871" s="21" t="s">
        <v>3877</v>
      </c>
      <c r="H871" s="21"/>
      <c r="I871" s="21" t="s">
        <v>3838</v>
      </c>
      <c r="J871" s="21"/>
      <c r="K871" s="21" t="s">
        <v>2807</v>
      </c>
      <c r="L871" s="21" t="s">
        <v>151</v>
      </c>
      <c r="M871" s="31" t="s">
        <v>4651</v>
      </c>
      <c r="N871" s="31"/>
      <c r="O871" s="31"/>
      <c r="P871" s="31"/>
      <c r="Q871" s="104"/>
      <c r="R871" s="104" t="s">
        <v>3661</v>
      </c>
      <c r="S871" s="75">
        <f t="shared" si="44"/>
        <v>1871</v>
      </c>
      <c r="T871" s="75" t="str">
        <f t="shared" si="45"/>
        <v>Tạp vụ</v>
      </c>
      <c r="V871">
        <f t="shared" si="43"/>
        <v>18710415</v>
      </c>
    </row>
    <row r="872" spans="1:22" ht="68">
      <c r="A872" s="20" t="s">
        <v>140</v>
      </c>
      <c r="B872" s="21">
        <v>7</v>
      </c>
      <c r="C872" s="23" t="s">
        <v>28</v>
      </c>
      <c r="D872" s="23" t="s">
        <v>13</v>
      </c>
      <c r="E872" s="21" t="s">
        <v>1552</v>
      </c>
      <c r="F872" s="21" t="s">
        <v>3136</v>
      </c>
      <c r="G872" s="21" t="s">
        <v>3877</v>
      </c>
      <c r="H872" s="21"/>
      <c r="I872" s="21" t="s">
        <v>3838</v>
      </c>
      <c r="J872" s="21"/>
      <c r="K872" s="21" t="s">
        <v>2808</v>
      </c>
      <c r="L872" s="21" t="s">
        <v>152</v>
      </c>
      <c r="M872" s="31" t="s">
        <v>4652</v>
      </c>
      <c r="N872" s="31"/>
      <c r="O872" s="31"/>
      <c r="P872" s="31"/>
      <c r="Q872" s="104"/>
      <c r="R872" s="104" t="s">
        <v>3661</v>
      </c>
      <c r="S872" s="75">
        <f t="shared" si="44"/>
        <v>1871</v>
      </c>
      <c r="T872" s="75" t="str">
        <f t="shared" si="45"/>
        <v>Tạp vụ</v>
      </c>
      <c r="V872">
        <f t="shared" si="43"/>
        <v>18710415</v>
      </c>
    </row>
    <row r="873" spans="1:22" ht="144">
      <c r="A873" s="20" t="s">
        <v>140</v>
      </c>
      <c r="B873" s="21">
        <v>7</v>
      </c>
      <c r="C873" s="23" t="s">
        <v>28</v>
      </c>
      <c r="D873" s="23" t="s">
        <v>13</v>
      </c>
      <c r="E873" s="21" t="s">
        <v>1550</v>
      </c>
      <c r="F873" s="21" t="s">
        <v>3137</v>
      </c>
      <c r="G873" s="21" t="s">
        <v>3829</v>
      </c>
      <c r="H873" s="21"/>
      <c r="I873" s="21" t="s">
        <v>3828</v>
      </c>
      <c r="J873" s="21"/>
      <c r="K873" s="21" t="s">
        <v>2809</v>
      </c>
      <c r="L873" s="21" t="s">
        <v>3795</v>
      </c>
      <c r="M873" s="31" t="s">
        <v>4653</v>
      </c>
      <c r="N873" s="31"/>
      <c r="O873" s="31"/>
      <c r="P873" s="31"/>
      <c r="Q873" s="104"/>
      <c r="R873" s="104" t="s">
        <v>3661</v>
      </c>
      <c r="S873" s="75">
        <f t="shared" si="44"/>
        <v>1871</v>
      </c>
      <c r="T873" s="75" t="str">
        <f t="shared" si="45"/>
        <v>Tạp vụ</v>
      </c>
      <c r="V873">
        <f t="shared" si="43"/>
        <v>18710415</v>
      </c>
    </row>
    <row r="874" spans="1:22" ht="144">
      <c r="A874" s="20" t="s">
        <v>140</v>
      </c>
      <c r="B874" s="21">
        <v>7</v>
      </c>
      <c r="C874" s="23" t="s">
        <v>28</v>
      </c>
      <c r="D874" s="23" t="s">
        <v>13</v>
      </c>
      <c r="E874" s="21" t="s">
        <v>1525</v>
      </c>
      <c r="F874" s="21" t="s">
        <v>3138</v>
      </c>
      <c r="G874" s="21" t="s">
        <v>3829</v>
      </c>
      <c r="H874" s="21" t="s">
        <v>3837</v>
      </c>
      <c r="I874" s="21" t="s">
        <v>3838</v>
      </c>
      <c r="J874" s="21"/>
      <c r="K874" s="21" t="s">
        <v>2810</v>
      </c>
      <c r="L874" s="21" t="s">
        <v>3796</v>
      </c>
      <c r="M874" s="31" t="s">
        <v>4654</v>
      </c>
      <c r="N874" s="31"/>
      <c r="O874" s="31"/>
      <c r="P874" s="31"/>
      <c r="Q874" s="104"/>
      <c r="R874" s="104" t="s">
        <v>3661</v>
      </c>
      <c r="S874" s="75">
        <f t="shared" si="44"/>
        <v>1871</v>
      </c>
      <c r="T874" s="75" t="str">
        <f t="shared" si="45"/>
        <v>Tạp vụ</v>
      </c>
      <c r="V874">
        <f t="shared" si="43"/>
        <v>18710415</v>
      </c>
    </row>
    <row r="875" spans="1:22" ht="170">
      <c r="A875" s="20" t="s">
        <v>140</v>
      </c>
      <c r="B875" s="21">
        <v>7</v>
      </c>
      <c r="C875" s="23" t="s">
        <v>28</v>
      </c>
      <c r="D875" s="23" t="s">
        <v>13</v>
      </c>
      <c r="E875" s="21" t="s">
        <v>1549</v>
      </c>
      <c r="F875" s="21" t="s">
        <v>3139</v>
      </c>
      <c r="G875" s="21" t="s">
        <v>1472</v>
      </c>
      <c r="H875" s="21" t="s">
        <v>3837</v>
      </c>
      <c r="I875" s="21" t="s">
        <v>3866</v>
      </c>
      <c r="J875" s="21"/>
      <c r="K875" s="21" t="s">
        <v>2811</v>
      </c>
      <c r="L875" s="21" t="s">
        <v>3797</v>
      </c>
      <c r="M875" s="31" t="s">
        <v>4655</v>
      </c>
      <c r="N875" s="31"/>
      <c r="O875" s="31"/>
      <c r="P875" s="31"/>
      <c r="Q875" s="104"/>
      <c r="R875" s="104" t="s">
        <v>3661</v>
      </c>
      <c r="S875" s="75">
        <f t="shared" si="44"/>
        <v>1871</v>
      </c>
      <c r="T875" s="75" t="str">
        <f t="shared" si="45"/>
        <v>Tạp vụ</v>
      </c>
      <c r="V875">
        <f t="shared" si="43"/>
        <v>18710415</v>
      </c>
    </row>
    <row r="876" spans="1:22" ht="128">
      <c r="A876" s="20" t="s">
        <v>140</v>
      </c>
      <c r="B876" s="22">
        <v>7</v>
      </c>
      <c r="C876" s="23" t="s">
        <v>2</v>
      </c>
      <c r="D876" s="23" t="s">
        <v>13</v>
      </c>
      <c r="E876" s="21" t="s">
        <v>1548</v>
      </c>
      <c r="F876" s="21" t="s">
        <v>3140</v>
      </c>
      <c r="G876" s="130" t="s">
        <v>1472</v>
      </c>
      <c r="H876" s="21"/>
      <c r="I876" s="121" t="s">
        <v>3866</v>
      </c>
      <c r="K876" s="21" t="s">
        <v>2812</v>
      </c>
      <c r="L876" s="33" t="s">
        <v>153</v>
      </c>
      <c r="M876" s="31" t="s">
        <v>4717</v>
      </c>
      <c r="N876" s="31"/>
      <c r="O876" s="31"/>
      <c r="P876" s="31"/>
      <c r="Q876" s="104"/>
      <c r="R876" s="104" t="s">
        <v>3661</v>
      </c>
      <c r="S876" s="75">
        <f t="shared" si="44"/>
        <v>1871</v>
      </c>
      <c r="T876" s="75" t="str">
        <f t="shared" si="45"/>
        <v>Tạp vụ</v>
      </c>
      <c r="V876">
        <f t="shared" si="43"/>
        <v>18710415</v>
      </c>
    </row>
    <row r="877" spans="1:22" ht="96">
      <c r="A877" s="20" t="s">
        <v>140</v>
      </c>
      <c r="B877" s="22">
        <v>7</v>
      </c>
      <c r="C877" s="23" t="s">
        <v>2</v>
      </c>
      <c r="D877" s="23" t="s">
        <v>13</v>
      </c>
      <c r="E877" s="21" t="s">
        <v>1547</v>
      </c>
      <c r="F877" s="33" t="s">
        <v>3141</v>
      </c>
      <c r="G877" s="33" t="s">
        <v>3829</v>
      </c>
      <c r="H877" s="33"/>
      <c r="I877" s="21" t="s">
        <v>3846</v>
      </c>
      <c r="J877" s="21"/>
      <c r="K877" s="21" t="s">
        <v>2813</v>
      </c>
      <c r="L877" s="33" t="s">
        <v>154</v>
      </c>
      <c r="M877" s="31" t="s">
        <v>4656</v>
      </c>
      <c r="N877" s="31"/>
      <c r="O877" s="31"/>
      <c r="P877" s="31"/>
      <c r="Q877" s="104"/>
      <c r="R877" s="104" t="s">
        <v>3661</v>
      </c>
      <c r="S877" s="75">
        <f t="shared" si="44"/>
        <v>1871</v>
      </c>
      <c r="T877" s="75" t="str">
        <f t="shared" si="45"/>
        <v>Tạp vụ</v>
      </c>
      <c r="V877">
        <f t="shared" si="43"/>
        <v>18710415</v>
      </c>
    </row>
    <row r="878" spans="1:22" ht="176">
      <c r="A878" s="20" t="s">
        <v>140</v>
      </c>
      <c r="B878" s="22">
        <v>7</v>
      </c>
      <c r="C878" s="23" t="s">
        <v>2</v>
      </c>
      <c r="D878" s="23" t="s">
        <v>13</v>
      </c>
      <c r="E878" s="21" t="s">
        <v>1546</v>
      </c>
      <c r="F878" s="33" t="s">
        <v>3142</v>
      </c>
      <c r="G878" s="131" t="s">
        <v>1472</v>
      </c>
      <c r="H878" s="33"/>
      <c r="I878" s="121" t="s">
        <v>3866</v>
      </c>
      <c r="K878" s="21" t="s">
        <v>2814</v>
      </c>
      <c r="L878" s="33" t="s">
        <v>155</v>
      </c>
      <c r="M878" s="32" t="s">
        <v>4718</v>
      </c>
      <c r="N878" s="31"/>
      <c r="O878" s="31" t="s">
        <v>3798</v>
      </c>
      <c r="P878" s="31"/>
      <c r="Q878" s="104"/>
      <c r="R878" s="104" t="s">
        <v>3661</v>
      </c>
      <c r="S878" s="75">
        <f t="shared" si="44"/>
        <v>1871</v>
      </c>
      <c r="T878" s="75" t="str">
        <f t="shared" si="45"/>
        <v>Tạp vụ</v>
      </c>
      <c r="V878">
        <f t="shared" si="43"/>
        <v>18710415</v>
      </c>
    </row>
    <row r="879" spans="1:22" ht="288">
      <c r="A879" s="20" t="s">
        <v>140</v>
      </c>
      <c r="B879" s="22">
        <v>7</v>
      </c>
      <c r="C879" s="23" t="s">
        <v>2</v>
      </c>
      <c r="D879" s="23" t="s">
        <v>13</v>
      </c>
      <c r="E879" s="21" t="s">
        <v>1029</v>
      </c>
      <c r="F879" s="33" t="s">
        <v>3143</v>
      </c>
      <c r="G879" s="33" t="s">
        <v>3854</v>
      </c>
      <c r="H879" s="33"/>
      <c r="I879" s="21" t="s">
        <v>4814</v>
      </c>
      <c r="J879" s="21"/>
      <c r="K879" s="21" t="s">
        <v>2815</v>
      </c>
      <c r="L879" s="33" t="s">
        <v>156</v>
      </c>
      <c r="M879" s="31" t="s">
        <v>4657</v>
      </c>
      <c r="N879" s="31"/>
      <c r="O879" s="31"/>
      <c r="P879" s="31"/>
      <c r="Q879" s="104"/>
      <c r="R879" s="104" t="s">
        <v>3661</v>
      </c>
      <c r="S879" s="75">
        <f t="shared" si="44"/>
        <v>1871</v>
      </c>
      <c r="T879" s="75" t="str">
        <f t="shared" si="45"/>
        <v>Tạp vụ</v>
      </c>
      <c r="V879">
        <f t="shared" si="43"/>
        <v>18710415</v>
      </c>
    </row>
    <row r="880" spans="1:22" ht="224">
      <c r="A880" s="20" t="s">
        <v>140</v>
      </c>
      <c r="B880" s="22">
        <v>7</v>
      </c>
      <c r="C880" s="23" t="s">
        <v>2</v>
      </c>
      <c r="D880" s="23" t="s">
        <v>13</v>
      </c>
      <c r="E880" s="21" t="s">
        <v>1013</v>
      </c>
      <c r="F880" s="33" t="s">
        <v>3144</v>
      </c>
      <c r="G880" s="33" t="s">
        <v>3837</v>
      </c>
      <c r="H880" s="33"/>
      <c r="I880" s="21" t="s">
        <v>3838</v>
      </c>
      <c r="J880" s="21" t="s">
        <v>3850</v>
      </c>
      <c r="K880" s="21" t="s">
        <v>2816</v>
      </c>
      <c r="L880" s="33" t="s">
        <v>157</v>
      </c>
      <c r="M880" s="31" t="s">
        <v>4658</v>
      </c>
      <c r="N880" s="31"/>
      <c r="O880" s="31"/>
      <c r="P880" s="31"/>
      <c r="Q880" s="104"/>
      <c r="R880" s="104" t="s">
        <v>3661</v>
      </c>
      <c r="S880" s="75">
        <f t="shared" si="44"/>
        <v>1871</v>
      </c>
      <c r="T880" s="75" t="str">
        <f t="shared" si="45"/>
        <v>Tạp vụ</v>
      </c>
      <c r="V880">
        <f t="shared" si="43"/>
        <v>18710415</v>
      </c>
    </row>
    <row r="881" spans="1:22" ht="136">
      <c r="A881" s="27" t="s">
        <v>140</v>
      </c>
      <c r="B881" s="30">
        <v>7</v>
      </c>
      <c r="C881" s="29" t="s">
        <v>2</v>
      </c>
      <c r="D881" s="23" t="s">
        <v>13</v>
      </c>
      <c r="E881" s="21" t="s">
        <v>1013</v>
      </c>
      <c r="F881" s="33" t="s">
        <v>3145</v>
      </c>
      <c r="G881" s="106" t="s">
        <v>3837</v>
      </c>
      <c r="H881" s="33"/>
      <c r="I881" s="21" t="s">
        <v>3823</v>
      </c>
      <c r="J881" s="21" t="s">
        <v>3830</v>
      </c>
      <c r="K881" s="21" t="s">
        <v>2817</v>
      </c>
      <c r="L881" s="33" t="s">
        <v>158</v>
      </c>
      <c r="M881" s="31" t="s">
        <v>4659</v>
      </c>
      <c r="N881" s="31"/>
      <c r="O881" s="31"/>
      <c r="P881" s="31"/>
      <c r="Q881" s="104"/>
      <c r="R881" s="104" t="s">
        <v>3661</v>
      </c>
      <c r="S881" s="75">
        <f t="shared" si="44"/>
        <v>1871</v>
      </c>
      <c r="T881" s="75" t="str">
        <f t="shared" si="45"/>
        <v>Tạp vụ</v>
      </c>
      <c r="V881">
        <f t="shared" si="43"/>
        <v>18710415</v>
      </c>
    </row>
    <row r="882" spans="1:22" ht="409.5">
      <c r="A882" s="20" t="s">
        <v>149</v>
      </c>
      <c r="B882" s="22">
        <v>13</v>
      </c>
      <c r="C882" s="23" t="s">
        <v>2</v>
      </c>
      <c r="D882" s="23" t="s">
        <v>27</v>
      </c>
      <c r="E882" s="21" t="s">
        <v>1013</v>
      </c>
      <c r="F882" s="33" t="s">
        <v>3146</v>
      </c>
      <c r="G882" s="33" t="s">
        <v>3844</v>
      </c>
      <c r="H882" s="33" t="s">
        <v>3837</v>
      </c>
      <c r="I882" s="21" t="s">
        <v>3827</v>
      </c>
      <c r="J882" s="21"/>
      <c r="K882" s="21" t="s">
        <v>2818</v>
      </c>
      <c r="L882" s="33" t="s">
        <v>159</v>
      </c>
      <c r="M882" s="31" t="s">
        <v>4660</v>
      </c>
      <c r="N882" s="31"/>
      <c r="O882" s="31" t="s">
        <v>3799</v>
      </c>
      <c r="P882" s="31"/>
      <c r="Q882" s="104"/>
      <c r="R882" s="104" t="s">
        <v>3661</v>
      </c>
      <c r="S882" s="75">
        <f t="shared" si="44"/>
        <v>1871</v>
      </c>
      <c r="T882" s="75" t="str">
        <f t="shared" si="45"/>
        <v>Công vụ</v>
      </c>
      <c r="V882">
        <f t="shared" si="43"/>
        <v>18710715</v>
      </c>
    </row>
    <row r="883" spans="1:22" ht="170">
      <c r="A883" s="20" t="s">
        <v>149</v>
      </c>
      <c r="B883" s="22">
        <v>13</v>
      </c>
      <c r="C883" s="23" t="s">
        <v>2</v>
      </c>
      <c r="D883" s="23" t="s">
        <v>27</v>
      </c>
      <c r="E883" s="21" t="s">
        <v>1013</v>
      </c>
      <c r="F883" s="33" t="s">
        <v>3147</v>
      </c>
      <c r="G883" s="33" t="s">
        <v>3844</v>
      </c>
      <c r="H883" s="33"/>
      <c r="I883" s="21" t="s">
        <v>3827</v>
      </c>
      <c r="J883" s="21"/>
      <c r="K883" s="21" t="s">
        <v>2819</v>
      </c>
      <c r="L883" s="33" t="s">
        <v>160</v>
      </c>
      <c r="M883" s="31" t="s">
        <v>4661</v>
      </c>
      <c r="N883" s="31"/>
      <c r="O883" s="31" t="s">
        <v>3800</v>
      </c>
      <c r="P883" s="31"/>
      <c r="Q883" s="104"/>
      <c r="R883" s="104" t="s">
        <v>3661</v>
      </c>
      <c r="S883" s="75">
        <f t="shared" si="44"/>
        <v>1871</v>
      </c>
      <c r="T883" s="75" t="str">
        <f t="shared" si="45"/>
        <v>Công vụ</v>
      </c>
      <c r="V883">
        <f t="shared" si="43"/>
        <v>18710715</v>
      </c>
    </row>
    <row r="884" spans="1:22" ht="187">
      <c r="A884" s="20" t="s">
        <v>149</v>
      </c>
      <c r="B884" s="22">
        <v>13</v>
      </c>
      <c r="C884" s="23" t="s">
        <v>2</v>
      </c>
      <c r="D884" s="23" t="s">
        <v>27</v>
      </c>
      <c r="E884" s="21" t="s">
        <v>1013</v>
      </c>
      <c r="F884" s="33" t="s">
        <v>3148</v>
      </c>
      <c r="G884" s="33" t="s">
        <v>3844</v>
      </c>
      <c r="H884" s="33"/>
      <c r="I884" s="21" t="s">
        <v>3827</v>
      </c>
      <c r="J884" s="21"/>
      <c r="K884" s="21" t="s">
        <v>2820</v>
      </c>
      <c r="L884" s="33" t="s">
        <v>161</v>
      </c>
      <c r="M884" s="32" t="s">
        <v>4662</v>
      </c>
      <c r="N884" s="31"/>
      <c r="O884" s="31" t="s">
        <v>3799</v>
      </c>
      <c r="P884" s="31"/>
      <c r="Q884" s="104"/>
      <c r="R884" s="104" t="s">
        <v>3661</v>
      </c>
      <c r="S884" s="75">
        <f t="shared" si="44"/>
        <v>1871</v>
      </c>
      <c r="T884" s="75" t="str">
        <f t="shared" si="45"/>
        <v>Công vụ</v>
      </c>
      <c r="V884">
        <f t="shared" si="43"/>
        <v>18710715</v>
      </c>
    </row>
    <row r="885" spans="1:22" ht="145">
      <c r="A885" s="20" t="s">
        <v>149</v>
      </c>
      <c r="B885" s="22">
        <v>13</v>
      </c>
      <c r="C885" s="23" t="s">
        <v>2</v>
      </c>
      <c r="D885" s="23" t="s">
        <v>27</v>
      </c>
      <c r="E885" s="21" t="s">
        <v>1559</v>
      </c>
      <c r="F885" s="33" t="s">
        <v>3149</v>
      </c>
      <c r="G885" s="33" t="s">
        <v>3844</v>
      </c>
      <c r="H885" s="33"/>
      <c r="I885" s="21" t="s">
        <v>3825</v>
      </c>
      <c r="J885" s="21" t="s">
        <v>3828</v>
      </c>
      <c r="K885" s="21" t="s">
        <v>2821</v>
      </c>
      <c r="L885" s="33" t="s">
        <v>162</v>
      </c>
      <c r="M885" s="32" t="s">
        <v>4663</v>
      </c>
      <c r="N885" s="31"/>
      <c r="O885" s="31" t="s">
        <v>3801</v>
      </c>
      <c r="P885" s="31"/>
      <c r="Q885" s="104"/>
      <c r="R885" s="104" t="s">
        <v>3661</v>
      </c>
      <c r="S885" s="75">
        <f t="shared" si="44"/>
        <v>1871</v>
      </c>
      <c r="T885" s="75" t="str">
        <f t="shared" si="45"/>
        <v>Công vụ</v>
      </c>
      <c r="V885">
        <f t="shared" si="43"/>
        <v>18710715</v>
      </c>
    </row>
    <row r="886" spans="1:22" ht="240">
      <c r="A886" s="20" t="s">
        <v>149</v>
      </c>
      <c r="B886" s="21">
        <v>13</v>
      </c>
      <c r="C886" s="23" t="s">
        <v>28</v>
      </c>
      <c r="D886" s="23" t="s">
        <v>27</v>
      </c>
      <c r="E886" s="21" t="s">
        <v>1555</v>
      </c>
      <c r="F886" s="21" t="s">
        <v>3150</v>
      </c>
      <c r="G886" s="21" t="s">
        <v>3844</v>
      </c>
      <c r="H886" s="21" t="s">
        <v>3837</v>
      </c>
      <c r="I886" s="21" t="s">
        <v>3827</v>
      </c>
      <c r="J886" s="21"/>
      <c r="K886" s="21" t="s">
        <v>2822</v>
      </c>
      <c r="L886" s="21" t="s">
        <v>163</v>
      </c>
      <c r="M886" s="31" t="s">
        <v>4664</v>
      </c>
      <c r="N886" s="31"/>
      <c r="O886" s="31"/>
      <c r="P886" s="31"/>
      <c r="Q886" s="104"/>
      <c r="R886" s="104" t="s">
        <v>3661</v>
      </c>
      <c r="S886" s="75">
        <f t="shared" si="44"/>
        <v>1871</v>
      </c>
      <c r="T886" s="75" t="str">
        <f t="shared" si="45"/>
        <v>Công vụ</v>
      </c>
      <c r="V886">
        <f t="shared" si="43"/>
        <v>18710715</v>
      </c>
    </row>
    <row r="887" spans="1:22" ht="192">
      <c r="A887" s="20" t="s">
        <v>149</v>
      </c>
      <c r="B887" s="21">
        <v>13</v>
      </c>
      <c r="C887" s="23" t="s">
        <v>28</v>
      </c>
      <c r="D887" s="23" t="s">
        <v>1556</v>
      </c>
      <c r="E887" s="21" t="s">
        <v>1538</v>
      </c>
      <c r="F887" s="21" t="s">
        <v>3151</v>
      </c>
      <c r="G887" s="21" t="s">
        <v>3844</v>
      </c>
      <c r="H887" s="21" t="s">
        <v>3837</v>
      </c>
      <c r="I887" s="21" t="s">
        <v>3828</v>
      </c>
      <c r="J887" s="21"/>
      <c r="K887" s="21" t="s">
        <v>2823</v>
      </c>
      <c r="L887" s="21" t="s">
        <v>164</v>
      </c>
      <c r="M887" s="31" t="s">
        <v>4665</v>
      </c>
      <c r="N887" s="31"/>
      <c r="O887" s="31"/>
      <c r="P887" s="31"/>
      <c r="Q887" s="104"/>
      <c r="R887" s="104" t="s">
        <v>3661</v>
      </c>
      <c r="S887" s="75">
        <f t="shared" si="44"/>
        <v>1871</v>
      </c>
      <c r="T887" s="75" t="str">
        <f t="shared" si="45"/>
        <v>Công vụ</v>
      </c>
      <c r="V887">
        <f t="shared" si="43"/>
        <v>18710715</v>
      </c>
    </row>
    <row r="888" spans="1:22" ht="224">
      <c r="A888" s="20" t="s">
        <v>149</v>
      </c>
      <c r="B888" s="21">
        <v>13</v>
      </c>
      <c r="C888" s="23" t="s">
        <v>28</v>
      </c>
      <c r="D888" s="23" t="s">
        <v>13</v>
      </c>
      <c r="E888" s="21" t="s">
        <v>1557</v>
      </c>
      <c r="F888" s="21" t="s">
        <v>3152</v>
      </c>
      <c r="G888" s="21" t="s">
        <v>3837</v>
      </c>
      <c r="H888" s="21"/>
      <c r="I888" s="21" t="s">
        <v>3838</v>
      </c>
      <c r="J888" s="21" t="s">
        <v>3850</v>
      </c>
      <c r="K888" s="21" t="s">
        <v>2824</v>
      </c>
      <c r="L888" s="21" t="s">
        <v>165</v>
      </c>
      <c r="M888" s="31" t="s">
        <v>4666</v>
      </c>
      <c r="N888" s="31"/>
      <c r="O888" s="31"/>
      <c r="P888" s="31"/>
      <c r="Q888" s="104"/>
      <c r="R888" s="104" t="s">
        <v>3661</v>
      </c>
      <c r="S888" s="75">
        <f t="shared" si="44"/>
        <v>1871</v>
      </c>
      <c r="T888" s="75" t="str">
        <f t="shared" si="45"/>
        <v>Tạp vụ</v>
      </c>
      <c r="V888">
        <f t="shared" si="43"/>
        <v>18710715</v>
      </c>
    </row>
    <row r="889" spans="1:22" ht="160">
      <c r="A889" s="20" t="s">
        <v>149</v>
      </c>
      <c r="B889" s="21">
        <v>13</v>
      </c>
      <c r="C889" s="23" t="s">
        <v>28</v>
      </c>
      <c r="D889" s="23" t="s">
        <v>13</v>
      </c>
      <c r="E889" s="21" t="s">
        <v>1558</v>
      </c>
      <c r="F889" s="21" t="s">
        <v>3153</v>
      </c>
      <c r="G889" s="21" t="s">
        <v>3837</v>
      </c>
      <c r="H889" s="21"/>
      <c r="I889" s="21" t="s">
        <v>3850</v>
      </c>
      <c r="J889" s="21" t="s">
        <v>3838</v>
      </c>
      <c r="K889" s="21" t="s">
        <v>2825</v>
      </c>
      <c r="L889" s="21" t="s">
        <v>166</v>
      </c>
      <c r="M889" s="31" t="s">
        <v>4667</v>
      </c>
      <c r="N889" s="31"/>
      <c r="O889" s="31"/>
      <c r="P889" s="31"/>
      <c r="Q889" s="104"/>
      <c r="R889" s="104" t="s">
        <v>3661</v>
      </c>
      <c r="S889" s="75">
        <f t="shared" si="44"/>
        <v>1871</v>
      </c>
      <c r="T889" s="75" t="str">
        <f t="shared" si="45"/>
        <v>Tạp vụ</v>
      </c>
      <c r="V889">
        <f t="shared" si="43"/>
        <v>18710715</v>
      </c>
    </row>
    <row r="890" spans="1:22" ht="320">
      <c r="A890" s="20" t="s">
        <v>44</v>
      </c>
      <c r="B890" s="22">
        <v>17</v>
      </c>
      <c r="C890" s="23" t="s">
        <v>45</v>
      </c>
      <c r="D890" s="23" t="s">
        <v>27</v>
      </c>
      <c r="E890" s="21" t="s">
        <v>1013</v>
      </c>
      <c r="F890" s="21" t="s">
        <v>3154</v>
      </c>
      <c r="G890" s="21" t="s">
        <v>3844</v>
      </c>
      <c r="H890" s="21" t="s">
        <v>3837</v>
      </c>
      <c r="I890" s="21" t="s">
        <v>3827</v>
      </c>
      <c r="J890" s="21"/>
      <c r="K890" s="21" t="s">
        <v>4</v>
      </c>
      <c r="L890" s="33" t="s">
        <v>3</v>
      </c>
      <c r="M890" s="31" t="s">
        <v>4668</v>
      </c>
      <c r="N890" s="31" t="s">
        <v>5</v>
      </c>
      <c r="O890" s="31"/>
      <c r="P890" s="31"/>
      <c r="Q890" s="104"/>
      <c r="R890" s="104" t="s">
        <v>3661</v>
      </c>
      <c r="S890" s="75">
        <f t="shared" si="44"/>
        <v>1871</v>
      </c>
      <c r="T890" s="75" t="str">
        <f t="shared" si="45"/>
        <v>Công vụ</v>
      </c>
      <c r="V890">
        <f t="shared" si="43"/>
        <v>18710915</v>
      </c>
    </row>
    <row r="891" spans="1:22" ht="192">
      <c r="A891" s="20" t="s">
        <v>44</v>
      </c>
      <c r="B891" s="22">
        <v>17</v>
      </c>
      <c r="C891" s="23" t="s">
        <v>45</v>
      </c>
      <c r="D891" s="23" t="s">
        <v>27</v>
      </c>
      <c r="E891" s="21" t="s">
        <v>1013</v>
      </c>
      <c r="F891" s="33" t="s">
        <v>7</v>
      </c>
      <c r="G891" s="33" t="s">
        <v>3822</v>
      </c>
      <c r="H891" s="33"/>
      <c r="I891" s="21" t="s">
        <v>3880</v>
      </c>
      <c r="J891" s="21"/>
      <c r="K891" s="21" t="s">
        <v>8</v>
      </c>
      <c r="L891" s="33" t="s">
        <v>6</v>
      </c>
      <c r="M891" s="31" t="s">
        <v>4669</v>
      </c>
      <c r="N891" s="31" t="s">
        <v>6</v>
      </c>
      <c r="O891" s="31" t="s">
        <v>3802</v>
      </c>
      <c r="P891" s="31"/>
      <c r="Q891" s="104"/>
      <c r="R891" s="104" t="s">
        <v>3661</v>
      </c>
      <c r="S891" s="75">
        <f t="shared" si="44"/>
        <v>1871</v>
      </c>
      <c r="T891" s="75" t="str">
        <f t="shared" si="45"/>
        <v>Công vụ</v>
      </c>
      <c r="V891">
        <f t="shared" si="43"/>
        <v>18710915</v>
      </c>
    </row>
    <row r="892" spans="1:22" ht="409.5">
      <c r="A892" s="20" t="s">
        <v>44</v>
      </c>
      <c r="B892" s="22">
        <v>17</v>
      </c>
      <c r="C892" s="23" t="s">
        <v>45</v>
      </c>
      <c r="D892" s="23" t="s">
        <v>27</v>
      </c>
      <c r="E892" s="21" t="s">
        <v>1538</v>
      </c>
      <c r="F892" s="33" t="s">
        <v>3155</v>
      </c>
      <c r="G892" s="33" t="s">
        <v>3844</v>
      </c>
      <c r="H892" s="33" t="s">
        <v>3837</v>
      </c>
      <c r="I892" s="21" t="s">
        <v>3828</v>
      </c>
      <c r="J892" s="21"/>
      <c r="K892" s="21" t="s">
        <v>9</v>
      </c>
      <c r="L892" s="33" t="s">
        <v>3803</v>
      </c>
      <c r="M892" s="32" t="s">
        <v>4670</v>
      </c>
      <c r="N892" s="31" t="s">
        <v>3803</v>
      </c>
      <c r="O892" s="31" t="s">
        <v>3804</v>
      </c>
      <c r="P892" s="31"/>
      <c r="Q892" s="104"/>
      <c r="R892" s="104" t="s">
        <v>3661</v>
      </c>
      <c r="S892" s="75">
        <f t="shared" si="44"/>
        <v>1871</v>
      </c>
      <c r="T892" s="75" t="str">
        <f t="shared" si="45"/>
        <v>Công vụ</v>
      </c>
      <c r="V892">
        <f t="shared" si="43"/>
        <v>18710915</v>
      </c>
    </row>
    <row r="893" spans="1:22" ht="409.5">
      <c r="A893" s="20" t="s">
        <v>44</v>
      </c>
      <c r="B893" s="22">
        <v>17</v>
      </c>
      <c r="C893" s="23" t="s">
        <v>45</v>
      </c>
      <c r="D893" s="23" t="s">
        <v>27</v>
      </c>
      <c r="E893" s="21" t="s">
        <v>1013</v>
      </c>
      <c r="F893" s="33" t="s">
        <v>10</v>
      </c>
      <c r="G893" s="131" t="s">
        <v>3837</v>
      </c>
      <c r="H893" t="s">
        <v>3822</v>
      </c>
      <c r="I893" s="21" t="s">
        <v>3880</v>
      </c>
      <c r="J893" s="21"/>
      <c r="K893" s="21" t="s">
        <v>11</v>
      </c>
      <c r="L893" s="33" t="s">
        <v>3805</v>
      </c>
      <c r="M893" s="31" t="s">
        <v>4671</v>
      </c>
      <c r="N893" s="31" t="s">
        <v>3805</v>
      </c>
      <c r="O893" s="31"/>
      <c r="P893" s="31"/>
      <c r="Q893" s="104"/>
      <c r="R893" s="104" t="s">
        <v>3661</v>
      </c>
      <c r="S893" s="75">
        <f t="shared" si="44"/>
        <v>1871</v>
      </c>
      <c r="T893" s="75" t="str">
        <f t="shared" si="45"/>
        <v>Công vụ</v>
      </c>
      <c r="V893">
        <f t="shared" si="43"/>
        <v>18710915</v>
      </c>
    </row>
    <row r="894" spans="1:22" ht="240">
      <c r="A894" s="20" t="s">
        <v>44</v>
      </c>
      <c r="B894" s="22">
        <v>17</v>
      </c>
      <c r="C894" s="23" t="s">
        <v>45</v>
      </c>
      <c r="D894" s="23" t="s">
        <v>13</v>
      </c>
      <c r="E894" s="21" t="s">
        <v>1560</v>
      </c>
      <c r="F894" s="33" t="s">
        <v>3156</v>
      </c>
      <c r="G894" s="33" t="s">
        <v>3854</v>
      </c>
      <c r="H894" s="33" t="s">
        <v>3878</v>
      </c>
      <c r="I894" s="21" t="s">
        <v>3823</v>
      </c>
      <c r="J894" s="21"/>
      <c r="K894" s="21" t="s">
        <v>12</v>
      </c>
      <c r="L894" s="33" t="s">
        <v>3806</v>
      </c>
      <c r="M894" s="31" t="s">
        <v>4672</v>
      </c>
      <c r="N894" s="31" t="s">
        <v>3806</v>
      </c>
      <c r="O894" s="31"/>
      <c r="P894" s="31"/>
      <c r="Q894" s="104"/>
      <c r="R894" s="104" t="s">
        <v>3661</v>
      </c>
      <c r="S894" s="75">
        <f t="shared" si="44"/>
        <v>1871</v>
      </c>
      <c r="T894" s="75" t="str">
        <f t="shared" si="45"/>
        <v>Tạp vụ</v>
      </c>
      <c r="V894">
        <f t="shared" si="43"/>
        <v>18710915</v>
      </c>
    </row>
    <row r="895" spans="1:22" ht="144">
      <c r="A895" s="20" t="s">
        <v>44</v>
      </c>
      <c r="B895" s="22">
        <v>17</v>
      </c>
      <c r="C895" s="23" t="s">
        <v>45</v>
      </c>
      <c r="D895" s="23" t="s">
        <v>13</v>
      </c>
      <c r="E895" s="21" t="s">
        <v>1013</v>
      </c>
      <c r="F895" s="33" t="s">
        <v>3157</v>
      </c>
      <c r="G895" s="33" t="s">
        <v>3854</v>
      </c>
      <c r="H895" s="33"/>
      <c r="I895" s="21" t="s">
        <v>3827</v>
      </c>
      <c r="J895" s="21" t="s">
        <v>3867</v>
      </c>
      <c r="K895" s="21" t="s">
        <v>15</v>
      </c>
      <c r="L895" s="33" t="s">
        <v>14</v>
      </c>
      <c r="M895" s="31" t="s">
        <v>4673</v>
      </c>
      <c r="N895" s="31" t="s">
        <v>14</v>
      </c>
      <c r="O895" s="31" t="s">
        <v>3807</v>
      </c>
      <c r="P895" s="31" t="s">
        <v>1947</v>
      </c>
      <c r="Q895" s="104" t="s">
        <v>1918</v>
      </c>
      <c r="R895" s="104" t="s">
        <v>3661</v>
      </c>
      <c r="S895" s="75">
        <f t="shared" si="44"/>
        <v>1871</v>
      </c>
      <c r="T895" s="75" t="str">
        <f t="shared" si="45"/>
        <v>Tạp vụ</v>
      </c>
      <c r="V895">
        <f t="shared" si="43"/>
        <v>18710915</v>
      </c>
    </row>
    <row r="896" spans="1:22" ht="400">
      <c r="A896" s="20" t="s">
        <v>44</v>
      </c>
      <c r="B896" s="22">
        <v>17</v>
      </c>
      <c r="C896" s="23" t="s">
        <v>45</v>
      </c>
      <c r="D896" s="23" t="s">
        <v>13</v>
      </c>
      <c r="E896" s="21" t="s">
        <v>1013</v>
      </c>
      <c r="F896" s="33" t="s">
        <v>1561</v>
      </c>
      <c r="G896" s="33" t="s">
        <v>3829</v>
      </c>
      <c r="H896" s="33"/>
      <c r="I896" s="21" t="s">
        <v>3846</v>
      </c>
      <c r="J896" s="21"/>
      <c r="K896" s="21" t="s">
        <v>16</v>
      </c>
      <c r="L896" s="33" t="s">
        <v>3808</v>
      </c>
      <c r="M896" s="32" t="s">
        <v>4674</v>
      </c>
      <c r="N896" s="31" t="s">
        <v>3808</v>
      </c>
      <c r="O896" s="31" t="s">
        <v>3809</v>
      </c>
      <c r="P896" s="31" t="s">
        <v>1948</v>
      </c>
      <c r="Q896" s="104" t="s">
        <v>1918</v>
      </c>
      <c r="R896" s="104" t="s">
        <v>3661</v>
      </c>
      <c r="S896" s="75">
        <f t="shared" si="44"/>
        <v>1871</v>
      </c>
      <c r="T896" s="75" t="str">
        <f t="shared" si="45"/>
        <v>Tạp vụ</v>
      </c>
      <c r="V896">
        <f t="shared" si="43"/>
        <v>18710915</v>
      </c>
    </row>
    <row r="897" spans="1:22" ht="128">
      <c r="A897" s="20" t="s">
        <v>44</v>
      </c>
      <c r="B897" s="22">
        <v>17</v>
      </c>
      <c r="C897" s="23" t="s">
        <v>45</v>
      </c>
      <c r="D897" s="23" t="s">
        <v>13</v>
      </c>
      <c r="E897" s="21" t="s">
        <v>1562</v>
      </c>
      <c r="F897" s="33" t="s">
        <v>3158</v>
      </c>
      <c r="G897" s="33" t="s">
        <v>3824</v>
      </c>
      <c r="H897" s="33" t="s">
        <v>3878</v>
      </c>
      <c r="I897" s="21" t="s">
        <v>3823</v>
      </c>
      <c r="J897" s="21"/>
      <c r="K897" s="21" t="s">
        <v>18</v>
      </c>
      <c r="L897" s="33" t="s">
        <v>17</v>
      </c>
      <c r="M897" s="37" t="s">
        <v>4675</v>
      </c>
      <c r="N897" s="31" t="s">
        <v>17</v>
      </c>
      <c r="O897" s="31" t="s">
        <v>3810</v>
      </c>
      <c r="P897" s="31"/>
      <c r="Q897" s="104"/>
      <c r="R897" s="104" t="s">
        <v>3661</v>
      </c>
      <c r="S897" s="75">
        <f t="shared" si="44"/>
        <v>1871</v>
      </c>
      <c r="T897" s="75" t="str">
        <f t="shared" si="45"/>
        <v>Tạp vụ</v>
      </c>
      <c r="V897">
        <f t="shared" si="43"/>
        <v>18710915</v>
      </c>
    </row>
    <row r="898" spans="1:22" ht="368">
      <c r="A898" s="20" t="s">
        <v>44</v>
      </c>
      <c r="B898" s="22">
        <v>17</v>
      </c>
      <c r="C898" s="23" t="s">
        <v>45</v>
      </c>
      <c r="D898" s="23" t="s">
        <v>13</v>
      </c>
      <c r="E898" s="21" t="s">
        <v>1029</v>
      </c>
      <c r="F898" s="33" t="s">
        <v>3159</v>
      </c>
      <c r="G898" s="33" t="s">
        <v>3854</v>
      </c>
      <c r="H898" s="33"/>
      <c r="I898" s="21" t="s">
        <v>4814</v>
      </c>
      <c r="J898" s="21"/>
      <c r="K898" s="21" t="s">
        <v>19</v>
      </c>
      <c r="L898" s="33" t="s">
        <v>3811</v>
      </c>
      <c r="M898" s="31" t="s">
        <v>4676</v>
      </c>
      <c r="N898" s="31" t="s">
        <v>3811</v>
      </c>
      <c r="O898" s="31" t="s">
        <v>3812</v>
      </c>
      <c r="P898" s="31"/>
      <c r="Q898" s="104"/>
      <c r="R898" s="104" t="s">
        <v>3661</v>
      </c>
      <c r="S898" s="75">
        <f t="shared" si="44"/>
        <v>1871</v>
      </c>
      <c r="T898" s="75" t="str">
        <f t="shared" si="45"/>
        <v>Tạp vụ</v>
      </c>
      <c r="V898">
        <f t="shared" si="43"/>
        <v>18710915</v>
      </c>
    </row>
    <row r="899" spans="1:22" ht="144">
      <c r="A899" s="20" t="s">
        <v>44</v>
      </c>
      <c r="B899" s="22">
        <v>17</v>
      </c>
      <c r="C899" s="23" t="s">
        <v>45</v>
      </c>
      <c r="D899" s="23" t="s">
        <v>13</v>
      </c>
      <c r="E899" s="21" t="s">
        <v>1558</v>
      </c>
      <c r="F899" s="33" t="s">
        <v>3160</v>
      </c>
      <c r="G899" s="33" t="s">
        <v>3837</v>
      </c>
      <c r="H899" s="33"/>
      <c r="I899" s="21" t="s">
        <v>3850</v>
      </c>
      <c r="J899" s="21" t="s">
        <v>3838</v>
      </c>
      <c r="K899" s="21" t="s">
        <v>21</v>
      </c>
      <c r="L899" s="33" t="s">
        <v>20</v>
      </c>
      <c r="M899" s="31" t="s">
        <v>4677</v>
      </c>
      <c r="N899" s="31" t="s">
        <v>20</v>
      </c>
      <c r="O899" s="31"/>
      <c r="P899" s="31"/>
      <c r="Q899" s="104"/>
      <c r="R899" s="104" t="s">
        <v>3661</v>
      </c>
      <c r="S899" s="75">
        <f t="shared" si="44"/>
        <v>1871</v>
      </c>
      <c r="T899" s="75" t="str">
        <f t="shared" si="45"/>
        <v>Tạp vụ</v>
      </c>
      <c r="V899">
        <f t="shared" ref="V899:V900" si="46">IF($A899="","",VALUE(MID($A899,7,4)&amp;MID($A899,4,2)&amp;MID($A899,1,2)))</f>
        <v>18710915</v>
      </c>
    </row>
    <row r="900" spans="1:22" ht="102">
      <c r="A900" s="20" t="s">
        <v>1565</v>
      </c>
      <c r="B900" s="22">
        <v>17</v>
      </c>
      <c r="C900" s="23" t="s">
        <v>45</v>
      </c>
      <c r="D900" s="23" t="s">
        <v>13</v>
      </c>
      <c r="E900" s="21" t="s">
        <v>1563</v>
      </c>
      <c r="F900" s="33" t="s">
        <v>3161</v>
      </c>
      <c r="G900" s="33" t="s">
        <v>3837</v>
      </c>
      <c r="H900" s="33"/>
      <c r="I900" s="21" t="s">
        <v>3838</v>
      </c>
      <c r="J900" s="21" t="s">
        <v>3850</v>
      </c>
      <c r="K900" s="21" t="s">
        <v>23</v>
      </c>
      <c r="L900" s="33" t="s">
        <v>22</v>
      </c>
      <c r="M900" s="31" t="s">
        <v>4678</v>
      </c>
      <c r="N900" s="31" t="s">
        <v>22</v>
      </c>
      <c r="O900" s="31"/>
      <c r="P900" s="31"/>
      <c r="Q900" s="104"/>
      <c r="R900" s="104" t="s">
        <v>3661</v>
      </c>
      <c r="S900" s="75">
        <f t="shared" ref="S900" si="47">IFERROR(VALUE(RIGHT(TRIM(A900),4)),"")</f>
        <v>1871</v>
      </c>
      <c r="T900" s="75" t="str">
        <f t="shared" ref="T900" si="48">IF(TRIM(D900)="Tập vụ","Tạp vụ",TRIM(D900))</f>
        <v>Tạp vụ</v>
      </c>
      <c r="V900">
        <f t="shared" si="46"/>
        <v>18710915</v>
      </c>
    </row>
  </sheetData>
  <phoneticPr fontId="2" type="noConversion"/>
  <dataValidations xWindow="270" yWindow="814" count="2">
    <dataValidation type="list" allowBlank="1" showInputMessage="1" showErrorMessage="1" sqref="C890:C900 C685:C885" xr:uid="{053DAB05-178A-4072-A0A2-A811AB7AD9EE}">
      <formula1>"Trương Vĩnh Ký,E.POTTEAUX"</formula1>
    </dataValidation>
    <dataValidation type="list" allowBlank="1" showInputMessage="1" showErrorMessage="1" errorTitle="Giá trị không hợp lệ" error="Chỉ được chọn các giá trị trong danh sách." promptTitle="Mục" prompt="Chọn: Công vụ / Tạp vụ / Giá chợ / Phụ thêm / Phụ thêm GDB" sqref="D2:D900" xr:uid="{59D406D6-0461-4722-A101-BA464364A56A}">
      <formula1>"Công vụ,Tạp vụ,Giá chợ,Phụ thêm,Phụ thêm GDB"</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0BBA-5682-4E1C-8D23-F3FA5E174916}">
  <dimension ref="A1:Q74"/>
  <sheetViews>
    <sheetView topLeftCell="A26" zoomScale="48" workbookViewId="0">
      <selection activeCell="G3" sqref="G3"/>
    </sheetView>
  </sheetViews>
  <sheetFormatPr defaultRowHeight="17"/>
  <cols>
    <col min="1" max="1" width="10.25" style="6" bestFit="1" customWidth="1"/>
    <col min="2" max="2" width="8.75" style="6" bestFit="1" customWidth="1"/>
    <col min="3" max="3" width="8.58203125" style="6" bestFit="1" customWidth="1"/>
    <col min="4" max="4" width="7.1640625" style="6" bestFit="1" customWidth="1"/>
    <col min="5" max="5" width="8" style="6" bestFit="1" customWidth="1"/>
    <col min="6" max="6" width="10.33203125" style="6" bestFit="1" customWidth="1"/>
    <col min="7" max="11" width="53.58203125" style="6" customWidth="1"/>
    <col min="12" max="16384" width="8.6640625" style="6"/>
  </cols>
  <sheetData>
    <row r="1" spans="1:17">
      <c r="A1" s="3" t="s">
        <v>1302</v>
      </c>
      <c r="B1" s="3" t="s">
        <v>1301</v>
      </c>
      <c r="C1" s="3" t="s">
        <v>27</v>
      </c>
      <c r="D1" s="3" t="s">
        <v>13</v>
      </c>
      <c r="E1" s="3" t="s">
        <v>40</v>
      </c>
      <c r="F1" s="3" t="s">
        <v>1303</v>
      </c>
      <c r="G1" s="4" t="s">
        <v>1304</v>
      </c>
      <c r="H1" s="5" t="s">
        <v>1301</v>
      </c>
      <c r="I1" s="5" t="s">
        <v>1302</v>
      </c>
      <c r="J1" s="5" t="s">
        <v>1305</v>
      </c>
      <c r="K1" s="5" t="s">
        <v>1306</v>
      </c>
      <c r="L1" s="5" t="s">
        <v>1307</v>
      </c>
      <c r="M1" s="5" t="s">
        <v>1308</v>
      </c>
      <c r="N1" s="5" t="s">
        <v>1309</v>
      </c>
      <c r="O1" s="5" t="s">
        <v>1310</v>
      </c>
      <c r="P1" s="5" t="s">
        <v>1311</v>
      </c>
      <c r="Q1" s="5" t="s">
        <v>1312</v>
      </c>
    </row>
    <row r="2" spans="1:17">
      <c r="A2" s="7" t="s">
        <v>1313</v>
      </c>
      <c r="B2" s="8">
        <f t="shared" ref="B2:B62" si="0">VALUE(LEFT(A2,4))</f>
        <v>1865</v>
      </c>
      <c r="C2" s="1" t="s">
        <v>1314</v>
      </c>
      <c r="D2" s="1" t="s">
        <v>1314</v>
      </c>
      <c r="E2" s="1" t="s">
        <v>1315</v>
      </c>
      <c r="F2" s="1">
        <f t="shared" ref="F2:F62" si="1">COUNTIF(C2:E2,"✓")</f>
        <v>2</v>
      </c>
      <c r="G2" s="6" t="s">
        <v>1316</v>
      </c>
      <c r="H2" s="9">
        <v>1865</v>
      </c>
      <c r="I2" s="2">
        <f t="shared" ref="I2:I8" si="2">COUNTIF($B$2:$B$62,$H2)</f>
        <v>3</v>
      </c>
      <c r="J2" s="2">
        <f t="shared" ref="J2:L8" si="3">COUNTIFS($B$2:$B$62,$H2,C$2:C$62,"✓")</f>
        <v>3</v>
      </c>
      <c r="K2" s="2">
        <f t="shared" si="3"/>
        <v>3</v>
      </c>
      <c r="L2" s="2">
        <f t="shared" si="3"/>
        <v>1</v>
      </c>
      <c r="M2" s="2">
        <f>SUM(J2:L2)</f>
        <v>7</v>
      </c>
      <c r="N2" s="10">
        <f>IF($I2=0,"",$M2/($I2*3))</f>
        <v>0.77777777777777779</v>
      </c>
      <c r="O2" s="10">
        <f>IF($I2=0,"",J2/$I2)</f>
        <v>1</v>
      </c>
      <c r="P2" s="10">
        <f>IF($I2=0,"",K2/$I2)</f>
        <v>1</v>
      </c>
      <c r="Q2" s="10">
        <f>IF($I2=0,"",L2/$I2)</f>
        <v>0.33333333333333331</v>
      </c>
    </row>
    <row r="3" spans="1:17">
      <c r="A3" s="7" t="s">
        <v>1317</v>
      </c>
      <c r="B3" s="8">
        <f t="shared" si="0"/>
        <v>1865</v>
      </c>
      <c r="C3" s="1" t="s">
        <v>1314</v>
      </c>
      <c r="D3" s="1" t="s">
        <v>1314</v>
      </c>
      <c r="E3" s="1" t="s">
        <v>1314</v>
      </c>
      <c r="F3" s="1">
        <f t="shared" si="1"/>
        <v>3</v>
      </c>
      <c r="G3" s="11" t="s">
        <v>1318</v>
      </c>
      <c r="H3" s="9">
        <v>1866</v>
      </c>
      <c r="I3" s="2">
        <f t="shared" si="2"/>
        <v>10</v>
      </c>
      <c r="J3" s="2">
        <f t="shared" si="3"/>
        <v>10</v>
      </c>
      <c r="K3" s="2">
        <f t="shared" si="3"/>
        <v>8</v>
      </c>
      <c r="L3" s="2">
        <f t="shared" si="3"/>
        <v>6</v>
      </c>
      <c r="M3" s="2">
        <f t="shared" ref="M3:M8" si="4">SUM(J3:L3)</f>
        <v>24</v>
      </c>
      <c r="N3" s="10">
        <f t="shared" ref="N3:N8" si="5">IF($I3=0,"",$M3/($I3*3))</f>
        <v>0.8</v>
      </c>
      <c r="O3" s="10">
        <f t="shared" ref="O3:Q8" si="6">IF($I3=0,"",J3/$I3)</f>
        <v>1</v>
      </c>
      <c r="P3" s="10">
        <f t="shared" si="6"/>
        <v>0.8</v>
      </c>
      <c r="Q3" s="10">
        <f t="shared" si="6"/>
        <v>0.6</v>
      </c>
    </row>
    <row r="4" spans="1:17">
      <c r="A4" s="7" t="s">
        <v>1319</v>
      </c>
      <c r="B4" s="8">
        <f t="shared" si="0"/>
        <v>1865</v>
      </c>
      <c r="C4" s="1" t="s">
        <v>1314</v>
      </c>
      <c r="D4" s="1" t="s">
        <v>1314</v>
      </c>
      <c r="E4" s="1" t="s">
        <v>1315</v>
      </c>
      <c r="F4" s="1">
        <f t="shared" si="1"/>
        <v>2</v>
      </c>
      <c r="G4" s="11" t="s">
        <v>1320</v>
      </c>
      <c r="H4" s="9">
        <v>1867</v>
      </c>
      <c r="I4" s="2">
        <f t="shared" si="2"/>
        <v>12</v>
      </c>
      <c r="J4" s="2">
        <f t="shared" si="3"/>
        <v>12</v>
      </c>
      <c r="K4" s="2">
        <f t="shared" si="3"/>
        <v>12</v>
      </c>
      <c r="L4" s="2">
        <f t="shared" si="3"/>
        <v>12</v>
      </c>
      <c r="M4" s="2">
        <f t="shared" si="4"/>
        <v>36</v>
      </c>
      <c r="N4" s="10">
        <f t="shared" si="5"/>
        <v>1</v>
      </c>
      <c r="O4" s="10">
        <f t="shared" si="6"/>
        <v>1</v>
      </c>
      <c r="P4" s="10">
        <f t="shared" si="6"/>
        <v>1</v>
      </c>
      <c r="Q4" s="10">
        <f t="shared" si="6"/>
        <v>1</v>
      </c>
    </row>
    <row r="5" spans="1:17">
      <c r="A5" s="7" t="s">
        <v>1321</v>
      </c>
      <c r="B5" s="8">
        <f t="shared" si="0"/>
        <v>1866</v>
      </c>
      <c r="C5" s="1" t="s">
        <v>1314</v>
      </c>
      <c r="D5" s="1" t="s">
        <v>1314</v>
      </c>
      <c r="E5" s="1" t="s">
        <v>1314</v>
      </c>
      <c r="F5" s="1">
        <f t="shared" si="1"/>
        <v>3</v>
      </c>
      <c r="G5" s="4" t="s">
        <v>1322</v>
      </c>
      <c r="H5" s="9">
        <v>1868</v>
      </c>
      <c r="I5" s="2">
        <f t="shared" si="2"/>
        <v>7</v>
      </c>
      <c r="J5" s="2">
        <f t="shared" si="3"/>
        <v>7</v>
      </c>
      <c r="K5" s="2">
        <f t="shared" si="3"/>
        <v>7</v>
      </c>
      <c r="L5" s="2">
        <f t="shared" si="3"/>
        <v>7</v>
      </c>
      <c r="M5" s="2">
        <f t="shared" si="4"/>
        <v>21</v>
      </c>
      <c r="N5" s="10">
        <f t="shared" si="5"/>
        <v>1</v>
      </c>
      <c r="O5" s="10">
        <f t="shared" si="6"/>
        <v>1</v>
      </c>
      <c r="P5" s="10">
        <f t="shared" si="6"/>
        <v>1</v>
      </c>
      <c r="Q5" s="10">
        <f t="shared" si="6"/>
        <v>1</v>
      </c>
    </row>
    <row r="6" spans="1:17">
      <c r="A6" s="7" t="s">
        <v>1323</v>
      </c>
      <c r="B6" s="8">
        <f t="shared" si="0"/>
        <v>1866</v>
      </c>
      <c r="C6" s="1" t="s">
        <v>1314</v>
      </c>
      <c r="D6" s="1" t="s">
        <v>1315</v>
      </c>
      <c r="E6" s="1" t="s">
        <v>1314</v>
      </c>
      <c r="F6" s="1">
        <f t="shared" si="1"/>
        <v>2</v>
      </c>
      <c r="G6" s="4" t="s">
        <v>1324</v>
      </c>
      <c r="H6" s="9">
        <v>1869</v>
      </c>
      <c r="I6" s="2">
        <f t="shared" si="2"/>
        <v>16</v>
      </c>
      <c r="J6" s="2">
        <f t="shared" si="3"/>
        <v>6</v>
      </c>
      <c r="K6" s="2">
        <f t="shared" si="3"/>
        <v>14</v>
      </c>
      <c r="L6" s="2">
        <f t="shared" si="3"/>
        <v>0</v>
      </c>
      <c r="M6" s="2">
        <f t="shared" si="4"/>
        <v>20</v>
      </c>
      <c r="N6" s="10">
        <f t="shared" si="5"/>
        <v>0.41666666666666669</v>
      </c>
      <c r="O6" s="10">
        <f t="shared" si="6"/>
        <v>0.375</v>
      </c>
      <c r="P6" s="10">
        <f t="shared" si="6"/>
        <v>0.875</v>
      </c>
      <c r="Q6" s="10">
        <f t="shared" si="6"/>
        <v>0</v>
      </c>
    </row>
    <row r="7" spans="1:17">
      <c r="A7" s="7" t="s">
        <v>1325</v>
      </c>
      <c r="B7" s="8">
        <f t="shared" si="0"/>
        <v>1866</v>
      </c>
      <c r="C7" s="1" t="s">
        <v>1314</v>
      </c>
      <c r="D7" s="1" t="s">
        <v>1314</v>
      </c>
      <c r="E7" s="1" t="s">
        <v>1315</v>
      </c>
      <c r="F7" s="1">
        <f t="shared" si="1"/>
        <v>2</v>
      </c>
      <c r="G7" s="4" t="s">
        <v>1326</v>
      </c>
      <c r="H7" s="9">
        <v>1870</v>
      </c>
      <c r="I7" s="2">
        <f t="shared" si="2"/>
        <v>10</v>
      </c>
      <c r="J7" s="2">
        <f t="shared" si="3"/>
        <v>10</v>
      </c>
      <c r="K7" s="2">
        <f t="shared" si="3"/>
        <v>10</v>
      </c>
      <c r="L7" s="2">
        <f t="shared" si="3"/>
        <v>0</v>
      </c>
      <c r="M7" s="2">
        <f t="shared" si="4"/>
        <v>20</v>
      </c>
      <c r="N7" s="10">
        <f t="shared" si="5"/>
        <v>0.66666666666666663</v>
      </c>
      <c r="O7" s="10">
        <f t="shared" si="6"/>
        <v>1</v>
      </c>
      <c r="P7" s="10">
        <f t="shared" si="6"/>
        <v>1</v>
      </c>
      <c r="Q7" s="10">
        <f t="shared" si="6"/>
        <v>0</v>
      </c>
    </row>
    <row r="8" spans="1:17">
      <c r="A8" s="7" t="s">
        <v>1327</v>
      </c>
      <c r="B8" s="8">
        <f t="shared" si="0"/>
        <v>1866</v>
      </c>
      <c r="C8" s="12" t="s">
        <v>1328</v>
      </c>
      <c r="D8" s="1" t="s">
        <v>1314</v>
      </c>
      <c r="E8" s="1" t="s">
        <v>1314</v>
      </c>
      <c r="F8" s="1">
        <f t="shared" si="1"/>
        <v>3</v>
      </c>
      <c r="G8" s="4" t="s">
        <v>1322</v>
      </c>
      <c r="H8" s="9">
        <v>1871</v>
      </c>
      <c r="I8" s="2">
        <f t="shared" si="2"/>
        <v>3</v>
      </c>
      <c r="J8" s="2">
        <f t="shared" si="3"/>
        <v>3</v>
      </c>
      <c r="K8" s="2">
        <f t="shared" si="3"/>
        <v>3</v>
      </c>
      <c r="L8" s="2">
        <f t="shared" si="3"/>
        <v>0</v>
      </c>
      <c r="M8" s="2">
        <f t="shared" si="4"/>
        <v>6</v>
      </c>
      <c r="N8" s="10">
        <f t="shared" si="5"/>
        <v>0.66666666666666663</v>
      </c>
      <c r="O8" s="10">
        <f t="shared" si="6"/>
        <v>1</v>
      </c>
      <c r="P8" s="10">
        <f t="shared" si="6"/>
        <v>1</v>
      </c>
      <c r="Q8" s="10">
        <f t="shared" si="6"/>
        <v>0</v>
      </c>
    </row>
    <row r="9" spans="1:17">
      <c r="A9" s="7" t="s">
        <v>1329</v>
      </c>
      <c r="B9" s="8">
        <f t="shared" si="0"/>
        <v>1866</v>
      </c>
      <c r="C9" s="1" t="s">
        <v>1314</v>
      </c>
      <c r="D9" s="1" t="s">
        <v>1314</v>
      </c>
      <c r="E9" s="1" t="s">
        <v>1315</v>
      </c>
      <c r="F9" s="1">
        <f t="shared" si="1"/>
        <v>2</v>
      </c>
      <c r="G9" s="6" t="s">
        <v>1316</v>
      </c>
      <c r="H9" s="13" t="s">
        <v>1330</v>
      </c>
      <c r="I9" s="14">
        <f>SUM(I2:I8)</f>
        <v>61</v>
      </c>
      <c r="J9" s="14">
        <f>SUM(J2:J8)</f>
        <v>51</v>
      </c>
      <c r="K9" s="14">
        <f>SUM(K2:K8)</f>
        <v>57</v>
      </c>
      <c r="L9" s="14">
        <f>SUM(L2:L8)</f>
        <v>26</v>
      </c>
      <c r="M9" s="14">
        <f>SUM(J9:L9)</f>
        <v>134</v>
      </c>
      <c r="N9" s="15">
        <f>M9/(I9*3)</f>
        <v>0.73224043715846998</v>
      </c>
      <c r="O9" s="15">
        <f>J9/$I9</f>
        <v>0.83606557377049184</v>
      </c>
      <c r="P9" s="15">
        <f>K9/$I9</f>
        <v>0.93442622950819676</v>
      </c>
      <c r="Q9" s="15">
        <f>L9/$I9</f>
        <v>0.42622950819672129</v>
      </c>
    </row>
    <row r="10" spans="1:17">
      <c r="A10" s="7" t="s">
        <v>1331</v>
      </c>
      <c r="B10" s="8">
        <f t="shared" si="0"/>
        <v>1866</v>
      </c>
      <c r="C10" s="1" t="s">
        <v>1314</v>
      </c>
      <c r="D10" s="1" t="s">
        <v>1314</v>
      </c>
      <c r="E10" s="1" t="s">
        <v>1315</v>
      </c>
      <c r="F10" s="1">
        <f t="shared" si="1"/>
        <v>2</v>
      </c>
      <c r="G10" s="6" t="s">
        <v>1332</v>
      </c>
    </row>
    <row r="11" spans="1:17" ht="17.5">
      <c r="A11" s="7" t="s">
        <v>1333</v>
      </c>
      <c r="B11" s="8">
        <f t="shared" si="0"/>
        <v>1866</v>
      </c>
      <c r="C11" s="1" t="s">
        <v>1314</v>
      </c>
      <c r="D11" s="1" t="s">
        <v>1314</v>
      </c>
      <c r="E11" s="1" t="s">
        <v>1315</v>
      </c>
      <c r="F11" s="1">
        <f t="shared" si="1"/>
        <v>2</v>
      </c>
      <c r="G11" s="4" t="s">
        <v>1334</v>
      </c>
      <c r="H11" s="167" t="s">
        <v>1335</v>
      </c>
      <c r="I11" s="168"/>
      <c r="J11" s="168"/>
      <c r="K11" s="168"/>
      <c r="L11" s="168"/>
      <c r="M11" s="168"/>
      <c r="N11" s="168"/>
      <c r="O11" s="168"/>
      <c r="P11" s="168"/>
      <c r="Q11" s="168"/>
    </row>
    <row r="12" spans="1:17" ht="46" customHeight="1">
      <c r="A12" s="7" t="s">
        <v>1336</v>
      </c>
      <c r="B12" s="8">
        <f t="shared" si="0"/>
        <v>1866</v>
      </c>
      <c r="C12" s="1" t="s">
        <v>1314</v>
      </c>
      <c r="D12" s="1" t="s">
        <v>1315</v>
      </c>
      <c r="E12" s="1" t="s">
        <v>1314</v>
      </c>
      <c r="F12" s="1">
        <f t="shared" si="1"/>
        <v>2</v>
      </c>
    </row>
    <row r="13" spans="1:17" ht="46" customHeight="1">
      <c r="A13" s="7" t="s">
        <v>1337</v>
      </c>
      <c r="B13" s="8">
        <f t="shared" si="0"/>
        <v>1866</v>
      </c>
      <c r="C13" s="1" t="s">
        <v>1314</v>
      </c>
      <c r="D13" s="1" t="s">
        <v>1314</v>
      </c>
      <c r="E13" s="1" t="s">
        <v>1314</v>
      </c>
      <c r="F13" s="1">
        <f t="shared" si="1"/>
        <v>3</v>
      </c>
    </row>
    <row r="14" spans="1:17" ht="46" customHeight="1">
      <c r="A14" s="7" t="s">
        <v>1338</v>
      </c>
      <c r="B14" s="8">
        <f t="shared" si="0"/>
        <v>1866</v>
      </c>
      <c r="C14" s="1" t="s">
        <v>1314</v>
      </c>
      <c r="D14" s="1" t="s">
        <v>1314</v>
      </c>
      <c r="E14" s="1" t="s">
        <v>1314</v>
      </c>
      <c r="F14" s="1">
        <f t="shared" si="1"/>
        <v>3</v>
      </c>
      <c r="G14" s="18" t="s">
        <v>1339</v>
      </c>
    </row>
    <row r="15" spans="1:17" ht="46" customHeight="1">
      <c r="A15" s="7" t="s">
        <v>1340</v>
      </c>
      <c r="B15" s="8">
        <f t="shared" si="0"/>
        <v>1867</v>
      </c>
      <c r="C15" s="1" t="s">
        <v>1314</v>
      </c>
      <c r="D15" s="1" t="s">
        <v>1314</v>
      </c>
      <c r="E15" s="1" t="s">
        <v>1314</v>
      </c>
      <c r="F15" s="1">
        <f t="shared" si="1"/>
        <v>3</v>
      </c>
      <c r="G15" s="19" t="s">
        <v>1341</v>
      </c>
    </row>
    <row r="16" spans="1:17" ht="46" customHeight="1">
      <c r="A16" s="7" t="s">
        <v>1342</v>
      </c>
      <c r="B16" s="8">
        <f t="shared" si="0"/>
        <v>1867</v>
      </c>
      <c r="C16" s="1" t="s">
        <v>1314</v>
      </c>
      <c r="D16" s="1" t="s">
        <v>1314</v>
      </c>
      <c r="E16" s="1" t="s">
        <v>1314</v>
      </c>
      <c r="F16" s="1">
        <f t="shared" si="1"/>
        <v>3</v>
      </c>
    </row>
    <row r="17" spans="1:6" ht="46" customHeight="1">
      <c r="A17" s="7" t="s">
        <v>1343</v>
      </c>
      <c r="B17" s="8">
        <f t="shared" si="0"/>
        <v>1867</v>
      </c>
      <c r="C17" s="1" t="s">
        <v>1314</v>
      </c>
      <c r="D17" s="1" t="s">
        <v>1314</v>
      </c>
      <c r="E17" s="1" t="s">
        <v>1314</v>
      </c>
      <c r="F17" s="1">
        <f t="shared" si="1"/>
        <v>3</v>
      </c>
    </row>
    <row r="18" spans="1:6">
      <c r="A18" s="7" t="s">
        <v>1344</v>
      </c>
      <c r="B18" s="8">
        <f t="shared" si="0"/>
        <v>1867</v>
      </c>
      <c r="C18" s="1" t="s">
        <v>1314</v>
      </c>
      <c r="D18" s="1" t="s">
        <v>1314</v>
      </c>
      <c r="E18" s="1" t="s">
        <v>1314</v>
      </c>
      <c r="F18" s="1">
        <f t="shared" si="1"/>
        <v>3</v>
      </c>
    </row>
    <row r="19" spans="1:6">
      <c r="A19" s="7" t="s">
        <v>1345</v>
      </c>
      <c r="B19" s="8">
        <f t="shared" si="0"/>
        <v>1867</v>
      </c>
      <c r="C19" s="1" t="s">
        <v>1314</v>
      </c>
      <c r="D19" s="1" t="s">
        <v>1314</v>
      </c>
      <c r="E19" s="1" t="s">
        <v>1314</v>
      </c>
      <c r="F19" s="1">
        <f t="shared" si="1"/>
        <v>3</v>
      </c>
    </row>
    <row r="20" spans="1:6">
      <c r="A20" s="7" t="s">
        <v>1346</v>
      </c>
      <c r="B20" s="8">
        <f t="shared" si="0"/>
        <v>1867</v>
      </c>
      <c r="C20" s="1" t="s">
        <v>1314</v>
      </c>
      <c r="D20" s="1" t="s">
        <v>1314</v>
      </c>
      <c r="E20" s="1" t="s">
        <v>1314</v>
      </c>
      <c r="F20" s="1">
        <f t="shared" si="1"/>
        <v>3</v>
      </c>
    </row>
    <row r="21" spans="1:6">
      <c r="A21" s="7" t="s">
        <v>1347</v>
      </c>
      <c r="B21" s="8">
        <f t="shared" si="0"/>
        <v>1867</v>
      </c>
      <c r="C21" s="1" t="s">
        <v>1314</v>
      </c>
      <c r="D21" s="12" t="s">
        <v>1328</v>
      </c>
      <c r="E21" s="1" t="s">
        <v>1314</v>
      </c>
      <c r="F21" s="1">
        <f t="shared" si="1"/>
        <v>3</v>
      </c>
    </row>
    <row r="22" spans="1:6">
      <c r="A22" s="7" t="s">
        <v>1348</v>
      </c>
      <c r="B22" s="8">
        <f t="shared" si="0"/>
        <v>1867</v>
      </c>
      <c r="C22" s="1" t="s">
        <v>1314</v>
      </c>
      <c r="D22" s="1" t="s">
        <v>1314</v>
      </c>
      <c r="E22" s="1" t="s">
        <v>1314</v>
      </c>
      <c r="F22" s="1">
        <f t="shared" si="1"/>
        <v>3</v>
      </c>
    </row>
    <row r="23" spans="1:6">
      <c r="A23" s="7" t="s">
        <v>1349</v>
      </c>
      <c r="B23" s="8">
        <f t="shared" si="0"/>
        <v>1867</v>
      </c>
      <c r="C23" s="1" t="s">
        <v>1314</v>
      </c>
      <c r="D23" s="1" t="s">
        <v>1314</v>
      </c>
      <c r="E23" s="1" t="s">
        <v>1314</v>
      </c>
      <c r="F23" s="1">
        <f t="shared" si="1"/>
        <v>3</v>
      </c>
    </row>
    <row r="24" spans="1:6">
      <c r="A24" s="7" t="s">
        <v>1350</v>
      </c>
      <c r="B24" s="8">
        <f t="shared" si="0"/>
        <v>1867</v>
      </c>
      <c r="C24" s="1" t="s">
        <v>1314</v>
      </c>
      <c r="D24" s="1" t="s">
        <v>1314</v>
      </c>
      <c r="E24" s="1" t="s">
        <v>1314</v>
      </c>
      <c r="F24" s="1">
        <f t="shared" si="1"/>
        <v>3</v>
      </c>
    </row>
    <row r="25" spans="1:6">
      <c r="A25" s="7" t="s">
        <v>1351</v>
      </c>
      <c r="B25" s="8">
        <f t="shared" si="0"/>
        <v>1867</v>
      </c>
      <c r="C25" s="1" t="s">
        <v>1314</v>
      </c>
      <c r="D25" s="1" t="s">
        <v>1314</v>
      </c>
      <c r="E25" s="1" t="s">
        <v>1314</v>
      </c>
      <c r="F25" s="1">
        <f t="shared" si="1"/>
        <v>3</v>
      </c>
    </row>
    <row r="26" spans="1:6">
      <c r="A26" s="7" t="s">
        <v>1352</v>
      </c>
      <c r="B26" s="8">
        <f t="shared" si="0"/>
        <v>1867</v>
      </c>
      <c r="C26" s="1" t="s">
        <v>1314</v>
      </c>
      <c r="D26" s="1" t="s">
        <v>1314</v>
      </c>
      <c r="E26" s="1" t="s">
        <v>1314</v>
      </c>
      <c r="F26" s="1">
        <f t="shared" si="1"/>
        <v>3</v>
      </c>
    </row>
    <row r="27" spans="1:6">
      <c r="A27" s="7" t="s">
        <v>1353</v>
      </c>
      <c r="B27" s="8">
        <f t="shared" si="0"/>
        <v>1868</v>
      </c>
      <c r="C27" s="1" t="s">
        <v>1314</v>
      </c>
      <c r="D27" s="1" t="s">
        <v>1314</v>
      </c>
      <c r="E27" s="1" t="s">
        <v>1314</v>
      </c>
      <c r="F27" s="1">
        <f t="shared" si="1"/>
        <v>3</v>
      </c>
    </row>
    <row r="28" spans="1:6">
      <c r="A28" s="7" t="s">
        <v>1354</v>
      </c>
      <c r="B28" s="8">
        <f t="shared" si="0"/>
        <v>1868</v>
      </c>
      <c r="C28" s="1" t="s">
        <v>1314</v>
      </c>
      <c r="D28" s="1" t="s">
        <v>1314</v>
      </c>
      <c r="E28" s="1" t="s">
        <v>1314</v>
      </c>
      <c r="F28" s="1">
        <f t="shared" si="1"/>
        <v>3</v>
      </c>
    </row>
    <row r="29" spans="1:6">
      <c r="A29" s="7" t="s">
        <v>1355</v>
      </c>
      <c r="B29" s="8">
        <f t="shared" si="0"/>
        <v>1868</v>
      </c>
      <c r="C29" s="1" t="s">
        <v>1314</v>
      </c>
      <c r="D29" s="1" t="s">
        <v>1314</v>
      </c>
      <c r="E29" s="1" t="s">
        <v>1314</v>
      </c>
      <c r="F29" s="1">
        <f t="shared" si="1"/>
        <v>3</v>
      </c>
    </row>
    <row r="30" spans="1:6">
      <c r="A30" s="7" t="s">
        <v>1356</v>
      </c>
      <c r="B30" s="8">
        <f t="shared" si="0"/>
        <v>1868</v>
      </c>
      <c r="C30" s="1" t="s">
        <v>1314</v>
      </c>
      <c r="D30" s="1" t="s">
        <v>1314</v>
      </c>
      <c r="E30" s="1" t="s">
        <v>1314</v>
      </c>
      <c r="F30" s="1">
        <f t="shared" si="1"/>
        <v>3</v>
      </c>
    </row>
    <row r="31" spans="1:6">
      <c r="A31" s="7" t="s">
        <v>1357</v>
      </c>
      <c r="B31" s="8">
        <f t="shared" si="0"/>
        <v>1868</v>
      </c>
      <c r="C31" s="1" t="s">
        <v>1314</v>
      </c>
      <c r="D31" s="1" t="s">
        <v>1314</v>
      </c>
      <c r="E31" s="1" t="s">
        <v>1314</v>
      </c>
      <c r="F31" s="1">
        <f t="shared" si="1"/>
        <v>3</v>
      </c>
    </row>
    <row r="32" spans="1:6">
      <c r="A32" s="7" t="s">
        <v>1358</v>
      </c>
      <c r="B32" s="8">
        <f t="shared" si="0"/>
        <v>1868</v>
      </c>
      <c r="C32" s="1" t="s">
        <v>1314</v>
      </c>
      <c r="D32" s="1" t="s">
        <v>1314</v>
      </c>
      <c r="E32" s="1" t="s">
        <v>1314</v>
      </c>
      <c r="F32" s="1">
        <f t="shared" si="1"/>
        <v>3</v>
      </c>
    </row>
    <row r="33" spans="1:7">
      <c r="A33" s="7" t="s">
        <v>1359</v>
      </c>
      <c r="B33" s="8">
        <f t="shared" si="0"/>
        <v>1868</v>
      </c>
      <c r="C33" s="1" t="s">
        <v>1314</v>
      </c>
      <c r="D33" s="1" t="s">
        <v>1314</v>
      </c>
      <c r="E33" s="1" t="s">
        <v>1314</v>
      </c>
      <c r="F33" s="1">
        <f t="shared" si="1"/>
        <v>3</v>
      </c>
    </row>
    <row r="34" spans="1:7">
      <c r="A34" s="7" t="s">
        <v>1360</v>
      </c>
      <c r="B34" s="8">
        <f t="shared" si="0"/>
        <v>1869</v>
      </c>
      <c r="C34" s="1" t="s">
        <v>1314</v>
      </c>
      <c r="D34" s="1" t="s">
        <v>1314</v>
      </c>
      <c r="E34" s="1" t="s">
        <v>1315</v>
      </c>
      <c r="F34" s="1">
        <f t="shared" si="1"/>
        <v>2</v>
      </c>
      <c r="G34" s="18" t="s">
        <v>1361</v>
      </c>
    </row>
    <row r="35" spans="1:7">
      <c r="A35" s="7" t="s">
        <v>1362</v>
      </c>
      <c r="B35" s="8">
        <f t="shared" si="0"/>
        <v>1869</v>
      </c>
      <c r="C35" s="1" t="s">
        <v>1314</v>
      </c>
      <c r="D35" s="1" t="s">
        <v>1315</v>
      </c>
      <c r="E35" s="1" t="s">
        <v>1315</v>
      </c>
      <c r="F35" s="1">
        <f t="shared" si="1"/>
        <v>1</v>
      </c>
      <c r="G35" s="4" t="s">
        <v>1363</v>
      </c>
    </row>
    <row r="36" spans="1:7">
      <c r="A36" s="7" t="s">
        <v>1364</v>
      </c>
      <c r="B36" s="8">
        <f t="shared" si="0"/>
        <v>1869</v>
      </c>
      <c r="C36" s="1" t="s">
        <v>1315</v>
      </c>
      <c r="D36" s="1" t="s">
        <v>1314</v>
      </c>
      <c r="E36" s="1" t="s">
        <v>1315</v>
      </c>
      <c r="F36" s="1">
        <f t="shared" si="1"/>
        <v>1</v>
      </c>
      <c r="G36" s="4" t="s">
        <v>1365</v>
      </c>
    </row>
    <row r="37" spans="1:7">
      <c r="A37" s="7" t="s">
        <v>1366</v>
      </c>
      <c r="B37" s="8">
        <f t="shared" si="0"/>
        <v>1869</v>
      </c>
      <c r="C37" s="1" t="s">
        <v>1314</v>
      </c>
      <c r="D37" s="1" t="s">
        <v>1315</v>
      </c>
      <c r="E37" s="1" t="s">
        <v>1315</v>
      </c>
      <c r="F37" s="1">
        <f t="shared" si="1"/>
        <v>1</v>
      </c>
      <c r="G37" s="18" t="s">
        <v>1367</v>
      </c>
    </row>
    <row r="38" spans="1:7">
      <c r="A38" s="7" t="s">
        <v>1368</v>
      </c>
      <c r="B38" s="8">
        <f t="shared" si="0"/>
        <v>1869</v>
      </c>
      <c r="C38" s="1" t="s">
        <v>1315</v>
      </c>
      <c r="D38" s="1" t="s">
        <v>1314</v>
      </c>
      <c r="E38" s="1" t="s">
        <v>1315</v>
      </c>
      <c r="F38" s="1">
        <f t="shared" si="1"/>
        <v>1</v>
      </c>
      <c r="G38" s="4" t="s">
        <v>1369</v>
      </c>
    </row>
    <row r="39" spans="1:7">
      <c r="A39" s="7" t="s">
        <v>1370</v>
      </c>
      <c r="B39" s="8">
        <f t="shared" si="0"/>
        <v>1869</v>
      </c>
      <c r="C39" s="1" t="s">
        <v>1315</v>
      </c>
      <c r="D39" s="1" t="s">
        <v>1314</v>
      </c>
      <c r="E39" s="1" t="s">
        <v>1315</v>
      </c>
      <c r="F39" s="1">
        <f t="shared" si="1"/>
        <v>1</v>
      </c>
      <c r="G39" s="4" t="s">
        <v>1369</v>
      </c>
    </row>
    <row r="40" spans="1:7">
      <c r="A40" s="7" t="s">
        <v>1371</v>
      </c>
      <c r="B40" s="8">
        <f t="shared" si="0"/>
        <v>1869</v>
      </c>
      <c r="C40" s="1" t="s">
        <v>1315</v>
      </c>
      <c r="D40" s="1" t="s">
        <v>1314</v>
      </c>
      <c r="E40" s="1" t="s">
        <v>1315</v>
      </c>
      <c r="F40" s="1">
        <f t="shared" si="1"/>
        <v>1</v>
      </c>
      <c r="G40" s="11" t="s">
        <v>1372</v>
      </c>
    </row>
    <row r="41" spans="1:7">
      <c r="A41" s="7" t="s">
        <v>1373</v>
      </c>
      <c r="B41" s="8">
        <f t="shared" si="0"/>
        <v>1869</v>
      </c>
      <c r="C41" s="1" t="s">
        <v>1315</v>
      </c>
      <c r="D41" s="1" t="s">
        <v>1314</v>
      </c>
      <c r="E41" s="1" t="s">
        <v>1315</v>
      </c>
      <c r="F41" s="1">
        <f t="shared" si="1"/>
        <v>1</v>
      </c>
      <c r="G41" s="4" t="s">
        <v>1374</v>
      </c>
    </row>
    <row r="42" spans="1:7">
      <c r="A42" s="7" t="s">
        <v>1375</v>
      </c>
      <c r="B42" s="8">
        <f t="shared" si="0"/>
        <v>1869</v>
      </c>
      <c r="C42" s="1" t="s">
        <v>1315</v>
      </c>
      <c r="D42" s="1" t="s">
        <v>1314</v>
      </c>
      <c r="E42" s="1" t="s">
        <v>1315</v>
      </c>
      <c r="F42" s="1">
        <f t="shared" si="1"/>
        <v>1</v>
      </c>
      <c r="G42" s="4" t="s">
        <v>1374</v>
      </c>
    </row>
    <row r="43" spans="1:7">
      <c r="A43" s="7" t="s">
        <v>1376</v>
      </c>
      <c r="B43" s="8">
        <f t="shared" si="0"/>
        <v>1869</v>
      </c>
      <c r="C43" s="1" t="s">
        <v>1315</v>
      </c>
      <c r="D43" s="1" t="s">
        <v>1314</v>
      </c>
      <c r="E43" s="1" t="s">
        <v>1315</v>
      </c>
      <c r="F43" s="1">
        <f t="shared" si="1"/>
        <v>1</v>
      </c>
      <c r="G43" s="4" t="s">
        <v>1374</v>
      </c>
    </row>
    <row r="44" spans="1:7">
      <c r="A44" s="7" t="s">
        <v>1377</v>
      </c>
      <c r="B44" s="8">
        <f t="shared" si="0"/>
        <v>1869</v>
      </c>
      <c r="C44" s="1" t="s">
        <v>1315</v>
      </c>
      <c r="D44" s="1" t="s">
        <v>1314</v>
      </c>
      <c r="E44" s="1" t="s">
        <v>1315</v>
      </c>
      <c r="F44" s="1">
        <f t="shared" si="1"/>
        <v>1</v>
      </c>
      <c r="G44" s="4" t="s">
        <v>1374</v>
      </c>
    </row>
    <row r="45" spans="1:7">
      <c r="A45" s="7" t="s">
        <v>1378</v>
      </c>
      <c r="B45" s="8">
        <f t="shared" si="0"/>
        <v>1869</v>
      </c>
      <c r="C45" s="1" t="s">
        <v>1315</v>
      </c>
      <c r="D45" s="1" t="s">
        <v>1314</v>
      </c>
      <c r="E45" s="1" t="s">
        <v>1315</v>
      </c>
      <c r="F45" s="1">
        <f t="shared" si="1"/>
        <v>1</v>
      </c>
      <c r="G45" s="4" t="s">
        <v>1374</v>
      </c>
    </row>
    <row r="46" spans="1:7">
      <c r="A46" s="7" t="s">
        <v>1379</v>
      </c>
      <c r="B46" s="8">
        <f t="shared" si="0"/>
        <v>1869</v>
      </c>
      <c r="C46" s="1" t="s">
        <v>1315</v>
      </c>
      <c r="D46" s="1" t="s">
        <v>1314</v>
      </c>
      <c r="E46" s="1" t="s">
        <v>1315</v>
      </c>
      <c r="F46" s="1">
        <f t="shared" si="1"/>
        <v>1</v>
      </c>
      <c r="G46" s="4" t="s">
        <v>1374</v>
      </c>
    </row>
    <row r="47" spans="1:7">
      <c r="A47" s="7" t="s">
        <v>1380</v>
      </c>
      <c r="B47" s="8">
        <f t="shared" si="0"/>
        <v>1869</v>
      </c>
      <c r="C47" s="1" t="s">
        <v>1314</v>
      </c>
      <c r="D47" s="1" t="s">
        <v>1314</v>
      </c>
      <c r="E47" s="1" t="s">
        <v>1315</v>
      </c>
      <c r="F47" s="1">
        <f t="shared" si="1"/>
        <v>2</v>
      </c>
      <c r="G47" s="6" t="s">
        <v>1381</v>
      </c>
    </row>
    <row r="48" spans="1:7">
      <c r="A48" s="7" t="s">
        <v>1382</v>
      </c>
      <c r="B48" s="8">
        <f t="shared" si="0"/>
        <v>1869</v>
      </c>
      <c r="C48" s="1" t="s">
        <v>1314</v>
      </c>
      <c r="D48" s="1" t="s">
        <v>1314</v>
      </c>
      <c r="E48" s="1" t="s">
        <v>1315</v>
      </c>
      <c r="F48" s="1">
        <f t="shared" si="1"/>
        <v>2</v>
      </c>
      <c r="G48" s="6" t="s">
        <v>1381</v>
      </c>
    </row>
    <row r="49" spans="1:7">
      <c r="A49" s="7" t="s">
        <v>2151</v>
      </c>
      <c r="B49" s="8">
        <f>VALUE(LEFT(A49,4))</f>
        <v>1869</v>
      </c>
      <c r="C49" s="67" t="s">
        <v>1314</v>
      </c>
      <c r="D49" s="67" t="s">
        <v>1314</v>
      </c>
      <c r="E49" s="1" t="s">
        <v>1315</v>
      </c>
      <c r="F49" s="1">
        <f>COUNTIF(C49:E49,"✓")</f>
        <v>2</v>
      </c>
    </row>
    <row r="50" spans="1:7">
      <c r="A50" s="7" t="s">
        <v>1383</v>
      </c>
      <c r="B50" s="8">
        <f t="shared" si="0"/>
        <v>1870</v>
      </c>
      <c r="C50" s="1" t="s">
        <v>1314</v>
      </c>
      <c r="D50" s="1" t="s">
        <v>1314</v>
      </c>
      <c r="E50" s="1" t="s">
        <v>1315</v>
      </c>
      <c r="F50" s="1">
        <f t="shared" si="1"/>
        <v>2</v>
      </c>
      <c r="G50" s="19" t="s">
        <v>1384</v>
      </c>
    </row>
    <row r="51" spans="1:7">
      <c r="A51" s="7" t="s">
        <v>1385</v>
      </c>
      <c r="B51" s="8">
        <f t="shared" si="0"/>
        <v>1870</v>
      </c>
      <c r="C51" s="1" t="s">
        <v>1314</v>
      </c>
      <c r="D51" s="1" t="s">
        <v>1314</v>
      </c>
      <c r="E51" s="1" t="s">
        <v>1315</v>
      </c>
      <c r="F51" s="1">
        <f t="shared" si="1"/>
        <v>2</v>
      </c>
      <c r="G51" s="4" t="s">
        <v>1386</v>
      </c>
    </row>
    <row r="52" spans="1:7">
      <c r="A52" s="7" t="s">
        <v>1387</v>
      </c>
      <c r="B52" s="8">
        <f t="shared" si="0"/>
        <v>1870</v>
      </c>
      <c r="C52" s="1" t="s">
        <v>1314</v>
      </c>
      <c r="D52" s="1" t="s">
        <v>1314</v>
      </c>
      <c r="E52" s="1" t="s">
        <v>1315</v>
      </c>
      <c r="F52" s="1">
        <v>2</v>
      </c>
      <c r="G52" s="4"/>
    </row>
    <row r="53" spans="1:7">
      <c r="A53" s="7" t="s">
        <v>1388</v>
      </c>
      <c r="B53" s="8">
        <f t="shared" si="0"/>
        <v>1870</v>
      </c>
      <c r="C53" s="1" t="s">
        <v>1314</v>
      </c>
      <c r="D53" s="1" t="s">
        <v>1314</v>
      </c>
      <c r="E53" s="1" t="s">
        <v>1315</v>
      </c>
      <c r="F53" s="1">
        <f t="shared" si="1"/>
        <v>2</v>
      </c>
      <c r="G53" s="4" t="s">
        <v>1389</v>
      </c>
    </row>
    <row r="54" spans="1:7">
      <c r="A54" s="7" t="s">
        <v>1390</v>
      </c>
      <c r="B54" s="8">
        <f t="shared" si="0"/>
        <v>1870</v>
      </c>
      <c r="C54" s="1" t="s">
        <v>1314</v>
      </c>
      <c r="D54" s="1" t="s">
        <v>1314</v>
      </c>
      <c r="E54" s="1" t="s">
        <v>1315</v>
      </c>
      <c r="F54" s="1">
        <f t="shared" si="1"/>
        <v>2</v>
      </c>
    </row>
    <row r="55" spans="1:7">
      <c r="A55" s="7" t="s">
        <v>1391</v>
      </c>
      <c r="B55" s="8">
        <f t="shared" si="0"/>
        <v>1870</v>
      </c>
      <c r="C55" s="1" t="s">
        <v>1314</v>
      </c>
      <c r="D55" s="1" t="s">
        <v>1314</v>
      </c>
      <c r="E55" s="1" t="s">
        <v>1315</v>
      </c>
      <c r="F55" s="1">
        <f t="shared" si="1"/>
        <v>2</v>
      </c>
    </row>
    <row r="56" spans="1:7">
      <c r="A56" s="7" t="s">
        <v>1392</v>
      </c>
      <c r="B56" s="8">
        <f t="shared" si="0"/>
        <v>1870</v>
      </c>
      <c r="C56" s="1" t="s">
        <v>1314</v>
      </c>
      <c r="D56" s="1" t="s">
        <v>1314</v>
      </c>
      <c r="E56" s="1" t="s">
        <v>1315</v>
      </c>
      <c r="F56" s="1">
        <f t="shared" si="1"/>
        <v>2</v>
      </c>
    </row>
    <row r="57" spans="1:7">
      <c r="A57" s="7" t="s">
        <v>1393</v>
      </c>
      <c r="B57" s="8">
        <f t="shared" si="0"/>
        <v>1870</v>
      </c>
      <c r="C57" s="1" t="s">
        <v>1314</v>
      </c>
      <c r="D57" s="1" t="s">
        <v>1314</v>
      </c>
      <c r="E57" s="1" t="s">
        <v>1315</v>
      </c>
      <c r="F57" s="1">
        <f t="shared" si="1"/>
        <v>2</v>
      </c>
    </row>
    <row r="58" spans="1:7">
      <c r="A58" s="7" t="s">
        <v>1394</v>
      </c>
      <c r="B58" s="8">
        <f t="shared" si="0"/>
        <v>1870</v>
      </c>
      <c r="C58" s="1" t="s">
        <v>1314</v>
      </c>
      <c r="D58" s="1" t="s">
        <v>1314</v>
      </c>
      <c r="E58" s="1" t="s">
        <v>1315</v>
      </c>
      <c r="F58" s="1">
        <f t="shared" si="1"/>
        <v>2</v>
      </c>
    </row>
    <row r="59" spans="1:7">
      <c r="A59" s="7" t="s">
        <v>1395</v>
      </c>
      <c r="B59" s="8">
        <f t="shared" si="0"/>
        <v>1870</v>
      </c>
      <c r="C59" s="1" t="s">
        <v>1314</v>
      </c>
      <c r="D59" s="1" t="s">
        <v>1314</v>
      </c>
      <c r="E59" s="1" t="s">
        <v>1315</v>
      </c>
      <c r="F59" s="1">
        <f t="shared" si="1"/>
        <v>2</v>
      </c>
    </row>
    <row r="60" spans="1:7">
      <c r="A60" s="7" t="s">
        <v>1396</v>
      </c>
      <c r="B60" s="8">
        <f t="shared" si="0"/>
        <v>1871</v>
      </c>
      <c r="C60" s="1" t="s">
        <v>1314</v>
      </c>
      <c r="D60" s="1" t="s">
        <v>1314</v>
      </c>
      <c r="E60" s="1" t="s">
        <v>1315</v>
      </c>
      <c r="F60" s="1">
        <f t="shared" si="1"/>
        <v>2</v>
      </c>
      <c r="G60" s="4" t="s">
        <v>1397</v>
      </c>
    </row>
    <row r="61" spans="1:7">
      <c r="A61" s="7" t="s">
        <v>1398</v>
      </c>
      <c r="B61" s="8">
        <f t="shared" si="0"/>
        <v>1871</v>
      </c>
      <c r="C61" s="1" t="s">
        <v>1314</v>
      </c>
      <c r="D61" s="1" t="s">
        <v>1314</v>
      </c>
      <c r="E61" s="1" t="s">
        <v>1315</v>
      </c>
      <c r="F61" s="1">
        <f t="shared" si="1"/>
        <v>2</v>
      </c>
    </row>
    <row r="62" spans="1:7">
      <c r="A62" s="7" t="s">
        <v>1399</v>
      </c>
      <c r="B62" s="8">
        <f t="shared" si="0"/>
        <v>1871</v>
      </c>
      <c r="C62" s="1" t="s">
        <v>1314</v>
      </c>
      <c r="D62" s="1" t="s">
        <v>1314</v>
      </c>
      <c r="E62" s="1" t="s">
        <v>1315</v>
      </c>
      <c r="F62" s="1">
        <f t="shared" si="1"/>
        <v>2</v>
      </c>
      <c r="G62" s="4"/>
    </row>
    <row r="63" spans="1:7">
      <c r="A63" s="16" t="s">
        <v>1400</v>
      </c>
      <c r="B63" s="17"/>
      <c r="C63" s="17">
        <f>COUNTIF(C2:C62,"✓")</f>
        <v>51</v>
      </c>
      <c r="D63" s="17">
        <f>COUNTIF(D2:D62,"✓")</f>
        <v>57</v>
      </c>
      <c r="E63" s="17">
        <f>COUNTIF(E2:E62,"✓")</f>
        <v>26</v>
      </c>
      <c r="F63" s="17">
        <f>SUM(F2:F62)</f>
        <v>134</v>
      </c>
    </row>
    <row r="73" spans="6:10">
      <c r="F73" s="4" t="s">
        <v>1401</v>
      </c>
      <c r="G73" s="3" t="s">
        <v>27</v>
      </c>
      <c r="H73" s="3" t="s">
        <v>13</v>
      </c>
      <c r="I73" s="3" t="s">
        <v>40</v>
      </c>
      <c r="J73" s="3" t="s">
        <v>1402</v>
      </c>
    </row>
    <row r="74" spans="6:10">
      <c r="F74" s="6">
        <v>5</v>
      </c>
      <c r="G74" s="17">
        <v>51</v>
      </c>
      <c r="H74" s="17">
        <v>56</v>
      </c>
      <c r="I74" s="17">
        <v>27</v>
      </c>
      <c r="J74" s="17">
        <v>134</v>
      </c>
    </row>
  </sheetData>
  <mergeCells count="1">
    <mergeCell ref="H11:Q11"/>
  </mergeCells>
  <phoneticPr fontId="2" type="noConversion"/>
  <conditionalFormatting sqref="C2:E62 G3:G4 H9 H11 G40">
    <cfRule type="containsText" dxfId="0" priority="1" operator="containsText" text="✓">
      <formula>NOT(ISERROR(SEARCH("✓",C2)))</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FA44E-AF92-4A11-8CE7-D7F71096C3D2}">
  <dimension ref="A1:L106"/>
  <sheetViews>
    <sheetView topLeftCell="A40" workbookViewId="0">
      <selection activeCell="G99" sqref="G99:L106"/>
    </sheetView>
  </sheetViews>
  <sheetFormatPr defaultRowHeight="17"/>
  <cols>
    <col min="1" max="1" width="8" customWidth="1"/>
    <col min="2" max="2" width="5.25" customWidth="1"/>
    <col min="3" max="3" width="11.75" customWidth="1"/>
    <col min="4" max="4" width="13.33203125" customWidth="1"/>
    <col min="5" max="5" width="12.4140625" customWidth="1"/>
    <col min="6" max="6" width="11" customWidth="1"/>
    <col min="7" max="7" width="8.75" customWidth="1"/>
    <col min="8" max="8" width="58.08203125" customWidth="1"/>
    <col min="9" max="9" width="42" customWidth="1"/>
  </cols>
  <sheetData>
    <row r="1" spans="1:9" ht="23">
      <c r="A1" s="169" t="s">
        <v>3162</v>
      </c>
      <c r="B1" s="169"/>
      <c r="C1" s="169"/>
      <c r="D1" s="169"/>
      <c r="E1" s="169"/>
      <c r="F1" s="169"/>
      <c r="G1" s="169"/>
      <c r="H1" s="169"/>
      <c r="I1" s="169"/>
    </row>
    <row r="2" spans="1:9" ht="40.5" customHeight="1">
      <c r="A2" s="170" t="s">
        <v>3172</v>
      </c>
      <c r="B2" s="170"/>
      <c r="C2" s="170"/>
      <c r="D2" s="170"/>
      <c r="E2" s="170"/>
      <c r="F2" s="170"/>
      <c r="G2" s="170"/>
      <c r="H2" s="170"/>
      <c r="I2" s="170"/>
    </row>
    <row r="3" spans="1:9" ht="25.5" customHeight="1">
      <c r="A3" s="74" t="s">
        <v>3163</v>
      </c>
      <c r="B3" s="74">
        <v>61</v>
      </c>
      <c r="C3" s="74" t="s">
        <v>3176</v>
      </c>
      <c r="D3" s="74">
        <f>E66</f>
        <v>280</v>
      </c>
      <c r="E3" s="74" t="s">
        <v>3177</v>
      </c>
      <c r="F3" s="74">
        <f>F66</f>
        <v>511</v>
      </c>
      <c r="G3" s="74" t="s">
        <v>3178</v>
      </c>
      <c r="H3" s="74">
        <f>G66</f>
        <v>97</v>
      </c>
      <c r="I3" s="75"/>
    </row>
    <row r="4" spans="1:9">
      <c r="A4" s="76" t="s">
        <v>1895</v>
      </c>
      <c r="B4" s="76" t="s">
        <v>1301</v>
      </c>
      <c r="C4" s="76" t="s">
        <v>1302</v>
      </c>
      <c r="D4" s="76" t="s">
        <v>1955</v>
      </c>
      <c r="E4" s="76" t="s">
        <v>3173</v>
      </c>
      <c r="F4" s="76" t="s">
        <v>3174</v>
      </c>
      <c r="G4" s="76" t="s">
        <v>3175</v>
      </c>
      <c r="H4" s="76" t="s">
        <v>3179</v>
      </c>
      <c r="I4" s="76" t="s">
        <v>0</v>
      </c>
    </row>
    <row r="5" spans="1:9" ht="51">
      <c r="A5" s="77">
        <v>1</v>
      </c>
      <c r="B5" s="77">
        <v>1865</v>
      </c>
      <c r="C5" s="77">
        <v>4</v>
      </c>
      <c r="D5" s="78" t="s">
        <v>1468</v>
      </c>
      <c r="E5" s="79">
        <f>COUNTIFS('GDB 1866-1871'!$S$2:$S$900,$B5,'GDB 1866-1871'!$B$2:$B$900,$C5,'GDB 1866-1871'!$T$2:$T$900,"Công vụ")</f>
        <v>6</v>
      </c>
      <c r="F5" s="79">
        <f>COUNTIFS('GDB 1866-1871'!$S$2:$S$900,$B5,'GDB 1866-1871'!$B$2:$B$900,$C5,'GDB 1866-1871'!$T$2:$T$900,"Tạp vụ")</f>
        <v>9</v>
      </c>
      <c r="G5" s="79">
        <f>COUNTIFS('GDB 1866-1871'!$S$2:$S$900,$B5,'GDB 1866-1871'!$B$2:$B$900,$C5,'GDB 1866-1871'!$T$2:$T$900,"Giá chợ")</f>
        <v>0</v>
      </c>
      <c r="H5" s="79">
        <f t="shared" ref="H5:H65" si="0">SUM(E5:G5)</f>
        <v>15</v>
      </c>
      <c r="I5" s="80" t="s">
        <v>3170</v>
      </c>
    </row>
    <row r="6" spans="1:9">
      <c r="A6" s="77">
        <v>2</v>
      </c>
      <c r="B6" s="77">
        <v>1865</v>
      </c>
      <c r="C6" s="77">
        <v>5</v>
      </c>
      <c r="D6" s="78" t="s">
        <v>1480</v>
      </c>
      <c r="E6" s="79">
        <f>COUNTIFS('GDB 1866-1871'!$S$2:$S$900,$B6,'GDB 1866-1871'!$B$2:$B$900,$C6,'GDB 1866-1871'!$T$2:$T$900,"Công vụ")</f>
        <v>5</v>
      </c>
      <c r="F6" s="79">
        <f>COUNTIFS('GDB 1866-1871'!$S$2:$S$900,$B6,'GDB 1866-1871'!$B$2:$B$900,$C6,'GDB 1866-1871'!$T$2:$T$900,"Tạp vụ")</f>
        <v>14</v>
      </c>
      <c r="G6" s="79">
        <f>COUNTIFS('GDB 1866-1871'!$S$2:$S$900,$B6,'GDB 1866-1871'!$B$2:$B$900,$C6,'GDB 1866-1871'!$T$2:$T$900,"Giá chợ")</f>
        <v>4</v>
      </c>
      <c r="H6" s="79">
        <f t="shared" si="0"/>
        <v>23</v>
      </c>
      <c r="I6" s="80"/>
    </row>
    <row r="7" spans="1:9" ht="34">
      <c r="A7" s="77">
        <v>3</v>
      </c>
      <c r="B7" s="77">
        <v>1865</v>
      </c>
      <c r="C7" s="77">
        <v>6</v>
      </c>
      <c r="D7" s="78" t="s">
        <v>1977</v>
      </c>
      <c r="E7" s="79">
        <f>COUNTIFS('GDB 1866-1871'!$S$2:$S$900,$B7,'GDB 1866-1871'!$B$2:$B$900,$C7,'GDB 1866-1871'!$T$2:$T$900,"Công vụ")</f>
        <v>1</v>
      </c>
      <c r="F7" s="79">
        <f>COUNTIFS('GDB 1866-1871'!$S$2:$S$900,$B7,'GDB 1866-1871'!$B$2:$B$900,$C7,'GDB 1866-1871'!$T$2:$T$900,"Tạp vụ")</f>
        <v>18</v>
      </c>
      <c r="G7" s="79">
        <f>COUNTIFS('GDB 1866-1871'!$S$2:$S$900,$B7,'GDB 1866-1871'!$B$2:$B$900,$C7,'GDB 1866-1871'!$T$2:$T$900,"Giá chợ")</f>
        <v>0</v>
      </c>
      <c r="H7" s="79">
        <f t="shared" si="0"/>
        <v>19</v>
      </c>
      <c r="I7" s="80" t="s">
        <v>1978</v>
      </c>
    </row>
    <row r="8" spans="1:9">
      <c r="A8" s="81">
        <v>4</v>
      </c>
      <c r="B8" s="81">
        <v>1866</v>
      </c>
      <c r="C8" s="81">
        <v>1</v>
      </c>
      <c r="D8" s="82" t="s">
        <v>274</v>
      </c>
      <c r="E8" s="83">
        <f>COUNTIFS('GDB 1866-1871'!$S$2:$S$900,$B8,'GDB 1866-1871'!$B$2:$B$900,$C8,'GDB 1866-1871'!$T$2:$T$900,"Công vụ")</f>
        <v>2</v>
      </c>
      <c r="F8" s="83">
        <f>COUNTIFS('GDB 1866-1871'!$S$2:$S$900,$B8,'GDB 1866-1871'!$B$2:$B$900,$C8,'GDB 1866-1871'!$T$2:$T$900,"Tạp vụ")</f>
        <v>10</v>
      </c>
      <c r="G8" s="83">
        <f>COUNTIFS('GDB 1866-1871'!$S$2:$S$900,$B8,'GDB 1866-1871'!$B$2:$B$900,$C8,'GDB 1866-1871'!$T$2:$T$900,"Giá chợ")</f>
        <v>8</v>
      </c>
      <c r="H8" s="83">
        <f t="shared" si="0"/>
        <v>20</v>
      </c>
      <c r="I8" s="84"/>
    </row>
    <row r="9" spans="1:9">
      <c r="A9" s="81">
        <v>5</v>
      </c>
      <c r="B9" s="81">
        <v>1866</v>
      </c>
      <c r="C9" s="81">
        <v>2</v>
      </c>
      <c r="D9" s="82" t="s">
        <v>290</v>
      </c>
      <c r="E9" s="83">
        <f>COUNTIFS('GDB 1866-1871'!$S$2:$S$900,$B9,'GDB 1866-1871'!$B$2:$B$900,$C9,'GDB 1866-1871'!$T$2:$T$900,"Công vụ")</f>
        <v>14</v>
      </c>
      <c r="F9" s="83">
        <f>COUNTIFS('GDB 1866-1871'!$S$2:$S$900,$B9,'GDB 1866-1871'!$B$2:$B$900,$C9,'GDB 1866-1871'!$T$2:$T$900,"Tạp vụ")</f>
        <v>0</v>
      </c>
      <c r="G9" s="83">
        <f>COUNTIFS('GDB 1866-1871'!$S$2:$S$900,$B9,'GDB 1866-1871'!$B$2:$B$900,$C9,'GDB 1866-1871'!$T$2:$T$900,"Giá chợ")</f>
        <v>9</v>
      </c>
      <c r="H9" s="83">
        <f t="shared" si="0"/>
        <v>23</v>
      </c>
      <c r="I9" s="84"/>
    </row>
    <row r="10" spans="1:9">
      <c r="A10" s="81">
        <v>6</v>
      </c>
      <c r="B10" s="81">
        <v>1866</v>
      </c>
      <c r="C10" s="81">
        <v>3</v>
      </c>
      <c r="D10" s="82" t="s">
        <v>308</v>
      </c>
      <c r="E10" s="83">
        <f>COUNTIFS('GDB 1866-1871'!$S$2:$S$900,$B10,'GDB 1866-1871'!$B$2:$B$900,$C10,'GDB 1866-1871'!$T$2:$T$900,"Công vụ")</f>
        <v>4</v>
      </c>
      <c r="F10" s="83">
        <f>COUNTIFS('GDB 1866-1871'!$S$2:$S$900,$B10,'GDB 1866-1871'!$B$2:$B$900,$C10,'GDB 1866-1871'!$T$2:$T$900,"Tạp vụ")</f>
        <v>13</v>
      </c>
      <c r="G10" s="83">
        <f>COUNTIFS('GDB 1866-1871'!$S$2:$S$900,$B10,'GDB 1866-1871'!$B$2:$B$900,$C10,'GDB 1866-1871'!$T$2:$T$900,"Giá chợ")</f>
        <v>0</v>
      </c>
      <c r="H10" s="83">
        <f t="shared" si="0"/>
        <v>17</v>
      </c>
      <c r="I10" s="84"/>
    </row>
    <row r="11" spans="1:9" ht="34">
      <c r="A11" s="81">
        <v>7</v>
      </c>
      <c r="B11" s="81">
        <v>1866</v>
      </c>
      <c r="C11" s="81">
        <v>4</v>
      </c>
      <c r="D11" s="82" t="s">
        <v>318</v>
      </c>
      <c r="E11" s="83">
        <f>COUNTIFS('GDB 1866-1871'!$S$2:$S$900,$B11,'GDB 1866-1871'!$B$2:$B$900,$C11,'GDB 1866-1871'!$T$2:$T$900,"Công vụ")</f>
        <v>3</v>
      </c>
      <c r="F11" s="83">
        <f>COUNTIFS('GDB 1866-1871'!$S$2:$S$900,$B11,'GDB 1866-1871'!$B$2:$B$900,$C11,'GDB 1866-1871'!$T$2:$T$900,"Tạp vụ")</f>
        <v>8</v>
      </c>
      <c r="G11" s="83">
        <f>COUNTIFS('GDB 1866-1871'!$S$2:$S$900,$B11,'GDB 1866-1871'!$B$2:$B$900,$C11,'GDB 1866-1871'!$T$2:$T$900,"Giá chợ")</f>
        <v>4</v>
      </c>
      <c r="H11" s="83">
        <f t="shared" si="0"/>
        <v>15</v>
      </c>
      <c r="I11" s="84" t="s">
        <v>3164</v>
      </c>
    </row>
    <row r="12" spans="1:9">
      <c r="A12" s="81">
        <v>8</v>
      </c>
      <c r="B12" s="81">
        <v>1866</v>
      </c>
      <c r="C12" s="81">
        <v>5</v>
      </c>
      <c r="D12" s="82" t="s">
        <v>343</v>
      </c>
      <c r="E12" s="83">
        <f>COUNTIFS('GDB 1866-1871'!$S$2:$S$900,$B12,'GDB 1866-1871'!$B$2:$B$900,$C12,'GDB 1866-1871'!$T$2:$T$900,"Công vụ")</f>
        <v>4</v>
      </c>
      <c r="F12" s="83">
        <f>COUNTIFS('GDB 1866-1871'!$S$2:$S$900,$B12,'GDB 1866-1871'!$B$2:$B$900,$C12,'GDB 1866-1871'!$T$2:$T$900,"Tạp vụ")</f>
        <v>12</v>
      </c>
      <c r="G12" s="83">
        <f>COUNTIFS('GDB 1866-1871'!$S$2:$S$900,$B12,'GDB 1866-1871'!$B$2:$B$900,$C12,'GDB 1866-1871'!$T$2:$T$900,"Giá chợ")</f>
        <v>0</v>
      </c>
      <c r="H12" s="83">
        <f t="shared" si="0"/>
        <v>16</v>
      </c>
      <c r="I12" s="84"/>
    </row>
    <row r="13" spans="1:9">
      <c r="A13" s="81">
        <v>9</v>
      </c>
      <c r="B13" s="81">
        <v>1866</v>
      </c>
      <c r="C13" s="81">
        <v>6</v>
      </c>
      <c r="D13" s="82" t="s">
        <v>374</v>
      </c>
      <c r="E13" s="83">
        <f>COUNTIFS('GDB 1866-1871'!$S$2:$S$900,$B13,'GDB 1866-1871'!$B$2:$B$900,$C13,'GDB 1866-1871'!$T$2:$T$900,"Công vụ")</f>
        <v>3</v>
      </c>
      <c r="F13" s="83">
        <f>COUNTIFS('GDB 1866-1871'!$S$2:$S$900,$B13,'GDB 1866-1871'!$B$2:$B$900,$C13,'GDB 1866-1871'!$T$2:$T$900,"Tạp vụ")</f>
        <v>13</v>
      </c>
      <c r="G13" s="83">
        <f>COUNTIFS('GDB 1866-1871'!$S$2:$S$900,$B13,'GDB 1866-1871'!$B$2:$B$900,$C13,'GDB 1866-1871'!$T$2:$T$900,"Giá chợ")</f>
        <v>0</v>
      </c>
      <c r="H13" s="83">
        <f t="shared" si="0"/>
        <v>16</v>
      </c>
      <c r="I13" s="84"/>
    </row>
    <row r="14" spans="1:9">
      <c r="A14" s="81">
        <v>10</v>
      </c>
      <c r="B14" s="81">
        <v>1866</v>
      </c>
      <c r="C14" s="81">
        <v>7</v>
      </c>
      <c r="D14" s="82" t="s">
        <v>402</v>
      </c>
      <c r="E14" s="83">
        <f>COUNTIFS('GDB 1866-1871'!$S$2:$S$900,$B14,'GDB 1866-1871'!$B$2:$B$900,$C14,'GDB 1866-1871'!$T$2:$T$900,"Công vụ")</f>
        <v>5</v>
      </c>
      <c r="F14" s="83">
        <f>COUNTIFS('GDB 1866-1871'!$S$2:$S$900,$B14,'GDB 1866-1871'!$B$2:$B$900,$C14,'GDB 1866-1871'!$T$2:$T$900,"Tạp vụ")</f>
        <v>16</v>
      </c>
      <c r="G14" s="83">
        <f>COUNTIFS('GDB 1866-1871'!$S$2:$S$900,$B14,'GDB 1866-1871'!$B$2:$B$900,$C14,'GDB 1866-1871'!$T$2:$T$900,"Giá chợ")</f>
        <v>0</v>
      </c>
      <c r="H14" s="83">
        <f t="shared" si="0"/>
        <v>21</v>
      </c>
      <c r="I14" s="84"/>
    </row>
    <row r="15" spans="1:9">
      <c r="A15" s="81">
        <v>11</v>
      </c>
      <c r="B15" s="81">
        <v>1866</v>
      </c>
      <c r="C15" s="81">
        <v>8</v>
      </c>
      <c r="D15" s="82" t="s">
        <v>167</v>
      </c>
      <c r="E15" s="83">
        <f>COUNTIFS('GDB 1866-1871'!$S$2:$S$900,$B15,'GDB 1866-1871'!$B$2:$B$900,$C15,'GDB 1866-1871'!$T$2:$T$900,"Công vụ")</f>
        <v>10</v>
      </c>
      <c r="F15" s="83">
        <f>COUNTIFS('GDB 1866-1871'!$S$2:$S$900,$B15,'GDB 1866-1871'!$B$2:$B$900,$C15,'GDB 1866-1871'!$T$2:$T$900,"Tạp vụ")</f>
        <v>0</v>
      </c>
      <c r="G15" s="83">
        <f>COUNTIFS('GDB 1866-1871'!$S$2:$S$900,$B15,'GDB 1866-1871'!$B$2:$B$900,$C15,'GDB 1866-1871'!$T$2:$T$900,"Giá chợ")</f>
        <v>3</v>
      </c>
      <c r="H15" s="83">
        <f t="shared" si="0"/>
        <v>13</v>
      </c>
      <c r="I15" s="84"/>
    </row>
    <row r="16" spans="1:9" ht="34">
      <c r="A16" s="81">
        <v>12</v>
      </c>
      <c r="B16" s="81">
        <v>1866</v>
      </c>
      <c r="C16" s="81">
        <v>9</v>
      </c>
      <c r="D16" s="82" t="s">
        <v>169</v>
      </c>
      <c r="E16" s="83">
        <f>COUNTIFS('GDB 1866-1871'!$S$2:$S$900,$B16,'GDB 1866-1871'!$B$2:$B$900,$C16,'GDB 1866-1871'!$T$2:$T$900,"Công vụ")</f>
        <v>2</v>
      </c>
      <c r="F16" s="83">
        <f>COUNTIFS('GDB 1866-1871'!$S$2:$S$900,$B16,'GDB 1866-1871'!$B$2:$B$900,$C16,'GDB 1866-1871'!$T$2:$T$900,"Tạp vụ")</f>
        <v>4</v>
      </c>
      <c r="G16" s="83">
        <f>COUNTIFS('GDB 1866-1871'!$S$2:$S$900,$B16,'GDB 1866-1871'!$B$2:$B$900,$C16,'GDB 1866-1871'!$T$2:$T$900,"Giá chợ")</f>
        <v>3</v>
      </c>
      <c r="H16" s="83">
        <f t="shared" si="0"/>
        <v>9</v>
      </c>
      <c r="I16" s="84" t="s">
        <v>1992</v>
      </c>
    </row>
    <row r="17" spans="1:9" ht="34">
      <c r="A17" s="81">
        <v>13</v>
      </c>
      <c r="B17" s="81">
        <v>1866</v>
      </c>
      <c r="C17" s="81">
        <v>12</v>
      </c>
      <c r="D17" s="82" t="s">
        <v>170</v>
      </c>
      <c r="E17" s="83">
        <f>COUNTIFS('GDB 1866-1871'!$S$2:$S$900,$B17,'GDB 1866-1871'!$B$2:$B$900,$C17,'GDB 1866-1871'!$T$2:$T$900,"Công vụ")</f>
        <v>3</v>
      </c>
      <c r="F17" s="83">
        <f>COUNTIFS('GDB 1866-1871'!$S$2:$S$900,$B17,'GDB 1866-1871'!$B$2:$B$900,$C17,'GDB 1866-1871'!$T$2:$T$900,"Tạp vụ")</f>
        <v>7</v>
      </c>
      <c r="G17" s="83">
        <f>COUNTIFS('GDB 1866-1871'!$S$2:$S$900,$B17,'GDB 1866-1871'!$B$2:$B$900,$C17,'GDB 1866-1871'!$T$2:$T$900,"Giá chợ")</f>
        <v>4</v>
      </c>
      <c r="H17" s="83">
        <f t="shared" si="0"/>
        <v>14</v>
      </c>
      <c r="I17" s="84" t="s">
        <v>3165</v>
      </c>
    </row>
    <row r="18" spans="1:9" ht="34">
      <c r="A18" s="77">
        <v>14</v>
      </c>
      <c r="B18" s="77">
        <v>1867</v>
      </c>
      <c r="C18" s="77">
        <v>1</v>
      </c>
      <c r="D18" s="78" t="s">
        <v>187</v>
      </c>
      <c r="E18" s="79">
        <f>COUNTIFS('GDB 1866-1871'!$S$2:$S$900,$B18,'GDB 1866-1871'!$B$2:$B$900,$C18,'GDB 1866-1871'!$T$2:$T$900,"Công vụ")</f>
        <v>5</v>
      </c>
      <c r="F18" s="79">
        <f>COUNTIFS('GDB 1866-1871'!$S$2:$S$900,$B18,'GDB 1866-1871'!$B$2:$B$900,$C18,'GDB 1866-1871'!$T$2:$T$900,"Tạp vụ")</f>
        <v>10</v>
      </c>
      <c r="G18" s="79">
        <f>COUNTIFS('GDB 1866-1871'!$S$2:$S$900,$B18,'GDB 1866-1871'!$B$2:$B$900,$C18,'GDB 1866-1871'!$T$2:$T$900,"Giá chợ")</f>
        <v>3</v>
      </c>
      <c r="H18" s="79">
        <f t="shared" si="0"/>
        <v>18</v>
      </c>
      <c r="I18" s="80" t="s">
        <v>3165</v>
      </c>
    </row>
    <row r="19" spans="1:9">
      <c r="A19" s="77">
        <v>15</v>
      </c>
      <c r="B19" s="77">
        <v>1867</v>
      </c>
      <c r="C19" s="77">
        <v>2</v>
      </c>
      <c r="D19" s="78" t="s">
        <v>204</v>
      </c>
      <c r="E19" s="79">
        <f>COUNTIFS('GDB 1866-1871'!$S$2:$S$900,$B19,'GDB 1866-1871'!$B$2:$B$900,$C19,'GDB 1866-1871'!$T$2:$T$900,"Công vụ")</f>
        <v>5</v>
      </c>
      <c r="F19" s="79">
        <f>COUNTIFS('GDB 1866-1871'!$S$2:$S$900,$B19,'GDB 1866-1871'!$B$2:$B$900,$C19,'GDB 1866-1871'!$T$2:$T$900,"Tạp vụ")</f>
        <v>7</v>
      </c>
      <c r="G19" s="79">
        <f>COUNTIFS('GDB 1866-1871'!$S$2:$S$900,$B19,'GDB 1866-1871'!$B$2:$B$900,$C19,'GDB 1866-1871'!$T$2:$T$900,"Giá chợ")</f>
        <v>3</v>
      </c>
      <c r="H19" s="79">
        <f t="shared" si="0"/>
        <v>15</v>
      </c>
      <c r="I19" s="80"/>
    </row>
    <row r="20" spans="1:9">
      <c r="A20" s="77">
        <v>16</v>
      </c>
      <c r="B20" s="77">
        <v>1867</v>
      </c>
      <c r="C20" s="77">
        <v>3</v>
      </c>
      <c r="D20" s="78" t="s">
        <v>205</v>
      </c>
      <c r="E20" s="79">
        <f>COUNTIFS('GDB 1866-1871'!$S$2:$S$900,$B20,'GDB 1866-1871'!$B$2:$B$900,$C20,'GDB 1866-1871'!$T$2:$T$900,"Công vụ")</f>
        <v>4</v>
      </c>
      <c r="F20" s="79">
        <f>COUNTIFS('GDB 1866-1871'!$S$2:$S$900,$B20,'GDB 1866-1871'!$B$2:$B$900,$C20,'GDB 1866-1871'!$T$2:$T$900,"Tạp vụ")</f>
        <v>7</v>
      </c>
      <c r="G20" s="79">
        <f>COUNTIFS('GDB 1866-1871'!$S$2:$S$900,$B20,'GDB 1866-1871'!$B$2:$B$900,$C20,'GDB 1866-1871'!$T$2:$T$900,"Giá chợ")</f>
        <v>3</v>
      </c>
      <c r="H20" s="79">
        <f t="shared" si="0"/>
        <v>14</v>
      </c>
      <c r="I20" s="80"/>
    </row>
    <row r="21" spans="1:9">
      <c r="A21" s="77">
        <v>17</v>
      </c>
      <c r="B21" s="77">
        <v>1867</v>
      </c>
      <c r="C21" s="77">
        <v>4</v>
      </c>
      <c r="D21" s="78" t="s">
        <v>1403</v>
      </c>
      <c r="E21" s="79">
        <f>COUNTIFS('GDB 1866-1871'!$S$2:$S$900,$B21,'GDB 1866-1871'!$B$2:$B$900,$C21,'GDB 1866-1871'!$T$2:$T$900,"Công vụ")</f>
        <v>4</v>
      </c>
      <c r="F21" s="79">
        <f>COUNTIFS('GDB 1866-1871'!$S$2:$S$900,$B21,'GDB 1866-1871'!$B$2:$B$900,$C21,'GDB 1866-1871'!$T$2:$T$900,"Tạp vụ")</f>
        <v>9</v>
      </c>
      <c r="G21" s="79">
        <f>COUNTIFS('GDB 1866-1871'!$S$2:$S$900,$B21,'GDB 1866-1871'!$B$2:$B$900,$C21,'GDB 1866-1871'!$T$2:$T$900,"Giá chợ")</f>
        <v>3</v>
      </c>
      <c r="H21" s="79">
        <f t="shared" si="0"/>
        <v>16</v>
      </c>
      <c r="I21" s="80"/>
    </row>
    <row r="22" spans="1:9">
      <c r="A22" s="77">
        <v>18</v>
      </c>
      <c r="B22" s="77">
        <v>1867</v>
      </c>
      <c r="C22" s="77">
        <v>5</v>
      </c>
      <c r="D22" s="78" t="s">
        <v>1404</v>
      </c>
      <c r="E22" s="79">
        <f>COUNTIFS('GDB 1866-1871'!$S$2:$S$900,$B22,'GDB 1866-1871'!$B$2:$B$900,$C22,'GDB 1866-1871'!$T$2:$T$900,"Công vụ")</f>
        <v>7</v>
      </c>
      <c r="F22" s="79">
        <f>COUNTIFS('GDB 1866-1871'!$S$2:$S$900,$B22,'GDB 1866-1871'!$B$2:$B$900,$C22,'GDB 1866-1871'!$T$2:$T$900,"Tạp vụ")</f>
        <v>9</v>
      </c>
      <c r="G22" s="79">
        <f>COUNTIFS('GDB 1866-1871'!$S$2:$S$900,$B22,'GDB 1866-1871'!$B$2:$B$900,$C22,'GDB 1866-1871'!$T$2:$T$900,"Giá chợ")</f>
        <v>4</v>
      </c>
      <c r="H22" s="79">
        <f t="shared" si="0"/>
        <v>20</v>
      </c>
      <c r="I22" s="80"/>
    </row>
    <row r="23" spans="1:9">
      <c r="A23" s="77">
        <v>19</v>
      </c>
      <c r="B23" s="77">
        <v>1867</v>
      </c>
      <c r="C23" s="77">
        <v>6</v>
      </c>
      <c r="D23" s="78" t="s">
        <v>222</v>
      </c>
      <c r="E23" s="79">
        <f>COUNTIFS('GDB 1866-1871'!$S$2:$S$900,$B23,'GDB 1866-1871'!$B$2:$B$900,$C23,'GDB 1866-1871'!$T$2:$T$900,"Công vụ")</f>
        <v>7</v>
      </c>
      <c r="F23" s="79">
        <f>COUNTIFS('GDB 1866-1871'!$S$2:$S$900,$B23,'GDB 1866-1871'!$B$2:$B$900,$C23,'GDB 1866-1871'!$T$2:$T$900,"Tạp vụ")</f>
        <v>9</v>
      </c>
      <c r="G23" s="79">
        <f>COUNTIFS('GDB 1866-1871'!$S$2:$S$900,$B23,'GDB 1866-1871'!$B$2:$B$900,$C23,'GDB 1866-1871'!$T$2:$T$900,"Giá chợ")</f>
        <v>4</v>
      </c>
      <c r="H23" s="79">
        <f t="shared" si="0"/>
        <v>20</v>
      </c>
      <c r="I23" s="80"/>
    </row>
    <row r="24" spans="1:9">
      <c r="A24" s="77">
        <v>20</v>
      </c>
      <c r="B24" s="77">
        <v>1867</v>
      </c>
      <c r="C24" s="77">
        <v>7</v>
      </c>
      <c r="D24" s="78" t="s">
        <v>223</v>
      </c>
      <c r="E24" s="79">
        <f>COUNTIFS('GDB 1866-1871'!$S$2:$S$900,$B24,'GDB 1866-1871'!$B$2:$B$900,$C24,'GDB 1866-1871'!$T$2:$T$900,"Công vụ")</f>
        <v>7</v>
      </c>
      <c r="F24" s="79">
        <f>COUNTIFS('GDB 1866-1871'!$S$2:$S$900,$B24,'GDB 1866-1871'!$B$2:$B$900,$C24,'GDB 1866-1871'!$T$2:$T$900,"Tạp vụ")</f>
        <v>7</v>
      </c>
      <c r="G24" s="79">
        <f>COUNTIFS('GDB 1866-1871'!$S$2:$S$900,$B24,'GDB 1866-1871'!$B$2:$B$900,$C24,'GDB 1866-1871'!$T$2:$T$900,"Giá chợ")</f>
        <v>4</v>
      </c>
      <c r="H24" s="79">
        <f t="shared" si="0"/>
        <v>18</v>
      </c>
      <c r="I24" s="80"/>
    </row>
    <row r="25" spans="1:9">
      <c r="A25" s="77">
        <v>21</v>
      </c>
      <c r="B25" s="77">
        <v>1867</v>
      </c>
      <c r="C25" s="77">
        <v>8</v>
      </c>
      <c r="D25" s="78" t="s">
        <v>239</v>
      </c>
      <c r="E25" s="79">
        <f>COUNTIFS('GDB 1866-1871'!$S$2:$S$900,$B25,'GDB 1866-1871'!$B$2:$B$900,$C25,'GDB 1866-1871'!$T$2:$T$900,"Công vụ")</f>
        <v>9</v>
      </c>
      <c r="F25" s="79">
        <f>COUNTIFS('GDB 1866-1871'!$S$2:$S$900,$B25,'GDB 1866-1871'!$B$2:$B$900,$C25,'GDB 1866-1871'!$T$2:$T$900,"Tạp vụ")</f>
        <v>9</v>
      </c>
      <c r="G25" s="79">
        <f>COUNTIFS('GDB 1866-1871'!$S$2:$S$900,$B25,'GDB 1866-1871'!$B$2:$B$900,$C25,'GDB 1866-1871'!$T$2:$T$900,"Giá chợ")</f>
        <v>5</v>
      </c>
      <c r="H25" s="79">
        <f t="shared" si="0"/>
        <v>23</v>
      </c>
      <c r="I25" s="80"/>
    </row>
    <row r="26" spans="1:9">
      <c r="A26" s="77">
        <v>22</v>
      </c>
      <c r="B26" s="77">
        <v>1867</v>
      </c>
      <c r="C26" s="77">
        <v>9</v>
      </c>
      <c r="D26" s="78" t="s">
        <v>257</v>
      </c>
      <c r="E26" s="79">
        <f>COUNTIFS('GDB 1866-1871'!$S$2:$S$900,$B26,'GDB 1866-1871'!$B$2:$B$900,$C26,'GDB 1866-1871'!$T$2:$T$900,"Công vụ")</f>
        <v>4</v>
      </c>
      <c r="F26" s="79">
        <f>COUNTIFS('GDB 1866-1871'!$S$2:$S$900,$B26,'GDB 1866-1871'!$B$2:$B$900,$C26,'GDB 1866-1871'!$T$2:$T$900,"Tạp vụ")</f>
        <v>6</v>
      </c>
      <c r="G26" s="79">
        <f>COUNTIFS('GDB 1866-1871'!$S$2:$S$900,$B26,'GDB 1866-1871'!$B$2:$B$900,$C26,'GDB 1866-1871'!$T$2:$T$900,"Giá chợ")</f>
        <v>4</v>
      </c>
      <c r="H26" s="79">
        <f t="shared" si="0"/>
        <v>14</v>
      </c>
      <c r="I26" s="80"/>
    </row>
    <row r="27" spans="1:9" ht="34">
      <c r="A27" s="77">
        <v>23</v>
      </c>
      <c r="B27" s="77">
        <v>1867</v>
      </c>
      <c r="C27" s="77">
        <v>10</v>
      </c>
      <c r="D27" s="78" t="s">
        <v>258</v>
      </c>
      <c r="E27" s="79">
        <f>COUNTIFS('GDB 1866-1871'!$S$2:$S$900,$B27,'GDB 1866-1871'!$B$2:$B$900,$C27,'GDB 1866-1871'!$T$2:$T$900,"Công vụ")</f>
        <v>6</v>
      </c>
      <c r="F27" s="79">
        <f>COUNTIFS('GDB 1866-1871'!$S$2:$S$900,$B27,'GDB 1866-1871'!$B$2:$B$900,$C27,'GDB 1866-1871'!$T$2:$T$900,"Tạp vụ")</f>
        <v>1</v>
      </c>
      <c r="G27" s="79">
        <f>COUNTIFS('GDB 1866-1871'!$S$2:$S$900,$B27,'GDB 1866-1871'!$B$2:$B$900,$C27,'GDB 1866-1871'!$T$2:$T$900,"Giá chợ")</f>
        <v>4</v>
      </c>
      <c r="H27" s="79">
        <f t="shared" si="0"/>
        <v>11</v>
      </c>
      <c r="I27" s="80" t="s">
        <v>3166</v>
      </c>
    </row>
    <row r="28" spans="1:9">
      <c r="A28" s="77">
        <v>24</v>
      </c>
      <c r="B28" s="77">
        <v>1867</v>
      </c>
      <c r="C28" s="77">
        <v>11</v>
      </c>
      <c r="D28" s="78" t="s">
        <v>435</v>
      </c>
      <c r="E28" s="79">
        <f>COUNTIFS('GDB 1866-1871'!$S$2:$S$900,$B28,'GDB 1866-1871'!$B$2:$B$900,$C28,'GDB 1866-1871'!$T$2:$T$900,"Công vụ")</f>
        <v>10</v>
      </c>
      <c r="F28" s="79">
        <f>COUNTIFS('GDB 1866-1871'!$S$2:$S$900,$B28,'GDB 1866-1871'!$B$2:$B$900,$C28,'GDB 1866-1871'!$T$2:$T$900,"Tạp vụ")</f>
        <v>6</v>
      </c>
      <c r="G28" s="79">
        <f>COUNTIFS('GDB 1866-1871'!$S$2:$S$900,$B28,'GDB 1866-1871'!$B$2:$B$900,$C28,'GDB 1866-1871'!$T$2:$T$900,"Giá chợ")</f>
        <v>6</v>
      </c>
      <c r="H28" s="79">
        <f t="shared" si="0"/>
        <v>22</v>
      </c>
      <c r="I28" s="80"/>
    </row>
    <row r="29" spans="1:9">
      <c r="A29" s="77">
        <v>25</v>
      </c>
      <c r="B29" s="77">
        <v>1867</v>
      </c>
      <c r="C29" s="77">
        <v>12</v>
      </c>
      <c r="D29" s="78" t="s">
        <v>480</v>
      </c>
      <c r="E29" s="79">
        <f>COUNTIFS('GDB 1866-1871'!$S$2:$S$900,$B29,'GDB 1866-1871'!$B$2:$B$900,$C29,'GDB 1866-1871'!$T$2:$T$900,"Công vụ")</f>
        <v>13</v>
      </c>
      <c r="F29" s="79">
        <f>COUNTIFS('GDB 1866-1871'!$S$2:$S$900,$B29,'GDB 1866-1871'!$B$2:$B$900,$C29,'GDB 1866-1871'!$T$2:$T$900,"Tạp vụ")</f>
        <v>6</v>
      </c>
      <c r="G29" s="79">
        <f>COUNTIFS('GDB 1866-1871'!$S$2:$S$900,$B29,'GDB 1866-1871'!$B$2:$B$900,$C29,'GDB 1866-1871'!$T$2:$T$900,"Giá chợ")</f>
        <v>5</v>
      </c>
      <c r="H29" s="79">
        <f t="shared" si="0"/>
        <v>24</v>
      </c>
      <c r="I29" s="80"/>
    </row>
    <row r="30" spans="1:9">
      <c r="A30" s="81">
        <v>26</v>
      </c>
      <c r="B30" s="81">
        <v>1868</v>
      </c>
      <c r="C30" s="81">
        <v>1</v>
      </c>
      <c r="D30" s="82" t="s">
        <v>524</v>
      </c>
      <c r="E30" s="83">
        <f>COUNTIFS('GDB 1866-1871'!$S$2:$S$900,$B30,'GDB 1866-1871'!$B$2:$B$900,$C30,'GDB 1866-1871'!$T$2:$T$900,"Công vụ")</f>
        <v>8</v>
      </c>
      <c r="F30" s="83">
        <f>COUNTIFS('GDB 1866-1871'!$S$2:$S$900,$B30,'GDB 1866-1871'!$B$2:$B$900,$C30,'GDB 1866-1871'!$T$2:$T$900,"Tạp vụ")</f>
        <v>9</v>
      </c>
      <c r="G30" s="83">
        <f>COUNTIFS('GDB 1866-1871'!$S$2:$S$900,$B30,'GDB 1866-1871'!$B$2:$B$900,$C30,'GDB 1866-1871'!$T$2:$T$900,"Giá chợ")</f>
        <v>3</v>
      </c>
      <c r="H30" s="83">
        <f t="shared" si="0"/>
        <v>20</v>
      </c>
      <c r="I30" s="84"/>
    </row>
    <row r="31" spans="1:9">
      <c r="A31" s="81">
        <v>27</v>
      </c>
      <c r="B31" s="81">
        <v>1868</v>
      </c>
      <c r="C31" s="81">
        <v>3</v>
      </c>
      <c r="D31" s="82" t="s">
        <v>565</v>
      </c>
      <c r="E31" s="83">
        <f>COUNTIFS('GDB 1866-1871'!$S$2:$S$900,$B31,'GDB 1866-1871'!$B$2:$B$900,$C31,'GDB 1866-1871'!$T$2:$T$900,"Công vụ")</f>
        <v>8</v>
      </c>
      <c r="F31" s="83">
        <f>COUNTIFS('GDB 1866-1871'!$S$2:$S$900,$B31,'GDB 1866-1871'!$B$2:$B$900,$C31,'GDB 1866-1871'!$T$2:$T$900,"Tạp vụ")</f>
        <v>6</v>
      </c>
      <c r="G31" s="83">
        <f>COUNTIFS('GDB 1866-1871'!$S$2:$S$900,$B31,'GDB 1866-1871'!$B$2:$B$900,$C31,'GDB 1866-1871'!$T$2:$T$900,"Giá chợ")</f>
        <v>3</v>
      </c>
      <c r="H31" s="83">
        <f t="shared" si="0"/>
        <v>17</v>
      </c>
      <c r="I31" s="84"/>
    </row>
    <row r="32" spans="1:9">
      <c r="A32" s="81">
        <v>28</v>
      </c>
      <c r="B32" s="81">
        <v>1868</v>
      </c>
      <c r="C32" s="81">
        <v>4</v>
      </c>
      <c r="D32" s="82" t="s">
        <v>598</v>
      </c>
      <c r="E32" s="83">
        <f>COUNTIFS('GDB 1866-1871'!$S$2:$S$900,$B32,'GDB 1866-1871'!$B$2:$B$900,$C32,'GDB 1866-1871'!$T$2:$T$900,"Công vụ")</f>
        <v>6</v>
      </c>
      <c r="F32" s="83">
        <f>COUNTIFS('GDB 1866-1871'!$S$2:$S$900,$B32,'GDB 1866-1871'!$B$2:$B$900,$C32,'GDB 1866-1871'!$T$2:$T$900,"Tạp vụ")</f>
        <v>14</v>
      </c>
      <c r="G32" s="83">
        <f>COUNTIFS('GDB 1866-1871'!$S$2:$S$900,$B32,'GDB 1866-1871'!$B$2:$B$900,$C32,'GDB 1866-1871'!$T$2:$T$900,"Giá chợ")</f>
        <v>2</v>
      </c>
      <c r="H32" s="83">
        <f t="shared" si="0"/>
        <v>22</v>
      </c>
      <c r="I32" s="84"/>
    </row>
    <row r="33" spans="1:9">
      <c r="A33" s="81">
        <v>29</v>
      </c>
      <c r="B33" s="81">
        <v>1868</v>
      </c>
      <c r="C33" s="81">
        <v>5</v>
      </c>
      <c r="D33" s="82" t="s">
        <v>642</v>
      </c>
      <c r="E33" s="83">
        <f>COUNTIFS('GDB 1866-1871'!$S$2:$S$900,$B33,'GDB 1866-1871'!$B$2:$B$900,$C33,'GDB 1866-1871'!$T$2:$T$900,"Công vụ")</f>
        <v>5</v>
      </c>
      <c r="F33" s="83">
        <f>COUNTIFS('GDB 1866-1871'!$S$2:$S$900,$B33,'GDB 1866-1871'!$B$2:$B$900,$C33,'GDB 1866-1871'!$T$2:$T$900,"Tạp vụ")</f>
        <v>9</v>
      </c>
      <c r="G33" s="83">
        <f>COUNTIFS('GDB 1866-1871'!$S$2:$S$900,$B33,'GDB 1866-1871'!$B$2:$B$900,$C33,'GDB 1866-1871'!$T$2:$T$900,"Giá chợ")</f>
        <v>1</v>
      </c>
      <c r="H33" s="83">
        <f t="shared" si="0"/>
        <v>15</v>
      </c>
      <c r="I33" s="84"/>
    </row>
    <row r="34" spans="1:9">
      <c r="A34" s="81">
        <v>30</v>
      </c>
      <c r="B34" s="81">
        <v>1868</v>
      </c>
      <c r="C34" s="81">
        <v>6</v>
      </c>
      <c r="D34" s="82" t="s">
        <v>670</v>
      </c>
      <c r="E34" s="83">
        <f>COUNTIFS('GDB 1866-1871'!$S$2:$S$900,$B34,'GDB 1866-1871'!$B$2:$B$900,$C34,'GDB 1866-1871'!$T$2:$T$900,"Công vụ")</f>
        <v>5</v>
      </c>
      <c r="F34" s="83">
        <f>COUNTIFS('GDB 1866-1871'!$S$2:$S$900,$B34,'GDB 1866-1871'!$B$2:$B$900,$C34,'GDB 1866-1871'!$T$2:$T$900,"Tạp vụ")</f>
        <v>1</v>
      </c>
      <c r="G34" s="83">
        <f>COUNTIFS('GDB 1866-1871'!$S$2:$S$900,$B34,'GDB 1866-1871'!$B$2:$B$900,$C34,'GDB 1866-1871'!$T$2:$T$900,"Giá chợ")</f>
        <v>2</v>
      </c>
      <c r="H34" s="83">
        <f t="shared" si="0"/>
        <v>8</v>
      </c>
      <c r="I34" s="84"/>
    </row>
    <row r="35" spans="1:9">
      <c r="A35" s="81">
        <v>31</v>
      </c>
      <c r="B35" s="81">
        <v>1868</v>
      </c>
      <c r="C35" s="81">
        <v>7</v>
      </c>
      <c r="D35" s="82" t="s">
        <v>686</v>
      </c>
      <c r="E35" s="83">
        <f>COUNTIFS('GDB 1866-1871'!$S$2:$S$900,$B35,'GDB 1866-1871'!$B$2:$B$900,$C35,'GDB 1866-1871'!$T$2:$T$900,"Công vụ")</f>
        <v>7</v>
      </c>
      <c r="F35" s="83">
        <f>COUNTIFS('GDB 1866-1871'!$S$2:$S$900,$B35,'GDB 1866-1871'!$B$2:$B$900,$C35,'GDB 1866-1871'!$T$2:$T$900,"Tạp vụ")</f>
        <v>6</v>
      </c>
      <c r="G35" s="83">
        <f>COUNTIFS('GDB 1866-1871'!$S$2:$S$900,$B35,'GDB 1866-1871'!$B$2:$B$900,$C35,'GDB 1866-1871'!$T$2:$T$900,"Giá chợ")</f>
        <v>1</v>
      </c>
      <c r="H35" s="83">
        <f t="shared" si="0"/>
        <v>14</v>
      </c>
      <c r="I35" s="84"/>
    </row>
    <row r="36" spans="1:9">
      <c r="A36" s="81">
        <v>32</v>
      </c>
      <c r="B36" s="81">
        <v>1868</v>
      </c>
      <c r="C36" s="81">
        <v>8</v>
      </c>
      <c r="D36" s="82" t="s">
        <v>714</v>
      </c>
      <c r="E36" s="83">
        <f>COUNTIFS('GDB 1866-1871'!$S$2:$S$900,$B36,'GDB 1866-1871'!$B$2:$B$900,$C36,'GDB 1866-1871'!$T$2:$T$900,"Công vụ")</f>
        <v>8</v>
      </c>
      <c r="F36" s="83">
        <f>COUNTIFS('GDB 1866-1871'!$S$2:$S$900,$B36,'GDB 1866-1871'!$B$2:$B$900,$C36,'GDB 1866-1871'!$T$2:$T$900,"Tạp vụ")</f>
        <v>6</v>
      </c>
      <c r="G36" s="83">
        <f>COUNTIFS('GDB 1866-1871'!$S$2:$S$900,$B36,'GDB 1866-1871'!$B$2:$B$900,$C36,'GDB 1866-1871'!$T$2:$T$900,"Giá chợ")</f>
        <v>2</v>
      </c>
      <c r="H36" s="83">
        <f t="shared" si="0"/>
        <v>16</v>
      </c>
      <c r="I36" s="84"/>
    </row>
    <row r="37" spans="1:9" ht="34">
      <c r="A37" s="77">
        <v>33</v>
      </c>
      <c r="B37" s="77">
        <v>1869</v>
      </c>
      <c r="C37" s="77">
        <v>2</v>
      </c>
      <c r="D37" s="78" t="s">
        <v>746</v>
      </c>
      <c r="E37" s="79">
        <f>COUNTIFS('GDB 1866-1871'!$S$2:$S$900,$B37,'GDB 1866-1871'!$B$2:$B$900,$C37,'GDB 1866-1871'!$T$2:$T$900,"Công vụ")</f>
        <v>10</v>
      </c>
      <c r="F37" s="79">
        <f>COUNTIFS('GDB 1866-1871'!$S$2:$S$900,$B37,'GDB 1866-1871'!$B$2:$B$900,$C37,'GDB 1866-1871'!$T$2:$T$900,"Tạp vụ")</f>
        <v>5</v>
      </c>
      <c r="G37" s="79">
        <f>COUNTIFS('GDB 1866-1871'!$S$2:$S$900,$B37,'GDB 1866-1871'!$B$2:$B$900,$C37,'GDB 1866-1871'!$T$2:$T$900,"Giá chợ")</f>
        <v>0</v>
      </c>
      <c r="H37" s="79">
        <f t="shared" si="0"/>
        <v>15</v>
      </c>
      <c r="I37" s="80" t="s">
        <v>3167</v>
      </c>
    </row>
    <row r="38" spans="1:9">
      <c r="A38" s="77">
        <v>34</v>
      </c>
      <c r="B38" s="77">
        <v>1869</v>
      </c>
      <c r="C38" s="77">
        <v>3</v>
      </c>
      <c r="D38" s="78" t="s">
        <v>802</v>
      </c>
      <c r="E38" s="79">
        <f>COUNTIFS('GDB 1866-1871'!$S$2:$S$900,$B38,'GDB 1866-1871'!$B$2:$B$900,$C38,'GDB 1866-1871'!$T$2:$T$900,"Công vụ")</f>
        <v>9</v>
      </c>
      <c r="F38" s="79">
        <f>COUNTIFS('GDB 1866-1871'!$S$2:$S$900,$B38,'GDB 1866-1871'!$B$2:$B$900,$C38,'GDB 1866-1871'!$T$2:$T$900,"Tạp vụ")</f>
        <v>0</v>
      </c>
      <c r="G38" s="79">
        <f>COUNTIFS('GDB 1866-1871'!$S$2:$S$900,$B38,'GDB 1866-1871'!$B$2:$B$900,$C38,'GDB 1866-1871'!$T$2:$T$900,"Giá chợ")</f>
        <v>0</v>
      </c>
      <c r="H38" s="79">
        <f t="shared" si="0"/>
        <v>9</v>
      </c>
      <c r="I38" s="80"/>
    </row>
    <row r="39" spans="1:9">
      <c r="A39" s="77">
        <v>35</v>
      </c>
      <c r="B39" s="77">
        <v>1869</v>
      </c>
      <c r="C39" s="77">
        <v>4</v>
      </c>
      <c r="D39" s="78" t="s">
        <v>779</v>
      </c>
      <c r="E39" s="79">
        <f>COUNTIFS('GDB 1866-1871'!$S$2:$S$900,$B39,'GDB 1866-1871'!$B$2:$B$900,$C39,'GDB 1866-1871'!$T$2:$T$900,"Công vụ")</f>
        <v>0</v>
      </c>
      <c r="F39" s="79">
        <f>COUNTIFS('GDB 1866-1871'!$S$2:$S$900,$B39,'GDB 1866-1871'!$B$2:$B$900,$C39,'GDB 1866-1871'!$T$2:$T$900,"Tạp vụ")</f>
        <v>11</v>
      </c>
      <c r="G39" s="79">
        <f>COUNTIFS('GDB 1866-1871'!$S$2:$S$900,$B39,'GDB 1866-1871'!$B$2:$B$900,$C39,'GDB 1866-1871'!$T$2:$T$900,"Giá chợ")</f>
        <v>0</v>
      </c>
      <c r="H39" s="79">
        <f t="shared" si="0"/>
        <v>11</v>
      </c>
      <c r="I39" s="80"/>
    </row>
    <row r="40" spans="1:9" ht="34">
      <c r="A40" s="77">
        <v>36</v>
      </c>
      <c r="B40" s="77">
        <v>1869</v>
      </c>
      <c r="C40" s="77">
        <v>5</v>
      </c>
      <c r="D40" s="78" t="s">
        <v>933</v>
      </c>
      <c r="E40" s="79">
        <f>COUNTIFS('GDB 1866-1871'!$S$2:$S$900,$B40,'GDB 1866-1871'!$B$2:$B$900,$C40,'GDB 1866-1871'!$T$2:$T$900,"Công vụ")</f>
        <v>8</v>
      </c>
      <c r="F40" s="79">
        <f>COUNTIFS('GDB 1866-1871'!$S$2:$S$900,$B40,'GDB 1866-1871'!$B$2:$B$900,$C40,'GDB 1866-1871'!$T$2:$T$900,"Tạp vụ")</f>
        <v>0</v>
      </c>
      <c r="G40" s="79">
        <f>COUNTIFS('GDB 1866-1871'!$S$2:$S$900,$B40,'GDB 1866-1871'!$B$2:$B$900,$C40,'GDB 1866-1871'!$T$2:$T$900,"Giá chợ")</f>
        <v>0</v>
      </c>
      <c r="H40" s="79">
        <f t="shared" si="0"/>
        <v>8</v>
      </c>
      <c r="I40" s="80" t="s">
        <v>3164</v>
      </c>
    </row>
    <row r="41" spans="1:9">
      <c r="A41" s="77">
        <v>37</v>
      </c>
      <c r="B41" s="77">
        <v>1869</v>
      </c>
      <c r="C41" s="77">
        <v>10</v>
      </c>
      <c r="D41" s="78" t="s">
        <v>830</v>
      </c>
      <c r="E41" s="79">
        <f>COUNTIFS('GDB 1866-1871'!$S$2:$S$900,$B41,'GDB 1866-1871'!$B$2:$B$900,$C41,'GDB 1866-1871'!$T$2:$T$900,"Công vụ")</f>
        <v>0</v>
      </c>
      <c r="F41" s="79">
        <f>COUNTIFS('GDB 1866-1871'!$S$2:$S$900,$B41,'GDB 1866-1871'!$B$2:$B$900,$C41,'GDB 1866-1871'!$T$2:$T$900,"Tạp vụ")</f>
        <v>11</v>
      </c>
      <c r="G41" s="79">
        <f>COUNTIFS('GDB 1866-1871'!$S$2:$S$900,$B41,'GDB 1866-1871'!$B$2:$B$900,$C41,'GDB 1866-1871'!$T$2:$T$900,"Giá chợ")</f>
        <v>0</v>
      </c>
      <c r="H41" s="79">
        <f t="shared" si="0"/>
        <v>11</v>
      </c>
      <c r="I41" s="80"/>
    </row>
    <row r="42" spans="1:9">
      <c r="A42" s="77">
        <v>38</v>
      </c>
      <c r="B42" s="77">
        <v>1869</v>
      </c>
      <c r="C42" s="77">
        <v>11</v>
      </c>
      <c r="D42" s="78" t="s">
        <v>851</v>
      </c>
      <c r="E42" s="79">
        <f>COUNTIFS('GDB 1866-1871'!$S$2:$S$900,$B42,'GDB 1866-1871'!$B$2:$B$900,$C42,'GDB 1866-1871'!$T$2:$T$900,"Công vụ")</f>
        <v>0</v>
      </c>
      <c r="F42" s="79">
        <f>COUNTIFS('GDB 1866-1871'!$S$2:$S$900,$B42,'GDB 1866-1871'!$B$2:$B$900,$C42,'GDB 1866-1871'!$T$2:$T$900,"Tạp vụ")</f>
        <v>13</v>
      </c>
      <c r="G42" s="79">
        <f>COUNTIFS('GDB 1866-1871'!$S$2:$S$900,$B42,'GDB 1866-1871'!$B$2:$B$900,$C42,'GDB 1866-1871'!$T$2:$T$900,"Giá chợ")</f>
        <v>0</v>
      </c>
      <c r="H42" s="79">
        <f t="shared" si="0"/>
        <v>13</v>
      </c>
      <c r="I42" s="80"/>
    </row>
    <row r="43" spans="1:9">
      <c r="A43" s="77">
        <v>39</v>
      </c>
      <c r="B43" s="77">
        <v>1869</v>
      </c>
      <c r="C43" s="77">
        <v>12</v>
      </c>
      <c r="D43" s="78" t="s">
        <v>875</v>
      </c>
      <c r="E43" s="79">
        <f>COUNTIFS('GDB 1866-1871'!$S$2:$S$900,$B43,'GDB 1866-1871'!$B$2:$B$900,$C43,'GDB 1866-1871'!$T$2:$T$900,"Công vụ")</f>
        <v>0</v>
      </c>
      <c r="F43" s="79">
        <f>COUNTIFS('GDB 1866-1871'!$S$2:$S$900,$B43,'GDB 1866-1871'!$B$2:$B$900,$C43,'GDB 1866-1871'!$T$2:$T$900,"Tạp vụ")</f>
        <v>9</v>
      </c>
      <c r="G43" s="79">
        <f>COUNTIFS('GDB 1866-1871'!$S$2:$S$900,$B43,'GDB 1866-1871'!$B$2:$B$900,$C43,'GDB 1866-1871'!$T$2:$T$900,"Giá chợ")</f>
        <v>0</v>
      </c>
      <c r="H43" s="79">
        <f t="shared" si="0"/>
        <v>9</v>
      </c>
      <c r="I43" s="80"/>
    </row>
    <row r="44" spans="1:9">
      <c r="A44" s="77">
        <v>40</v>
      </c>
      <c r="B44" s="77">
        <v>1869</v>
      </c>
      <c r="C44" s="77">
        <v>13</v>
      </c>
      <c r="D44" s="78" t="s">
        <v>892</v>
      </c>
      <c r="E44" s="79">
        <f>COUNTIFS('GDB 1866-1871'!$S$2:$S$900,$B44,'GDB 1866-1871'!$B$2:$B$900,$C44,'GDB 1866-1871'!$T$2:$T$900,"Công vụ")</f>
        <v>0</v>
      </c>
      <c r="F44" s="79">
        <f>COUNTIFS('GDB 1866-1871'!$S$2:$S$900,$B44,'GDB 1866-1871'!$B$2:$B$900,$C44,'GDB 1866-1871'!$T$2:$T$900,"Tạp vụ")</f>
        <v>7</v>
      </c>
      <c r="G44" s="79">
        <f>COUNTIFS('GDB 1866-1871'!$S$2:$S$900,$B44,'GDB 1866-1871'!$B$2:$B$900,$C44,'GDB 1866-1871'!$T$2:$T$900,"Giá chợ")</f>
        <v>0</v>
      </c>
      <c r="H44" s="79">
        <f t="shared" si="0"/>
        <v>7</v>
      </c>
      <c r="I44" s="80"/>
    </row>
    <row r="45" spans="1:9">
      <c r="A45" s="77">
        <v>41</v>
      </c>
      <c r="B45" s="77">
        <v>1869</v>
      </c>
      <c r="C45" s="77">
        <v>14</v>
      </c>
      <c r="D45" s="78" t="s">
        <v>905</v>
      </c>
      <c r="E45" s="79">
        <f>COUNTIFS('GDB 1866-1871'!$S$2:$S$900,$B45,'GDB 1866-1871'!$B$2:$B$900,$C45,'GDB 1866-1871'!$T$2:$T$900,"Công vụ")</f>
        <v>0</v>
      </c>
      <c r="F45" s="79">
        <f>COUNTIFS('GDB 1866-1871'!$S$2:$S$900,$B45,'GDB 1866-1871'!$B$2:$B$900,$C45,'GDB 1866-1871'!$T$2:$T$900,"Tạp vụ")</f>
        <v>6</v>
      </c>
      <c r="G45" s="79">
        <f>COUNTIFS('GDB 1866-1871'!$S$2:$S$900,$B45,'GDB 1866-1871'!$B$2:$B$900,$C45,'GDB 1866-1871'!$T$2:$T$900,"Giá chợ")</f>
        <v>0</v>
      </c>
      <c r="H45" s="79">
        <f t="shared" si="0"/>
        <v>6</v>
      </c>
      <c r="I45" s="80"/>
    </row>
    <row r="46" spans="1:9">
      <c r="A46" s="77">
        <v>42</v>
      </c>
      <c r="B46" s="77">
        <v>1869</v>
      </c>
      <c r="C46" s="77">
        <v>15</v>
      </c>
      <c r="D46" s="78" t="s">
        <v>918</v>
      </c>
      <c r="E46" s="79">
        <f>COUNTIFS('GDB 1866-1871'!$S$2:$S$900,$B46,'GDB 1866-1871'!$B$2:$B$900,$C46,'GDB 1866-1871'!$T$2:$T$900,"Công vụ")</f>
        <v>0</v>
      </c>
      <c r="F46" s="79">
        <f>COUNTIFS('GDB 1866-1871'!$S$2:$S$900,$B46,'GDB 1866-1871'!$B$2:$B$900,$C46,'GDB 1866-1871'!$T$2:$T$900,"Tạp vụ")</f>
        <v>7</v>
      </c>
      <c r="G46" s="79">
        <f>COUNTIFS('GDB 1866-1871'!$S$2:$S$900,$B46,'GDB 1866-1871'!$B$2:$B$900,$C46,'GDB 1866-1871'!$T$2:$T$900,"Giá chợ")</f>
        <v>0</v>
      </c>
      <c r="H46" s="79">
        <f t="shared" si="0"/>
        <v>7</v>
      </c>
      <c r="I46" s="80"/>
    </row>
    <row r="47" spans="1:9">
      <c r="A47" s="77">
        <v>43</v>
      </c>
      <c r="B47" s="77">
        <v>1869</v>
      </c>
      <c r="C47" s="77">
        <v>17</v>
      </c>
      <c r="D47" s="78" t="s">
        <v>957</v>
      </c>
      <c r="E47" s="79">
        <f>COUNTIFS('GDB 1866-1871'!$S$2:$S$900,$B47,'GDB 1866-1871'!$B$2:$B$900,$C47,'GDB 1866-1871'!$T$2:$T$900,"Công vụ")</f>
        <v>0</v>
      </c>
      <c r="F47" s="79">
        <f>COUNTIFS('GDB 1866-1871'!$S$2:$S$900,$B47,'GDB 1866-1871'!$B$2:$B$900,$C47,'GDB 1866-1871'!$T$2:$T$900,"Tạp vụ")</f>
        <v>7</v>
      </c>
      <c r="G47" s="79">
        <f>COUNTIFS('GDB 1866-1871'!$S$2:$S$900,$B47,'GDB 1866-1871'!$B$2:$B$900,$C47,'GDB 1866-1871'!$T$2:$T$900,"Giá chợ")</f>
        <v>0</v>
      </c>
      <c r="H47" s="79">
        <f t="shared" si="0"/>
        <v>7</v>
      </c>
      <c r="I47" s="80"/>
    </row>
    <row r="48" spans="1:9">
      <c r="A48" s="77">
        <v>44</v>
      </c>
      <c r="B48" s="77">
        <v>1869</v>
      </c>
      <c r="C48" s="77">
        <v>18</v>
      </c>
      <c r="D48" s="78" t="s">
        <v>967</v>
      </c>
      <c r="E48" s="79">
        <f>COUNTIFS('GDB 1866-1871'!$S$2:$S$900,$B48,'GDB 1866-1871'!$B$2:$B$900,$C48,'GDB 1866-1871'!$T$2:$T$900,"Công vụ")</f>
        <v>0</v>
      </c>
      <c r="F48" s="79">
        <f>COUNTIFS('GDB 1866-1871'!$S$2:$S$900,$B48,'GDB 1866-1871'!$B$2:$B$900,$C48,'GDB 1866-1871'!$T$2:$T$900,"Tạp vụ")</f>
        <v>8</v>
      </c>
      <c r="G48" s="79">
        <f>COUNTIFS('GDB 1866-1871'!$S$2:$S$900,$B48,'GDB 1866-1871'!$B$2:$B$900,$C48,'GDB 1866-1871'!$T$2:$T$900,"Giá chợ")</f>
        <v>0</v>
      </c>
      <c r="H48" s="79">
        <f t="shared" si="0"/>
        <v>8</v>
      </c>
      <c r="I48" s="80"/>
    </row>
    <row r="49" spans="1:9">
      <c r="A49" s="77">
        <v>45</v>
      </c>
      <c r="B49" s="77">
        <v>1869</v>
      </c>
      <c r="C49" s="77">
        <v>19</v>
      </c>
      <c r="D49" s="78" t="s">
        <v>983</v>
      </c>
      <c r="E49" s="79">
        <f>COUNTIFS('GDB 1866-1871'!$S$2:$S$900,$B49,'GDB 1866-1871'!$B$2:$B$900,$C49,'GDB 1866-1871'!$T$2:$T$900,"Công vụ")</f>
        <v>0</v>
      </c>
      <c r="F49" s="79">
        <f>COUNTIFS('GDB 1866-1871'!$S$2:$S$900,$B49,'GDB 1866-1871'!$B$2:$B$900,$C49,'GDB 1866-1871'!$T$2:$T$900,"Tạp vụ")</f>
        <v>14</v>
      </c>
      <c r="G49" s="79">
        <f>COUNTIFS('GDB 1866-1871'!$S$2:$S$900,$B49,'GDB 1866-1871'!$B$2:$B$900,$C49,'GDB 1866-1871'!$T$2:$T$900,"Giá chợ")</f>
        <v>0</v>
      </c>
      <c r="H49" s="79">
        <f t="shared" si="0"/>
        <v>14</v>
      </c>
      <c r="I49" s="80"/>
    </row>
    <row r="50" spans="1:9">
      <c r="A50" s="77">
        <v>46</v>
      </c>
      <c r="B50" s="77">
        <v>1869</v>
      </c>
      <c r="C50" s="77">
        <v>20</v>
      </c>
      <c r="D50" s="78" t="s">
        <v>31</v>
      </c>
      <c r="E50" s="79">
        <f>COUNTIFS('GDB 1866-1871'!$S$2:$S$900,$B50,'GDB 1866-1871'!$B$2:$B$900,$C50,'GDB 1866-1871'!$T$2:$T$900,"Công vụ")</f>
        <v>1</v>
      </c>
      <c r="F50" s="79">
        <f>COUNTIFS('GDB 1866-1871'!$S$2:$S$900,$B50,'GDB 1866-1871'!$B$2:$B$900,$C50,'GDB 1866-1871'!$T$2:$T$900,"Tạp vụ")</f>
        <v>9</v>
      </c>
      <c r="G50" s="79">
        <f>COUNTIFS('GDB 1866-1871'!$S$2:$S$900,$B50,'GDB 1866-1871'!$B$2:$B$900,$C50,'GDB 1866-1871'!$T$2:$T$900,"Giá chợ")</f>
        <v>0</v>
      </c>
      <c r="H50" s="79">
        <f t="shared" si="0"/>
        <v>10</v>
      </c>
      <c r="I50" s="80"/>
    </row>
    <row r="51" spans="1:9">
      <c r="A51" s="77">
        <v>47</v>
      </c>
      <c r="B51" s="77">
        <v>1869</v>
      </c>
      <c r="C51" s="77">
        <v>23</v>
      </c>
      <c r="D51" s="78" t="s">
        <v>42</v>
      </c>
      <c r="E51" s="79">
        <f>COUNTIFS('GDB 1866-1871'!$S$2:$S$900,$B51,'GDB 1866-1871'!$B$2:$B$900,$C51,'GDB 1866-1871'!$T$2:$T$900,"Công vụ")</f>
        <v>3</v>
      </c>
      <c r="F51" s="79">
        <f>COUNTIFS('GDB 1866-1871'!$S$2:$S$900,$B51,'GDB 1866-1871'!$B$2:$B$900,$C51,'GDB 1866-1871'!$T$2:$T$900,"Tạp vụ")</f>
        <v>11</v>
      </c>
      <c r="G51" s="79">
        <f>COUNTIFS('GDB 1866-1871'!$S$2:$S$900,$B51,'GDB 1866-1871'!$B$2:$B$900,$C51,'GDB 1866-1871'!$T$2:$T$900,"Giá chợ")</f>
        <v>0</v>
      </c>
      <c r="H51" s="79">
        <f t="shared" si="0"/>
        <v>14</v>
      </c>
      <c r="I51" s="80"/>
    </row>
    <row r="52" spans="1:9" ht="51">
      <c r="A52" s="77">
        <v>48</v>
      </c>
      <c r="B52" s="77">
        <v>1869</v>
      </c>
      <c r="C52" s="77">
        <v>28</v>
      </c>
      <c r="D52" s="78" t="s">
        <v>2056</v>
      </c>
      <c r="E52" s="79">
        <f>COUNTIFS('GDB 1866-1871'!$S$2:$S$900,$B52,'GDB 1866-1871'!$B$2:$B$900,$C52,'GDB 1866-1871'!$T$2:$T$900,"Công vụ")</f>
        <v>5</v>
      </c>
      <c r="F52" s="79">
        <f>COUNTIFS('GDB 1866-1871'!$S$2:$S$900,$B52,'GDB 1866-1871'!$B$2:$B$900,$C52,'GDB 1866-1871'!$T$2:$T$900,"Tạp vụ")</f>
        <v>9</v>
      </c>
      <c r="G52" s="79">
        <f>COUNTIFS('GDB 1866-1871'!$S$2:$S$900,$B52,'GDB 1866-1871'!$B$2:$B$900,$C52,'GDB 1866-1871'!$T$2:$T$900,"Giá chợ")</f>
        <v>0</v>
      </c>
      <c r="H52" s="79">
        <f t="shared" si="0"/>
        <v>14</v>
      </c>
      <c r="I52" s="80" t="s">
        <v>3171</v>
      </c>
    </row>
    <row r="53" spans="1:9" ht="34">
      <c r="A53" s="81">
        <v>49</v>
      </c>
      <c r="B53" s="81">
        <v>1870</v>
      </c>
      <c r="C53" s="81">
        <v>4</v>
      </c>
      <c r="D53" s="82" t="s">
        <v>55</v>
      </c>
      <c r="E53" s="83">
        <f>COUNTIFS('GDB 1866-1871'!$S$2:$S$900,$B53,'GDB 1866-1871'!$B$2:$B$900,$C53,'GDB 1866-1871'!$T$2:$T$900,"Công vụ")</f>
        <v>3</v>
      </c>
      <c r="F53" s="83">
        <f>COUNTIFS('GDB 1866-1871'!$S$2:$S$900,$B53,'GDB 1866-1871'!$B$2:$B$900,$C53,'GDB 1866-1871'!$T$2:$T$900,"Tạp vụ")</f>
        <v>10</v>
      </c>
      <c r="G53" s="83">
        <f>COUNTIFS('GDB 1866-1871'!$S$2:$S$900,$B53,'GDB 1866-1871'!$B$2:$B$900,$C53,'GDB 1866-1871'!$T$2:$T$900,"Giá chợ")</f>
        <v>0</v>
      </c>
      <c r="H53" s="83">
        <f t="shared" si="0"/>
        <v>13</v>
      </c>
      <c r="I53" s="84" t="s">
        <v>3165</v>
      </c>
    </row>
    <row r="54" spans="1:9">
      <c r="A54" s="81">
        <v>50</v>
      </c>
      <c r="B54" s="81">
        <v>1870</v>
      </c>
      <c r="C54" s="81">
        <v>5</v>
      </c>
      <c r="D54" s="82" t="s">
        <v>66</v>
      </c>
      <c r="E54" s="83">
        <f>COUNTIFS('GDB 1866-1871'!$S$2:$S$900,$B54,'GDB 1866-1871'!$B$2:$B$900,$C54,'GDB 1866-1871'!$T$2:$T$900,"Công vụ")</f>
        <v>3</v>
      </c>
      <c r="F54" s="83">
        <f>COUNTIFS('GDB 1866-1871'!$S$2:$S$900,$B54,'GDB 1866-1871'!$B$2:$B$900,$C54,'GDB 1866-1871'!$T$2:$T$900,"Tạp vụ")</f>
        <v>3</v>
      </c>
      <c r="G54" s="83">
        <f>COUNTIFS('GDB 1866-1871'!$S$2:$S$900,$B54,'GDB 1866-1871'!$B$2:$B$900,$C54,'GDB 1866-1871'!$T$2:$T$900,"Giá chợ")</f>
        <v>0</v>
      </c>
      <c r="H54" s="83">
        <f t="shared" si="0"/>
        <v>6</v>
      </c>
      <c r="I54" s="84"/>
    </row>
    <row r="55" spans="1:9">
      <c r="A55" s="81">
        <v>51</v>
      </c>
      <c r="B55" s="81">
        <v>1870</v>
      </c>
      <c r="C55" s="81">
        <v>6</v>
      </c>
      <c r="D55" s="82" t="s">
        <v>70</v>
      </c>
      <c r="E55" s="83">
        <f>COUNTIFS('GDB 1866-1871'!$S$2:$S$900,$B55,'GDB 1866-1871'!$B$2:$B$900,$C55,'GDB 1866-1871'!$T$2:$T$900,"Công vụ")</f>
        <v>4</v>
      </c>
      <c r="F55" s="83">
        <f>COUNTIFS('GDB 1866-1871'!$S$2:$S$900,$B55,'GDB 1866-1871'!$B$2:$B$900,$C55,'GDB 1866-1871'!$T$2:$T$900,"Tạp vụ")</f>
        <v>8</v>
      </c>
      <c r="G55" s="83">
        <f>COUNTIFS('GDB 1866-1871'!$S$2:$S$900,$B55,'GDB 1866-1871'!$B$2:$B$900,$C55,'GDB 1866-1871'!$T$2:$T$900,"Giá chợ")</f>
        <v>0</v>
      </c>
      <c r="H55" s="83">
        <f t="shared" si="0"/>
        <v>12</v>
      </c>
      <c r="I55" s="84"/>
    </row>
    <row r="56" spans="1:9">
      <c r="A56" s="81">
        <v>52</v>
      </c>
      <c r="B56" s="81">
        <v>1870</v>
      </c>
      <c r="C56" s="81">
        <v>7</v>
      </c>
      <c r="D56" s="82" t="s">
        <v>80</v>
      </c>
      <c r="E56" s="83">
        <f>COUNTIFS('GDB 1866-1871'!$S$2:$S$900,$B56,'GDB 1866-1871'!$B$2:$B$900,$C56,'GDB 1866-1871'!$T$2:$T$900,"Công vụ")</f>
        <v>2</v>
      </c>
      <c r="F56" s="83">
        <f>COUNTIFS('GDB 1866-1871'!$S$2:$S$900,$B56,'GDB 1866-1871'!$B$2:$B$900,$C56,'GDB 1866-1871'!$T$2:$T$900,"Tạp vụ")</f>
        <v>16</v>
      </c>
      <c r="G56" s="83">
        <f>COUNTIFS('GDB 1866-1871'!$S$2:$S$900,$B56,'GDB 1866-1871'!$B$2:$B$900,$C56,'GDB 1866-1871'!$T$2:$T$900,"Giá chợ")</f>
        <v>0</v>
      </c>
      <c r="H56" s="83">
        <f t="shared" si="0"/>
        <v>18</v>
      </c>
      <c r="I56" s="84"/>
    </row>
    <row r="57" spans="1:9">
      <c r="A57" s="81">
        <v>53</v>
      </c>
      <c r="B57" s="81">
        <v>1870</v>
      </c>
      <c r="C57" s="81">
        <v>8</v>
      </c>
      <c r="D57" s="82" t="s">
        <v>95</v>
      </c>
      <c r="E57" s="83">
        <f>COUNTIFS('GDB 1866-1871'!$S$2:$S$900,$B57,'GDB 1866-1871'!$B$2:$B$900,$C57,'GDB 1866-1871'!$T$2:$T$900,"Công vụ")</f>
        <v>5</v>
      </c>
      <c r="F57" s="83">
        <f>COUNTIFS('GDB 1866-1871'!$S$2:$S$900,$B57,'GDB 1866-1871'!$B$2:$B$900,$C57,'GDB 1866-1871'!$T$2:$T$900,"Tạp vụ")</f>
        <v>13</v>
      </c>
      <c r="G57" s="83">
        <f>COUNTIFS('GDB 1866-1871'!$S$2:$S$900,$B57,'GDB 1866-1871'!$B$2:$B$900,$C57,'GDB 1866-1871'!$T$2:$T$900,"Giá chợ")</f>
        <v>0</v>
      </c>
      <c r="H57" s="83">
        <f t="shared" si="0"/>
        <v>18</v>
      </c>
      <c r="I57" s="84"/>
    </row>
    <row r="58" spans="1:9">
      <c r="A58" s="81">
        <v>54</v>
      </c>
      <c r="B58" s="81">
        <v>1870</v>
      </c>
      <c r="C58" s="81">
        <v>9</v>
      </c>
      <c r="D58" s="82" t="s">
        <v>96</v>
      </c>
      <c r="E58" s="83">
        <f>COUNTIFS('GDB 1866-1871'!$S$2:$S$900,$B58,'GDB 1866-1871'!$B$2:$B$900,$C58,'GDB 1866-1871'!$T$2:$T$900,"Công vụ")</f>
        <v>2</v>
      </c>
      <c r="F58" s="83">
        <f>COUNTIFS('GDB 1866-1871'!$S$2:$S$900,$B58,'GDB 1866-1871'!$B$2:$B$900,$C58,'GDB 1866-1871'!$T$2:$T$900,"Tạp vụ")</f>
        <v>13</v>
      </c>
      <c r="G58" s="83">
        <f>COUNTIFS('GDB 1866-1871'!$S$2:$S$900,$B58,'GDB 1866-1871'!$B$2:$B$900,$C58,'GDB 1866-1871'!$T$2:$T$900,"Giá chợ")</f>
        <v>0</v>
      </c>
      <c r="H58" s="83">
        <f t="shared" si="0"/>
        <v>15</v>
      </c>
      <c r="I58" s="84"/>
    </row>
    <row r="59" spans="1:9">
      <c r="A59" s="81">
        <v>55</v>
      </c>
      <c r="B59" s="81">
        <v>1870</v>
      </c>
      <c r="C59" s="81">
        <v>10</v>
      </c>
      <c r="D59" s="82" t="s">
        <v>114</v>
      </c>
      <c r="E59" s="83">
        <f>COUNTIFS('GDB 1866-1871'!$S$2:$S$900,$B59,'GDB 1866-1871'!$B$2:$B$900,$C59,'GDB 1866-1871'!$T$2:$T$900,"Công vụ")</f>
        <v>4</v>
      </c>
      <c r="F59" s="83">
        <f>COUNTIFS('GDB 1866-1871'!$S$2:$S$900,$B59,'GDB 1866-1871'!$B$2:$B$900,$C59,'GDB 1866-1871'!$T$2:$T$900,"Tạp vụ")</f>
        <v>9</v>
      </c>
      <c r="G59" s="83">
        <f>COUNTIFS('GDB 1866-1871'!$S$2:$S$900,$B59,'GDB 1866-1871'!$B$2:$B$900,$C59,'GDB 1866-1871'!$T$2:$T$900,"Giá chợ")</f>
        <v>0</v>
      </c>
      <c r="H59" s="83">
        <f t="shared" si="0"/>
        <v>13</v>
      </c>
      <c r="I59" s="84"/>
    </row>
    <row r="60" spans="1:9">
      <c r="A60" s="81">
        <v>56</v>
      </c>
      <c r="B60" s="81">
        <v>1870</v>
      </c>
      <c r="C60" s="81">
        <v>13</v>
      </c>
      <c r="D60" s="82" t="s">
        <v>125</v>
      </c>
      <c r="E60" s="83">
        <f>COUNTIFS('GDB 1866-1871'!$S$2:$S$900,$B60,'GDB 1866-1871'!$B$2:$B$900,$C60,'GDB 1866-1871'!$T$2:$T$900,"Công vụ")</f>
        <v>3</v>
      </c>
      <c r="F60" s="83">
        <f>COUNTIFS('GDB 1866-1871'!$S$2:$S$900,$B60,'GDB 1866-1871'!$B$2:$B$900,$C60,'GDB 1866-1871'!$T$2:$T$900,"Tạp vụ")</f>
        <v>16</v>
      </c>
      <c r="G60" s="83">
        <f>COUNTIFS('GDB 1866-1871'!$S$2:$S$900,$B60,'GDB 1866-1871'!$B$2:$B$900,$C60,'GDB 1866-1871'!$T$2:$T$900,"Giá chợ")</f>
        <v>0</v>
      </c>
      <c r="H60" s="83">
        <f t="shared" si="0"/>
        <v>19</v>
      </c>
      <c r="I60" s="84"/>
    </row>
    <row r="61" spans="1:9">
      <c r="A61" s="81">
        <v>57</v>
      </c>
      <c r="B61" s="81">
        <v>1870</v>
      </c>
      <c r="C61" s="81">
        <v>27</v>
      </c>
      <c r="D61" s="82" t="s">
        <v>126</v>
      </c>
      <c r="E61" s="83">
        <f>COUNTIFS('GDB 1866-1871'!$S$2:$S$900,$B61,'GDB 1866-1871'!$B$2:$B$900,$C61,'GDB 1866-1871'!$T$2:$T$900,"Công vụ")</f>
        <v>7</v>
      </c>
      <c r="F61" s="83">
        <f>COUNTIFS('GDB 1866-1871'!$S$2:$S$900,$B61,'GDB 1866-1871'!$B$2:$B$900,$C61,'GDB 1866-1871'!$T$2:$T$900,"Tạp vụ")</f>
        <v>2</v>
      </c>
      <c r="G61" s="83">
        <f>COUNTIFS('GDB 1866-1871'!$S$2:$S$900,$B61,'GDB 1866-1871'!$B$2:$B$900,$C61,'GDB 1866-1871'!$T$2:$T$900,"Giá chợ")</f>
        <v>0</v>
      </c>
      <c r="H61" s="83">
        <f t="shared" si="0"/>
        <v>9</v>
      </c>
      <c r="I61" s="84"/>
    </row>
    <row r="62" spans="1:9">
      <c r="A62" s="81">
        <v>58</v>
      </c>
      <c r="B62" s="81">
        <v>1870</v>
      </c>
      <c r="C62" s="81">
        <v>34</v>
      </c>
      <c r="D62" s="82" t="s">
        <v>139</v>
      </c>
      <c r="E62" s="83">
        <f>COUNTIFS('GDB 1866-1871'!$S$2:$S$900,$B62,'GDB 1866-1871'!$B$2:$B$900,$C62,'GDB 1866-1871'!$T$2:$T$900,"Công vụ")</f>
        <v>6</v>
      </c>
      <c r="F62" s="83">
        <f>COUNTIFS('GDB 1866-1871'!$S$2:$S$900,$B62,'GDB 1866-1871'!$B$2:$B$900,$C62,'GDB 1866-1871'!$T$2:$T$900,"Tạp vụ")</f>
        <v>7</v>
      </c>
      <c r="G62" s="83">
        <f>COUNTIFS('GDB 1866-1871'!$S$2:$S$900,$B62,'GDB 1866-1871'!$B$2:$B$900,$C62,'GDB 1866-1871'!$T$2:$T$900,"Giá chợ")</f>
        <v>0</v>
      </c>
      <c r="H62" s="83">
        <f t="shared" si="0"/>
        <v>13</v>
      </c>
      <c r="I62" s="84"/>
    </row>
    <row r="63" spans="1:9">
      <c r="A63" s="77">
        <v>59</v>
      </c>
      <c r="B63" s="77">
        <v>1871</v>
      </c>
      <c r="C63" s="77">
        <v>7</v>
      </c>
      <c r="D63" s="78" t="s">
        <v>140</v>
      </c>
      <c r="E63" s="79">
        <f>COUNTIFS('GDB 1866-1871'!$S$2:$S$900,$B63,'GDB 1866-1871'!$B$2:$B$900,$C63,'GDB 1866-1871'!$T$2:$T$900,"Công vụ")</f>
        <v>5</v>
      </c>
      <c r="F63" s="79">
        <f>COUNTIFS('GDB 1866-1871'!$S$2:$S$900,$B63,'GDB 1866-1871'!$B$2:$B$900,$C63,'GDB 1866-1871'!$T$2:$T$900,"Tạp vụ")</f>
        <v>17</v>
      </c>
      <c r="G63" s="79">
        <f>COUNTIFS('GDB 1866-1871'!$S$2:$S$900,$B63,'GDB 1866-1871'!$B$2:$B$900,$C63,'GDB 1866-1871'!$T$2:$T$900,"Giá chợ")</f>
        <v>0</v>
      </c>
      <c r="H63" s="79">
        <f t="shared" si="0"/>
        <v>22</v>
      </c>
      <c r="I63" s="80"/>
    </row>
    <row r="64" spans="1:9">
      <c r="A64" s="77">
        <v>60</v>
      </c>
      <c r="B64" s="77">
        <v>1871</v>
      </c>
      <c r="C64" s="77">
        <v>13</v>
      </c>
      <c r="D64" s="78" t="s">
        <v>149</v>
      </c>
      <c r="E64" s="79">
        <f>COUNTIFS('GDB 1866-1871'!$S$2:$S$900,$B64,'GDB 1866-1871'!$B$2:$B$900,$C64,'GDB 1866-1871'!$T$2:$T$900,"Công vụ")</f>
        <v>6</v>
      </c>
      <c r="F64" s="79">
        <f>COUNTIFS('GDB 1866-1871'!$S$2:$S$900,$B64,'GDB 1866-1871'!$B$2:$B$900,$C64,'GDB 1866-1871'!$T$2:$T$900,"Tạp vụ")</f>
        <v>2</v>
      </c>
      <c r="G64" s="79">
        <f>COUNTIFS('GDB 1866-1871'!$S$2:$S$900,$B64,'GDB 1866-1871'!$B$2:$B$900,$C64,'GDB 1866-1871'!$T$2:$T$900,"Giá chợ")</f>
        <v>0</v>
      </c>
      <c r="H64" s="79">
        <f t="shared" si="0"/>
        <v>8</v>
      </c>
      <c r="I64" s="80"/>
    </row>
    <row r="65" spans="1:9">
      <c r="A65" s="77">
        <v>61</v>
      </c>
      <c r="B65" s="77">
        <v>1871</v>
      </c>
      <c r="C65" s="77">
        <v>17</v>
      </c>
      <c r="D65" s="78" t="s">
        <v>44</v>
      </c>
      <c r="E65" s="79">
        <f>COUNTIFS('GDB 1866-1871'!$S$2:$S$900,$B65,'GDB 1866-1871'!$B$2:$B$900,$C65,'GDB 1866-1871'!$T$2:$T$900,"Công vụ")</f>
        <v>4</v>
      </c>
      <c r="F65" s="79">
        <f>COUNTIFS('GDB 1866-1871'!$S$2:$S$900,$B65,'GDB 1866-1871'!$B$2:$B$900,$C65,'GDB 1866-1871'!$T$2:$T$900,"Tạp vụ")</f>
        <v>7</v>
      </c>
      <c r="G65" s="79">
        <f>COUNTIFS('GDB 1866-1871'!$S$2:$S$900,$B65,'GDB 1866-1871'!$B$2:$B$900,$C65,'GDB 1866-1871'!$T$2:$T$900,"Giá chợ")</f>
        <v>0</v>
      </c>
      <c r="H65" s="79">
        <f t="shared" si="0"/>
        <v>11</v>
      </c>
      <c r="I65" s="80"/>
    </row>
    <row r="66" spans="1:9">
      <c r="A66" s="171" t="s">
        <v>3168</v>
      </c>
      <c r="B66" s="171"/>
      <c r="C66" s="171"/>
      <c r="D66" s="171"/>
      <c r="E66" s="85">
        <f>SUM(E5:E65)</f>
        <v>280</v>
      </c>
      <c r="F66" s="85">
        <f>SUM(F5:F65)</f>
        <v>511</v>
      </c>
      <c r="G66" s="85">
        <f>SUM(G5:G65)</f>
        <v>97</v>
      </c>
      <c r="H66" s="85">
        <f>SUM(H5:H65)</f>
        <v>888</v>
      </c>
      <c r="I66" s="85" t="s">
        <v>3169</v>
      </c>
    </row>
    <row r="71" spans="1:9">
      <c r="E71" s="107" t="s">
        <v>4544</v>
      </c>
      <c r="F71" s="107" t="s">
        <v>4545</v>
      </c>
    </row>
    <row r="72" spans="1:9">
      <c r="E72" s="108" t="s">
        <v>27</v>
      </c>
      <c r="F72" s="108">
        <v>280</v>
      </c>
    </row>
    <row r="73" spans="1:9">
      <c r="E73" s="108" t="s">
        <v>13</v>
      </c>
      <c r="F73" s="108">
        <v>511</v>
      </c>
    </row>
    <row r="74" spans="1:9">
      <c r="E74" s="108" t="s">
        <v>40</v>
      </c>
      <c r="F74" s="108">
        <v>97</v>
      </c>
    </row>
    <row r="82" spans="6:9">
      <c r="F82" s="107" t="s">
        <v>4546</v>
      </c>
      <c r="G82" s="107" t="s">
        <v>4547</v>
      </c>
      <c r="H82" s="107" t="s">
        <v>4548</v>
      </c>
      <c r="I82" s="107" t="s">
        <v>4549</v>
      </c>
    </row>
    <row r="83" spans="6:9">
      <c r="F83" s="108">
        <v>1865</v>
      </c>
      <c r="G83" s="108">
        <v>12</v>
      </c>
      <c r="H83" s="108">
        <v>41</v>
      </c>
      <c r="I83" s="108">
        <v>4</v>
      </c>
    </row>
    <row r="84" spans="6:9">
      <c r="F84" s="108">
        <v>1866</v>
      </c>
      <c r="G84" s="108">
        <v>50</v>
      </c>
      <c r="H84" s="108">
        <v>83</v>
      </c>
      <c r="I84" s="108">
        <v>31</v>
      </c>
    </row>
    <row r="85" spans="6:9">
      <c r="F85" s="108">
        <v>1867</v>
      </c>
      <c r="G85" s="108">
        <v>81</v>
      </c>
      <c r="H85" s="108">
        <v>86</v>
      </c>
      <c r="I85" s="108">
        <v>48</v>
      </c>
    </row>
    <row r="86" spans="6:9">
      <c r="F86" s="108">
        <v>1868</v>
      </c>
      <c r="G86" s="108">
        <v>47</v>
      </c>
      <c r="H86" s="108">
        <v>51</v>
      </c>
      <c r="I86" s="108">
        <v>14</v>
      </c>
    </row>
    <row r="87" spans="6:9">
      <c r="F87" s="108">
        <v>1869</v>
      </c>
      <c r="G87" s="108">
        <v>36</v>
      </c>
      <c r="H87" s="108">
        <v>127</v>
      </c>
      <c r="I87" s="108">
        <v>0</v>
      </c>
    </row>
    <row r="88" spans="6:9">
      <c r="F88" s="108">
        <v>1870</v>
      </c>
      <c r="G88" s="108">
        <v>39</v>
      </c>
      <c r="H88" s="108">
        <v>97</v>
      </c>
      <c r="I88" s="108">
        <v>0</v>
      </c>
    </row>
    <row r="89" spans="6:9">
      <c r="F89" s="108">
        <v>1871</v>
      </c>
      <c r="G89" s="108">
        <v>15</v>
      </c>
      <c r="H89" s="108">
        <v>26</v>
      </c>
      <c r="I89" s="108">
        <v>0</v>
      </c>
    </row>
    <row r="99" spans="7:12" ht="51">
      <c r="G99" s="107"/>
      <c r="H99" s="110" t="s">
        <v>3163</v>
      </c>
      <c r="I99" s="110" t="s">
        <v>4552</v>
      </c>
      <c r="J99" s="110" t="s">
        <v>4553</v>
      </c>
      <c r="K99" s="110" t="s">
        <v>4554</v>
      </c>
      <c r="L99" s="110" t="s">
        <v>4555</v>
      </c>
    </row>
    <row r="100" spans="7:12">
      <c r="G100" s="108">
        <v>1865</v>
      </c>
      <c r="H100" s="109">
        <v>3</v>
      </c>
      <c r="I100" s="109" t="s">
        <v>4556</v>
      </c>
      <c r="J100" s="110" t="s">
        <v>4557</v>
      </c>
      <c r="K100" s="109" t="s">
        <v>4558</v>
      </c>
      <c r="L100" s="110" t="s">
        <v>4559</v>
      </c>
    </row>
    <row r="101" spans="7:12">
      <c r="G101" s="108">
        <v>1866</v>
      </c>
      <c r="H101" s="109">
        <v>10</v>
      </c>
      <c r="I101" s="109" t="s">
        <v>4560</v>
      </c>
      <c r="J101" s="109" t="s">
        <v>4561</v>
      </c>
      <c r="K101" s="109" t="s">
        <v>4562</v>
      </c>
      <c r="L101" s="109" t="s">
        <v>4563</v>
      </c>
    </row>
    <row r="102" spans="7:12">
      <c r="G102" s="108">
        <v>1867</v>
      </c>
      <c r="H102" s="109">
        <v>12</v>
      </c>
      <c r="I102" s="110" t="s">
        <v>4564</v>
      </c>
      <c r="J102" s="109" t="s">
        <v>4565</v>
      </c>
      <c r="K102" s="110" t="s">
        <v>4556</v>
      </c>
      <c r="L102" s="109" t="s">
        <v>4566</v>
      </c>
    </row>
    <row r="103" spans="7:12">
      <c r="G103" s="108">
        <v>1868</v>
      </c>
      <c r="H103" s="109">
        <v>7</v>
      </c>
      <c r="I103" s="109" t="s">
        <v>4567</v>
      </c>
      <c r="J103" s="109" t="s">
        <v>4568</v>
      </c>
      <c r="K103" s="109" t="s">
        <v>4569</v>
      </c>
      <c r="L103" s="109" t="s">
        <v>4570</v>
      </c>
    </row>
    <row r="104" spans="7:12">
      <c r="G104" s="108">
        <v>1869</v>
      </c>
      <c r="H104" s="109">
        <v>16</v>
      </c>
      <c r="I104" s="109" t="s">
        <v>4571</v>
      </c>
      <c r="J104" s="109" t="s">
        <v>4572</v>
      </c>
      <c r="K104" s="109" t="s">
        <v>4573</v>
      </c>
      <c r="L104" s="109" t="s">
        <v>4574</v>
      </c>
    </row>
    <row r="105" spans="7:12">
      <c r="G105" s="108">
        <v>1870</v>
      </c>
      <c r="H105" s="109">
        <v>10</v>
      </c>
      <c r="I105" s="109" t="s">
        <v>4575</v>
      </c>
      <c r="J105" s="109" t="s">
        <v>4576</v>
      </c>
      <c r="K105" s="109" t="s">
        <v>4573</v>
      </c>
      <c r="L105" s="109" t="s">
        <v>4577</v>
      </c>
    </row>
    <row r="106" spans="7:12">
      <c r="G106" s="108">
        <v>1871</v>
      </c>
      <c r="H106" s="109">
        <v>3</v>
      </c>
      <c r="I106" s="109" t="s">
        <v>4560</v>
      </c>
      <c r="J106" s="109" t="s">
        <v>4578</v>
      </c>
      <c r="K106" s="109" t="s">
        <v>4573</v>
      </c>
      <c r="L106" s="109" t="s">
        <v>4557</v>
      </c>
    </row>
  </sheetData>
  <mergeCells count="3">
    <mergeCell ref="A1:I1"/>
    <mergeCell ref="A2:I2"/>
    <mergeCell ref="A66:D66"/>
  </mergeCells>
  <phoneticPr fontId="2" type="noConversion"/>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0074-8A42-4BD2-97F9-1A55383367E6}">
  <dimension ref="A1:B64"/>
  <sheetViews>
    <sheetView topLeftCell="A49" workbookViewId="0">
      <selection activeCell="B33" sqref="B33"/>
    </sheetView>
  </sheetViews>
  <sheetFormatPr defaultRowHeight="17"/>
  <cols>
    <col min="1" max="1" width="23.33203125" customWidth="1"/>
    <col min="2" max="2" width="71.6640625" customWidth="1"/>
  </cols>
  <sheetData>
    <row r="1" spans="1:2">
      <c r="A1" s="90" t="s">
        <v>3813</v>
      </c>
      <c r="B1" s="90" t="s">
        <v>3814</v>
      </c>
    </row>
    <row r="2" spans="1:2">
      <c r="A2" s="91" t="s">
        <v>3200</v>
      </c>
      <c r="B2" s="92" t="s">
        <v>3815</v>
      </c>
    </row>
    <row r="3" spans="1:2">
      <c r="A3" s="91" t="s">
        <v>3202</v>
      </c>
      <c r="B3" s="92" t="s">
        <v>3816</v>
      </c>
    </row>
    <row r="4" spans="1:2">
      <c r="A4" s="91" t="s">
        <v>3204</v>
      </c>
      <c r="B4" s="92" t="s">
        <v>3817</v>
      </c>
    </row>
    <row r="5" spans="1:2">
      <c r="A5" s="91" t="s">
        <v>3206</v>
      </c>
      <c r="B5" s="92" t="s">
        <v>3818</v>
      </c>
    </row>
    <row r="6" spans="1:2">
      <c r="A6" s="91" t="s">
        <v>3208</v>
      </c>
      <c r="B6" s="92" t="s">
        <v>3819</v>
      </c>
    </row>
    <row r="7" spans="1:2">
      <c r="A7" s="91" t="s">
        <v>26</v>
      </c>
      <c r="B7" s="92" t="s">
        <v>3820</v>
      </c>
    </row>
    <row r="8" spans="1:2">
      <c r="A8" s="91" t="s">
        <v>3211</v>
      </c>
      <c r="B8" s="92" t="s">
        <v>3821</v>
      </c>
    </row>
    <row r="10" spans="1:2" ht="32">
      <c r="A10" s="99" t="s">
        <v>3876</v>
      </c>
      <c r="B10" s="88"/>
    </row>
    <row r="11" spans="1:2">
      <c r="A11" s="98" t="s">
        <v>3829</v>
      </c>
    </row>
    <row r="12" spans="1:2">
      <c r="A12" s="98" t="s">
        <v>1472</v>
      </c>
    </row>
    <row r="13" spans="1:2" ht="32">
      <c r="A13" s="98" t="s">
        <v>3844</v>
      </c>
    </row>
    <row r="14" spans="1:2">
      <c r="A14" s="98" t="s">
        <v>3822</v>
      </c>
    </row>
    <row r="15" spans="1:2" ht="32">
      <c r="A15" s="98" t="s">
        <v>3877</v>
      </c>
    </row>
    <row r="16" spans="1:2" ht="32">
      <c r="A16" s="98" t="s">
        <v>3837</v>
      </c>
    </row>
    <row r="17" spans="1:2" ht="32">
      <c r="A17" s="98" t="s">
        <v>3854</v>
      </c>
    </row>
    <row r="18" spans="1:2" ht="32">
      <c r="A18" s="98" t="s">
        <v>3824</v>
      </c>
    </row>
    <row r="19" spans="1:2">
      <c r="A19" s="98" t="s">
        <v>3878</v>
      </c>
    </row>
    <row r="20" spans="1:2" ht="32">
      <c r="A20" s="98" t="s">
        <v>3879</v>
      </c>
    </row>
    <row r="21" spans="1:2" ht="32">
      <c r="A21" s="98" t="s">
        <v>4695</v>
      </c>
      <c r="B21" t="s">
        <v>4696</v>
      </c>
    </row>
    <row r="23" spans="1:2">
      <c r="A23" s="99" t="s">
        <v>4816</v>
      </c>
      <c r="B23" s="88"/>
    </row>
    <row r="24" spans="1:2">
      <c r="A24" s="98" t="s">
        <v>3827</v>
      </c>
    </row>
    <row r="25" spans="1:2" ht="32">
      <c r="A25" s="98" t="s">
        <v>3828</v>
      </c>
    </row>
    <row r="26" spans="1:2">
      <c r="A26" s="98" t="s">
        <v>3830</v>
      </c>
    </row>
    <row r="27" spans="1:2" ht="32">
      <c r="A27" s="98" t="s">
        <v>3833</v>
      </c>
    </row>
    <row r="28" spans="1:2" ht="32">
      <c r="A28" s="98" t="s">
        <v>3838</v>
      </c>
    </row>
    <row r="29" spans="1:2" ht="32">
      <c r="A29" s="98" t="s">
        <v>3825</v>
      </c>
    </row>
    <row r="30" spans="1:2" ht="32">
      <c r="A30" s="98" t="s">
        <v>3850</v>
      </c>
    </row>
    <row r="31" spans="1:2">
      <c r="A31" s="98" t="s">
        <v>3851</v>
      </c>
    </row>
    <row r="32" spans="1:2">
      <c r="A32" s="98" t="s">
        <v>3880</v>
      </c>
    </row>
    <row r="33" spans="1:2" ht="32">
      <c r="A33" s="98" t="s">
        <v>3823</v>
      </c>
    </row>
    <row r="34" spans="1:2">
      <c r="A34" s="98" t="s">
        <v>3831</v>
      </c>
    </row>
    <row r="35" spans="1:2">
      <c r="A35" s="98" t="s">
        <v>4814</v>
      </c>
    </row>
    <row r="36" spans="1:2">
      <c r="A36" s="98" t="s">
        <v>4815</v>
      </c>
    </row>
    <row r="37" spans="1:2">
      <c r="A37" s="98" t="s">
        <v>3846</v>
      </c>
    </row>
    <row r="38" spans="1:2" ht="32">
      <c r="A38" s="100" t="s">
        <v>3867</v>
      </c>
      <c r="B38" s="101" t="s">
        <v>3881</v>
      </c>
    </row>
    <row r="40" spans="1:2">
      <c r="A40" s="98" t="s">
        <v>3882</v>
      </c>
      <c r="B40" t="s">
        <v>3883</v>
      </c>
    </row>
    <row r="42" spans="1:2">
      <c r="A42" s="73" t="s">
        <v>3884</v>
      </c>
      <c r="B42" t="s">
        <v>3885</v>
      </c>
    </row>
    <row r="44" spans="1:2">
      <c r="A44" s="89" t="s">
        <v>4174</v>
      </c>
      <c r="B44" s="88"/>
    </row>
    <row r="45" spans="1:2">
      <c r="A45" t="s">
        <v>4175</v>
      </c>
      <c r="B45" t="s">
        <v>4176</v>
      </c>
    </row>
    <row r="46" spans="1:2">
      <c r="A46" t="s">
        <v>4177</v>
      </c>
      <c r="B46" t="s">
        <v>4178</v>
      </c>
    </row>
    <row r="47" spans="1:2">
      <c r="A47" t="s">
        <v>4179</v>
      </c>
      <c r="B47" t="s">
        <v>4180</v>
      </c>
    </row>
    <row r="48" spans="1:2">
      <c r="A48" t="s">
        <v>4181</v>
      </c>
      <c r="B48" t="s">
        <v>4182</v>
      </c>
    </row>
    <row r="49" spans="1:2">
      <c r="A49" t="s">
        <v>4183</v>
      </c>
      <c r="B49" t="s">
        <v>4184</v>
      </c>
    </row>
    <row r="50" spans="1:2">
      <c r="A50" t="s">
        <v>4185</v>
      </c>
      <c r="B50" t="s">
        <v>4186</v>
      </c>
    </row>
    <row r="51" spans="1:2">
      <c r="A51" t="s">
        <v>4187</v>
      </c>
      <c r="B51" t="s">
        <v>4188</v>
      </c>
    </row>
    <row r="52" spans="1:2">
      <c r="A52" t="s">
        <v>4189</v>
      </c>
      <c r="B52" t="s">
        <v>4190</v>
      </c>
    </row>
    <row r="53" spans="1:2">
      <c r="A53" t="s">
        <v>4191</v>
      </c>
      <c r="B53" t="s">
        <v>4192</v>
      </c>
    </row>
    <row r="54" spans="1:2">
      <c r="A54" t="s">
        <v>4468</v>
      </c>
      <c r="B54" t="s">
        <v>4469</v>
      </c>
    </row>
    <row r="55" spans="1:2">
      <c r="A55" t="s">
        <v>4470</v>
      </c>
      <c r="B55" t="s">
        <v>4471</v>
      </c>
    </row>
    <row r="57" spans="1:2">
      <c r="A57" s="73" t="s">
        <v>4817</v>
      </c>
      <c r="B57" s="116"/>
    </row>
    <row r="58" spans="1:2" ht="34">
      <c r="A58" s="73" t="s">
        <v>4814</v>
      </c>
      <c r="B58" s="116" t="s">
        <v>4818</v>
      </c>
    </row>
    <row r="59" spans="1:2" ht="34">
      <c r="A59" s="73" t="s">
        <v>4815</v>
      </c>
      <c r="B59" s="116" t="s">
        <v>4819</v>
      </c>
    </row>
    <row r="60" spans="1:2">
      <c r="A60" s="73" t="s">
        <v>4820</v>
      </c>
      <c r="B60" s="116" t="s">
        <v>4821</v>
      </c>
    </row>
    <row r="61" spans="1:2" ht="34">
      <c r="A61" s="73" t="s">
        <v>4822</v>
      </c>
      <c r="B61" s="116" t="s">
        <v>4823</v>
      </c>
    </row>
    <row r="62" spans="1:2" ht="34">
      <c r="A62" s="73" t="s">
        <v>3867</v>
      </c>
      <c r="B62" s="116" t="s">
        <v>4824</v>
      </c>
    </row>
    <row r="63" spans="1:2" ht="34">
      <c r="A63" s="73" t="s">
        <v>4825</v>
      </c>
      <c r="B63" s="116" t="s">
        <v>4826</v>
      </c>
    </row>
    <row r="64" spans="1:2" ht="34">
      <c r="A64" s="73" t="s">
        <v>4827</v>
      </c>
      <c r="B64" s="116" t="s">
        <v>4828</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8A280-5A07-4CC6-A6CB-58BA6678BDAE}">
  <dimension ref="A1:Q62"/>
  <sheetViews>
    <sheetView workbookViewId="0"/>
  </sheetViews>
  <sheetFormatPr defaultRowHeight="17"/>
  <sheetData>
    <row r="1" spans="1:17">
      <c r="A1" s="73" t="s">
        <v>4722</v>
      </c>
      <c r="B1" s="73" t="s">
        <v>4723</v>
      </c>
      <c r="C1" s="73" t="s">
        <v>4724</v>
      </c>
      <c r="D1" s="73" t="s">
        <v>1301</v>
      </c>
      <c r="E1" s="73" t="s">
        <v>27</v>
      </c>
      <c r="F1" s="73" t="s">
        <v>13</v>
      </c>
      <c r="G1" s="73" t="s">
        <v>40</v>
      </c>
      <c r="H1" s="73" t="s">
        <v>4725</v>
      </c>
      <c r="I1" s="73" t="s">
        <v>4726</v>
      </c>
      <c r="J1" s="73" t="s">
        <v>4727</v>
      </c>
      <c r="K1" s="73" t="s">
        <v>4728</v>
      </c>
      <c r="L1" s="73" t="s">
        <v>4729</v>
      </c>
      <c r="M1" s="73" t="s">
        <v>4730</v>
      </c>
      <c r="N1" s="73" t="s">
        <v>4731</v>
      </c>
      <c r="O1" s="73" t="s">
        <v>4732</v>
      </c>
      <c r="P1" s="73" t="s">
        <v>4884</v>
      </c>
      <c r="Q1" s="73" t="s">
        <v>4885</v>
      </c>
    </row>
    <row r="2" spans="1:17">
      <c r="A2" t="s">
        <v>1896</v>
      </c>
      <c r="B2" s="132" t="s">
        <v>1468</v>
      </c>
      <c r="C2" s="132" t="s">
        <v>4733</v>
      </c>
      <c r="D2">
        <v>1865</v>
      </c>
      <c r="E2">
        <f>COUNTIFS('GDB 1866-1871'!$A:$A,$B2,'GDB 1866-1871'!$R:$R,$A2,'GDB 1866-1871'!$T:$T,"Công vụ")</f>
        <v>6</v>
      </c>
      <c r="F2">
        <f>COUNTIFS('GDB 1866-1871'!$A:$A,$B2,'GDB 1866-1871'!$R:$R,$A2,'GDB 1866-1871'!$T:$T,"Tạp vụ")</f>
        <v>9</v>
      </c>
      <c r="G2">
        <f>COUNTIFS('GDB 1866-1871'!$A:$A,$B2,'GDB 1866-1871'!$R:$R,$A2,'GDB 1866-1871'!$T:$T,"Giá chợ")</f>
        <v>0</v>
      </c>
      <c r="H2">
        <f>COUNTIFS('GDB 1866-1871'!$A:$A,$B2,'GDB 1866-1871'!$R:$R,$A2,'GDB 1866-1871'!$T:$T,"Phụ thêm GDB")</f>
        <v>0</v>
      </c>
      <c r="I2">
        <f>E2+F2+G2</f>
        <v>15</v>
      </c>
      <c r="J2">
        <f>IF(E2&gt;0,1,0)</f>
        <v>1</v>
      </c>
      <c r="K2">
        <f>IF(F2&gt;0,1,0)</f>
        <v>1</v>
      </c>
      <c r="L2">
        <f>IF(G2&gt;0,1,0)</f>
        <v>0</v>
      </c>
      <c r="M2" t="str">
        <f>IF(AND(J2=1,K2=1,L2=1),"CV+TV+GC",IF(AND(J2=1,K2=1),"CV+TV",IF(AND(J2=1,L2=1),"CV+GC",IF(AND(K2=1,L2=1),"TV+GC",IF(J2=1,"CV",IF(K2=1,"TV",IF(L2=1,"GC","(none)")))))))</f>
        <v>CV+TV</v>
      </c>
      <c r="N2">
        <f>E2-COUNTIFS('GDB 1866-1871'!$A:$A,$B2,'GDB 1866-1871'!$R:$R,$A2,'GDB 1866-1871'!$T:$T,"Công vụ",'GDB 1866-1871'!$E:$E,"Không có")-COUNTIFS('GDB 1866-1871'!$A:$A,$B2,'GDB 1866-1871'!$R:$R,$A2,'GDB 1866-1871'!$T:$T,"Công vụ",'GDB 1866-1871'!$E:$E,"")</f>
        <v>1</v>
      </c>
      <c r="O2">
        <f>F2-COUNTIFS('GDB 1866-1871'!$A:$A,$B2,'GDB 1866-1871'!$R:$R,$A2,'GDB 1866-1871'!$T:$T,"Tạp vụ",'GDB 1866-1871'!$E:$E,"Không có")-COUNTIFS('GDB 1866-1871'!$A:$A,$B2,'GDB 1866-1871'!$R:$R,$A2,'GDB 1866-1871'!$T:$T,"Tạp vụ",'GDB 1866-1871'!$E:$E,"")</f>
        <v>0</v>
      </c>
      <c r="P2">
        <f>IF($B2="","",VALUE(MID($B2,7,4)&amp;MID($B2,4,2)&amp;MID($B2,1,2)))</f>
        <v>18650715</v>
      </c>
      <c r="Q2" t="str">
        <f>IF($A2="Potteaux",IF(P2&lt;18690601,"A_PotSom","B_PotChuyenTiep"),IF($A2="TVK","C_TVK",IF($A2="Janneau","D_Janneau","")))</f>
        <v>A_PotSom</v>
      </c>
    </row>
    <row r="3" spans="1:17">
      <c r="A3" t="s">
        <v>1896</v>
      </c>
      <c r="B3" s="132" t="s">
        <v>1480</v>
      </c>
      <c r="C3" s="132" t="s">
        <v>4734</v>
      </c>
      <c r="D3">
        <v>1865</v>
      </c>
      <c r="E3">
        <f>COUNTIFS('GDB 1866-1871'!$A:$A,$B3,'GDB 1866-1871'!$R:$R,$A3,'GDB 1866-1871'!$T:$T,"Công vụ")</f>
        <v>5</v>
      </c>
      <c r="F3">
        <f>COUNTIFS('GDB 1866-1871'!$A:$A,$B3,'GDB 1866-1871'!$R:$R,$A3,'GDB 1866-1871'!$T:$T,"Tạp vụ")</f>
        <v>14</v>
      </c>
      <c r="G3">
        <f>COUNTIFS('GDB 1866-1871'!$A:$A,$B3,'GDB 1866-1871'!$R:$R,$A3,'GDB 1866-1871'!$T:$T,"Giá chợ")</f>
        <v>4</v>
      </c>
      <c r="H3">
        <f>COUNTIFS('GDB 1866-1871'!$A:$A,$B3,'GDB 1866-1871'!$R:$R,$A3,'GDB 1866-1871'!$T:$T,"Phụ thêm GDB")</f>
        <v>0</v>
      </c>
      <c r="I3">
        <f t="shared" ref="I3:I61" si="0">E3+F3+G3</f>
        <v>23</v>
      </c>
      <c r="J3">
        <f t="shared" ref="J3:J61" si="1">IF(E3&gt;0,1,0)</f>
        <v>1</v>
      </c>
      <c r="K3">
        <f t="shared" ref="K3:K61" si="2">IF(F3&gt;0,1,0)</f>
        <v>1</v>
      </c>
      <c r="L3">
        <f t="shared" ref="L3:L61" si="3">IF(G3&gt;0,1,0)</f>
        <v>1</v>
      </c>
      <c r="M3" t="str">
        <f t="shared" ref="M3:M61" si="4">IF(AND(J3=1,K3=1,L3=1),"CV+TV+GC",IF(AND(J3=1,K3=1),"CV+TV",IF(AND(J3=1,L3=1),"CV+GC",IF(AND(K3=1,L3=1),"TV+GC",IF(J3=1,"CV",IF(K3=1,"TV",IF(L3=1,"GC","(none)")))))))</f>
        <v>CV+TV+GC</v>
      </c>
      <c r="N3">
        <f>E3-COUNTIFS('GDB 1866-1871'!$A:$A,$B3,'GDB 1866-1871'!$R:$R,$A3,'GDB 1866-1871'!$T:$T,"Công vụ",'GDB 1866-1871'!$E:$E,"Không có")-COUNTIFS('GDB 1866-1871'!$A:$A,$B3,'GDB 1866-1871'!$R:$R,$A3,'GDB 1866-1871'!$T:$T,"Công vụ",'GDB 1866-1871'!$E:$E,"")</f>
        <v>3</v>
      </c>
      <c r="O3">
        <f>F3-COUNTIFS('GDB 1866-1871'!$A:$A,$B3,'GDB 1866-1871'!$R:$R,$A3,'GDB 1866-1871'!$T:$T,"Tạp vụ",'GDB 1866-1871'!$E:$E,"Không có")-COUNTIFS('GDB 1866-1871'!$A:$A,$B3,'GDB 1866-1871'!$R:$R,$A3,'GDB 1866-1871'!$T:$T,"Tạp vụ",'GDB 1866-1871'!$E:$E,"")</f>
        <v>4</v>
      </c>
      <c r="P3">
        <f t="shared" ref="P3:P62" si="5">IF($B3="","",VALUE(MID($B3,7,4)&amp;MID($B3,4,2)&amp;MID($B3,1,2)))</f>
        <v>18650815</v>
      </c>
      <c r="Q3" t="str">
        <f t="shared" ref="Q3:Q62" si="6">IF($A3="Potteaux",IF(P3&lt;18690601,"A_PotSom","B_PotChuyenTiep"),IF($A3="TVK","C_TVK",IF($A3="Janneau","D_Janneau","")))</f>
        <v>A_PotSom</v>
      </c>
    </row>
    <row r="4" spans="1:17">
      <c r="A4" t="s">
        <v>1896</v>
      </c>
      <c r="B4" s="132" t="s">
        <v>1977</v>
      </c>
      <c r="C4" s="132" t="s">
        <v>4735</v>
      </c>
      <c r="D4">
        <v>1865</v>
      </c>
      <c r="E4">
        <f>COUNTIFS('GDB 1866-1871'!$A:$A,$B4,'GDB 1866-1871'!$R:$R,$A4,'GDB 1866-1871'!$T:$T,"Công vụ")</f>
        <v>1</v>
      </c>
      <c r="F4">
        <f>COUNTIFS('GDB 1866-1871'!$A:$A,$B4,'GDB 1866-1871'!$R:$R,$A4,'GDB 1866-1871'!$T:$T,"Tạp vụ")</f>
        <v>18</v>
      </c>
      <c r="G4">
        <f>COUNTIFS('GDB 1866-1871'!$A:$A,$B4,'GDB 1866-1871'!$R:$R,$A4,'GDB 1866-1871'!$T:$T,"Giá chợ")</f>
        <v>0</v>
      </c>
      <c r="H4">
        <f>COUNTIFS('GDB 1866-1871'!$A:$A,$B4,'GDB 1866-1871'!$R:$R,$A4,'GDB 1866-1871'!$T:$T,"Phụ thêm GDB")</f>
        <v>0</v>
      </c>
      <c r="I4">
        <f t="shared" si="0"/>
        <v>19</v>
      </c>
      <c r="J4">
        <f t="shared" si="1"/>
        <v>1</v>
      </c>
      <c r="K4">
        <f t="shared" si="2"/>
        <v>1</v>
      </c>
      <c r="L4">
        <f t="shared" si="3"/>
        <v>0</v>
      </c>
      <c r="M4" t="str">
        <f t="shared" si="4"/>
        <v>CV+TV</v>
      </c>
      <c r="N4">
        <f>E4-COUNTIFS('GDB 1866-1871'!$A:$A,$B4,'GDB 1866-1871'!$R:$R,$A4,'GDB 1866-1871'!$T:$T,"Công vụ",'GDB 1866-1871'!$E:$E,"Không có")-COUNTIFS('GDB 1866-1871'!$A:$A,$B4,'GDB 1866-1871'!$R:$R,$A4,'GDB 1866-1871'!$T:$T,"Công vụ",'GDB 1866-1871'!$E:$E,"")</f>
        <v>0</v>
      </c>
      <c r="O4">
        <f>F4-COUNTIFS('GDB 1866-1871'!$A:$A,$B4,'GDB 1866-1871'!$R:$R,$A4,'GDB 1866-1871'!$T:$T,"Tạp vụ",'GDB 1866-1871'!$E:$E,"Không có")-COUNTIFS('GDB 1866-1871'!$A:$A,$B4,'GDB 1866-1871'!$R:$R,$A4,'GDB 1866-1871'!$T:$T,"Tạp vụ",'GDB 1866-1871'!$E:$E,"")</f>
        <v>1</v>
      </c>
      <c r="P4">
        <f t="shared" si="5"/>
        <v>18651015</v>
      </c>
      <c r="Q4" t="str">
        <f t="shared" si="6"/>
        <v>A_PotSom</v>
      </c>
    </row>
    <row r="5" spans="1:17">
      <c r="A5" t="s">
        <v>1896</v>
      </c>
      <c r="B5" s="132" t="s">
        <v>274</v>
      </c>
      <c r="C5" s="132" t="s">
        <v>4736</v>
      </c>
      <c r="D5">
        <v>1866</v>
      </c>
      <c r="E5">
        <f>COUNTIFS('GDB 1866-1871'!$A:$A,$B5,'GDB 1866-1871'!$R:$R,$A5,'GDB 1866-1871'!$T:$T,"Công vụ")</f>
        <v>2</v>
      </c>
      <c r="F5">
        <f>COUNTIFS('GDB 1866-1871'!$A:$A,$B5,'GDB 1866-1871'!$R:$R,$A5,'GDB 1866-1871'!$T:$T,"Tạp vụ")</f>
        <v>10</v>
      </c>
      <c r="G5">
        <f>COUNTIFS('GDB 1866-1871'!$A:$A,$B5,'GDB 1866-1871'!$R:$R,$A5,'GDB 1866-1871'!$T:$T,"Giá chợ")</f>
        <v>8</v>
      </c>
      <c r="H5">
        <f>COUNTIFS('GDB 1866-1871'!$A:$A,$B5,'GDB 1866-1871'!$R:$R,$A5,'GDB 1866-1871'!$T:$T,"Phụ thêm GDB")</f>
        <v>0</v>
      </c>
      <c r="I5">
        <f t="shared" si="0"/>
        <v>20</v>
      </c>
      <c r="J5">
        <f t="shared" si="1"/>
        <v>1</v>
      </c>
      <c r="K5">
        <f t="shared" si="2"/>
        <v>1</v>
      </c>
      <c r="L5">
        <f t="shared" si="3"/>
        <v>1</v>
      </c>
      <c r="M5" t="str">
        <f t="shared" si="4"/>
        <v>CV+TV+GC</v>
      </c>
      <c r="N5">
        <f>E5-COUNTIFS('GDB 1866-1871'!$A:$A,$B5,'GDB 1866-1871'!$R:$R,$A5,'GDB 1866-1871'!$T:$T,"Công vụ",'GDB 1866-1871'!$E:$E,"Không có")-COUNTIFS('GDB 1866-1871'!$A:$A,$B5,'GDB 1866-1871'!$R:$R,$A5,'GDB 1866-1871'!$T:$T,"Công vụ",'GDB 1866-1871'!$E:$E,"")</f>
        <v>0</v>
      </c>
      <c r="O5">
        <f>F5-COUNTIFS('GDB 1866-1871'!$A:$A,$B5,'GDB 1866-1871'!$R:$R,$A5,'GDB 1866-1871'!$T:$T,"Tạp vụ",'GDB 1866-1871'!$E:$E,"Không có")-COUNTIFS('GDB 1866-1871'!$A:$A,$B5,'GDB 1866-1871'!$R:$R,$A5,'GDB 1866-1871'!$T:$T,"Tạp vụ",'GDB 1866-1871'!$E:$E,"")</f>
        <v>3</v>
      </c>
      <c r="P5">
        <f t="shared" si="5"/>
        <v>18660115</v>
      </c>
      <c r="Q5" t="str">
        <f t="shared" si="6"/>
        <v>A_PotSom</v>
      </c>
    </row>
    <row r="6" spans="1:17">
      <c r="A6" t="s">
        <v>1896</v>
      </c>
      <c r="B6" s="132" t="s">
        <v>290</v>
      </c>
      <c r="C6" s="132" t="s">
        <v>4737</v>
      </c>
      <c r="D6">
        <v>1866</v>
      </c>
      <c r="E6">
        <f>COUNTIFS('GDB 1866-1871'!$A:$A,$B6,'GDB 1866-1871'!$R:$R,$A6,'GDB 1866-1871'!$T:$T,"Công vụ")</f>
        <v>14</v>
      </c>
      <c r="F6">
        <f>COUNTIFS('GDB 1866-1871'!$A:$A,$B6,'GDB 1866-1871'!$R:$R,$A6,'GDB 1866-1871'!$T:$T,"Tạp vụ")</f>
        <v>0</v>
      </c>
      <c r="G6">
        <f>COUNTIFS('GDB 1866-1871'!$A:$A,$B6,'GDB 1866-1871'!$R:$R,$A6,'GDB 1866-1871'!$T:$T,"Giá chợ")</f>
        <v>9</v>
      </c>
      <c r="H6">
        <f>COUNTIFS('GDB 1866-1871'!$A:$A,$B6,'GDB 1866-1871'!$R:$R,$A6,'GDB 1866-1871'!$T:$T,"Phụ thêm GDB")</f>
        <v>0</v>
      </c>
      <c r="I6">
        <f t="shared" si="0"/>
        <v>23</v>
      </c>
      <c r="J6">
        <f t="shared" si="1"/>
        <v>1</v>
      </c>
      <c r="K6">
        <f t="shared" si="2"/>
        <v>0</v>
      </c>
      <c r="L6">
        <f t="shared" si="3"/>
        <v>1</v>
      </c>
      <c r="M6" t="str">
        <f t="shared" si="4"/>
        <v>CV+GC</v>
      </c>
      <c r="N6">
        <f>E6-COUNTIFS('GDB 1866-1871'!$A:$A,$B6,'GDB 1866-1871'!$R:$R,$A6,'GDB 1866-1871'!$T:$T,"Công vụ",'GDB 1866-1871'!$E:$E,"Không có")-COUNTIFS('GDB 1866-1871'!$A:$A,$B6,'GDB 1866-1871'!$R:$R,$A6,'GDB 1866-1871'!$T:$T,"Công vụ",'GDB 1866-1871'!$E:$E,"")</f>
        <v>2</v>
      </c>
      <c r="O6">
        <f>F6-COUNTIFS('GDB 1866-1871'!$A:$A,$B6,'GDB 1866-1871'!$R:$R,$A6,'GDB 1866-1871'!$T:$T,"Tạp vụ",'GDB 1866-1871'!$E:$E,"Không có")-COUNTIFS('GDB 1866-1871'!$A:$A,$B6,'GDB 1866-1871'!$R:$R,$A6,'GDB 1866-1871'!$T:$T,"Tạp vụ",'GDB 1866-1871'!$E:$E,"")</f>
        <v>0</v>
      </c>
      <c r="P6">
        <f t="shared" si="5"/>
        <v>18660215</v>
      </c>
      <c r="Q6" t="str">
        <f t="shared" si="6"/>
        <v>A_PotSom</v>
      </c>
    </row>
    <row r="7" spans="1:17">
      <c r="A7" t="s">
        <v>1896</v>
      </c>
      <c r="B7" s="132" t="s">
        <v>308</v>
      </c>
      <c r="C7" s="132" t="s">
        <v>4738</v>
      </c>
      <c r="D7">
        <v>1866</v>
      </c>
      <c r="E7">
        <f>COUNTIFS('GDB 1866-1871'!$A:$A,$B7,'GDB 1866-1871'!$R:$R,$A7,'GDB 1866-1871'!$T:$T,"Công vụ")</f>
        <v>4</v>
      </c>
      <c r="F7">
        <f>COUNTIFS('GDB 1866-1871'!$A:$A,$B7,'GDB 1866-1871'!$R:$R,$A7,'GDB 1866-1871'!$T:$T,"Tạp vụ")</f>
        <v>13</v>
      </c>
      <c r="G7">
        <f>COUNTIFS('GDB 1866-1871'!$A:$A,$B7,'GDB 1866-1871'!$R:$R,$A7,'GDB 1866-1871'!$T:$T,"Giá chợ")</f>
        <v>0</v>
      </c>
      <c r="H7">
        <f>COUNTIFS('GDB 1866-1871'!$A:$A,$B7,'GDB 1866-1871'!$R:$R,$A7,'GDB 1866-1871'!$T:$T,"Phụ thêm GDB")</f>
        <v>0</v>
      </c>
      <c r="I7">
        <f t="shared" si="0"/>
        <v>17</v>
      </c>
      <c r="J7">
        <f t="shared" si="1"/>
        <v>1</v>
      </c>
      <c r="K7">
        <f t="shared" si="2"/>
        <v>1</v>
      </c>
      <c r="L7">
        <f t="shared" si="3"/>
        <v>0</v>
      </c>
      <c r="M7" t="str">
        <f t="shared" si="4"/>
        <v>CV+TV</v>
      </c>
      <c r="N7">
        <f>E7-COUNTIFS('GDB 1866-1871'!$A:$A,$B7,'GDB 1866-1871'!$R:$R,$A7,'GDB 1866-1871'!$T:$T,"Công vụ",'GDB 1866-1871'!$E:$E,"Không có")-COUNTIFS('GDB 1866-1871'!$A:$A,$B7,'GDB 1866-1871'!$R:$R,$A7,'GDB 1866-1871'!$T:$T,"Công vụ",'GDB 1866-1871'!$E:$E,"")</f>
        <v>1</v>
      </c>
      <c r="O7">
        <f>F7-COUNTIFS('GDB 1866-1871'!$A:$A,$B7,'GDB 1866-1871'!$R:$R,$A7,'GDB 1866-1871'!$T:$T,"Tạp vụ",'GDB 1866-1871'!$E:$E,"Không có")-COUNTIFS('GDB 1866-1871'!$A:$A,$B7,'GDB 1866-1871'!$R:$R,$A7,'GDB 1866-1871'!$T:$T,"Tạp vụ",'GDB 1866-1871'!$E:$E,"")</f>
        <v>8</v>
      </c>
      <c r="P7">
        <f t="shared" si="5"/>
        <v>18660315</v>
      </c>
      <c r="Q7" t="str">
        <f t="shared" si="6"/>
        <v>A_PotSom</v>
      </c>
    </row>
    <row r="8" spans="1:17">
      <c r="A8" t="s">
        <v>1896</v>
      </c>
      <c r="B8" s="132" t="s">
        <v>318</v>
      </c>
      <c r="C8" s="132" t="s">
        <v>4733</v>
      </c>
      <c r="D8">
        <v>1866</v>
      </c>
      <c r="E8">
        <f>COUNTIFS('GDB 1866-1871'!$A:$A,$B8,'GDB 1866-1871'!$R:$R,$A8,'GDB 1866-1871'!$T:$T,"Công vụ")</f>
        <v>3</v>
      </c>
      <c r="F8">
        <f>COUNTIFS('GDB 1866-1871'!$A:$A,$B8,'GDB 1866-1871'!$R:$R,$A8,'GDB 1866-1871'!$T:$T,"Tạp vụ")</f>
        <v>8</v>
      </c>
      <c r="G8">
        <f>COUNTIFS('GDB 1866-1871'!$A:$A,$B8,'GDB 1866-1871'!$R:$R,$A8,'GDB 1866-1871'!$T:$T,"Giá chợ")</f>
        <v>4</v>
      </c>
      <c r="H8">
        <f>COUNTIFS('GDB 1866-1871'!$A:$A,$B8,'GDB 1866-1871'!$R:$R,$A8,'GDB 1866-1871'!$T:$T,"Phụ thêm GDB")</f>
        <v>3</v>
      </c>
      <c r="I8">
        <f t="shared" si="0"/>
        <v>15</v>
      </c>
      <c r="J8">
        <f t="shared" si="1"/>
        <v>1</v>
      </c>
      <c r="K8">
        <f t="shared" si="2"/>
        <v>1</v>
      </c>
      <c r="L8">
        <f t="shared" si="3"/>
        <v>1</v>
      </c>
      <c r="M8" t="str">
        <f t="shared" si="4"/>
        <v>CV+TV+GC</v>
      </c>
      <c r="N8">
        <f>E8-COUNTIFS('GDB 1866-1871'!$A:$A,$B8,'GDB 1866-1871'!$R:$R,$A8,'GDB 1866-1871'!$T:$T,"Công vụ",'GDB 1866-1871'!$E:$E,"Không có")-COUNTIFS('GDB 1866-1871'!$A:$A,$B8,'GDB 1866-1871'!$R:$R,$A8,'GDB 1866-1871'!$T:$T,"Công vụ",'GDB 1866-1871'!$E:$E,"")</f>
        <v>1</v>
      </c>
      <c r="O8">
        <f>F8-COUNTIFS('GDB 1866-1871'!$A:$A,$B8,'GDB 1866-1871'!$R:$R,$A8,'GDB 1866-1871'!$T:$T,"Tạp vụ",'GDB 1866-1871'!$E:$E,"Không có")-COUNTIFS('GDB 1866-1871'!$A:$A,$B8,'GDB 1866-1871'!$R:$R,$A8,'GDB 1866-1871'!$T:$T,"Tạp vụ",'GDB 1866-1871'!$E:$E,"")</f>
        <v>2</v>
      </c>
      <c r="P8">
        <f t="shared" si="5"/>
        <v>18660415</v>
      </c>
      <c r="Q8" t="str">
        <f t="shared" si="6"/>
        <v>A_PotSom</v>
      </c>
    </row>
    <row r="9" spans="1:17">
      <c r="A9" t="s">
        <v>1896</v>
      </c>
      <c r="B9" s="132" t="s">
        <v>343</v>
      </c>
      <c r="C9" s="132" t="s">
        <v>4734</v>
      </c>
      <c r="D9">
        <v>1866</v>
      </c>
      <c r="E9">
        <f>COUNTIFS('GDB 1866-1871'!$A:$A,$B9,'GDB 1866-1871'!$R:$R,$A9,'GDB 1866-1871'!$T:$T,"Công vụ")</f>
        <v>4</v>
      </c>
      <c r="F9">
        <f>COUNTIFS('GDB 1866-1871'!$A:$A,$B9,'GDB 1866-1871'!$R:$R,$A9,'GDB 1866-1871'!$T:$T,"Tạp vụ")</f>
        <v>12</v>
      </c>
      <c r="G9">
        <f>COUNTIFS('GDB 1866-1871'!$A:$A,$B9,'GDB 1866-1871'!$R:$R,$A9,'GDB 1866-1871'!$T:$T,"Giá chợ")</f>
        <v>0</v>
      </c>
      <c r="H9">
        <f>COUNTIFS('GDB 1866-1871'!$A:$A,$B9,'GDB 1866-1871'!$R:$R,$A9,'GDB 1866-1871'!$T:$T,"Phụ thêm GDB")</f>
        <v>0</v>
      </c>
      <c r="I9">
        <f t="shared" si="0"/>
        <v>16</v>
      </c>
      <c r="J9">
        <f t="shared" si="1"/>
        <v>1</v>
      </c>
      <c r="K9">
        <f t="shared" si="2"/>
        <v>1</v>
      </c>
      <c r="L9">
        <f t="shared" si="3"/>
        <v>0</v>
      </c>
      <c r="M9" t="str">
        <f t="shared" si="4"/>
        <v>CV+TV</v>
      </c>
      <c r="N9">
        <f>E9-COUNTIFS('GDB 1866-1871'!$A:$A,$B9,'GDB 1866-1871'!$R:$R,$A9,'GDB 1866-1871'!$T:$T,"Công vụ",'GDB 1866-1871'!$E:$E,"Không có")-COUNTIFS('GDB 1866-1871'!$A:$A,$B9,'GDB 1866-1871'!$R:$R,$A9,'GDB 1866-1871'!$T:$T,"Công vụ",'GDB 1866-1871'!$E:$E,"")</f>
        <v>1</v>
      </c>
      <c r="O9">
        <f>F9-COUNTIFS('GDB 1866-1871'!$A:$A,$B9,'GDB 1866-1871'!$R:$R,$A9,'GDB 1866-1871'!$T:$T,"Tạp vụ",'GDB 1866-1871'!$E:$E,"Không có")-COUNTIFS('GDB 1866-1871'!$A:$A,$B9,'GDB 1866-1871'!$R:$R,$A9,'GDB 1866-1871'!$T:$T,"Tạp vụ",'GDB 1866-1871'!$E:$E,"")</f>
        <v>3</v>
      </c>
      <c r="P9">
        <f t="shared" si="5"/>
        <v>18660515</v>
      </c>
      <c r="Q9" t="str">
        <f t="shared" si="6"/>
        <v>A_PotSom</v>
      </c>
    </row>
    <row r="10" spans="1:17">
      <c r="A10" t="s">
        <v>1896</v>
      </c>
      <c r="B10" s="132" t="s">
        <v>374</v>
      </c>
      <c r="C10" s="132" t="s">
        <v>4735</v>
      </c>
      <c r="D10">
        <v>1866</v>
      </c>
      <c r="E10">
        <f>COUNTIFS('GDB 1866-1871'!$A:$A,$B10,'GDB 1866-1871'!$R:$R,$A10,'GDB 1866-1871'!$T:$T,"Công vụ")</f>
        <v>3</v>
      </c>
      <c r="F10">
        <f>COUNTIFS('GDB 1866-1871'!$A:$A,$B10,'GDB 1866-1871'!$R:$R,$A10,'GDB 1866-1871'!$T:$T,"Tạp vụ")</f>
        <v>13</v>
      </c>
      <c r="G10">
        <f>COUNTIFS('GDB 1866-1871'!$A:$A,$B10,'GDB 1866-1871'!$R:$R,$A10,'GDB 1866-1871'!$T:$T,"Giá chợ")</f>
        <v>0</v>
      </c>
      <c r="H10">
        <f>COUNTIFS('GDB 1866-1871'!$A:$A,$B10,'GDB 1866-1871'!$R:$R,$A10,'GDB 1866-1871'!$T:$T,"Phụ thêm GDB")</f>
        <v>0</v>
      </c>
      <c r="I10">
        <f t="shared" si="0"/>
        <v>16</v>
      </c>
      <c r="J10">
        <f t="shared" si="1"/>
        <v>1</v>
      </c>
      <c r="K10">
        <f t="shared" si="2"/>
        <v>1</v>
      </c>
      <c r="L10">
        <f t="shared" si="3"/>
        <v>0</v>
      </c>
      <c r="M10" t="str">
        <f t="shared" si="4"/>
        <v>CV+TV</v>
      </c>
      <c r="N10">
        <f>E10-COUNTIFS('GDB 1866-1871'!$A:$A,$B10,'GDB 1866-1871'!$R:$R,$A10,'GDB 1866-1871'!$T:$T,"Công vụ",'GDB 1866-1871'!$E:$E,"Không có")-COUNTIFS('GDB 1866-1871'!$A:$A,$B10,'GDB 1866-1871'!$R:$R,$A10,'GDB 1866-1871'!$T:$T,"Công vụ",'GDB 1866-1871'!$E:$E,"")</f>
        <v>0</v>
      </c>
      <c r="O10">
        <f>F10-COUNTIFS('GDB 1866-1871'!$A:$A,$B10,'GDB 1866-1871'!$R:$R,$A10,'GDB 1866-1871'!$T:$T,"Tạp vụ",'GDB 1866-1871'!$E:$E,"Không có")-COUNTIFS('GDB 1866-1871'!$A:$A,$B10,'GDB 1866-1871'!$R:$R,$A10,'GDB 1866-1871'!$T:$T,"Tạp vụ",'GDB 1866-1871'!$E:$E,"")</f>
        <v>8</v>
      </c>
      <c r="P10">
        <f t="shared" si="5"/>
        <v>18660615</v>
      </c>
      <c r="Q10" t="str">
        <f t="shared" si="6"/>
        <v>A_PotSom</v>
      </c>
    </row>
    <row r="11" spans="1:17">
      <c r="A11" t="s">
        <v>1896</v>
      </c>
      <c r="B11" s="132" t="s">
        <v>402</v>
      </c>
      <c r="C11" s="132" t="s">
        <v>4739</v>
      </c>
      <c r="D11">
        <v>1866</v>
      </c>
      <c r="E11">
        <f>COUNTIFS('GDB 1866-1871'!$A:$A,$B11,'GDB 1866-1871'!$R:$R,$A11,'GDB 1866-1871'!$T:$T,"Công vụ")</f>
        <v>5</v>
      </c>
      <c r="F11">
        <f>COUNTIFS('GDB 1866-1871'!$A:$A,$B11,'GDB 1866-1871'!$R:$R,$A11,'GDB 1866-1871'!$T:$T,"Tạp vụ")</f>
        <v>16</v>
      </c>
      <c r="G11">
        <f>COUNTIFS('GDB 1866-1871'!$A:$A,$B11,'GDB 1866-1871'!$R:$R,$A11,'GDB 1866-1871'!$T:$T,"Giá chợ")</f>
        <v>0</v>
      </c>
      <c r="H11">
        <f>COUNTIFS('GDB 1866-1871'!$A:$A,$B11,'GDB 1866-1871'!$R:$R,$A11,'GDB 1866-1871'!$T:$T,"Phụ thêm GDB")</f>
        <v>0</v>
      </c>
      <c r="I11">
        <f t="shared" si="0"/>
        <v>21</v>
      </c>
      <c r="J11">
        <f t="shared" si="1"/>
        <v>1</v>
      </c>
      <c r="K11">
        <f t="shared" si="2"/>
        <v>1</v>
      </c>
      <c r="L11">
        <f t="shared" si="3"/>
        <v>0</v>
      </c>
      <c r="M11" t="str">
        <f t="shared" si="4"/>
        <v>CV+TV</v>
      </c>
      <c r="N11">
        <f>E11-COUNTIFS('GDB 1866-1871'!$A:$A,$B11,'GDB 1866-1871'!$R:$R,$A11,'GDB 1866-1871'!$T:$T,"Công vụ",'GDB 1866-1871'!$E:$E,"Không có")-COUNTIFS('GDB 1866-1871'!$A:$A,$B11,'GDB 1866-1871'!$R:$R,$A11,'GDB 1866-1871'!$T:$T,"Công vụ",'GDB 1866-1871'!$E:$E,"")</f>
        <v>3</v>
      </c>
      <c r="O11">
        <f>F11-COUNTIFS('GDB 1866-1871'!$A:$A,$B11,'GDB 1866-1871'!$R:$R,$A11,'GDB 1866-1871'!$T:$T,"Tạp vụ",'GDB 1866-1871'!$E:$E,"Không có")-COUNTIFS('GDB 1866-1871'!$A:$A,$B11,'GDB 1866-1871'!$R:$R,$A11,'GDB 1866-1871'!$T:$T,"Tạp vụ",'GDB 1866-1871'!$E:$E,"")</f>
        <v>13</v>
      </c>
      <c r="P11">
        <f t="shared" si="5"/>
        <v>18660715</v>
      </c>
      <c r="Q11" t="str">
        <f t="shared" si="6"/>
        <v>A_PotSom</v>
      </c>
    </row>
    <row r="12" spans="1:17">
      <c r="A12" t="s">
        <v>1896</v>
      </c>
      <c r="B12" s="132" t="s">
        <v>167</v>
      </c>
      <c r="C12" s="132" t="s">
        <v>4740</v>
      </c>
      <c r="D12">
        <v>1866</v>
      </c>
      <c r="E12">
        <f>COUNTIFS('GDB 1866-1871'!$A:$A,$B12,'GDB 1866-1871'!$R:$R,$A12,'GDB 1866-1871'!$T:$T,"Công vụ")</f>
        <v>10</v>
      </c>
      <c r="F12">
        <f>COUNTIFS('GDB 1866-1871'!$A:$A,$B12,'GDB 1866-1871'!$R:$R,$A12,'GDB 1866-1871'!$T:$T,"Tạp vụ")</f>
        <v>0</v>
      </c>
      <c r="G12">
        <f>COUNTIFS('GDB 1866-1871'!$A:$A,$B12,'GDB 1866-1871'!$R:$R,$A12,'GDB 1866-1871'!$T:$T,"Giá chợ")</f>
        <v>3</v>
      </c>
      <c r="H12">
        <f>COUNTIFS('GDB 1866-1871'!$A:$A,$B12,'GDB 1866-1871'!$R:$R,$A12,'GDB 1866-1871'!$T:$T,"Phụ thêm GDB")</f>
        <v>0</v>
      </c>
      <c r="I12">
        <f t="shared" si="0"/>
        <v>13</v>
      </c>
      <c r="J12">
        <f t="shared" si="1"/>
        <v>1</v>
      </c>
      <c r="K12">
        <f t="shared" si="2"/>
        <v>0</v>
      </c>
      <c r="L12">
        <f t="shared" si="3"/>
        <v>1</v>
      </c>
      <c r="M12" t="str">
        <f t="shared" si="4"/>
        <v>CV+GC</v>
      </c>
      <c r="N12">
        <f>E12-COUNTIFS('GDB 1866-1871'!$A:$A,$B12,'GDB 1866-1871'!$R:$R,$A12,'GDB 1866-1871'!$T:$T,"Công vụ",'GDB 1866-1871'!$E:$E,"Không có")-COUNTIFS('GDB 1866-1871'!$A:$A,$B12,'GDB 1866-1871'!$R:$R,$A12,'GDB 1866-1871'!$T:$T,"Công vụ",'GDB 1866-1871'!$E:$E,"")</f>
        <v>3</v>
      </c>
      <c r="O12">
        <f>F12-COUNTIFS('GDB 1866-1871'!$A:$A,$B12,'GDB 1866-1871'!$R:$R,$A12,'GDB 1866-1871'!$T:$T,"Tạp vụ",'GDB 1866-1871'!$E:$E,"Không có")-COUNTIFS('GDB 1866-1871'!$A:$A,$B12,'GDB 1866-1871'!$R:$R,$A12,'GDB 1866-1871'!$T:$T,"Tạp vụ",'GDB 1866-1871'!$E:$E,"")</f>
        <v>0</v>
      </c>
      <c r="P12">
        <f t="shared" si="5"/>
        <v>18660815</v>
      </c>
      <c r="Q12" t="str">
        <f t="shared" si="6"/>
        <v>A_PotSom</v>
      </c>
    </row>
    <row r="13" spans="1:17">
      <c r="A13" t="s">
        <v>1896</v>
      </c>
      <c r="B13" s="132" t="s">
        <v>169</v>
      </c>
      <c r="C13" s="132" t="s">
        <v>4741</v>
      </c>
      <c r="D13">
        <v>1866</v>
      </c>
      <c r="E13">
        <f>COUNTIFS('GDB 1866-1871'!$A:$A,$B13,'GDB 1866-1871'!$R:$R,$A13,'GDB 1866-1871'!$T:$T,"Công vụ")</f>
        <v>2</v>
      </c>
      <c r="F13">
        <f>COUNTIFS('GDB 1866-1871'!$A:$A,$B13,'GDB 1866-1871'!$R:$R,$A13,'GDB 1866-1871'!$T:$T,"Tạp vụ")</f>
        <v>4</v>
      </c>
      <c r="G13">
        <f>COUNTIFS('GDB 1866-1871'!$A:$A,$B13,'GDB 1866-1871'!$R:$R,$A13,'GDB 1866-1871'!$T:$T,"Giá chợ")</f>
        <v>3</v>
      </c>
      <c r="H13">
        <f>COUNTIFS('GDB 1866-1871'!$A:$A,$B13,'GDB 1866-1871'!$R:$R,$A13,'GDB 1866-1871'!$T:$T,"Phụ thêm GDB")</f>
        <v>0</v>
      </c>
      <c r="I13">
        <f t="shared" si="0"/>
        <v>9</v>
      </c>
      <c r="J13">
        <f t="shared" si="1"/>
        <v>1</v>
      </c>
      <c r="K13">
        <f t="shared" si="2"/>
        <v>1</v>
      </c>
      <c r="L13">
        <f t="shared" si="3"/>
        <v>1</v>
      </c>
      <c r="M13" t="str">
        <f t="shared" si="4"/>
        <v>CV+TV+GC</v>
      </c>
      <c r="N13">
        <f>E13-COUNTIFS('GDB 1866-1871'!$A:$A,$B13,'GDB 1866-1871'!$R:$R,$A13,'GDB 1866-1871'!$T:$T,"Công vụ",'GDB 1866-1871'!$E:$E,"Không có")-COUNTIFS('GDB 1866-1871'!$A:$A,$B13,'GDB 1866-1871'!$R:$R,$A13,'GDB 1866-1871'!$T:$T,"Công vụ",'GDB 1866-1871'!$E:$E,"")</f>
        <v>1</v>
      </c>
      <c r="O13">
        <f>F13-COUNTIFS('GDB 1866-1871'!$A:$A,$B13,'GDB 1866-1871'!$R:$R,$A13,'GDB 1866-1871'!$T:$T,"Tạp vụ",'GDB 1866-1871'!$E:$E,"Không có")-COUNTIFS('GDB 1866-1871'!$A:$A,$B13,'GDB 1866-1871'!$R:$R,$A13,'GDB 1866-1871'!$T:$T,"Tạp vụ",'GDB 1866-1871'!$E:$E,"")</f>
        <v>0</v>
      </c>
      <c r="P13">
        <f t="shared" si="5"/>
        <v>18661015</v>
      </c>
      <c r="Q13" t="str">
        <f t="shared" si="6"/>
        <v>A_PotSom</v>
      </c>
    </row>
    <row r="14" spans="1:17">
      <c r="A14" t="s">
        <v>1896</v>
      </c>
      <c r="B14" s="132" t="s">
        <v>170</v>
      </c>
      <c r="C14" s="132" t="s">
        <v>4742</v>
      </c>
      <c r="D14">
        <v>1866</v>
      </c>
      <c r="E14">
        <f>COUNTIFS('GDB 1866-1871'!$A:$A,$B14,'GDB 1866-1871'!$R:$R,$A14,'GDB 1866-1871'!$T:$T,"Công vụ")</f>
        <v>3</v>
      </c>
      <c r="F14">
        <f>COUNTIFS('GDB 1866-1871'!$A:$A,$B14,'GDB 1866-1871'!$R:$R,$A14,'GDB 1866-1871'!$T:$T,"Tạp vụ")</f>
        <v>7</v>
      </c>
      <c r="G14">
        <f>COUNTIFS('GDB 1866-1871'!$A:$A,$B14,'GDB 1866-1871'!$R:$R,$A14,'GDB 1866-1871'!$T:$T,"Giá chợ")</f>
        <v>4</v>
      </c>
      <c r="H14">
        <f>COUNTIFS('GDB 1866-1871'!$A:$A,$B14,'GDB 1866-1871'!$R:$R,$A14,'GDB 1866-1871'!$T:$T,"Phụ thêm GDB")</f>
        <v>1</v>
      </c>
      <c r="I14">
        <f t="shared" si="0"/>
        <v>14</v>
      </c>
      <c r="J14">
        <f t="shared" si="1"/>
        <v>1</v>
      </c>
      <c r="K14">
        <f t="shared" si="2"/>
        <v>1</v>
      </c>
      <c r="L14">
        <f t="shared" si="3"/>
        <v>1</v>
      </c>
      <c r="M14" t="str">
        <f t="shared" si="4"/>
        <v>CV+TV+GC</v>
      </c>
      <c r="N14">
        <f>E14-COUNTIFS('GDB 1866-1871'!$A:$A,$B14,'GDB 1866-1871'!$R:$R,$A14,'GDB 1866-1871'!$T:$T,"Công vụ",'GDB 1866-1871'!$E:$E,"Không có")-COUNTIFS('GDB 1866-1871'!$A:$A,$B14,'GDB 1866-1871'!$R:$R,$A14,'GDB 1866-1871'!$T:$T,"Công vụ",'GDB 1866-1871'!$E:$E,"")</f>
        <v>0</v>
      </c>
      <c r="O14">
        <f>F14-COUNTIFS('GDB 1866-1871'!$A:$A,$B14,'GDB 1866-1871'!$R:$R,$A14,'GDB 1866-1871'!$T:$T,"Tạp vụ",'GDB 1866-1871'!$E:$E,"Không có")-COUNTIFS('GDB 1866-1871'!$A:$A,$B14,'GDB 1866-1871'!$R:$R,$A14,'GDB 1866-1871'!$T:$T,"Tạp vụ",'GDB 1866-1871'!$E:$E,"")</f>
        <v>1</v>
      </c>
      <c r="P14">
        <f t="shared" si="5"/>
        <v>18661215</v>
      </c>
      <c r="Q14" t="str">
        <f t="shared" si="6"/>
        <v>A_PotSom</v>
      </c>
    </row>
    <row r="15" spans="1:17">
      <c r="A15" t="s">
        <v>1896</v>
      </c>
      <c r="B15" s="132" t="s">
        <v>187</v>
      </c>
      <c r="C15" s="132" t="s">
        <v>4736</v>
      </c>
      <c r="D15">
        <v>1867</v>
      </c>
      <c r="E15">
        <f>COUNTIFS('GDB 1866-1871'!$A:$A,$B15,'GDB 1866-1871'!$R:$R,$A15,'GDB 1866-1871'!$T:$T,"Công vụ")</f>
        <v>5</v>
      </c>
      <c r="F15">
        <f>COUNTIFS('GDB 1866-1871'!$A:$A,$B15,'GDB 1866-1871'!$R:$R,$A15,'GDB 1866-1871'!$T:$T,"Tạp vụ")</f>
        <v>10</v>
      </c>
      <c r="G15">
        <f>COUNTIFS('GDB 1866-1871'!$A:$A,$B15,'GDB 1866-1871'!$R:$R,$A15,'GDB 1866-1871'!$T:$T,"Giá chợ")</f>
        <v>3</v>
      </c>
      <c r="H15">
        <f>COUNTIFS('GDB 1866-1871'!$A:$A,$B15,'GDB 1866-1871'!$R:$R,$A15,'GDB 1866-1871'!$T:$T,"Phụ thêm GDB")</f>
        <v>1</v>
      </c>
      <c r="I15">
        <f t="shared" si="0"/>
        <v>18</v>
      </c>
      <c r="J15">
        <f t="shared" si="1"/>
        <v>1</v>
      </c>
      <c r="K15">
        <f t="shared" si="2"/>
        <v>1</v>
      </c>
      <c r="L15">
        <f t="shared" si="3"/>
        <v>1</v>
      </c>
      <c r="M15" t="str">
        <f t="shared" si="4"/>
        <v>CV+TV+GC</v>
      </c>
      <c r="N15">
        <f>E15-COUNTIFS('GDB 1866-1871'!$A:$A,$B15,'GDB 1866-1871'!$R:$R,$A15,'GDB 1866-1871'!$T:$T,"Công vụ",'GDB 1866-1871'!$E:$E,"Không có")-COUNTIFS('GDB 1866-1871'!$A:$A,$B15,'GDB 1866-1871'!$R:$R,$A15,'GDB 1866-1871'!$T:$T,"Công vụ",'GDB 1866-1871'!$E:$E,"")</f>
        <v>2</v>
      </c>
      <c r="O15">
        <f>F15-COUNTIFS('GDB 1866-1871'!$A:$A,$B15,'GDB 1866-1871'!$R:$R,$A15,'GDB 1866-1871'!$T:$T,"Tạp vụ",'GDB 1866-1871'!$E:$E,"Không có")-COUNTIFS('GDB 1866-1871'!$A:$A,$B15,'GDB 1866-1871'!$R:$R,$A15,'GDB 1866-1871'!$T:$T,"Tạp vụ",'GDB 1866-1871'!$E:$E,"")</f>
        <v>4</v>
      </c>
      <c r="P15">
        <f t="shared" si="5"/>
        <v>18670115</v>
      </c>
      <c r="Q15" t="str">
        <f t="shared" si="6"/>
        <v>A_PotSom</v>
      </c>
    </row>
    <row r="16" spans="1:17">
      <c r="A16" t="s">
        <v>1896</v>
      </c>
      <c r="B16" s="132" t="s">
        <v>204</v>
      </c>
      <c r="C16" s="132" t="s">
        <v>4737</v>
      </c>
      <c r="D16">
        <v>1867</v>
      </c>
      <c r="E16">
        <f>COUNTIFS('GDB 1866-1871'!$A:$A,$B16,'GDB 1866-1871'!$R:$R,$A16,'GDB 1866-1871'!$T:$T,"Công vụ")</f>
        <v>5</v>
      </c>
      <c r="F16">
        <f>COUNTIFS('GDB 1866-1871'!$A:$A,$B16,'GDB 1866-1871'!$R:$R,$A16,'GDB 1866-1871'!$T:$T,"Tạp vụ")</f>
        <v>7</v>
      </c>
      <c r="G16">
        <f>COUNTIFS('GDB 1866-1871'!$A:$A,$B16,'GDB 1866-1871'!$R:$R,$A16,'GDB 1866-1871'!$T:$T,"Giá chợ")</f>
        <v>3</v>
      </c>
      <c r="H16">
        <f>COUNTIFS('GDB 1866-1871'!$A:$A,$B16,'GDB 1866-1871'!$R:$R,$A16,'GDB 1866-1871'!$T:$T,"Phụ thêm GDB")</f>
        <v>0</v>
      </c>
      <c r="I16">
        <f t="shared" si="0"/>
        <v>15</v>
      </c>
      <c r="J16">
        <f t="shared" si="1"/>
        <v>1</v>
      </c>
      <c r="K16">
        <f t="shared" si="2"/>
        <v>1</v>
      </c>
      <c r="L16">
        <f t="shared" si="3"/>
        <v>1</v>
      </c>
      <c r="M16" t="str">
        <f t="shared" si="4"/>
        <v>CV+TV+GC</v>
      </c>
      <c r="N16">
        <f>E16-COUNTIFS('GDB 1866-1871'!$A:$A,$B16,'GDB 1866-1871'!$R:$R,$A16,'GDB 1866-1871'!$T:$T,"Công vụ",'GDB 1866-1871'!$E:$E,"Không có")-COUNTIFS('GDB 1866-1871'!$A:$A,$B16,'GDB 1866-1871'!$R:$R,$A16,'GDB 1866-1871'!$T:$T,"Công vụ",'GDB 1866-1871'!$E:$E,"")</f>
        <v>2</v>
      </c>
      <c r="O16">
        <f>F16-COUNTIFS('GDB 1866-1871'!$A:$A,$B16,'GDB 1866-1871'!$R:$R,$A16,'GDB 1866-1871'!$T:$T,"Tạp vụ",'GDB 1866-1871'!$E:$E,"Không có")-COUNTIFS('GDB 1866-1871'!$A:$A,$B16,'GDB 1866-1871'!$R:$R,$A16,'GDB 1866-1871'!$T:$T,"Tạp vụ",'GDB 1866-1871'!$E:$E,"")</f>
        <v>3</v>
      </c>
      <c r="P16">
        <f t="shared" si="5"/>
        <v>18670215</v>
      </c>
      <c r="Q16" t="str">
        <f t="shared" si="6"/>
        <v>A_PotSom</v>
      </c>
    </row>
    <row r="17" spans="1:17">
      <c r="A17" t="s">
        <v>1896</v>
      </c>
      <c r="B17" s="132" t="s">
        <v>205</v>
      </c>
      <c r="C17" s="132" t="s">
        <v>4738</v>
      </c>
      <c r="D17">
        <v>1867</v>
      </c>
      <c r="E17">
        <f>COUNTIFS('GDB 1866-1871'!$A:$A,$B17,'GDB 1866-1871'!$R:$R,$A17,'GDB 1866-1871'!$T:$T,"Công vụ")</f>
        <v>4</v>
      </c>
      <c r="F17">
        <f>COUNTIFS('GDB 1866-1871'!$A:$A,$B17,'GDB 1866-1871'!$R:$R,$A17,'GDB 1866-1871'!$T:$T,"Tạp vụ")</f>
        <v>7</v>
      </c>
      <c r="G17">
        <f>COUNTIFS('GDB 1866-1871'!$A:$A,$B17,'GDB 1866-1871'!$R:$R,$A17,'GDB 1866-1871'!$T:$T,"Giá chợ")</f>
        <v>3</v>
      </c>
      <c r="H17">
        <f>COUNTIFS('GDB 1866-1871'!$A:$A,$B17,'GDB 1866-1871'!$R:$R,$A17,'GDB 1866-1871'!$T:$T,"Phụ thêm GDB")</f>
        <v>0</v>
      </c>
      <c r="I17">
        <f t="shared" si="0"/>
        <v>14</v>
      </c>
      <c r="J17">
        <f t="shared" si="1"/>
        <v>1</v>
      </c>
      <c r="K17">
        <f t="shared" si="2"/>
        <v>1</v>
      </c>
      <c r="L17">
        <f t="shared" si="3"/>
        <v>1</v>
      </c>
      <c r="M17" t="str">
        <f t="shared" si="4"/>
        <v>CV+TV+GC</v>
      </c>
      <c r="N17">
        <f>E17-COUNTIFS('GDB 1866-1871'!$A:$A,$B17,'GDB 1866-1871'!$R:$R,$A17,'GDB 1866-1871'!$T:$T,"Công vụ",'GDB 1866-1871'!$E:$E,"Không có")-COUNTIFS('GDB 1866-1871'!$A:$A,$B17,'GDB 1866-1871'!$R:$R,$A17,'GDB 1866-1871'!$T:$T,"Công vụ",'GDB 1866-1871'!$E:$E,"")</f>
        <v>1</v>
      </c>
      <c r="O17">
        <f>F17-COUNTIFS('GDB 1866-1871'!$A:$A,$B17,'GDB 1866-1871'!$R:$R,$A17,'GDB 1866-1871'!$T:$T,"Tạp vụ",'GDB 1866-1871'!$E:$E,"Không có")-COUNTIFS('GDB 1866-1871'!$A:$A,$B17,'GDB 1866-1871'!$R:$R,$A17,'GDB 1866-1871'!$T:$T,"Tạp vụ",'GDB 1866-1871'!$E:$E,"")</f>
        <v>4</v>
      </c>
      <c r="P17">
        <f t="shared" si="5"/>
        <v>18670315</v>
      </c>
      <c r="Q17" t="str">
        <f t="shared" si="6"/>
        <v>A_PotSom</v>
      </c>
    </row>
    <row r="18" spans="1:17">
      <c r="A18" t="s">
        <v>1896</v>
      </c>
      <c r="B18" s="132" t="s">
        <v>1403</v>
      </c>
      <c r="C18" s="132" t="s">
        <v>4733</v>
      </c>
      <c r="D18">
        <v>1867</v>
      </c>
      <c r="E18">
        <f>COUNTIFS('GDB 1866-1871'!$A:$A,$B18,'GDB 1866-1871'!$R:$R,$A18,'GDB 1866-1871'!$T:$T,"Công vụ")</f>
        <v>4</v>
      </c>
      <c r="F18">
        <f>COUNTIFS('GDB 1866-1871'!$A:$A,$B18,'GDB 1866-1871'!$R:$R,$A18,'GDB 1866-1871'!$T:$T,"Tạp vụ")</f>
        <v>9</v>
      </c>
      <c r="G18">
        <f>COUNTIFS('GDB 1866-1871'!$A:$A,$B18,'GDB 1866-1871'!$R:$R,$A18,'GDB 1866-1871'!$T:$T,"Giá chợ")</f>
        <v>3</v>
      </c>
      <c r="H18">
        <f>COUNTIFS('GDB 1866-1871'!$A:$A,$B18,'GDB 1866-1871'!$R:$R,$A18,'GDB 1866-1871'!$T:$T,"Phụ thêm GDB")</f>
        <v>0</v>
      </c>
      <c r="I18">
        <f t="shared" si="0"/>
        <v>16</v>
      </c>
      <c r="J18">
        <f t="shared" si="1"/>
        <v>1</v>
      </c>
      <c r="K18">
        <f t="shared" si="2"/>
        <v>1</v>
      </c>
      <c r="L18">
        <f t="shared" si="3"/>
        <v>1</v>
      </c>
      <c r="M18" t="str">
        <f t="shared" si="4"/>
        <v>CV+TV+GC</v>
      </c>
      <c r="N18">
        <f>E18-COUNTIFS('GDB 1866-1871'!$A:$A,$B18,'GDB 1866-1871'!$R:$R,$A18,'GDB 1866-1871'!$T:$T,"Công vụ",'GDB 1866-1871'!$E:$E,"Không có")-COUNTIFS('GDB 1866-1871'!$A:$A,$B18,'GDB 1866-1871'!$R:$R,$A18,'GDB 1866-1871'!$T:$T,"Công vụ",'GDB 1866-1871'!$E:$E,"")</f>
        <v>2</v>
      </c>
      <c r="O18">
        <f>F18-COUNTIFS('GDB 1866-1871'!$A:$A,$B18,'GDB 1866-1871'!$R:$R,$A18,'GDB 1866-1871'!$T:$T,"Tạp vụ",'GDB 1866-1871'!$E:$E,"Không có")-COUNTIFS('GDB 1866-1871'!$A:$A,$B18,'GDB 1866-1871'!$R:$R,$A18,'GDB 1866-1871'!$T:$T,"Tạp vụ",'GDB 1866-1871'!$E:$E,"")</f>
        <v>4</v>
      </c>
      <c r="P18">
        <f t="shared" si="5"/>
        <v>18670415</v>
      </c>
      <c r="Q18" t="str">
        <f t="shared" si="6"/>
        <v>A_PotSom</v>
      </c>
    </row>
    <row r="19" spans="1:17">
      <c r="A19" t="s">
        <v>1896</v>
      </c>
      <c r="B19" s="132" t="s">
        <v>1404</v>
      </c>
      <c r="C19" s="132" t="s">
        <v>4734</v>
      </c>
      <c r="D19">
        <v>1867</v>
      </c>
      <c r="E19">
        <f>COUNTIFS('GDB 1866-1871'!$A:$A,$B19,'GDB 1866-1871'!$R:$R,$A19,'GDB 1866-1871'!$T:$T,"Công vụ")</f>
        <v>7</v>
      </c>
      <c r="F19">
        <f>COUNTIFS('GDB 1866-1871'!$A:$A,$B19,'GDB 1866-1871'!$R:$R,$A19,'GDB 1866-1871'!$T:$T,"Tạp vụ")</f>
        <v>9</v>
      </c>
      <c r="G19">
        <f>COUNTIFS('GDB 1866-1871'!$A:$A,$B19,'GDB 1866-1871'!$R:$R,$A19,'GDB 1866-1871'!$T:$T,"Giá chợ")</f>
        <v>4</v>
      </c>
      <c r="H19">
        <f>COUNTIFS('GDB 1866-1871'!$A:$A,$B19,'GDB 1866-1871'!$R:$R,$A19,'GDB 1866-1871'!$T:$T,"Phụ thêm GDB")</f>
        <v>0</v>
      </c>
      <c r="I19">
        <f t="shared" si="0"/>
        <v>20</v>
      </c>
      <c r="J19">
        <f t="shared" si="1"/>
        <v>1</v>
      </c>
      <c r="K19">
        <f t="shared" si="2"/>
        <v>1</v>
      </c>
      <c r="L19">
        <f t="shared" si="3"/>
        <v>1</v>
      </c>
      <c r="M19" t="str">
        <f t="shared" si="4"/>
        <v>CV+TV+GC</v>
      </c>
      <c r="N19">
        <f>E19-COUNTIFS('GDB 1866-1871'!$A:$A,$B19,'GDB 1866-1871'!$R:$R,$A19,'GDB 1866-1871'!$T:$T,"Công vụ",'GDB 1866-1871'!$E:$E,"Không có")-COUNTIFS('GDB 1866-1871'!$A:$A,$B19,'GDB 1866-1871'!$R:$R,$A19,'GDB 1866-1871'!$T:$T,"Công vụ",'GDB 1866-1871'!$E:$E,"")</f>
        <v>1</v>
      </c>
      <c r="O19">
        <f>F19-COUNTIFS('GDB 1866-1871'!$A:$A,$B19,'GDB 1866-1871'!$R:$R,$A19,'GDB 1866-1871'!$T:$T,"Tạp vụ",'GDB 1866-1871'!$E:$E,"Không có")-COUNTIFS('GDB 1866-1871'!$A:$A,$B19,'GDB 1866-1871'!$R:$R,$A19,'GDB 1866-1871'!$T:$T,"Tạp vụ",'GDB 1866-1871'!$E:$E,"")</f>
        <v>1</v>
      </c>
      <c r="P19">
        <f t="shared" si="5"/>
        <v>18670515</v>
      </c>
      <c r="Q19" t="str">
        <f t="shared" si="6"/>
        <v>A_PotSom</v>
      </c>
    </row>
    <row r="20" spans="1:17">
      <c r="A20" t="s">
        <v>1896</v>
      </c>
      <c r="B20" s="132" t="s">
        <v>222</v>
      </c>
      <c r="C20" s="132" t="s">
        <v>4735</v>
      </c>
      <c r="D20">
        <v>1867</v>
      </c>
      <c r="E20">
        <f>COUNTIFS('GDB 1866-1871'!$A:$A,$B20,'GDB 1866-1871'!$R:$R,$A20,'GDB 1866-1871'!$T:$T,"Công vụ")</f>
        <v>7</v>
      </c>
      <c r="F20">
        <f>COUNTIFS('GDB 1866-1871'!$A:$A,$B20,'GDB 1866-1871'!$R:$R,$A20,'GDB 1866-1871'!$T:$T,"Tạp vụ")</f>
        <v>9</v>
      </c>
      <c r="G20">
        <f>COUNTIFS('GDB 1866-1871'!$A:$A,$B20,'GDB 1866-1871'!$R:$R,$A20,'GDB 1866-1871'!$T:$T,"Giá chợ")</f>
        <v>4</v>
      </c>
      <c r="H20">
        <f>COUNTIFS('GDB 1866-1871'!$A:$A,$B20,'GDB 1866-1871'!$R:$R,$A20,'GDB 1866-1871'!$T:$T,"Phụ thêm GDB")</f>
        <v>0</v>
      </c>
      <c r="I20">
        <f t="shared" si="0"/>
        <v>20</v>
      </c>
      <c r="J20">
        <f t="shared" si="1"/>
        <v>1</v>
      </c>
      <c r="K20">
        <f t="shared" si="2"/>
        <v>1</v>
      </c>
      <c r="L20">
        <f t="shared" si="3"/>
        <v>1</v>
      </c>
      <c r="M20" t="str">
        <f t="shared" si="4"/>
        <v>CV+TV+GC</v>
      </c>
      <c r="N20">
        <f>E20-COUNTIFS('GDB 1866-1871'!$A:$A,$B20,'GDB 1866-1871'!$R:$R,$A20,'GDB 1866-1871'!$T:$T,"Công vụ",'GDB 1866-1871'!$E:$E,"Không có")-COUNTIFS('GDB 1866-1871'!$A:$A,$B20,'GDB 1866-1871'!$R:$R,$A20,'GDB 1866-1871'!$T:$T,"Công vụ",'GDB 1866-1871'!$E:$E,"")</f>
        <v>1</v>
      </c>
      <c r="O20">
        <f>F20-COUNTIFS('GDB 1866-1871'!$A:$A,$B20,'GDB 1866-1871'!$R:$R,$A20,'GDB 1866-1871'!$T:$T,"Tạp vụ",'GDB 1866-1871'!$E:$E,"Không có")-COUNTIFS('GDB 1866-1871'!$A:$A,$B20,'GDB 1866-1871'!$R:$R,$A20,'GDB 1866-1871'!$T:$T,"Tạp vụ",'GDB 1866-1871'!$E:$E,"")</f>
        <v>0</v>
      </c>
      <c r="P20">
        <f t="shared" si="5"/>
        <v>18670615</v>
      </c>
      <c r="Q20" t="str">
        <f t="shared" si="6"/>
        <v>A_PotSom</v>
      </c>
    </row>
    <row r="21" spans="1:17">
      <c r="A21" t="s">
        <v>1896</v>
      </c>
      <c r="B21" s="132" t="s">
        <v>223</v>
      </c>
      <c r="C21" s="132" t="s">
        <v>4739</v>
      </c>
      <c r="D21">
        <v>1867</v>
      </c>
      <c r="E21">
        <f>COUNTIFS('GDB 1866-1871'!$A:$A,$B21,'GDB 1866-1871'!$R:$R,$A21,'GDB 1866-1871'!$T:$T,"Công vụ")</f>
        <v>7</v>
      </c>
      <c r="F21">
        <f>COUNTIFS('GDB 1866-1871'!$A:$A,$B21,'GDB 1866-1871'!$R:$R,$A21,'GDB 1866-1871'!$T:$T,"Tạp vụ")</f>
        <v>7</v>
      </c>
      <c r="G21">
        <f>COUNTIFS('GDB 1866-1871'!$A:$A,$B21,'GDB 1866-1871'!$R:$R,$A21,'GDB 1866-1871'!$T:$T,"Giá chợ")</f>
        <v>4</v>
      </c>
      <c r="H21">
        <f>COUNTIFS('GDB 1866-1871'!$A:$A,$B21,'GDB 1866-1871'!$R:$R,$A21,'GDB 1866-1871'!$T:$T,"Phụ thêm GDB")</f>
        <v>0</v>
      </c>
      <c r="I21">
        <f t="shared" si="0"/>
        <v>18</v>
      </c>
      <c r="J21">
        <f t="shared" si="1"/>
        <v>1</v>
      </c>
      <c r="K21">
        <f t="shared" si="2"/>
        <v>1</v>
      </c>
      <c r="L21">
        <f t="shared" si="3"/>
        <v>1</v>
      </c>
      <c r="M21" t="str">
        <f t="shared" si="4"/>
        <v>CV+TV+GC</v>
      </c>
      <c r="N21">
        <f>E21-COUNTIFS('GDB 1866-1871'!$A:$A,$B21,'GDB 1866-1871'!$R:$R,$A21,'GDB 1866-1871'!$T:$T,"Công vụ",'GDB 1866-1871'!$E:$E,"Không có")-COUNTIFS('GDB 1866-1871'!$A:$A,$B21,'GDB 1866-1871'!$R:$R,$A21,'GDB 1866-1871'!$T:$T,"Công vụ",'GDB 1866-1871'!$E:$E,"")</f>
        <v>2</v>
      </c>
      <c r="O21">
        <f>F21-COUNTIFS('GDB 1866-1871'!$A:$A,$B21,'GDB 1866-1871'!$R:$R,$A21,'GDB 1866-1871'!$T:$T,"Tạp vụ",'GDB 1866-1871'!$E:$E,"Không có")-COUNTIFS('GDB 1866-1871'!$A:$A,$B21,'GDB 1866-1871'!$R:$R,$A21,'GDB 1866-1871'!$T:$T,"Tạp vụ",'GDB 1866-1871'!$E:$E,"")</f>
        <v>2</v>
      </c>
      <c r="P21">
        <f t="shared" si="5"/>
        <v>18670715</v>
      </c>
      <c r="Q21" t="str">
        <f t="shared" si="6"/>
        <v>A_PotSom</v>
      </c>
    </row>
    <row r="22" spans="1:17">
      <c r="A22" t="s">
        <v>1896</v>
      </c>
      <c r="B22" s="132" t="s">
        <v>239</v>
      </c>
      <c r="C22" s="132" t="s">
        <v>4740</v>
      </c>
      <c r="D22">
        <v>1867</v>
      </c>
      <c r="E22">
        <f>COUNTIFS('GDB 1866-1871'!$A:$A,$B22,'GDB 1866-1871'!$R:$R,$A22,'GDB 1866-1871'!$T:$T,"Công vụ")</f>
        <v>9</v>
      </c>
      <c r="F22">
        <f>COUNTIFS('GDB 1866-1871'!$A:$A,$B22,'GDB 1866-1871'!$R:$R,$A22,'GDB 1866-1871'!$T:$T,"Tạp vụ")</f>
        <v>9</v>
      </c>
      <c r="G22">
        <f>COUNTIFS('GDB 1866-1871'!$A:$A,$B22,'GDB 1866-1871'!$R:$R,$A22,'GDB 1866-1871'!$T:$T,"Giá chợ")</f>
        <v>5</v>
      </c>
      <c r="H22">
        <f>COUNTIFS('GDB 1866-1871'!$A:$A,$B22,'GDB 1866-1871'!$R:$R,$A22,'GDB 1866-1871'!$T:$T,"Phụ thêm GDB")</f>
        <v>0</v>
      </c>
      <c r="I22">
        <f t="shared" si="0"/>
        <v>23</v>
      </c>
      <c r="J22">
        <f t="shared" si="1"/>
        <v>1</v>
      </c>
      <c r="K22">
        <f t="shared" si="2"/>
        <v>1</v>
      </c>
      <c r="L22">
        <f t="shared" si="3"/>
        <v>1</v>
      </c>
      <c r="M22" t="str">
        <f t="shared" si="4"/>
        <v>CV+TV+GC</v>
      </c>
      <c r="N22">
        <f>E22-COUNTIFS('GDB 1866-1871'!$A:$A,$B22,'GDB 1866-1871'!$R:$R,$A22,'GDB 1866-1871'!$T:$T,"Công vụ",'GDB 1866-1871'!$E:$E,"Không có")-COUNTIFS('GDB 1866-1871'!$A:$A,$B22,'GDB 1866-1871'!$R:$R,$A22,'GDB 1866-1871'!$T:$T,"Công vụ",'GDB 1866-1871'!$E:$E,"")</f>
        <v>0</v>
      </c>
      <c r="O22">
        <f>F22-COUNTIFS('GDB 1866-1871'!$A:$A,$B22,'GDB 1866-1871'!$R:$R,$A22,'GDB 1866-1871'!$T:$T,"Tạp vụ",'GDB 1866-1871'!$E:$E,"Không có")-COUNTIFS('GDB 1866-1871'!$A:$A,$B22,'GDB 1866-1871'!$R:$R,$A22,'GDB 1866-1871'!$T:$T,"Tạp vụ",'GDB 1866-1871'!$E:$E,"")</f>
        <v>4</v>
      </c>
      <c r="P22">
        <f t="shared" si="5"/>
        <v>18670815</v>
      </c>
      <c r="Q22" t="str">
        <f t="shared" si="6"/>
        <v>A_PotSom</v>
      </c>
    </row>
    <row r="23" spans="1:17">
      <c r="A23" t="s">
        <v>1896</v>
      </c>
      <c r="B23" s="132" t="s">
        <v>257</v>
      </c>
      <c r="C23" s="132" t="s">
        <v>4741</v>
      </c>
      <c r="D23">
        <v>1867</v>
      </c>
      <c r="E23">
        <f>COUNTIFS('GDB 1866-1871'!$A:$A,$B23,'GDB 1866-1871'!$R:$R,$A23,'GDB 1866-1871'!$T:$T,"Công vụ")</f>
        <v>4</v>
      </c>
      <c r="F23">
        <f>COUNTIFS('GDB 1866-1871'!$A:$A,$B23,'GDB 1866-1871'!$R:$R,$A23,'GDB 1866-1871'!$T:$T,"Tạp vụ")</f>
        <v>6</v>
      </c>
      <c r="G23">
        <f>COUNTIFS('GDB 1866-1871'!$A:$A,$B23,'GDB 1866-1871'!$R:$R,$A23,'GDB 1866-1871'!$T:$T,"Giá chợ")</f>
        <v>4</v>
      </c>
      <c r="H23">
        <f>COUNTIFS('GDB 1866-1871'!$A:$A,$B23,'GDB 1866-1871'!$R:$R,$A23,'GDB 1866-1871'!$T:$T,"Phụ thêm GDB")</f>
        <v>0</v>
      </c>
      <c r="I23">
        <f t="shared" si="0"/>
        <v>14</v>
      </c>
      <c r="J23">
        <f t="shared" si="1"/>
        <v>1</v>
      </c>
      <c r="K23">
        <f t="shared" si="2"/>
        <v>1</v>
      </c>
      <c r="L23">
        <f t="shared" si="3"/>
        <v>1</v>
      </c>
      <c r="M23" t="str">
        <f t="shared" si="4"/>
        <v>CV+TV+GC</v>
      </c>
      <c r="N23">
        <f>E23-COUNTIFS('GDB 1866-1871'!$A:$A,$B23,'GDB 1866-1871'!$R:$R,$A23,'GDB 1866-1871'!$T:$T,"Công vụ",'GDB 1866-1871'!$E:$E,"Không có")-COUNTIFS('GDB 1866-1871'!$A:$A,$B23,'GDB 1866-1871'!$R:$R,$A23,'GDB 1866-1871'!$T:$T,"Công vụ",'GDB 1866-1871'!$E:$E,"")</f>
        <v>0</v>
      </c>
      <c r="O23">
        <f>F23-COUNTIFS('GDB 1866-1871'!$A:$A,$B23,'GDB 1866-1871'!$R:$R,$A23,'GDB 1866-1871'!$T:$T,"Tạp vụ",'GDB 1866-1871'!$E:$E,"Không có")-COUNTIFS('GDB 1866-1871'!$A:$A,$B23,'GDB 1866-1871'!$R:$R,$A23,'GDB 1866-1871'!$T:$T,"Tạp vụ",'GDB 1866-1871'!$E:$E,"")</f>
        <v>1</v>
      </c>
      <c r="P23">
        <f t="shared" si="5"/>
        <v>18670915</v>
      </c>
      <c r="Q23" t="str">
        <f t="shared" si="6"/>
        <v>A_PotSom</v>
      </c>
    </row>
    <row r="24" spans="1:17">
      <c r="A24" t="s">
        <v>1896</v>
      </c>
      <c r="B24" s="132" t="s">
        <v>258</v>
      </c>
      <c r="C24" s="132" t="s">
        <v>4743</v>
      </c>
      <c r="D24">
        <v>1867</v>
      </c>
      <c r="E24">
        <f>COUNTIFS('GDB 1866-1871'!$A:$A,$B24,'GDB 1866-1871'!$R:$R,$A24,'GDB 1866-1871'!$T:$T,"Công vụ")</f>
        <v>6</v>
      </c>
      <c r="F24">
        <f>COUNTIFS('GDB 1866-1871'!$A:$A,$B24,'GDB 1866-1871'!$R:$R,$A24,'GDB 1866-1871'!$T:$T,"Tạp vụ")</f>
        <v>1</v>
      </c>
      <c r="G24">
        <f>COUNTIFS('GDB 1866-1871'!$A:$A,$B24,'GDB 1866-1871'!$R:$R,$A24,'GDB 1866-1871'!$T:$T,"Giá chợ")</f>
        <v>4</v>
      </c>
      <c r="H24">
        <f>COUNTIFS('GDB 1866-1871'!$A:$A,$B24,'GDB 1866-1871'!$R:$R,$A24,'GDB 1866-1871'!$T:$T,"Phụ thêm GDB")</f>
        <v>0</v>
      </c>
      <c r="I24">
        <f t="shared" si="0"/>
        <v>11</v>
      </c>
      <c r="J24">
        <f t="shared" si="1"/>
        <v>1</v>
      </c>
      <c r="K24">
        <f t="shared" si="2"/>
        <v>1</v>
      </c>
      <c r="L24">
        <f t="shared" si="3"/>
        <v>1</v>
      </c>
      <c r="M24" t="str">
        <f t="shared" si="4"/>
        <v>CV+TV+GC</v>
      </c>
      <c r="N24">
        <f>E24-COUNTIFS('GDB 1866-1871'!$A:$A,$B24,'GDB 1866-1871'!$R:$R,$A24,'GDB 1866-1871'!$T:$T,"Công vụ",'GDB 1866-1871'!$E:$E,"Không có")-COUNTIFS('GDB 1866-1871'!$A:$A,$B24,'GDB 1866-1871'!$R:$R,$A24,'GDB 1866-1871'!$T:$T,"Công vụ",'GDB 1866-1871'!$E:$E,"")</f>
        <v>1</v>
      </c>
      <c r="O24">
        <f>F24-COUNTIFS('GDB 1866-1871'!$A:$A,$B24,'GDB 1866-1871'!$R:$R,$A24,'GDB 1866-1871'!$T:$T,"Tạp vụ",'GDB 1866-1871'!$E:$E,"Không có")-COUNTIFS('GDB 1866-1871'!$A:$A,$B24,'GDB 1866-1871'!$R:$R,$A24,'GDB 1866-1871'!$T:$T,"Tạp vụ",'GDB 1866-1871'!$E:$E,"")</f>
        <v>0</v>
      </c>
      <c r="P24">
        <f t="shared" si="5"/>
        <v>18671015</v>
      </c>
      <c r="Q24" t="str">
        <f t="shared" si="6"/>
        <v>A_PotSom</v>
      </c>
    </row>
    <row r="25" spans="1:17">
      <c r="A25" t="s">
        <v>1896</v>
      </c>
      <c r="B25" s="132" t="s">
        <v>435</v>
      </c>
      <c r="C25" s="132" t="s">
        <v>4744</v>
      </c>
      <c r="D25">
        <v>1867</v>
      </c>
      <c r="E25">
        <f>COUNTIFS('GDB 1866-1871'!$A:$A,$B25,'GDB 1866-1871'!$R:$R,$A25,'GDB 1866-1871'!$T:$T,"Công vụ")</f>
        <v>10</v>
      </c>
      <c r="F25">
        <f>COUNTIFS('GDB 1866-1871'!$A:$A,$B25,'GDB 1866-1871'!$R:$R,$A25,'GDB 1866-1871'!$T:$T,"Tạp vụ")</f>
        <v>6</v>
      </c>
      <c r="G25">
        <f>COUNTIFS('GDB 1866-1871'!$A:$A,$B25,'GDB 1866-1871'!$R:$R,$A25,'GDB 1866-1871'!$T:$T,"Giá chợ")</f>
        <v>6</v>
      </c>
      <c r="H25">
        <f>COUNTIFS('GDB 1866-1871'!$A:$A,$B25,'GDB 1866-1871'!$R:$R,$A25,'GDB 1866-1871'!$T:$T,"Phụ thêm GDB")</f>
        <v>0</v>
      </c>
      <c r="I25">
        <f t="shared" si="0"/>
        <v>22</v>
      </c>
      <c r="J25">
        <f t="shared" si="1"/>
        <v>1</v>
      </c>
      <c r="K25">
        <f t="shared" si="2"/>
        <v>1</v>
      </c>
      <c r="L25">
        <f t="shared" si="3"/>
        <v>1</v>
      </c>
      <c r="M25" t="str">
        <f t="shared" si="4"/>
        <v>CV+TV+GC</v>
      </c>
      <c r="N25">
        <f>E25-COUNTIFS('GDB 1866-1871'!$A:$A,$B25,'GDB 1866-1871'!$R:$R,$A25,'GDB 1866-1871'!$T:$T,"Công vụ",'GDB 1866-1871'!$E:$E,"Không có")-COUNTIFS('GDB 1866-1871'!$A:$A,$B25,'GDB 1866-1871'!$R:$R,$A25,'GDB 1866-1871'!$T:$T,"Công vụ",'GDB 1866-1871'!$E:$E,"")</f>
        <v>1</v>
      </c>
      <c r="O25">
        <f>F25-COUNTIFS('GDB 1866-1871'!$A:$A,$B25,'GDB 1866-1871'!$R:$R,$A25,'GDB 1866-1871'!$T:$T,"Tạp vụ",'GDB 1866-1871'!$E:$E,"Không có")-COUNTIFS('GDB 1866-1871'!$A:$A,$B25,'GDB 1866-1871'!$R:$R,$A25,'GDB 1866-1871'!$T:$T,"Tạp vụ",'GDB 1866-1871'!$E:$E,"")</f>
        <v>0</v>
      </c>
      <c r="P25">
        <f t="shared" si="5"/>
        <v>18671115</v>
      </c>
      <c r="Q25" t="str">
        <f t="shared" si="6"/>
        <v>A_PotSom</v>
      </c>
    </row>
    <row r="26" spans="1:17">
      <c r="A26" t="s">
        <v>1896</v>
      </c>
      <c r="B26" s="132" t="s">
        <v>480</v>
      </c>
      <c r="C26" s="132" t="s">
        <v>4742</v>
      </c>
      <c r="D26">
        <v>1867</v>
      </c>
      <c r="E26">
        <f>COUNTIFS('GDB 1866-1871'!$A:$A,$B26,'GDB 1866-1871'!$R:$R,$A26,'GDB 1866-1871'!$T:$T,"Công vụ")</f>
        <v>13</v>
      </c>
      <c r="F26">
        <f>COUNTIFS('GDB 1866-1871'!$A:$A,$B26,'GDB 1866-1871'!$R:$R,$A26,'GDB 1866-1871'!$T:$T,"Tạp vụ")</f>
        <v>6</v>
      </c>
      <c r="G26">
        <f>COUNTIFS('GDB 1866-1871'!$A:$A,$B26,'GDB 1866-1871'!$R:$R,$A26,'GDB 1866-1871'!$T:$T,"Giá chợ")</f>
        <v>5</v>
      </c>
      <c r="H26">
        <f>COUNTIFS('GDB 1866-1871'!$A:$A,$B26,'GDB 1866-1871'!$R:$R,$A26,'GDB 1866-1871'!$T:$T,"Phụ thêm GDB")</f>
        <v>0</v>
      </c>
      <c r="I26">
        <f t="shared" si="0"/>
        <v>24</v>
      </c>
      <c r="J26">
        <f t="shared" si="1"/>
        <v>1</v>
      </c>
      <c r="K26">
        <f t="shared" si="2"/>
        <v>1</v>
      </c>
      <c r="L26">
        <f t="shared" si="3"/>
        <v>1</v>
      </c>
      <c r="M26" t="str">
        <f t="shared" si="4"/>
        <v>CV+TV+GC</v>
      </c>
      <c r="N26">
        <f>E26-COUNTIFS('GDB 1866-1871'!$A:$A,$B26,'GDB 1866-1871'!$R:$R,$A26,'GDB 1866-1871'!$T:$T,"Công vụ",'GDB 1866-1871'!$E:$E,"Không có")-COUNTIFS('GDB 1866-1871'!$A:$A,$B26,'GDB 1866-1871'!$R:$R,$A26,'GDB 1866-1871'!$T:$T,"Công vụ",'GDB 1866-1871'!$E:$E,"")</f>
        <v>1</v>
      </c>
      <c r="O26">
        <f>F26-COUNTIFS('GDB 1866-1871'!$A:$A,$B26,'GDB 1866-1871'!$R:$R,$A26,'GDB 1866-1871'!$T:$T,"Tạp vụ",'GDB 1866-1871'!$E:$E,"Không có")-COUNTIFS('GDB 1866-1871'!$A:$A,$B26,'GDB 1866-1871'!$R:$R,$A26,'GDB 1866-1871'!$T:$T,"Tạp vụ",'GDB 1866-1871'!$E:$E,"")</f>
        <v>0</v>
      </c>
      <c r="P26">
        <f t="shared" si="5"/>
        <v>18671215</v>
      </c>
      <c r="Q26" t="str">
        <f t="shared" si="6"/>
        <v>A_PotSom</v>
      </c>
    </row>
    <row r="27" spans="1:17">
      <c r="A27" t="s">
        <v>1896</v>
      </c>
      <c r="B27" s="132" t="s">
        <v>524</v>
      </c>
      <c r="C27" s="132" t="s">
        <v>4736</v>
      </c>
      <c r="D27">
        <v>1868</v>
      </c>
      <c r="E27">
        <f>COUNTIFS('GDB 1866-1871'!$A:$A,$B27,'GDB 1866-1871'!$R:$R,$A27,'GDB 1866-1871'!$T:$T,"Công vụ")</f>
        <v>8</v>
      </c>
      <c r="F27">
        <f>COUNTIFS('GDB 1866-1871'!$A:$A,$B27,'GDB 1866-1871'!$R:$R,$A27,'GDB 1866-1871'!$T:$T,"Tạp vụ")</f>
        <v>9</v>
      </c>
      <c r="G27">
        <f>COUNTIFS('GDB 1866-1871'!$A:$A,$B27,'GDB 1866-1871'!$R:$R,$A27,'GDB 1866-1871'!$T:$T,"Giá chợ")</f>
        <v>3</v>
      </c>
      <c r="H27">
        <f>COUNTIFS('GDB 1866-1871'!$A:$A,$B27,'GDB 1866-1871'!$R:$R,$A27,'GDB 1866-1871'!$T:$T,"Phụ thêm GDB")</f>
        <v>0</v>
      </c>
      <c r="I27">
        <f t="shared" si="0"/>
        <v>20</v>
      </c>
      <c r="J27">
        <f t="shared" si="1"/>
        <v>1</v>
      </c>
      <c r="K27">
        <f t="shared" si="2"/>
        <v>1</v>
      </c>
      <c r="L27">
        <f t="shared" si="3"/>
        <v>1</v>
      </c>
      <c r="M27" t="str">
        <f t="shared" si="4"/>
        <v>CV+TV+GC</v>
      </c>
      <c r="N27">
        <f>E27-COUNTIFS('GDB 1866-1871'!$A:$A,$B27,'GDB 1866-1871'!$R:$R,$A27,'GDB 1866-1871'!$T:$T,"Công vụ",'GDB 1866-1871'!$E:$E,"Không có")-COUNTIFS('GDB 1866-1871'!$A:$A,$B27,'GDB 1866-1871'!$R:$R,$A27,'GDB 1866-1871'!$T:$T,"Công vụ",'GDB 1866-1871'!$E:$E,"")</f>
        <v>1</v>
      </c>
      <c r="O27">
        <f>F27-COUNTIFS('GDB 1866-1871'!$A:$A,$B27,'GDB 1866-1871'!$R:$R,$A27,'GDB 1866-1871'!$T:$T,"Tạp vụ",'GDB 1866-1871'!$E:$E,"Không có")-COUNTIFS('GDB 1866-1871'!$A:$A,$B27,'GDB 1866-1871'!$R:$R,$A27,'GDB 1866-1871'!$T:$T,"Tạp vụ",'GDB 1866-1871'!$E:$E,"")</f>
        <v>0</v>
      </c>
      <c r="P27">
        <f t="shared" si="5"/>
        <v>18680115</v>
      </c>
      <c r="Q27" t="str">
        <f t="shared" si="6"/>
        <v>A_PotSom</v>
      </c>
    </row>
    <row r="28" spans="1:17">
      <c r="A28" t="s">
        <v>1896</v>
      </c>
      <c r="B28" s="132" t="s">
        <v>565</v>
      </c>
      <c r="C28" s="132" t="s">
        <v>4738</v>
      </c>
      <c r="D28">
        <v>1868</v>
      </c>
      <c r="E28">
        <f>COUNTIFS('GDB 1866-1871'!$A:$A,$B28,'GDB 1866-1871'!$R:$R,$A28,'GDB 1866-1871'!$T:$T,"Công vụ")</f>
        <v>8</v>
      </c>
      <c r="F28">
        <f>COUNTIFS('GDB 1866-1871'!$A:$A,$B28,'GDB 1866-1871'!$R:$R,$A28,'GDB 1866-1871'!$T:$T,"Tạp vụ")</f>
        <v>6</v>
      </c>
      <c r="G28">
        <f>COUNTIFS('GDB 1866-1871'!$A:$A,$B28,'GDB 1866-1871'!$R:$R,$A28,'GDB 1866-1871'!$T:$T,"Giá chợ")</f>
        <v>3</v>
      </c>
      <c r="H28">
        <f>COUNTIFS('GDB 1866-1871'!$A:$A,$B28,'GDB 1866-1871'!$R:$R,$A28,'GDB 1866-1871'!$T:$T,"Phụ thêm GDB")</f>
        <v>0</v>
      </c>
      <c r="I28">
        <f t="shared" si="0"/>
        <v>17</v>
      </c>
      <c r="J28">
        <f t="shared" si="1"/>
        <v>1</v>
      </c>
      <c r="K28">
        <f t="shared" si="2"/>
        <v>1</v>
      </c>
      <c r="L28">
        <f t="shared" si="3"/>
        <v>1</v>
      </c>
      <c r="M28" t="str">
        <f t="shared" si="4"/>
        <v>CV+TV+GC</v>
      </c>
      <c r="N28">
        <f>E28-COUNTIFS('GDB 1866-1871'!$A:$A,$B28,'GDB 1866-1871'!$R:$R,$A28,'GDB 1866-1871'!$T:$T,"Công vụ",'GDB 1866-1871'!$E:$E,"Không có")-COUNTIFS('GDB 1866-1871'!$A:$A,$B28,'GDB 1866-1871'!$R:$R,$A28,'GDB 1866-1871'!$T:$T,"Công vụ",'GDB 1866-1871'!$E:$E,"")</f>
        <v>2</v>
      </c>
      <c r="O28">
        <f>F28-COUNTIFS('GDB 1866-1871'!$A:$A,$B28,'GDB 1866-1871'!$R:$R,$A28,'GDB 1866-1871'!$T:$T,"Tạp vụ",'GDB 1866-1871'!$E:$E,"Không có")-COUNTIFS('GDB 1866-1871'!$A:$A,$B28,'GDB 1866-1871'!$R:$R,$A28,'GDB 1866-1871'!$T:$T,"Tạp vụ",'GDB 1866-1871'!$E:$E,"")</f>
        <v>0</v>
      </c>
      <c r="P28">
        <f t="shared" si="5"/>
        <v>18680315</v>
      </c>
      <c r="Q28" t="str">
        <f t="shared" si="6"/>
        <v>A_PotSom</v>
      </c>
    </row>
    <row r="29" spans="1:17">
      <c r="A29" t="s">
        <v>1896</v>
      </c>
      <c r="B29" s="132" t="s">
        <v>598</v>
      </c>
      <c r="C29" s="132" t="s">
        <v>4733</v>
      </c>
      <c r="D29">
        <v>1868</v>
      </c>
      <c r="E29">
        <f>COUNTIFS('GDB 1866-1871'!$A:$A,$B29,'GDB 1866-1871'!$R:$R,$A29,'GDB 1866-1871'!$T:$T,"Công vụ")</f>
        <v>6</v>
      </c>
      <c r="F29">
        <f>COUNTIFS('GDB 1866-1871'!$A:$A,$B29,'GDB 1866-1871'!$R:$R,$A29,'GDB 1866-1871'!$T:$T,"Tạp vụ")</f>
        <v>14</v>
      </c>
      <c r="G29">
        <f>COUNTIFS('GDB 1866-1871'!$A:$A,$B29,'GDB 1866-1871'!$R:$R,$A29,'GDB 1866-1871'!$T:$T,"Giá chợ")</f>
        <v>2</v>
      </c>
      <c r="H29">
        <f>COUNTIFS('GDB 1866-1871'!$A:$A,$B29,'GDB 1866-1871'!$R:$R,$A29,'GDB 1866-1871'!$T:$T,"Phụ thêm GDB")</f>
        <v>0</v>
      </c>
      <c r="I29">
        <f t="shared" si="0"/>
        <v>22</v>
      </c>
      <c r="J29">
        <f t="shared" si="1"/>
        <v>1</v>
      </c>
      <c r="K29">
        <f t="shared" si="2"/>
        <v>1</v>
      </c>
      <c r="L29">
        <f t="shared" si="3"/>
        <v>1</v>
      </c>
      <c r="M29" t="str">
        <f t="shared" si="4"/>
        <v>CV+TV+GC</v>
      </c>
      <c r="N29">
        <f>E29-COUNTIFS('GDB 1866-1871'!$A:$A,$B29,'GDB 1866-1871'!$R:$R,$A29,'GDB 1866-1871'!$T:$T,"Công vụ",'GDB 1866-1871'!$E:$E,"Không có")-COUNTIFS('GDB 1866-1871'!$A:$A,$B29,'GDB 1866-1871'!$R:$R,$A29,'GDB 1866-1871'!$T:$T,"Công vụ",'GDB 1866-1871'!$E:$E,"")</f>
        <v>1</v>
      </c>
      <c r="O29">
        <f>F29-COUNTIFS('GDB 1866-1871'!$A:$A,$B29,'GDB 1866-1871'!$R:$R,$A29,'GDB 1866-1871'!$T:$T,"Tạp vụ",'GDB 1866-1871'!$E:$E,"Không có")-COUNTIFS('GDB 1866-1871'!$A:$A,$B29,'GDB 1866-1871'!$R:$R,$A29,'GDB 1866-1871'!$T:$T,"Tạp vụ",'GDB 1866-1871'!$E:$E,"")</f>
        <v>5</v>
      </c>
      <c r="P29">
        <f t="shared" si="5"/>
        <v>18680415</v>
      </c>
      <c r="Q29" t="str">
        <f t="shared" si="6"/>
        <v>A_PotSom</v>
      </c>
    </row>
    <row r="30" spans="1:17">
      <c r="A30" t="s">
        <v>1896</v>
      </c>
      <c r="B30" s="132" t="s">
        <v>642</v>
      </c>
      <c r="C30" s="132" t="s">
        <v>4734</v>
      </c>
      <c r="D30">
        <v>1868</v>
      </c>
      <c r="E30">
        <f>COUNTIFS('GDB 1866-1871'!$A:$A,$B30,'GDB 1866-1871'!$R:$R,$A30,'GDB 1866-1871'!$T:$T,"Công vụ")</f>
        <v>5</v>
      </c>
      <c r="F30">
        <f>COUNTIFS('GDB 1866-1871'!$A:$A,$B30,'GDB 1866-1871'!$R:$R,$A30,'GDB 1866-1871'!$T:$T,"Tạp vụ")</f>
        <v>9</v>
      </c>
      <c r="G30">
        <f>COUNTIFS('GDB 1866-1871'!$A:$A,$B30,'GDB 1866-1871'!$R:$R,$A30,'GDB 1866-1871'!$T:$T,"Giá chợ")</f>
        <v>1</v>
      </c>
      <c r="H30">
        <f>COUNTIFS('GDB 1866-1871'!$A:$A,$B30,'GDB 1866-1871'!$R:$R,$A30,'GDB 1866-1871'!$T:$T,"Phụ thêm GDB")</f>
        <v>0</v>
      </c>
      <c r="I30">
        <f t="shared" si="0"/>
        <v>15</v>
      </c>
      <c r="J30">
        <f t="shared" si="1"/>
        <v>1</v>
      </c>
      <c r="K30">
        <f t="shared" si="2"/>
        <v>1</v>
      </c>
      <c r="L30">
        <f t="shared" si="3"/>
        <v>1</v>
      </c>
      <c r="M30" t="str">
        <f t="shared" si="4"/>
        <v>CV+TV+GC</v>
      </c>
      <c r="N30">
        <f>E30-COUNTIFS('GDB 1866-1871'!$A:$A,$B30,'GDB 1866-1871'!$R:$R,$A30,'GDB 1866-1871'!$T:$T,"Công vụ",'GDB 1866-1871'!$E:$E,"Không có")-COUNTIFS('GDB 1866-1871'!$A:$A,$B30,'GDB 1866-1871'!$R:$R,$A30,'GDB 1866-1871'!$T:$T,"Công vụ",'GDB 1866-1871'!$E:$E,"")</f>
        <v>1</v>
      </c>
      <c r="O30">
        <f>F30-COUNTIFS('GDB 1866-1871'!$A:$A,$B30,'GDB 1866-1871'!$R:$R,$A30,'GDB 1866-1871'!$T:$T,"Tạp vụ",'GDB 1866-1871'!$E:$E,"Không có")-COUNTIFS('GDB 1866-1871'!$A:$A,$B30,'GDB 1866-1871'!$R:$R,$A30,'GDB 1866-1871'!$T:$T,"Tạp vụ",'GDB 1866-1871'!$E:$E,"")</f>
        <v>4</v>
      </c>
      <c r="P30">
        <f t="shared" si="5"/>
        <v>18680515</v>
      </c>
      <c r="Q30" t="str">
        <f t="shared" si="6"/>
        <v>A_PotSom</v>
      </c>
    </row>
    <row r="31" spans="1:17">
      <c r="A31" t="s">
        <v>1896</v>
      </c>
      <c r="B31" s="132" t="s">
        <v>670</v>
      </c>
      <c r="C31" s="132" t="s">
        <v>4735</v>
      </c>
      <c r="D31">
        <v>1868</v>
      </c>
      <c r="E31">
        <f>COUNTIFS('GDB 1866-1871'!$A:$A,$B31,'GDB 1866-1871'!$R:$R,$A31,'GDB 1866-1871'!$T:$T,"Công vụ")</f>
        <v>5</v>
      </c>
      <c r="F31">
        <f>COUNTIFS('GDB 1866-1871'!$A:$A,$B31,'GDB 1866-1871'!$R:$R,$A31,'GDB 1866-1871'!$T:$T,"Tạp vụ")</f>
        <v>1</v>
      </c>
      <c r="G31">
        <f>COUNTIFS('GDB 1866-1871'!$A:$A,$B31,'GDB 1866-1871'!$R:$R,$A31,'GDB 1866-1871'!$T:$T,"Giá chợ")</f>
        <v>2</v>
      </c>
      <c r="H31">
        <f>COUNTIFS('GDB 1866-1871'!$A:$A,$B31,'GDB 1866-1871'!$R:$R,$A31,'GDB 1866-1871'!$T:$T,"Phụ thêm GDB")</f>
        <v>0</v>
      </c>
      <c r="I31">
        <f t="shared" si="0"/>
        <v>8</v>
      </c>
      <c r="J31">
        <f t="shared" si="1"/>
        <v>1</v>
      </c>
      <c r="K31">
        <f t="shared" si="2"/>
        <v>1</v>
      </c>
      <c r="L31">
        <f t="shared" si="3"/>
        <v>1</v>
      </c>
      <c r="M31" t="str">
        <f t="shared" si="4"/>
        <v>CV+TV+GC</v>
      </c>
      <c r="N31">
        <f>E31-COUNTIFS('GDB 1866-1871'!$A:$A,$B31,'GDB 1866-1871'!$R:$R,$A31,'GDB 1866-1871'!$T:$T,"Công vụ",'GDB 1866-1871'!$E:$E,"Không có")-COUNTIFS('GDB 1866-1871'!$A:$A,$B31,'GDB 1866-1871'!$R:$R,$A31,'GDB 1866-1871'!$T:$T,"Công vụ",'GDB 1866-1871'!$E:$E,"")</f>
        <v>0</v>
      </c>
      <c r="O31">
        <f>F31-COUNTIFS('GDB 1866-1871'!$A:$A,$B31,'GDB 1866-1871'!$R:$R,$A31,'GDB 1866-1871'!$T:$T,"Tạp vụ",'GDB 1866-1871'!$E:$E,"Không có")-COUNTIFS('GDB 1866-1871'!$A:$A,$B31,'GDB 1866-1871'!$R:$R,$A31,'GDB 1866-1871'!$T:$T,"Tạp vụ",'GDB 1866-1871'!$E:$E,"")</f>
        <v>1</v>
      </c>
      <c r="P31">
        <f t="shared" si="5"/>
        <v>18680615</v>
      </c>
      <c r="Q31" t="str">
        <f t="shared" si="6"/>
        <v>A_PotSom</v>
      </c>
    </row>
    <row r="32" spans="1:17">
      <c r="A32" t="s">
        <v>1896</v>
      </c>
      <c r="B32" s="132" t="s">
        <v>686</v>
      </c>
      <c r="C32" s="132" t="s">
        <v>4739</v>
      </c>
      <c r="D32">
        <v>1868</v>
      </c>
      <c r="E32">
        <f>COUNTIFS('GDB 1866-1871'!$A:$A,$B32,'GDB 1866-1871'!$R:$R,$A32,'GDB 1866-1871'!$T:$T,"Công vụ")</f>
        <v>7</v>
      </c>
      <c r="F32">
        <f>COUNTIFS('GDB 1866-1871'!$A:$A,$B32,'GDB 1866-1871'!$R:$R,$A32,'GDB 1866-1871'!$T:$T,"Tạp vụ")</f>
        <v>6</v>
      </c>
      <c r="G32">
        <f>COUNTIFS('GDB 1866-1871'!$A:$A,$B32,'GDB 1866-1871'!$R:$R,$A32,'GDB 1866-1871'!$T:$T,"Giá chợ")</f>
        <v>1</v>
      </c>
      <c r="H32">
        <f>COUNTIFS('GDB 1866-1871'!$A:$A,$B32,'GDB 1866-1871'!$R:$R,$A32,'GDB 1866-1871'!$T:$T,"Phụ thêm GDB")</f>
        <v>0</v>
      </c>
      <c r="I32">
        <f t="shared" si="0"/>
        <v>14</v>
      </c>
      <c r="J32">
        <f t="shared" si="1"/>
        <v>1</v>
      </c>
      <c r="K32">
        <f t="shared" si="2"/>
        <v>1</v>
      </c>
      <c r="L32">
        <f t="shared" si="3"/>
        <v>1</v>
      </c>
      <c r="M32" t="str">
        <f t="shared" si="4"/>
        <v>CV+TV+GC</v>
      </c>
      <c r="N32">
        <f>E32-COUNTIFS('GDB 1866-1871'!$A:$A,$B32,'GDB 1866-1871'!$R:$R,$A32,'GDB 1866-1871'!$T:$T,"Công vụ",'GDB 1866-1871'!$E:$E,"Không có")-COUNTIFS('GDB 1866-1871'!$A:$A,$B32,'GDB 1866-1871'!$R:$R,$A32,'GDB 1866-1871'!$T:$T,"Công vụ",'GDB 1866-1871'!$E:$E,"")</f>
        <v>3</v>
      </c>
      <c r="O32">
        <f>F32-COUNTIFS('GDB 1866-1871'!$A:$A,$B32,'GDB 1866-1871'!$R:$R,$A32,'GDB 1866-1871'!$T:$T,"Tạp vụ",'GDB 1866-1871'!$E:$E,"Không có")-COUNTIFS('GDB 1866-1871'!$A:$A,$B32,'GDB 1866-1871'!$R:$R,$A32,'GDB 1866-1871'!$T:$T,"Tạp vụ",'GDB 1866-1871'!$E:$E,"")</f>
        <v>0</v>
      </c>
      <c r="P32">
        <f t="shared" si="5"/>
        <v>18680715</v>
      </c>
      <c r="Q32" t="str">
        <f t="shared" si="6"/>
        <v>A_PotSom</v>
      </c>
    </row>
    <row r="33" spans="1:17">
      <c r="A33" t="s">
        <v>1896</v>
      </c>
      <c r="B33" s="132" t="s">
        <v>714</v>
      </c>
      <c r="C33" s="132" t="s">
        <v>4740</v>
      </c>
      <c r="D33">
        <v>1868</v>
      </c>
      <c r="E33">
        <f>COUNTIFS('GDB 1866-1871'!$A:$A,$B33,'GDB 1866-1871'!$R:$R,$A33,'GDB 1866-1871'!$T:$T,"Công vụ")</f>
        <v>8</v>
      </c>
      <c r="F33">
        <f>COUNTIFS('GDB 1866-1871'!$A:$A,$B33,'GDB 1866-1871'!$R:$R,$A33,'GDB 1866-1871'!$T:$T,"Tạp vụ")</f>
        <v>6</v>
      </c>
      <c r="G33">
        <f>COUNTIFS('GDB 1866-1871'!$A:$A,$B33,'GDB 1866-1871'!$R:$R,$A33,'GDB 1866-1871'!$T:$T,"Giá chợ")</f>
        <v>2</v>
      </c>
      <c r="H33">
        <f>COUNTIFS('GDB 1866-1871'!$A:$A,$B33,'GDB 1866-1871'!$R:$R,$A33,'GDB 1866-1871'!$T:$T,"Phụ thêm GDB")</f>
        <v>0</v>
      </c>
      <c r="I33">
        <f t="shared" si="0"/>
        <v>16</v>
      </c>
      <c r="J33">
        <f t="shared" si="1"/>
        <v>1</v>
      </c>
      <c r="K33">
        <f t="shared" si="2"/>
        <v>1</v>
      </c>
      <c r="L33">
        <f t="shared" si="3"/>
        <v>1</v>
      </c>
      <c r="M33" t="str">
        <f t="shared" si="4"/>
        <v>CV+TV+GC</v>
      </c>
      <c r="N33">
        <f>E33-COUNTIFS('GDB 1866-1871'!$A:$A,$B33,'GDB 1866-1871'!$R:$R,$A33,'GDB 1866-1871'!$T:$T,"Công vụ",'GDB 1866-1871'!$E:$E,"Không có")-COUNTIFS('GDB 1866-1871'!$A:$A,$B33,'GDB 1866-1871'!$R:$R,$A33,'GDB 1866-1871'!$T:$T,"Công vụ",'GDB 1866-1871'!$E:$E,"")</f>
        <v>0</v>
      </c>
      <c r="O33">
        <f>F33-COUNTIFS('GDB 1866-1871'!$A:$A,$B33,'GDB 1866-1871'!$R:$R,$A33,'GDB 1866-1871'!$T:$T,"Tạp vụ",'GDB 1866-1871'!$E:$E,"Không có")-COUNTIFS('GDB 1866-1871'!$A:$A,$B33,'GDB 1866-1871'!$R:$R,$A33,'GDB 1866-1871'!$T:$T,"Tạp vụ",'GDB 1866-1871'!$E:$E,"")</f>
        <v>3</v>
      </c>
      <c r="P33">
        <f t="shared" si="5"/>
        <v>18680815</v>
      </c>
      <c r="Q33" t="str">
        <f t="shared" si="6"/>
        <v>A_PotSom</v>
      </c>
    </row>
    <row r="34" spans="1:17">
      <c r="A34" t="s">
        <v>1896</v>
      </c>
      <c r="B34" s="132" t="s">
        <v>746</v>
      </c>
      <c r="C34" s="132" t="s">
        <v>4737</v>
      </c>
      <c r="D34">
        <v>1869</v>
      </c>
      <c r="E34">
        <f>COUNTIFS('GDB 1866-1871'!$A:$A,$B34,'GDB 1866-1871'!$R:$R,$A34,'GDB 1866-1871'!$T:$T,"Công vụ")</f>
        <v>10</v>
      </c>
      <c r="F34">
        <f>COUNTIFS('GDB 1866-1871'!$A:$A,$B34,'GDB 1866-1871'!$R:$R,$A34,'GDB 1866-1871'!$T:$T,"Tạp vụ")</f>
        <v>5</v>
      </c>
      <c r="G34">
        <f>COUNTIFS('GDB 1866-1871'!$A:$A,$B34,'GDB 1866-1871'!$R:$R,$A34,'GDB 1866-1871'!$T:$T,"Giá chợ")</f>
        <v>0</v>
      </c>
      <c r="H34">
        <f>COUNTIFS('GDB 1866-1871'!$A:$A,$B34,'GDB 1866-1871'!$R:$R,$A34,'GDB 1866-1871'!$T:$T,"Phụ thêm GDB")</f>
        <v>2</v>
      </c>
      <c r="I34">
        <f t="shared" si="0"/>
        <v>15</v>
      </c>
      <c r="J34">
        <f t="shared" si="1"/>
        <v>1</v>
      </c>
      <c r="K34">
        <f t="shared" si="2"/>
        <v>1</v>
      </c>
      <c r="L34">
        <f t="shared" si="3"/>
        <v>0</v>
      </c>
      <c r="M34" t="str">
        <f t="shared" si="4"/>
        <v>CV+TV</v>
      </c>
      <c r="N34">
        <f>E34-COUNTIFS('GDB 1866-1871'!$A:$A,$B34,'GDB 1866-1871'!$R:$R,$A34,'GDB 1866-1871'!$T:$T,"Công vụ",'GDB 1866-1871'!$E:$E,"Không có")-COUNTIFS('GDB 1866-1871'!$A:$A,$B34,'GDB 1866-1871'!$R:$R,$A34,'GDB 1866-1871'!$T:$T,"Công vụ",'GDB 1866-1871'!$E:$E,"")</f>
        <v>1</v>
      </c>
      <c r="O34">
        <f>F34-COUNTIFS('GDB 1866-1871'!$A:$A,$B34,'GDB 1866-1871'!$R:$R,$A34,'GDB 1866-1871'!$T:$T,"Tạp vụ",'GDB 1866-1871'!$E:$E,"Không có")-COUNTIFS('GDB 1866-1871'!$A:$A,$B34,'GDB 1866-1871'!$R:$R,$A34,'GDB 1866-1871'!$T:$T,"Tạp vụ",'GDB 1866-1871'!$E:$E,"")</f>
        <v>1</v>
      </c>
      <c r="P34">
        <f t="shared" si="5"/>
        <v>18690215</v>
      </c>
      <c r="Q34" t="str">
        <f t="shared" si="6"/>
        <v>A_PotSom</v>
      </c>
    </row>
    <row r="35" spans="1:17">
      <c r="A35" t="s">
        <v>1896</v>
      </c>
      <c r="B35" s="132" t="s">
        <v>779</v>
      </c>
      <c r="C35" s="132" t="s">
        <v>4733</v>
      </c>
      <c r="D35">
        <v>1869</v>
      </c>
      <c r="E35">
        <f>COUNTIFS('GDB 1866-1871'!$A:$A,$B35,'GDB 1866-1871'!$R:$R,$A35,'GDB 1866-1871'!$T:$T,"Công vụ")</f>
        <v>0</v>
      </c>
      <c r="F35">
        <f>COUNTIFS('GDB 1866-1871'!$A:$A,$B35,'GDB 1866-1871'!$R:$R,$A35,'GDB 1866-1871'!$T:$T,"Tạp vụ")</f>
        <v>11</v>
      </c>
      <c r="G35">
        <f>COUNTIFS('GDB 1866-1871'!$A:$A,$B35,'GDB 1866-1871'!$R:$R,$A35,'GDB 1866-1871'!$T:$T,"Giá chợ")</f>
        <v>0</v>
      </c>
      <c r="H35">
        <f>COUNTIFS('GDB 1866-1871'!$A:$A,$B35,'GDB 1866-1871'!$R:$R,$A35,'GDB 1866-1871'!$T:$T,"Phụ thêm GDB")</f>
        <v>0</v>
      </c>
      <c r="I35">
        <f t="shared" si="0"/>
        <v>11</v>
      </c>
      <c r="J35">
        <f t="shared" si="1"/>
        <v>0</v>
      </c>
      <c r="K35">
        <f t="shared" si="2"/>
        <v>1</v>
      </c>
      <c r="L35">
        <f t="shared" si="3"/>
        <v>0</v>
      </c>
      <c r="M35" t="str">
        <f t="shared" si="4"/>
        <v>TV</v>
      </c>
      <c r="N35">
        <f>E35-COUNTIFS('GDB 1866-1871'!$A:$A,$B35,'GDB 1866-1871'!$R:$R,$A35,'GDB 1866-1871'!$T:$T,"Công vụ",'GDB 1866-1871'!$E:$E,"Không có")-COUNTIFS('GDB 1866-1871'!$A:$A,$B35,'GDB 1866-1871'!$R:$R,$A35,'GDB 1866-1871'!$T:$T,"Công vụ",'GDB 1866-1871'!$E:$E,"")</f>
        <v>0</v>
      </c>
      <c r="O35">
        <f>F35-COUNTIFS('GDB 1866-1871'!$A:$A,$B35,'GDB 1866-1871'!$R:$R,$A35,'GDB 1866-1871'!$T:$T,"Tạp vụ",'GDB 1866-1871'!$E:$E,"Không có")-COUNTIFS('GDB 1866-1871'!$A:$A,$B35,'GDB 1866-1871'!$R:$R,$A35,'GDB 1866-1871'!$T:$T,"Tạp vụ",'GDB 1866-1871'!$E:$E,"")</f>
        <v>0</v>
      </c>
      <c r="P35">
        <f t="shared" si="5"/>
        <v>18690408</v>
      </c>
      <c r="Q35" t="str">
        <f t="shared" si="6"/>
        <v>A_PotSom</v>
      </c>
    </row>
    <row r="36" spans="1:17">
      <c r="A36" t="s">
        <v>1896</v>
      </c>
      <c r="B36" s="132" t="s">
        <v>802</v>
      </c>
      <c r="C36" s="132" t="s">
        <v>4738</v>
      </c>
      <c r="D36">
        <v>1869</v>
      </c>
      <c r="E36">
        <f>COUNTIFS('GDB 1866-1871'!$A:$A,$B36,'GDB 1866-1871'!$R:$R,$A36,'GDB 1866-1871'!$T:$T,"Công vụ")</f>
        <v>9</v>
      </c>
      <c r="F36">
        <f>COUNTIFS('GDB 1866-1871'!$A:$A,$B36,'GDB 1866-1871'!$R:$R,$A36,'GDB 1866-1871'!$T:$T,"Tạp vụ")</f>
        <v>0</v>
      </c>
      <c r="G36">
        <f>COUNTIFS('GDB 1866-1871'!$A:$A,$B36,'GDB 1866-1871'!$R:$R,$A36,'GDB 1866-1871'!$T:$T,"Giá chợ")</f>
        <v>0</v>
      </c>
      <c r="H36">
        <f>COUNTIFS('GDB 1866-1871'!$A:$A,$B36,'GDB 1866-1871'!$R:$R,$A36,'GDB 1866-1871'!$T:$T,"Phụ thêm GDB")</f>
        <v>0</v>
      </c>
      <c r="I36">
        <f t="shared" si="0"/>
        <v>9</v>
      </c>
      <c r="J36">
        <f t="shared" si="1"/>
        <v>1</v>
      </c>
      <c r="K36">
        <f t="shared" si="2"/>
        <v>0</v>
      </c>
      <c r="L36">
        <f t="shared" si="3"/>
        <v>0</v>
      </c>
      <c r="M36" t="str">
        <f t="shared" si="4"/>
        <v>CV</v>
      </c>
      <c r="N36">
        <f>E36-COUNTIFS('GDB 1866-1871'!$A:$A,$B36,'GDB 1866-1871'!$R:$R,$A36,'GDB 1866-1871'!$T:$T,"Công vụ",'GDB 1866-1871'!$E:$E,"Không có")-COUNTIFS('GDB 1866-1871'!$A:$A,$B36,'GDB 1866-1871'!$R:$R,$A36,'GDB 1866-1871'!$T:$T,"Công vụ",'GDB 1866-1871'!$E:$E,"")</f>
        <v>1</v>
      </c>
      <c r="O36">
        <f>F36-COUNTIFS('GDB 1866-1871'!$A:$A,$B36,'GDB 1866-1871'!$R:$R,$A36,'GDB 1866-1871'!$T:$T,"Tạp vụ",'GDB 1866-1871'!$E:$E,"Không có")-COUNTIFS('GDB 1866-1871'!$A:$A,$B36,'GDB 1866-1871'!$R:$R,$A36,'GDB 1866-1871'!$T:$T,"Tạp vụ",'GDB 1866-1871'!$E:$E,"")</f>
        <v>0</v>
      </c>
      <c r="P36">
        <f t="shared" si="5"/>
        <v>18690601</v>
      </c>
      <c r="Q36" t="str">
        <f t="shared" si="6"/>
        <v>B_PotChuyenTiep</v>
      </c>
    </row>
    <row r="37" spans="1:17">
      <c r="A37" t="s">
        <v>1896</v>
      </c>
      <c r="B37" s="132" t="s">
        <v>830</v>
      </c>
      <c r="C37" s="132" t="s">
        <v>4743</v>
      </c>
      <c r="D37">
        <v>1869</v>
      </c>
      <c r="E37">
        <f>COUNTIFS('GDB 1866-1871'!$A:$A,$B37,'GDB 1866-1871'!$R:$R,$A37,'GDB 1866-1871'!$T:$T,"Công vụ")</f>
        <v>0</v>
      </c>
      <c r="F37">
        <f>COUNTIFS('GDB 1866-1871'!$A:$A,$B37,'GDB 1866-1871'!$R:$R,$A37,'GDB 1866-1871'!$T:$T,"Tạp vụ")</f>
        <v>11</v>
      </c>
      <c r="G37">
        <f>COUNTIFS('GDB 1866-1871'!$A:$A,$B37,'GDB 1866-1871'!$R:$R,$A37,'GDB 1866-1871'!$T:$T,"Giá chợ")</f>
        <v>0</v>
      </c>
      <c r="H37">
        <f>COUNTIFS('GDB 1866-1871'!$A:$A,$B37,'GDB 1866-1871'!$R:$R,$A37,'GDB 1866-1871'!$T:$T,"Phụ thêm GDB")</f>
        <v>0</v>
      </c>
      <c r="I37">
        <f t="shared" si="0"/>
        <v>11</v>
      </c>
      <c r="J37">
        <f t="shared" si="1"/>
        <v>0</v>
      </c>
      <c r="K37">
        <f t="shared" si="2"/>
        <v>1</v>
      </c>
      <c r="L37">
        <f t="shared" si="3"/>
        <v>0</v>
      </c>
      <c r="M37" t="str">
        <f t="shared" si="4"/>
        <v>TV</v>
      </c>
      <c r="N37">
        <f>E37-COUNTIFS('GDB 1866-1871'!$A:$A,$B37,'GDB 1866-1871'!$R:$R,$A37,'GDB 1866-1871'!$T:$T,"Công vụ",'GDB 1866-1871'!$E:$E,"Không có")-COUNTIFS('GDB 1866-1871'!$A:$A,$B37,'GDB 1866-1871'!$R:$R,$A37,'GDB 1866-1871'!$T:$T,"Công vụ",'GDB 1866-1871'!$E:$E,"")</f>
        <v>0</v>
      </c>
      <c r="O37">
        <f>F37-COUNTIFS('GDB 1866-1871'!$A:$A,$B37,'GDB 1866-1871'!$R:$R,$A37,'GDB 1866-1871'!$T:$T,"Tạp vụ",'GDB 1866-1871'!$E:$E,"Không có")-COUNTIFS('GDB 1866-1871'!$A:$A,$B37,'GDB 1866-1871'!$R:$R,$A37,'GDB 1866-1871'!$T:$T,"Tạp vụ",'GDB 1866-1871'!$E:$E,"")</f>
        <v>8</v>
      </c>
      <c r="P37">
        <f t="shared" si="5"/>
        <v>18690608</v>
      </c>
      <c r="Q37" t="str">
        <f t="shared" si="6"/>
        <v>B_PotChuyenTiep</v>
      </c>
    </row>
    <row r="38" spans="1:17">
      <c r="A38" t="s">
        <v>1896</v>
      </c>
      <c r="B38" s="132" t="s">
        <v>851</v>
      </c>
      <c r="C38" s="132" t="s">
        <v>4744</v>
      </c>
      <c r="D38">
        <v>1869</v>
      </c>
      <c r="E38">
        <f>COUNTIFS('GDB 1866-1871'!$A:$A,$B38,'GDB 1866-1871'!$R:$R,$A38,'GDB 1866-1871'!$T:$T,"Công vụ")</f>
        <v>0</v>
      </c>
      <c r="F38">
        <f>COUNTIFS('GDB 1866-1871'!$A:$A,$B38,'GDB 1866-1871'!$R:$R,$A38,'GDB 1866-1871'!$T:$T,"Tạp vụ")</f>
        <v>13</v>
      </c>
      <c r="G38">
        <f>COUNTIFS('GDB 1866-1871'!$A:$A,$B38,'GDB 1866-1871'!$R:$R,$A38,'GDB 1866-1871'!$T:$T,"Giá chợ")</f>
        <v>0</v>
      </c>
      <c r="H38">
        <f>COUNTIFS('GDB 1866-1871'!$A:$A,$B38,'GDB 1866-1871'!$R:$R,$A38,'GDB 1866-1871'!$T:$T,"Phụ thêm GDB")</f>
        <v>0</v>
      </c>
      <c r="I38">
        <f t="shared" si="0"/>
        <v>13</v>
      </c>
      <c r="J38">
        <f t="shared" si="1"/>
        <v>0</v>
      </c>
      <c r="K38">
        <f t="shared" si="2"/>
        <v>1</v>
      </c>
      <c r="L38">
        <f t="shared" si="3"/>
        <v>0</v>
      </c>
      <c r="M38" t="str">
        <f t="shared" si="4"/>
        <v>TV</v>
      </c>
      <c r="N38">
        <f>E38-COUNTIFS('GDB 1866-1871'!$A:$A,$B38,'GDB 1866-1871'!$R:$R,$A38,'GDB 1866-1871'!$T:$T,"Công vụ",'GDB 1866-1871'!$E:$E,"Không có")-COUNTIFS('GDB 1866-1871'!$A:$A,$B38,'GDB 1866-1871'!$R:$R,$A38,'GDB 1866-1871'!$T:$T,"Công vụ",'GDB 1866-1871'!$E:$E,"")</f>
        <v>0</v>
      </c>
      <c r="O38">
        <f>F38-COUNTIFS('GDB 1866-1871'!$A:$A,$B38,'GDB 1866-1871'!$R:$R,$A38,'GDB 1866-1871'!$T:$T,"Tạp vụ",'GDB 1866-1871'!$E:$E,"Không có")-COUNTIFS('GDB 1866-1871'!$A:$A,$B38,'GDB 1866-1871'!$R:$R,$A38,'GDB 1866-1871'!$T:$T,"Tạp vụ",'GDB 1866-1871'!$E:$E,"")</f>
        <v>5</v>
      </c>
      <c r="P38">
        <f t="shared" si="5"/>
        <v>18690616</v>
      </c>
      <c r="Q38" t="str">
        <f t="shared" si="6"/>
        <v>B_PotChuyenTiep</v>
      </c>
    </row>
    <row r="39" spans="1:17">
      <c r="A39" t="s">
        <v>1896</v>
      </c>
      <c r="B39" s="132" t="s">
        <v>875</v>
      </c>
      <c r="C39" s="132" t="s">
        <v>4742</v>
      </c>
      <c r="D39">
        <v>1869</v>
      </c>
      <c r="E39">
        <f>COUNTIFS('GDB 1866-1871'!$A:$A,$B39,'GDB 1866-1871'!$R:$R,$A39,'GDB 1866-1871'!$T:$T,"Công vụ")</f>
        <v>0</v>
      </c>
      <c r="F39">
        <f>COUNTIFS('GDB 1866-1871'!$A:$A,$B39,'GDB 1866-1871'!$R:$R,$A39,'GDB 1866-1871'!$T:$T,"Tạp vụ")</f>
        <v>9</v>
      </c>
      <c r="G39">
        <f>COUNTIFS('GDB 1866-1871'!$A:$A,$B39,'GDB 1866-1871'!$R:$R,$A39,'GDB 1866-1871'!$T:$T,"Giá chợ")</f>
        <v>0</v>
      </c>
      <c r="H39">
        <f>COUNTIFS('GDB 1866-1871'!$A:$A,$B39,'GDB 1866-1871'!$R:$R,$A39,'GDB 1866-1871'!$T:$T,"Phụ thêm GDB")</f>
        <v>0</v>
      </c>
      <c r="I39">
        <f t="shared" si="0"/>
        <v>9</v>
      </c>
      <c r="J39">
        <f t="shared" si="1"/>
        <v>0</v>
      </c>
      <c r="K39">
        <f t="shared" si="2"/>
        <v>1</v>
      </c>
      <c r="L39">
        <f t="shared" si="3"/>
        <v>0</v>
      </c>
      <c r="M39" t="str">
        <f t="shared" si="4"/>
        <v>TV</v>
      </c>
      <c r="N39">
        <f>E39-COUNTIFS('GDB 1866-1871'!$A:$A,$B39,'GDB 1866-1871'!$R:$R,$A39,'GDB 1866-1871'!$T:$T,"Công vụ",'GDB 1866-1871'!$E:$E,"Không có")-COUNTIFS('GDB 1866-1871'!$A:$A,$B39,'GDB 1866-1871'!$R:$R,$A39,'GDB 1866-1871'!$T:$T,"Công vụ",'GDB 1866-1871'!$E:$E,"")</f>
        <v>0</v>
      </c>
      <c r="O39">
        <f>F39-COUNTIFS('GDB 1866-1871'!$A:$A,$B39,'GDB 1866-1871'!$R:$R,$A39,'GDB 1866-1871'!$T:$T,"Tạp vụ",'GDB 1866-1871'!$E:$E,"Không có")-COUNTIFS('GDB 1866-1871'!$A:$A,$B39,'GDB 1866-1871'!$R:$R,$A39,'GDB 1866-1871'!$T:$T,"Tạp vụ",'GDB 1866-1871'!$E:$E,"")</f>
        <v>7</v>
      </c>
      <c r="P39">
        <f t="shared" si="5"/>
        <v>18690624</v>
      </c>
      <c r="Q39" t="str">
        <f t="shared" si="6"/>
        <v>B_PotChuyenTiep</v>
      </c>
    </row>
    <row r="40" spans="1:17">
      <c r="A40" t="s">
        <v>1896</v>
      </c>
      <c r="B40" s="132" t="s">
        <v>892</v>
      </c>
      <c r="C40" s="132" t="s">
        <v>4745</v>
      </c>
      <c r="D40">
        <v>1869</v>
      </c>
      <c r="E40">
        <f>COUNTIFS('GDB 1866-1871'!$A:$A,$B40,'GDB 1866-1871'!$R:$R,$A40,'GDB 1866-1871'!$T:$T,"Công vụ")</f>
        <v>0</v>
      </c>
      <c r="F40">
        <f>COUNTIFS('GDB 1866-1871'!$A:$A,$B40,'GDB 1866-1871'!$R:$R,$A40,'GDB 1866-1871'!$T:$T,"Tạp vụ")</f>
        <v>7</v>
      </c>
      <c r="G40">
        <f>COUNTIFS('GDB 1866-1871'!$A:$A,$B40,'GDB 1866-1871'!$R:$R,$A40,'GDB 1866-1871'!$T:$T,"Giá chợ")</f>
        <v>0</v>
      </c>
      <c r="H40">
        <f>COUNTIFS('GDB 1866-1871'!$A:$A,$B40,'GDB 1866-1871'!$R:$R,$A40,'GDB 1866-1871'!$T:$T,"Phụ thêm GDB")</f>
        <v>0</v>
      </c>
      <c r="I40">
        <f t="shared" si="0"/>
        <v>7</v>
      </c>
      <c r="J40">
        <f t="shared" si="1"/>
        <v>0</v>
      </c>
      <c r="K40">
        <f t="shared" si="2"/>
        <v>1</v>
      </c>
      <c r="L40">
        <f t="shared" si="3"/>
        <v>0</v>
      </c>
      <c r="M40" t="str">
        <f t="shared" si="4"/>
        <v>TV</v>
      </c>
      <c r="N40">
        <f>E40-COUNTIFS('GDB 1866-1871'!$A:$A,$B40,'GDB 1866-1871'!$R:$R,$A40,'GDB 1866-1871'!$T:$T,"Công vụ",'GDB 1866-1871'!$E:$E,"Không có")-COUNTIFS('GDB 1866-1871'!$A:$A,$B40,'GDB 1866-1871'!$R:$R,$A40,'GDB 1866-1871'!$T:$T,"Công vụ",'GDB 1866-1871'!$E:$E,"")</f>
        <v>0</v>
      </c>
      <c r="O40">
        <f>F40-COUNTIFS('GDB 1866-1871'!$A:$A,$B40,'GDB 1866-1871'!$R:$R,$A40,'GDB 1866-1871'!$T:$T,"Tạp vụ",'GDB 1866-1871'!$E:$E,"Không có")-COUNTIFS('GDB 1866-1871'!$A:$A,$B40,'GDB 1866-1871'!$R:$R,$A40,'GDB 1866-1871'!$T:$T,"Tạp vụ",'GDB 1866-1871'!$E:$E,"")</f>
        <v>4</v>
      </c>
      <c r="P40">
        <f t="shared" si="5"/>
        <v>18690708</v>
      </c>
      <c r="Q40" t="str">
        <f t="shared" si="6"/>
        <v>B_PotChuyenTiep</v>
      </c>
    </row>
    <row r="41" spans="1:17">
      <c r="A41" t="s">
        <v>1896</v>
      </c>
      <c r="B41" s="132" t="s">
        <v>905</v>
      </c>
      <c r="C41" s="132" t="s">
        <v>4746</v>
      </c>
      <c r="D41">
        <v>1869</v>
      </c>
      <c r="E41">
        <f>COUNTIFS('GDB 1866-1871'!$A:$A,$B41,'GDB 1866-1871'!$R:$R,$A41,'GDB 1866-1871'!$T:$T,"Công vụ")</f>
        <v>0</v>
      </c>
      <c r="F41">
        <f>COUNTIFS('GDB 1866-1871'!$A:$A,$B41,'GDB 1866-1871'!$R:$R,$A41,'GDB 1866-1871'!$T:$T,"Tạp vụ")</f>
        <v>6</v>
      </c>
      <c r="G41">
        <f>COUNTIFS('GDB 1866-1871'!$A:$A,$B41,'GDB 1866-1871'!$R:$R,$A41,'GDB 1866-1871'!$T:$T,"Giá chợ")</f>
        <v>0</v>
      </c>
      <c r="H41">
        <f>COUNTIFS('GDB 1866-1871'!$A:$A,$B41,'GDB 1866-1871'!$R:$R,$A41,'GDB 1866-1871'!$T:$T,"Phụ thêm GDB")</f>
        <v>0</v>
      </c>
      <c r="I41">
        <f t="shared" si="0"/>
        <v>6</v>
      </c>
      <c r="J41">
        <f t="shared" si="1"/>
        <v>0</v>
      </c>
      <c r="K41">
        <f t="shared" si="2"/>
        <v>1</v>
      </c>
      <c r="L41">
        <f t="shared" si="3"/>
        <v>0</v>
      </c>
      <c r="M41" t="str">
        <f t="shared" si="4"/>
        <v>TV</v>
      </c>
      <c r="N41">
        <f>E41-COUNTIFS('GDB 1866-1871'!$A:$A,$B41,'GDB 1866-1871'!$R:$R,$A41,'GDB 1866-1871'!$T:$T,"Công vụ",'GDB 1866-1871'!$E:$E,"Không có")-COUNTIFS('GDB 1866-1871'!$A:$A,$B41,'GDB 1866-1871'!$R:$R,$A41,'GDB 1866-1871'!$T:$T,"Công vụ",'GDB 1866-1871'!$E:$E,"")</f>
        <v>0</v>
      </c>
      <c r="O41">
        <f>F41-COUNTIFS('GDB 1866-1871'!$A:$A,$B41,'GDB 1866-1871'!$R:$R,$A41,'GDB 1866-1871'!$T:$T,"Tạp vụ",'GDB 1866-1871'!$E:$E,"Không có")-COUNTIFS('GDB 1866-1871'!$A:$A,$B41,'GDB 1866-1871'!$R:$R,$A41,'GDB 1866-1871'!$T:$T,"Tạp vụ",'GDB 1866-1871'!$E:$E,"")</f>
        <v>4</v>
      </c>
      <c r="P41">
        <f t="shared" si="5"/>
        <v>18690716</v>
      </c>
      <c r="Q41" t="str">
        <f t="shared" si="6"/>
        <v>B_PotChuyenTiep</v>
      </c>
    </row>
    <row r="42" spans="1:17">
      <c r="A42" t="s">
        <v>1896</v>
      </c>
      <c r="B42" s="132" t="s">
        <v>918</v>
      </c>
      <c r="C42" s="132" t="s">
        <v>4747</v>
      </c>
      <c r="D42">
        <v>1869</v>
      </c>
      <c r="E42">
        <f>COUNTIFS('GDB 1866-1871'!$A:$A,$B42,'GDB 1866-1871'!$R:$R,$A42,'GDB 1866-1871'!$T:$T,"Công vụ")</f>
        <v>0</v>
      </c>
      <c r="F42">
        <f>COUNTIFS('GDB 1866-1871'!$A:$A,$B42,'GDB 1866-1871'!$R:$R,$A42,'GDB 1866-1871'!$T:$T,"Tạp vụ")</f>
        <v>7</v>
      </c>
      <c r="G42">
        <f>COUNTIFS('GDB 1866-1871'!$A:$A,$B42,'GDB 1866-1871'!$R:$R,$A42,'GDB 1866-1871'!$T:$T,"Giá chợ")</f>
        <v>0</v>
      </c>
      <c r="H42">
        <f>COUNTIFS('GDB 1866-1871'!$A:$A,$B42,'GDB 1866-1871'!$R:$R,$A42,'GDB 1866-1871'!$T:$T,"Phụ thêm GDB")</f>
        <v>0</v>
      </c>
      <c r="I42">
        <f t="shared" si="0"/>
        <v>7</v>
      </c>
      <c r="J42">
        <f t="shared" si="1"/>
        <v>0</v>
      </c>
      <c r="K42">
        <f t="shared" si="2"/>
        <v>1</v>
      </c>
      <c r="L42">
        <f t="shared" si="3"/>
        <v>0</v>
      </c>
      <c r="M42" t="str">
        <f t="shared" si="4"/>
        <v>TV</v>
      </c>
      <c r="N42">
        <f>E42-COUNTIFS('GDB 1866-1871'!$A:$A,$B42,'GDB 1866-1871'!$R:$R,$A42,'GDB 1866-1871'!$T:$T,"Công vụ",'GDB 1866-1871'!$E:$E,"Không có")-COUNTIFS('GDB 1866-1871'!$A:$A,$B42,'GDB 1866-1871'!$R:$R,$A42,'GDB 1866-1871'!$T:$T,"Công vụ",'GDB 1866-1871'!$E:$E,"")</f>
        <v>0</v>
      </c>
      <c r="O42">
        <f>F42-COUNTIFS('GDB 1866-1871'!$A:$A,$B42,'GDB 1866-1871'!$R:$R,$A42,'GDB 1866-1871'!$T:$T,"Tạp vụ",'GDB 1866-1871'!$E:$E,"Không có")-COUNTIFS('GDB 1866-1871'!$A:$A,$B42,'GDB 1866-1871'!$R:$R,$A42,'GDB 1866-1871'!$T:$T,"Tạp vụ",'GDB 1866-1871'!$E:$E,"")</f>
        <v>6</v>
      </c>
      <c r="P42">
        <f t="shared" si="5"/>
        <v>18690724</v>
      </c>
      <c r="Q42" t="str">
        <f t="shared" si="6"/>
        <v>B_PotChuyenTiep</v>
      </c>
    </row>
    <row r="43" spans="1:17">
      <c r="A43" t="s">
        <v>1896</v>
      </c>
      <c r="B43" s="132" t="s">
        <v>933</v>
      </c>
      <c r="C43" s="132" t="s">
        <v>4734</v>
      </c>
      <c r="D43">
        <v>1869</v>
      </c>
      <c r="E43">
        <f>COUNTIFS('GDB 1866-1871'!$A:$A,$B43,'GDB 1866-1871'!$R:$R,$A43,'GDB 1866-1871'!$T:$T,"Công vụ")</f>
        <v>8</v>
      </c>
      <c r="F43">
        <f>COUNTIFS('GDB 1866-1871'!$A:$A,$B43,'GDB 1866-1871'!$R:$R,$A43,'GDB 1866-1871'!$T:$T,"Tạp vụ")</f>
        <v>0</v>
      </c>
      <c r="G43">
        <f>COUNTIFS('GDB 1866-1871'!$A:$A,$B43,'GDB 1866-1871'!$R:$R,$A43,'GDB 1866-1871'!$T:$T,"Giá chợ")</f>
        <v>0</v>
      </c>
      <c r="H43">
        <f>COUNTIFS('GDB 1866-1871'!$A:$A,$B43,'GDB 1866-1871'!$R:$R,$A43,'GDB 1866-1871'!$T:$T,"Phụ thêm GDB")</f>
        <v>3</v>
      </c>
      <c r="I43">
        <f t="shared" si="0"/>
        <v>8</v>
      </c>
      <c r="J43">
        <f t="shared" si="1"/>
        <v>1</v>
      </c>
      <c r="K43">
        <f t="shared" si="2"/>
        <v>0</v>
      </c>
      <c r="L43">
        <f t="shared" si="3"/>
        <v>0</v>
      </c>
      <c r="M43" t="str">
        <f t="shared" si="4"/>
        <v>CV</v>
      </c>
      <c r="N43">
        <f>E43-COUNTIFS('GDB 1866-1871'!$A:$A,$B43,'GDB 1866-1871'!$R:$R,$A43,'GDB 1866-1871'!$T:$T,"Công vụ",'GDB 1866-1871'!$E:$E,"Không có")-COUNTIFS('GDB 1866-1871'!$A:$A,$B43,'GDB 1866-1871'!$R:$R,$A43,'GDB 1866-1871'!$T:$T,"Công vụ",'GDB 1866-1871'!$E:$E,"")</f>
        <v>6</v>
      </c>
      <c r="O43">
        <f>F43-COUNTIFS('GDB 1866-1871'!$A:$A,$B43,'GDB 1866-1871'!$R:$R,$A43,'GDB 1866-1871'!$T:$T,"Tạp vụ",'GDB 1866-1871'!$E:$E,"Không có")-COUNTIFS('GDB 1866-1871'!$A:$A,$B43,'GDB 1866-1871'!$R:$R,$A43,'GDB 1866-1871'!$T:$T,"Tạp vụ",'GDB 1866-1871'!$E:$E,"")</f>
        <v>0</v>
      </c>
      <c r="P43">
        <f t="shared" si="5"/>
        <v>18690801</v>
      </c>
      <c r="Q43" t="str">
        <f t="shared" si="6"/>
        <v>B_PotChuyenTiep</v>
      </c>
    </row>
    <row r="44" spans="1:17">
      <c r="A44" t="s">
        <v>1896</v>
      </c>
      <c r="B44" s="132" t="s">
        <v>957</v>
      </c>
      <c r="C44" s="132" t="s">
        <v>4748</v>
      </c>
      <c r="D44">
        <v>1869</v>
      </c>
      <c r="E44">
        <f>COUNTIFS('GDB 1866-1871'!$A:$A,$B44,'GDB 1866-1871'!$R:$R,$A44,'GDB 1866-1871'!$T:$T,"Công vụ")</f>
        <v>0</v>
      </c>
      <c r="F44">
        <f>COUNTIFS('GDB 1866-1871'!$A:$A,$B44,'GDB 1866-1871'!$R:$R,$A44,'GDB 1866-1871'!$T:$T,"Tạp vụ")</f>
        <v>7</v>
      </c>
      <c r="G44">
        <f>COUNTIFS('GDB 1866-1871'!$A:$A,$B44,'GDB 1866-1871'!$R:$R,$A44,'GDB 1866-1871'!$T:$T,"Giá chợ")</f>
        <v>0</v>
      </c>
      <c r="H44">
        <f>COUNTIFS('GDB 1866-1871'!$A:$A,$B44,'GDB 1866-1871'!$R:$R,$A44,'GDB 1866-1871'!$T:$T,"Phụ thêm GDB")</f>
        <v>0</v>
      </c>
      <c r="I44">
        <f t="shared" si="0"/>
        <v>7</v>
      </c>
      <c r="J44">
        <f t="shared" si="1"/>
        <v>0</v>
      </c>
      <c r="K44">
        <f t="shared" si="2"/>
        <v>1</v>
      </c>
      <c r="L44">
        <f t="shared" si="3"/>
        <v>0</v>
      </c>
      <c r="M44" t="str">
        <f t="shared" si="4"/>
        <v>TV</v>
      </c>
      <c r="N44">
        <f>E44-COUNTIFS('GDB 1866-1871'!$A:$A,$B44,'GDB 1866-1871'!$R:$R,$A44,'GDB 1866-1871'!$T:$T,"Công vụ",'GDB 1866-1871'!$E:$E,"Không có")-COUNTIFS('GDB 1866-1871'!$A:$A,$B44,'GDB 1866-1871'!$R:$R,$A44,'GDB 1866-1871'!$T:$T,"Công vụ",'GDB 1866-1871'!$E:$E,"")</f>
        <v>0</v>
      </c>
      <c r="O44">
        <f>F44-COUNTIFS('GDB 1866-1871'!$A:$A,$B44,'GDB 1866-1871'!$R:$R,$A44,'GDB 1866-1871'!$T:$T,"Tạp vụ",'GDB 1866-1871'!$E:$E,"Không có")-COUNTIFS('GDB 1866-1871'!$A:$A,$B44,'GDB 1866-1871'!$R:$R,$A44,'GDB 1866-1871'!$T:$T,"Tạp vụ",'GDB 1866-1871'!$E:$E,"")</f>
        <v>7</v>
      </c>
      <c r="P44">
        <f t="shared" si="5"/>
        <v>18690816</v>
      </c>
      <c r="Q44" t="str">
        <f t="shared" si="6"/>
        <v>B_PotChuyenTiep</v>
      </c>
    </row>
    <row r="45" spans="1:17">
      <c r="A45" t="s">
        <v>1896</v>
      </c>
      <c r="B45" s="132" t="s">
        <v>967</v>
      </c>
      <c r="C45" s="132" t="s">
        <v>4749</v>
      </c>
      <c r="D45">
        <v>1869</v>
      </c>
      <c r="E45">
        <f>COUNTIFS('GDB 1866-1871'!$A:$A,$B45,'GDB 1866-1871'!$R:$R,$A45,'GDB 1866-1871'!$T:$T,"Công vụ")</f>
        <v>0</v>
      </c>
      <c r="F45">
        <f>COUNTIFS('GDB 1866-1871'!$A:$A,$B45,'GDB 1866-1871'!$R:$R,$A45,'GDB 1866-1871'!$T:$T,"Tạp vụ")</f>
        <v>8</v>
      </c>
      <c r="G45">
        <f>COUNTIFS('GDB 1866-1871'!$A:$A,$B45,'GDB 1866-1871'!$R:$R,$A45,'GDB 1866-1871'!$T:$T,"Giá chợ")</f>
        <v>0</v>
      </c>
      <c r="H45">
        <f>COUNTIFS('GDB 1866-1871'!$A:$A,$B45,'GDB 1866-1871'!$R:$R,$A45,'GDB 1866-1871'!$T:$T,"Phụ thêm GDB")</f>
        <v>0</v>
      </c>
      <c r="I45">
        <f t="shared" si="0"/>
        <v>8</v>
      </c>
      <c r="J45">
        <f t="shared" si="1"/>
        <v>0</v>
      </c>
      <c r="K45">
        <f t="shared" si="2"/>
        <v>1</v>
      </c>
      <c r="L45">
        <f t="shared" si="3"/>
        <v>0</v>
      </c>
      <c r="M45" t="str">
        <f t="shared" si="4"/>
        <v>TV</v>
      </c>
      <c r="N45">
        <f>E45-COUNTIFS('GDB 1866-1871'!$A:$A,$B45,'GDB 1866-1871'!$R:$R,$A45,'GDB 1866-1871'!$T:$T,"Công vụ",'GDB 1866-1871'!$E:$E,"Không có")-COUNTIFS('GDB 1866-1871'!$A:$A,$B45,'GDB 1866-1871'!$R:$R,$A45,'GDB 1866-1871'!$T:$T,"Công vụ",'GDB 1866-1871'!$E:$E,"")</f>
        <v>0</v>
      </c>
      <c r="O45">
        <f>F45-COUNTIFS('GDB 1866-1871'!$A:$A,$B45,'GDB 1866-1871'!$R:$R,$A45,'GDB 1866-1871'!$T:$T,"Tạp vụ",'GDB 1866-1871'!$E:$E,"Không có")-COUNTIFS('GDB 1866-1871'!$A:$A,$B45,'GDB 1866-1871'!$R:$R,$A45,'GDB 1866-1871'!$T:$T,"Tạp vụ",'GDB 1866-1871'!$E:$E,"")</f>
        <v>4</v>
      </c>
      <c r="P45">
        <f t="shared" si="5"/>
        <v>18690824</v>
      </c>
      <c r="Q45" t="str">
        <f t="shared" si="6"/>
        <v>B_PotChuyenTiep</v>
      </c>
    </row>
    <row r="46" spans="1:17">
      <c r="A46" t="s">
        <v>1896</v>
      </c>
      <c r="B46" s="132" t="s">
        <v>983</v>
      </c>
      <c r="C46" s="132" t="s">
        <v>4750</v>
      </c>
      <c r="D46">
        <v>1869</v>
      </c>
      <c r="E46">
        <f>COUNTIFS('GDB 1866-1871'!$A:$A,$B46,'GDB 1866-1871'!$R:$R,$A46,'GDB 1866-1871'!$T:$T,"Công vụ")</f>
        <v>0</v>
      </c>
      <c r="F46">
        <f>COUNTIFS('GDB 1866-1871'!$A:$A,$B46,'GDB 1866-1871'!$R:$R,$A46,'GDB 1866-1871'!$T:$T,"Tạp vụ")</f>
        <v>14</v>
      </c>
      <c r="G46">
        <f>COUNTIFS('GDB 1866-1871'!$A:$A,$B46,'GDB 1866-1871'!$R:$R,$A46,'GDB 1866-1871'!$T:$T,"Giá chợ")</f>
        <v>0</v>
      </c>
      <c r="H46">
        <f>COUNTIFS('GDB 1866-1871'!$A:$A,$B46,'GDB 1866-1871'!$R:$R,$A46,'GDB 1866-1871'!$T:$T,"Phụ thêm GDB")</f>
        <v>0</v>
      </c>
      <c r="I46">
        <f t="shared" si="0"/>
        <v>14</v>
      </c>
      <c r="J46">
        <f t="shared" si="1"/>
        <v>0</v>
      </c>
      <c r="K46">
        <f t="shared" si="2"/>
        <v>1</v>
      </c>
      <c r="L46">
        <f t="shared" si="3"/>
        <v>0</v>
      </c>
      <c r="M46" t="str">
        <f t="shared" si="4"/>
        <v>TV</v>
      </c>
      <c r="N46">
        <f>E46-COUNTIFS('GDB 1866-1871'!$A:$A,$B46,'GDB 1866-1871'!$R:$R,$A46,'GDB 1866-1871'!$T:$T,"Công vụ",'GDB 1866-1871'!$E:$E,"Không có")-COUNTIFS('GDB 1866-1871'!$A:$A,$B46,'GDB 1866-1871'!$R:$R,$A46,'GDB 1866-1871'!$T:$T,"Công vụ",'GDB 1866-1871'!$E:$E,"")</f>
        <v>0</v>
      </c>
      <c r="O46">
        <f>F46-COUNTIFS('GDB 1866-1871'!$A:$A,$B46,'GDB 1866-1871'!$R:$R,$A46,'GDB 1866-1871'!$T:$T,"Tạp vụ",'GDB 1866-1871'!$E:$E,"Không có")-COUNTIFS('GDB 1866-1871'!$A:$A,$B46,'GDB 1866-1871'!$R:$R,$A46,'GDB 1866-1871'!$T:$T,"Tạp vụ",'GDB 1866-1871'!$E:$E,"")</f>
        <v>9</v>
      </c>
      <c r="P46">
        <f t="shared" si="5"/>
        <v>18690908</v>
      </c>
      <c r="Q46" t="str">
        <f t="shared" si="6"/>
        <v>B_PotChuyenTiep</v>
      </c>
    </row>
    <row r="47" spans="1:17">
      <c r="A47" t="s">
        <v>3661</v>
      </c>
      <c r="B47" s="132" t="s">
        <v>31</v>
      </c>
      <c r="C47" s="132" t="s">
        <v>4751</v>
      </c>
      <c r="D47">
        <v>1869</v>
      </c>
      <c r="E47">
        <f>COUNTIFS('GDB 1866-1871'!$A:$A,$B47,'GDB 1866-1871'!$R:$R,$A47,'GDB 1866-1871'!$T:$T,"Công vụ")</f>
        <v>1</v>
      </c>
      <c r="F47">
        <f>COUNTIFS('GDB 1866-1871'!$A:$A,$B47,'GDB 1866-1871'!$R:$R,$A47,'GDB 1866-1871'!$T:$T,"Tạp vụ")</f>
        <v>9</v>
      </c>
      <c r="G47">
        <f>COUNTIFS('GDB 1866-1871'!$A:$A,$B47,'GDB 1866-1871'!$R:$R,$A47,'GDB 1866-1871'!$T:$T,"Giá chợ")</f>
        <v>0</v>
      </c>
      <c r="H47">
        <f>COUNTIFS('GDB 1866-1871'!$A:$A,$B47,'GDB 1866-1871'!$R:$R,$A47,'GDB 1866-1871'!$T:$T,"Phụ thêm GDB")</f>
        <v>0</v>
      </c>
      <c r="I47">
        <f t="shared" si="0"/>
        <v>10</v>
      </c>
      <c r="J47">
        <f t="shared" si="1"/>
        <v>1</v>
      </c>
      <c r="K47">
        <f t="shared" si="2"/>
        <v>1</v>
      </c>
      <c r="L47">
        <f t="shared" si="3"/>
        <v>0</v>
      </c>
      <c r="M47" t="str">
        <f t="shared" si="4"/>
        <v>CV+TV</v>
      </c>
      <c r="N47">
        <f>E47-COUNTIFS('GDB 1866-1871'!$A:$A,$B47,'GDB 1866-1871'!$R:$R,$A47,'GDB 1866-1871'!$T:$T,"Công vụ",'GDB 1866-1871'!$E:$E,"Không có")-COUNTIFS('GDB 1866-1871'!$A:$A,$B47,'GDB 1866-1871'!$R:$R,$A47,'GDB 1866-1871'!$T:$T,"Công vụ",'GDB 1866-1871'!$E:$E,"")</f>
        <v>1</v>
      </c>
      <c r="O47">
        <f>F47-COUNTIFS('GDB 1866-1871'!$A:$A,$B47,'GDB 1866-1871'!$R:$R,$A47,'GDB 1866-1871'!$T:$T,"Tạp vụ",'GDB 1866-1871'!$E:$E,"Không có")-COUNTIFS('GDB 1866-1871'!$A:$A,$B47,'GDB 1866-1871'!$R:$R,$A47,'GDB 1866-1871'!$T:$T,"Tạp vụ",'GDB 1866-1871'!$E:$E,"")</f>
        <v>7</v>
      </c>
      <c r="P47">
        <f t="shared" si="5"/>
        <v>18690924</v>
      </c>
      <c r="Q47" t="str">
        <f t="shared" si="6"/>
        <v>C_TVK</v>
      </c>
    </row>
    <row r="48" spans="1:17">
      <c r="A48" t="s">
        <v>3661</v>
      </c>
      <c r="B48" s="132" t="s">
        <v>42</v>
      </c>
      <c r="C48" s="132" t="s">
        <v>4752</v>
      </c>
      <c r="D48">
        <v>1869</v>
      </c>
      <c r="E48">
        <f>COUNTIFS('GDB 1866-1871'!$A:$A,$B48,'GDB 1866-1871'!$R:$R,$A48,'GDB 1866-1871'!$T:$T,"Công vụ")</f>
        <v>3</v>
      </c>
      <c r="F48">
        <f>COUNTIFS('GDB 1866-1871'!$A:$A,$B48,'GDB 1866-1871'!$R:$R,$A48,'GDB 1866-1871'!$T:$T,"Tạp vụ")</f>
        <v>11</v>
      </c>
      <c r="G48">
        <f>COUNTIFS('GDB 1866-1871'!$A:$A,$B48,'GDB 1866-1871'!$R:$R,$A48,'GDB 1866-1871'!$T:$T,"Giá chợ")</f>
        <v>0</v>
      </c>
      <c r="H48">
        <f>COUNTIFS('GDB 1866-1871'!$A:$A,$B48,'GDB 1866-1871'!$R:$R,$A48,'GDB 1866-1871'!$T:$T,"Phụ thêm GDB")</f>
        <v>0</v>
      </c>
      <c r="I48">
        <f t="shared" si="0"/>
        <v>14</v>
      </c>
      <c r="J48">
        <f t="shared" si="1"/>
        <v>1</v>
      </c>
      <c r="K48">
        <f t="shared" si="2"/>
        <v>1</v>
      </c>
      <c r="L48">
        <f t="shared" si="3"/>
        <v>0</v>
      </c>
      <c r="M48" t="str">
        <f t="shared" si="4"/>
        <v>CV+TV</v>
      </c>
      <c r="N48">
        <f>E48-COUNTIFS('GDB 1866-1871'!$A:$A,$B48,'GDB 1866-1871'!$R:$R,$A48,'GDB 1866-1871'!$T:$T,"Công vụ",'GDB 1866-1871'!$E:$E,"Không có")-COUNTIFS('GDB 1866-1871'!$A:$A,$B48,'GDB 1866-1871'!$R:$R,$A48,'GDB 1866-1871'!$T:$T,"Công vụ",'GDB 1866-1871'!$E:$E,"")</f>
        <v>0</v>
      </c>
      <c r="O48">
        <f>F48-COUNTIFS('GDB 1866-1871'!$A:$A,$B48,'GDB 1866-1871'!$R:$R,$A48,'GDB 1866-1871'!$T:$T,"Tạp vụ",'GDB 1866-1871'!$E:$E,"Không có")-COUNTIFS('GDB 1866-1871'!$A:$A,$B48,'GDB 1866-1871'!$R:$R,$A48,'GDB 1866-1871'!$T:$T,"Tạp vụ",'GDB 1866-1871'!$E:$E,"")</f>
        <v>5</v>
      </c>
      <c r="P48">
        <f t="shared" si="5"/>
        <v>18691024</v>
      </c>
      <c r="Q48" t="str">
        <f t="shared" si="6"/>
        <v>C_TVK</v>
      </c>
    </row>
    <row r="49" spans="1:17">
      <c r="A49" t="s">
        <v>3661</v>
      </c>
      <c r="B49" s="132" t="s">
        <v>55</v>
      </c>
      <c r="C49" s="132" t="s">
        <v>4733</v>
      </c>
      <c r="D49">
        <v>1870</v>
      </c>
      <c r="E49">
        <f>COUNTIFS('GDB 1866-1871'!$A:$A,$B49,'GDB 1866-1871'!$R:$R,$A49,'GDB 1866-1871'!$T:$T,"Công vụ")</f>
        <v>3</v>
      </c>
      <c r="F49">
        <f>COUNTIFS('GDB 1866-1871'!$A:$A,$B49,'GDB 1866-1871'!$R:$R,$A49,'GDB 1866-1871'!$T:$T,"Tạp vụ")</f>
        <v>10</v>
      </c>
      <c r="G49">
        <f>COUNTIFS('GDB 1866-1871'!$A:$A,$B49,'GDB 1866-1871'!$R:$R,$A49,'GDB 1866-1871'!$T:$T,"Giá chợ")</f>
        <v>0</v>
      </c>
      <c r="H49">
        <f>COUNTIFS('GDB 1866-1871'!$A:$A,$B49,'GDB 1866-1871'!$R:$R,$A49,'GDB 1866-1871'!$T:$T,"Phụ thêm GDB")</f>
        <v>1</v>
      </c>
      <c r="I49">
        <f t="shared" si="0"/>
        <v>13</v>
      </c>
      <c r="J49">
        <f t="shared" si="1"/>
        <v>1</v>
      </c>
      <c r="K49">
        <f t="shared" si="2"/>
        <v>1</v>
      </c>
      <c r="L49">
        <f t="shared" si="3"/>
        <v>0</v>
      </c>
      <c r="M49" t="str">
        <f t="shared" si="4"/>
        <v>CV+TV</v>
      </c>
      <c r="N49">
        <f>E49-COUNTIFS('GDB 1866-1871'!$A:$A,$B49,'GDB 1866-1871'!$R:$R,$A49,'GDB 1866-1871'!$T:$T,"Công vụ",'GDB 1866-1871'!$E:$E,"Không có")-COUNTIFS('GDB 1866-1871'!$A:$A,$B49,'GDB 1866-1871'!$R:$R,$A49,'GDB 1866-1871'!$T:$T,"Công vụ",'GDB 1866-1871'!$E:$E,"")</f>
        <v>2</v>
      </c>
      <c r="O49">
        <f>F49-COUNTIFS('GDB 1866-1871'!$A:$A,$B49,'GDB 1866-1871'!$R:$R,$A49,'GDB 1866-1871'!$T:$T,"Tạp vụ",'GDB 1866-1871'!$E:$E,"Không có")-COUNTIFS('GDB 1866-1871'!$A:$A,$B49,'GDB 1866-1871'!$R:$R,$A49,'GDB 1866-1871'!$T:$T,"Tạp vụ",'GDB 1866-1871'!$E:$E,"")</f>
        <v>5</v>
      </c>
      <c r="P49">
        <f t="shared" si="5"/>
        <v>18700201</v>
      </c>
      <c r="Q49" t="str">
        <f t="shared" si="6"/>
        <v>C_TVK</v>
      </c>
    </row>
    <row r="50" spans="1:17">
      <c r="A50" t="s">
        <v>3661</v>
      </c>
      <c r="B50" s="132" t="s">
        <v>66</v>
      </c>
      <c r="C50" s="132" t="s">
        <v>4734</v>
      </c>
      <c r="D50">
        <v>1870</v>
      </c>
      <c r="E50">
        <f>COUNTIFS('GDB 1866-1871'!$A:$A,$B50,'GDB 1866-1871'!$R:$R,$A50,'GDB 1866-1871'!$T:$T,"Công vụ")</f>
        <v>3</v>
      </c>
      <c r="F50">
        <f>COUNTIFS('GDB 1866-1871'!$A:$A,$B50,'GDB 1866-1871'!$R:$R,$A50,'GDB 1866-1871'!$T:$T,"Tạp vụ")</f>
        <v>3</v>
      </c>
      <c r="G50">
        <f>COUNTIFS('GDB 1866-1871'!$A:$A,$B50,'GDB 1866-1871'!$R:$R,$A50,'GDB 1866-1871'!$T:$T,"Giá chợ")</f>
        <v>0</v>
      </c>
      <c r="H50">
        <f>COUNTIFS('GDB 1866-1871'!$A:$A,$B50,'GDB 1866-1871'!$R:$R,$A50,'GDB 1866-1871'!$T:$T,"Phụ thêm GDB")</f>
        <v>0</v>
      </c>
      <c r="I50">
        <f t="shared" si="0"/>
        <v>6</v>
      </c>
      <c r="J50">
        <f t="shared" si="1"/>
        <v>1</v>
      </c>
      <c r="K50">
        <f t="shared" si="2"/>
        <v>1</v>
      </c>
      <c r="L50">
        <f t="shared" si="3"/>
        <v>0</v>
      </c>
      <c r="M50" t="str">
        <f t="shared" si="4"/>
        <v>CV+TV</v>
      </c>
      <c r="N50">
        <f>E50-COUNTIFS('GDB 1866-1871'!$A:$A,$B50,'GDB 1866-1871'!$R:$R,$A50,'GDB 1866-1871'!$T:$T,"Công vụ",'GDB 1866-1871'!$E:$E,"Không có")-COUNTIFS('GDB 1866-1871'!$A:$A,$B50,'GDB 1866-1871'!$R:$R,$A50,'GDB 1866-1871'!$T:$T,"Công vụ",'GDB 1866-1871'!$E:$E,"")</f>
        <v>2</v>
      </c>
      <c r="O50">
        <f>F50-COUNTIFS('GDB 1866-1871'!$A:$A,$B50,'GDB 1866-1871'!$R:$R,$A50,'GDB 1866-1871'!$T:$T,"Tạp vụ",'GDB 1866-1871'!$E:$E,"Không có")-COUNTIFS('GDB 1866-1871'!$A:$A,$B50,'GDB 1866-1871'!$R:$R,$A50,'GDB 1866-1871'!$T:$T,"Tạp vụ",'GDB 1866-1871'!$E:$E,"")</f>
        <v>3</v>
      </c>
      <c r="P50">
        <f t="shared" si="5"/>
        <v>18700216</v>
      </c>
      <c r="Q50" t="str">
        <f t="shared" si="6"/>
        <v>C_TVK</v>
      </c>
    </row>
    <row r="51" spans="1:17">
      <c r="A51" t="s">
        <v>3661</v>
      </c>
      <c r="B51" s="132" t="s">
        <v>70</v>
      </c>
      <c r="C51" s="132" t="s">
        <v>4735</v>
      </c>
      <c r="D51">
        <v>1870</v>
      </c>
      <c r="E51">
        <f>COUNTIFS('GDB 1866-1871'!$A:$A,$B51,'GDB 1866-1871'!$R:$R,$A51,'GDB 1866-1871'!$T:$T,"Công vụ")</f>
        <v>4</v>
      </c>
      <c r="F51">
        <f>COUNTIFS('GDB 1866-1871'!$A:$A,$B51,'GDB 1866-1871'!$R:$R,$A51,'GDB 1866-1871'!$T:$T,"Tạp vụ")</f>
        <v>8</v>
      </c>
      <c r="G51">
        <f>COUNTIFS('GDB 1866-1871'!$A:$A,$B51,'GDB 1866-1871'!$R:$R,$A51,'GDB 1866-1871'!$T:$T,"Giá chợ")</f>
        <v>0</v>
      </c>
      <c r="H51">
        <f>COUNTIFS('GDB 1866-1871'!$A:$A,$B51,'GDB 1866-1871'!$R:$R,$A51,'GDB 1866-1871'!$T:$T,"Phụ thêm GDB")</f>
        <v>0</v>
      </c>
      <c r="I51">
        <f t="shared" si="0"/>
        <v>12</v>
      </c>
      <c r="J51">
        <f t="shared" si="1"/>
        <v>1</v>
      </c>
      <c r="K51">
        <f t="shared" si="2"/>
        <v>1</v>
      </c>
      <c r="L51">
        <f t="shared" si="3"/>
        <v>0</v>
      </c>
      <c r="M51" t="str">
        <f t="shared" si="4"/>
        <v>CV+TV</v>
      </c>
      <c r="N51">
        <f>E51-COUNTIFS('GDB 1866-1871'!$A:$A,$B51,'GDB 1866-1871'!$R:$R,$A51,'GDB 1866-1871'!$T:$T,"Công vụ",'GDB 1866-1871'!$E:$E,"Không có")-COUNTIFS('GDB 1866-1871'!$A:$A,$B51,'GDB 1866-1871'!$R:$R,$A51,'GDB 1866-1871'!$T:$T,"Công vụ",'GDB 1866-1871'!$E:$E,"")</f>
        <v>1</v>
      </c>
      <c r="O51">
        <f>F51-COUNTIFS('GDB 1866-1871'!$A:$A,$B51,'GDB 1866-1871'!$R:$R,$A51,'GDB 1866-1871'!$T:$T,"Tạp vụ",'GDB 1866-1871'!$E:$E,"Không có")-COUNTIFS('GDB 1866-1871'!$A:$A,$B51,'GDB 1866-1871'!$R:$R,$A51,'GDB 1866-1871'!$T:$T,"Tạp vụ",'GDB 1866-1871'!$E:$E,"")</f>
        <v>7</v>
      </c>
      <c r="P51">
        <f t="shared" si="5"/>
        <v>18700224</v>
      </c>
      <c r="Q51" t="str">
        <f t="shared" si="6"/>
        <v>C_TVK</v>
      </c>
    </row>
    <row r="52" spans="1:17">
      <c r="A52" t="s">
        <v>3661</v>
      </c>
      <c r="B52" s="132" t="s">
        <v>80</v>
      </c>
      <c r="C52" s="132" t="s">
        <v>4739</v>
      </c>
      <c r="D52">
        <v>1870</v>
      </c>
      <c r="E52">
        <f>COUNTIFS('GDB 1866-1871'!$A:$A,$B52,'GDB 1866-1871'!$R:$R,$A52,'GDB 1866-1871'!$T:$T,"Công vụ")</f>
        <v>2</v>
      </c>
      <c r="F52">
        <f>COUNTIFS('GDB 1866-1871'!$A:$A,$B52,'GDB 1866-1871'!$R:$R,$A52,'GDB 1866-1871'!$T:$T,"Tạp vụ")</f>
        <v>16</v>
      </c>
      <c r="G52">
        <f>COUNTIFS('GDB 1866-1871'!$A:$A,$B52,'GDB 1866-1871'!$R:$R,$A52,'GDB 1866-1871'!$T:$T,"Giá chợ")</f>
        <v>0</v>
      </c>
      <c r="H52">
        <f>COUNTIFS('GDB 1866-1871'!$A:$A,$B52,'GDB 1866-1871'!$R:$R,$A52,'GDB 1866-1871'!$T:$T,"Phụ thêm GDB")</f>
        <v>0</v>
      </c>
      <c r="I52">
        <f t="shared" si="0"/>
        <v>18</v>
      </c>
      <c r="J52">
        <f t="shared" si="1"/>
        <v>1</v>
      </c>
      <c r="K52">
        <f t="shared" si="2"/>
        <v>1</v>
      </c>
      <c r="L52">
        <f t="shared" si="3"/>
        <v>0</v>
      </c>
      <c r="M52" t="str">
        <f t="shared" si="4"/>
        <v>CV+TV</v>
      </c>
      <c r="N52">
        <f>E52-COUNTIFS('GDB 1866-1871'!$A:$A,$B52,'GDB 1866-1871'!$R:$R,$A52,'GDB 1866-1871'!$T:$T,"Công vụ",'GDB 1866-1871'!$E:$E,"Không có")-COUNTIFS('GDB 1866-1871'!$A:$A,$B52,'GDB 1866-1871'!$R:$R,$A52,'GDB 1866-1871'!$T:$T,"Công vụ",'GDB 1866-1871'!$E:$E,"")</f>
        <v>1</v>
      </c>
      <c r="O52">
        <f>F52-COUNTIFS('GDB 1866-1871'!$A:$A,$B52,'GDB 1866-1871'!$R:$R,$A52,'GDB 1866-1871'!$T:$T,"Tạp vụ",'GDB 1866-1871'!$E:$E,"Không có")-COUNTIFS('GDB 1866-1871'!$A:$A,$B52,'GDB 1866-1871'!$R:$R,$A52,'GDB 1866-1871'!$T:$T,"Tạp vụ",'GDB 1866-1871'!$E:$E,"")</f>
        <v>14</v>
      </c>
      <c r="P52">
        <f t="shared" si="5"/>
        <v>18700301</v>
      </c>
      <c r="Q52" t="str">
        <f t="shared" si="6"/>
        <v>C_TVK</v>
      </c>
    </row>
    <row r="53" spans="1:17">
      <c r="A53" t="s">
        <v>3661</v>
      </c>
      <c r="B53" s="132" t="s">
        <v>95</v>
      </c>
      <c r="C53" s="132" t="s">
        <v>4740</v>
      </c>
      <c r="D53">
        <v>1870</v>
      </c>
      <c r="E53">
        <f>COUNTIFS('GDB 1866-1871'!$A:$A,$B53,'GDB 1866-1871'!$R:$R,$A53,'GDB 1866-1871'!$T:$T,"Công vụ")</f>
        <v>5</v>
      </c>
      <c r="F53">
        <f>COUNTIFS('GDB 1866-1871'!$A:$A,$B53,'GDB 1866-1871'!$R:$R,$A53,'GDB 1866-1871'!$T:$T,"Tạp vụ")</f>
        <v>13</v>
      </c>
      <c r="G53">
        <f>COUNTIFS('GDB 1866-1871'!$A:$A,$B53,'GDB 1866-1871'!$R:$R,$A53,'GDB 1866-1871'!$T:$T,"Giá chợ")</f>
        <v>0</v>
      </c>
      <c r="H53">
        <f>COUNTIFS('GDB 1866-1871'!$A:$A,$B53,'GDB 1866-1871'!$R:$R,$A53,'GDB 1866-1871'!$T:$T,"Phụ thêm GDB")</f>
        <v>0</v>
      </c>
      <c r="I53">
        <f t="shared" si="0"/>
        <v>18</v>
      </c>
      <c r="J53">
        <f t="shared" si="1"/>
        <v>1</v>
      </c>
      <c r="K53">
        <f t="shared" si="2"/>
        <v>1</v>
      </c>
      <c r="L53">
        <f t="shared" si="3"/>
        <v>0</v>
      </c>
      <c r="M53" t="str">
        <f t="shared" si="4"/>
        <v>CV+TV</v>
      </c>
      <c r="N53">
        <f>E53-COUNTIFS('GDB 1866-1871'!$A:$A,$B53,'GDB 1866-1871'!$R:$R,$A53,'GDB 1866-1871'!$T:$T,"Công vụ",'GDB 1866-1871'!$E:$E,"Không có")-COUNTIFS('GDB 1866-1871'!$A:$A,$B53,'GDB 1866-1871'!$R:$R,$A53,'GDB 1866-1871'!$T:$T,"Công vụ",'GDB 1866-1871'!$E:$E,"")</f>
        <v>4</v>
      </c>
      <c r="O53">
        <f>F53-COUNTIFS('GDB 1866-1871'!$A:$A,$B53,'GDB 1866-1871'!$R:$R,$A53,'GDB 1866-1871'!$T:$T,"Tạp vụ",'GDB 1866-1871'!$E:$E,"Không có")-COUNTIFS('GDB 1866-1871'!$A:$A,$B53,'GDB 1866-1871'!$R:$R,$A53,'GDB 1866-1871'!$T:$T,"Tạp vụ",'GDB 1866-1871'!$E:$E,"")</f>
        <v>11</v>
      </c>
      <c r="P53">
        <f t="shared" si="5"/>
        <v>18700308</v>
      </c>
      <c r="Q53" t="str">
        <f t="shared" si="6"/>
        <v>C_TVK</v>
      </c>
    </row>
    <row r="54" spans="1:17">
      <c r="A54" t="s">
        <v>3661</v>
      </c>
      <c r="B54" s="132" t="s">
        <v>96</v>
      </c>
      <c r="C54" s="132" t="s">
        <v>4741</v>
      </c>
      <c r="D54">
        <v>1870</v>
      </c>
      <c r="E54">
        <f>COUNTIFS('GDB 1866-1871'!$A:$A,$B54,'GDB 1866-1871'!$R:$R,$A54,'GDB 1866-1871'!$T:$T,"Công vụ")</f>
        <v>2</v>
      </c>
      <c r="F54">
        <f>COUNTIFS('GDB 1866-1871'!$A:$A,$B54,'GDB 1866-1871'!$R:$R,$A54,'GDB 1866-1871'!$T:$T,"Tạp vụ")</f>
        <v>13</v>
      </c>
      <c r="G54">
        <f>COUNTIFS('GDB 1866-1871'!$A:$A,$B54,'GDB 1866-1871'!$R:$R,$A54,'GDB 1866-1871'!$T:$T,"Giá chợ")</f>
        <v>0</v>
      </c>
      <c r="H54">
        <f>COUNTIFS('GDB 1866-1871'!$A:$A,$B54,'GDB 1866-1871'!$R:$R,$A54,'GDB 1866-1871'!$T:$T,"Phụ thêm GDB")</f>
        <v>0</v>
      </c>
      <c r="I54">
        <f t="shared" si="0"/>
        <v>15</v>
      </c>
      <c r="J54">
        <f t="shared" si="1"/>
        <v>1</v>
      </c>
      <c r="K54">
        <f t="shared" si="2"/>
        <v>1</v>
      </c>
      <c r="L54">
        <f t="shared" si="3"/>
        <v>0</v>
      </c>
      <c r="M54" t="str">
        <f t="shared" si="4"/>
        <v>CV+TV</v>
      </c>
      <c r="N54">
        <f>E54-COUNTIFS('GDB 1866-1871'!$A:$A,$B54,'GDB 1866-1871'!$R:$R,$A54,'GDB 1866-1871'!$T:$T,"Công vụ",'GDB 1866-1871'!$E:$E,"Không có")-COUNTIFS('GDB 1866-1871'!$A:$A,$B54,'GDB 1866-1871'!$R:$R,$A54,'GDB 1866-1871'!$T:$T,"Công vụ",'GDB 1866-1871'!$E:$E,"")</f>
        <v>1</v>
      </c>
      <c r="O54">
        <f>F54-COUNTIFS('GDB 1866-1871'!$A:$A,$B54,'GDB 1866-1871'!$R:$R,$A54,'GDB 1866-1871'!$T:$T,"Tạp vụ",'GDB 1866-1871'!$E:$E,"Không có")-COUNTIFS('GDB 1866-1871'!$A:$A,$B54,'GDB 1866-1871'!$R:$R,$A54,'GDB 1866-1871'!$T:$T,"Tạp vụ",'GDB 1866-1871'!$E:$E,"")</f>
        <v>13</v>
      </c>
      <c r="P54">
        <f t="shared" si="5"/>
        <v>18700324</v>
      </c>
      <c r="Q54" t="str">
        <f t="shared" si="6"/>
        <v>C_TVK</v>
      </c>
    </row>
    <row r="55" spans="1:17">
      <c r="A55" t="s">
        <v>3661</v>
      </c>
      <c r="B55" s="132" t="s">
        <v>114</v>
      </c>
      <c r="C55" s="132" t="s">
        <v>4743</v>
      </c>
      <c r="D55">
        <v>1870</v>
      </c>
      <c r="E55">
        <f>COUNTIFS('GDB 1866-1871'!$A:$A,$B55,'GDB 1866-1871'!$R:$R,$A55,'GDB 1866-1871'!$T:$T,"Công vụ")</f>
        <v>4</v>
      </c>
      <c r="F55">
        <f>COUNTIFS('GDB 1866-1871'!$A:$A,$B55,'GDB 1866-1871'!$R:$R,$A55,'GDB 1866-1871'!$T:$T,"Tạp vụ")</f>
        <v>9</v>
      </c>
      <c r="G55">
        <f>COUNTIFS('GDB 1866-1871'!$A:$A,$B55,'GDB 1866-1871'!$R:$R,$A55,'GDB 1866-1871'!$T:$T,"Giá chợ")</f>
        <v>0</v>
      </c>
      <c r="H55">
        <f>COUNTIFS('GDB 1866-1871'!$A:$A,$B55,'GDB 1866-1871'!$R:$R,$A55,'GDB 1866-1871'!$T:$T,"Phụ thêm GDB")</f>
        <v>0</v>
      </c>
      <c r="I55">
        <f t="shared" si="0"/>
        <v>13</v>
      </c>
      <c r="J55">
        <f t="shared" si="1"/>
        <v>1</v>
      </c>
      <c r="K55">
        <f t="shared" si="2"/>
        <v>1</v>
      </c>
      <c r="L55">
        <f t="shared" si="3"/>
        <v>0</v>
      </c>
      <c r="M55" t="str">
        <f t="shared" si="4"/>
        <v>CV+TV</v>
      </c>
      <c r="N55">
        <f>E55-COUNTIFS('GDB 1866-1871'!$A:$A,$B55,'GDB 1866-1871'!$R:$R,$A55,'GDB 1866-1871'!$T:$T,"Công vụ",'GDB 1866-1871'!$E:$E,"Không có")-COUNTIFS('GDB 1866-1871'!$A:$A,$B55,'GDB 1866-1871'!$R:$R,$A55,'GDB 1866-1871'!$T:$T,"Công vụ",'GDB 1866-1871'!$E:$E,"")</f>
        <v>1</v>
      </c>
      <c r="O55">
        <f>F55-COUNTIFS('GDB 1866-1871'!$A:$A,$B55,'GDB 1866-1871'!$R:$R,$A55,'GDB 1866-1871'!$T:$T,"Tạp vụ",'GDB 1866-1871'!$E:$E,"Không có")-COUNTIFS('GDB 1866-1871'!$A:$A,$B55,'GDB 1866-1871'!$R:$R,$A55,'GDB 1866-1871'!$T:$T,"Tạp vụ",'GDB 1866-1871'!$E:$E,"")</f>
        <v>8</v>
      </c>
      <c r="P55">
        <f t="shared" si="5"/>
        <v>18700401</v>
      </c>
      <c r="Q55" t="str">
        <f t="shared" si="6"/>
        <v>C_TVK</v>
      </c>
    </row>
    <row r="56" spans="1:17">
      <c r="A56" t="s">
        <v>3661</v>
      </c>
      <c r="B56" s="132" t="s">
        <v>125</v>
      </c>
      <c r="C56" s="132" t="s">
        <v>4745</v>
      </c>
      <c r="D56">
        <v>1870</v>
      </c>
      <c r="E56">
        <f>COUNTIFS('GDB 1866-1871'!$A:$A,$B56,'GDB 1866-1871'!$R:$R,$A56,'GDB 1866-1871'!$T:$T,"Công vụ")</f>
        <v>3</v>
      </c>
      <c r="F56">
        <f>COUNTIFS('GDB 1866-1871'!$A:$A,$B56,'GDB 1866-1871'!$R:$R,$A56,'GDB 1866-1871'!$T:$T,"Tạp vụ")</f>
        <v>16</v>
      </c>
      <c r="G56">
        <f>COUNTIFS('GDB 1866-1871'!$A:$A,$B56,'GDB 1866-1871'!$R:$R,$A56,'GDB 1866-1871'!$T:$T,"Giá chợ")</f>
        <v>0</v>
      </c>
      <c r="H56">
        <f>COUNTIFS('GDB 1866-1871'!$A:$A,$B56,'GDB 1866-1871'!$R:$R,$A56,'GDB 1866-1871'!$T:$T,"Phụ thêm GDB")</f>
        <v>0</v>
      </c>
      <c r="I56">
        <f t="shared" si="0"/>
        <v>19</v>
      </c>
      <c r="J56">
        <f t="shared" si="1"/>
        <v>1</v>
      </c>
      <c r="K56">
        <f t="shared" si="2"/>
        <v>1</v>
      </c>
      <c r="L56">
        <f t="shared" si="3"/>
        <v>0</v>
      </c>
      <c r="M56" t="str">
        <f t="shared" si="4"/>
        <v>CV+TV</v>
      </c>
      <c r="N56">
        <f>E56-COUNTIFS('GDB 1866-1871'!$A:$A,$B56,'GDB 1866-1871'!$R:$R,$A56,'GDB 1866-1871'!$T:$T,"Công vụ",'GDB 1866-1871'!$E:$E,"Không có")-COUNTIFS('GDB 1866-1871'!$A:$A,$B56,'GDB 1866-1871'!$R:$R,$A56,'GDB 1866-1871'!$T:$T,"Công vụ",'GDB 1866-1871'!$E:$E,"")</f>
        <v>1</v>
      </c>
      <c r="O56">
        <f>F56-COUNTIFS('GDB 1866-1871'!$A:$A,$B56,'GDB 1866-1871'!$R:$R,$A56,'GDB 1866-1871'!$T:$T,"Tạp vụ",'GDB 1866-1871'!$E:$E,"Không có")-COUNTIFS('GDB 1866-1871'!$A:$A,$B56,'GDB 1866-1871'!$R:$R,$A56,'GDB 1866-1871'!$T:$T,"Tạp vụ",'GDB 1866-1871'!$E:$E,"")</f>
        <v>16</v>
      </c>
      <c r="P56">
        <f t="shared" si="5"/>
        <v>18700424</v>
      </c>
      <c r="Q56" t="str">
        <f t="shared" si="6"/>
        <v>C_TVK</v>
      </c>
    </row>
    <row r="57" spans="1:17">
      <c r="A57" t="s">
        <v>3661</v>
      </c>
      <c r="B57" s="132" t="s">
        <v>126</v>
      </c>
      <c r="C57" s="132" t="s">
        <v>4753</v>
      </c>
      <c r="D57">
        <v>1870</v>
      </c>
      <c r="E57">
        <f>COUNTIFS('GDB 1866-1871'!$A:$A,$B57,'GDB 1866-1871'!$R:$R,$A57,'GDB 1866-1871'!$T:$T,"Công vụ")</f>
        <v>7</v>
      </c>
      <c r="F57">
        <f>COUNTIFS('GDB 1866-1871'!$A:$A,$B57,'GDB 1866-1871'!$R:$R,$A57,'GDB 1866-1871'!$T:$T,"Tạp vụ")</f>
        <v>2</v>
      </c>
      <c r="G57">
        <f>COUNTIFS('GDB 1866-1871'!$A:$A,$B57,'GDB 1866-1871'!$R:$R,$A57,'GDB 1866-1871'!$T:$T,"Giá chợ")</f>
        <v>0</v>
      </c>
      <c r="H57">
        <f>COUNTIFS('GDB 1866-1871'!$A:$A,$B57,'GDB 1866-1871'!$R:$R,$A57,'GDB 1866-1871'!$T:$T,"Phụ thêm GDB")</f>
        <v>0</v>
      </c>
      <c r="I57">
        <f t="shared" si="0"/>
        <v>9</v>
      </c>
      <c r="J57">
        <f t="shared" si="1"/>
        <v>1</v>
      </c>
      <c r="K57">
        <f t="shared" si="2"/>
        <v>1</v>
      </c>
      <c r="L57">
        <f t="shared" si="3"/>
        <v>0</v>
      </c>
      <c r="M57" t="str">
        <f t="shared" si="4"/>
        <v>CV+TV</v>
      </c>
      <c r="N57">
        <f>E57-COUNTIFS('GDB 1866-1871'!$A:$A,$B57,'GDB 1866-1871'!$R:$R,$A57,'GDB 1866-1871'!$T:$T,"Công vụ",'GDB 1866-1871'!$E:$E,"Không có")-COUNTIFS('GDB 1866-1871'!$A:$A,$B57,'GDB 1866-1871'!$R:$R,$A57,'GDB 1866-1871'!$T:$T,"Công vụ",'GDB 1866-1871'!$E:$E,"")</f>
        <v>5</v>
      </c>
      <c r="O57">
        <f>F57-COUNTIFS('GDB 1866-1871'!$A:$A,$B57,'GDB 1866-1871'!$R:$R,$A57,'GDB 1866-1871'!$T:$T,"Tạp vụ",'GDB 1866-1871'!$E:$E,"Không có")-COUNTIFS('GDB 1866-1871'!$A:$A,$B57,'GDB 1866-1871'!$R:$R,$A57,'GDB 1866-1871'!$T:$T,"Tạp vụ",'GDB 1866-1871'!$E:$E,"")</f>
        <v>1</v>
      </c>
      <c r="P57">
        <f t="shared" si="5"/>
        <v>18700915</v>
      </c>
      <c r="Q57" t="str">
        <f t="shared" si="6"/>
        <v>C_TVK</v>
      </c>
    </row>
    <row r="58" spans="1:17">
      <c r="A58" t="s">
        <v>3661</v>
      </c>
      <c r="B58" s="132" t="s">
        <v>139</v>
      </c>
      <c r="C58" s="132" t="s">
        <v>4754</v>
      </c>
      <c r="D58">
        <v>1870</v>
      </c>
      <c r="E58">
        <f>COUNTIFS('GDB 1866-1871'!$A:$A,$B58,'GDB 1866-1871'!$R:$R,$A58,'GDB 1866-1871'!$T:$T,"Công vụ")</f>
        <v>6</v>
      </c>
      <c r="F58">
        <f>COUNTIFS('GDB 1866-1871'!$A:$A,$B58,'GDB 1866-1871'!$R:$R,$A58,'GDB 1866-1871'!$T:$T,"Tạp vụ")</f>
        <v>7</v>
      </c>
      <c r="G58">
        <f>COUNTIFS('GDB 1866-1871'!$A:$A,$B58,'GDB 1866-1871'!$R:$R,$A58,'GDB 1866-1871'!$T:$T,"Giá chợ")</f>
        <v>0</v>
      </c>
      <c r="H58">
        <f>COUNTIFS('GDB 1866-1871'!$A:$A,$B58,'GDB 1866-1871'!$R:$R,$A58,'GDB 1866-1871'!$T:$T,"Phụ thêm GDB")</f>
        <v>0</v>
      </c>
      <c r="I58">
        <f t="shared" si="0"/>
        <v>13</v>
      </c>
      <c r="J58">
        <f t="shared" si="1"/>
        <v>1</v>
      </c>
      <c r="K58">
        <f t="shared" si="2"/>
        <v>1</v>
      </c>
      <c r="L58">
        <f t="shared" si="3"/>
        <v>0</v>
      </c>
      <c r="M58" t="str">
        <f t="shared" si="4"/>
        <v>CV+TV</v>
      </c>
      <c r="N58">
        <f>E58-COUNTIFS('GDB 1866-1871'!$A:$A,$B58,'GDB 1866-1871'!$R:$R,$A58,'GDB 1866-1871'!$T:$T,"Công vụ",'GDB 1866-1871'!$E:$E,"Không có")-COUNTIFS('GDB 1866-1871'!$A:$A,$B58,'GDB 1866-1871'!$R:$R,$A58,'GDB 1866-1871'!$T:$T,"Công vụ",'GDB 1866-1871'!$E:$E,"")</f>
        <v>2</v>
      </c>
      <c r="O58">
        <f>F58-COUNTIFS('GDB 1866-1871'!$A:$A,$B58,'GDB 1866-1871'!$R:$R,$A58,'GDB 1866-1871'!$T:$T,"Tạp vụ",'GDB 1866-1871'!$E:$E,"Không có")-COUNTIFS('GDB 1866-1871'!$A:$A,$B58,'GDB 1866-1871'!$R:$R,$A58,'GDB 1866-1871'!$T:$T,"Tạp vụ",'GDB 1866-1871'!$E:$E,"")</f>
        <v>4</v>
      </c>
      <c r="P58">
        <f t="shared" si="5"/>
        <v>18701115</v>
      </c>
      <c r="Q58" t="str">
        <f t="shared" si="6"/>
        <v>C_TVK</v>
      </c>
    </row>
    <row r="59" spans="1:17">
      <c r="A59" t="s">
        <v>3661</v>
      </c>
      <c r="B59" s="132" t="s">
        <v>140</v>
      </c>
      <c r="C59" s="132" t="s">
        <v>4739</v>
      </c>
      <c r="D59">
        <v>1871</v>
      </c>
      <c r="E59">
        <f>COUNTIFS('GDB 1866-1871'!$A:$A,$B59,'GDB 1866-1871'!$R:$R,$A59,'GDB 1866-1871'!$T:$T,"Công vụ")</f>
        <v>5</v>
      </c>
      <c r="F59">
        <f>COUNTIFS('GDB 1866-1871'!$A:$A,$B59,'GDB 1866-1871'!$R:$R,$A59,'GDB 1866-1871'!$T:$T,"Tạp vụ")</f>
        <v>17</v>
      </c>
      <c r="G59">
        <f>COUNTIFS('GDB 1866-1871'!$A:$A,$B59,'GDB 1866-1871'!$R:$R,$A59,'GDB 1866-1871'!$T:$T,"Giá chợ")</f>
        <v>0</v>
      </c>
      <c r="H59">
        <f>COUNTIFS('GDB 1866-1871'!$A:$A,$B59,'GDB 1866-1871'!$R:$R,$A59,'GDB 1866-1871'!$T:$T,"Phụ thêm GDB")</f>
        <v>0</v>
      </c>
      <c r="I59">
        <f t="shared" si="0"/>
        <v>22</v>
      </c>
      <c r="J59">
        <f t="shared" si="1"/>
        <v>1</v>
      </c>
      <c r="K59">
        <f t="shared" si="2"/>
        <v>1</v>
      </c>
      <c r="L59">
        <f t="shared" si="3"/>
        <v>0</v>
      </c>
      <c r="M59" t="str">
        <f t="shared" si="4"/>
        <v>CV+TV</v>
      </c>
      <c r="N59">
        <f>E59-COUNTIFS('GDB 1866-1871'!$A:$A,$B59,'GDB 1866-1871'!$R:$R,$A59,'GDB 1866-1871'!$T:$T,"Công vụ",'GDB 1866-1871'!$E:$E,"Không có")-COUNTIFS('GDB 1866-1871'!$A:$A,$B59,'GDB 1866-1871'!$R:$R,$A59,'GDB 1866-1871'!$T:$T,"Công vụ",'GDB 1866-1871'!$E:$E,"")</f>
        <v>2</v>
      </c>
      <c r="O59">
        <f>F59-COUNTIFS('GDB 1866-1871'!$A:$A,$B59,'GDB 1866-1871'!$R:$R,$A59,'GDB 1866-1871'!$T:$T,"Tạp vụ",'GDB 1866-1871'!$E:$E,"Không có")-COUNTIFS('GDB 1866-1871'!$A:$A,$B59,'GDB 1866-1871'!$R:$R,$A59,'GDB 1866-1871'!$T:$T,"Tạp vụ",'GDB 1866-1871'!$E:$E,"")</f>
        <v>12</v>
      </c>
      <c r="P59">
        <f t="shared" si="5"/>
        <v>18710415</v>
      </c>
      <c r="Q59" t="str">
        <f t="shared" si="6"/>
        <v>C_TVK</v>
      </c>
    </row>
    <row r="60" spans="1:17">
      <c r="A60" t="s">
        <v>3661</v>
      </c>
      <c r="B60" s="132" t="s">
        <v>149</v>
      </c>
      <c r="C60" s="132" t="s">
        <v>4745</v>
      </c>
      <c r="D60">
        <v>1871</v>
      </c>
      <c r="E60">
        <f>COUNTIFS('GDB 1866-1871'!$A:$A,$B60,'GDB 1866-1871'!$R:$R,$A60,'GDB 1866-1871'!$T:$T,"Công vụ")</f>
        <v>6</v>
      </c>
      <c r="F60">
        <f>COUNTIFS('GDB 1866-1871'!$A:$A,$B60,'GDB 1866-1871'!$R:$R,$A60,'GDB 1866-1871'!$T:$T,"Tạp vụ")</f>
        <v>2</v>
      </c>
      <c r="G60">
        <f>COUNTIFS('GDB 1866-1871'!$A:$A,$B60,'GDB 1866-1871'!$R:$R,$A60,'GDB 1866-1871'!$T:$T,"Giá chợ")</f>
        <v>0</v>
      </c>
      <c r="H60">
        <f>COUNTIFS('GDB 1866-1871'!$A:$A,$B60,'GDB 1866-1871'!$R:$R,$A60,'GDB 1866-1871'!$T:$T,"Phụ thêm GDB")</f>
        <v>0</v>
      </c>
      <c r="I60">
        <f t="shared" si="0"/>
        <v>8</v>
      </c>
      <c r="J60">
        <f t="shared" si="1"/>
        <v>1</v>
      </c>
      <c r="K60">
        <f t="shared" si="2"/>
        <v>1</v>
      </c>
      <c r="L60">
        <f t="shared" si="3"/>
        <v>0</v>
      </c>
      <c r="M60" t="str">
        <f t="shared" si="4"/>
        <v>CV+TV</v>
      </c>
      <c r="N60">
        <f>E60-COUNTIFS('GDB 1866-1871'!$A:$A,$B60,'GDB 1866-1871'!$R:$R,$A60,'GDB 1866-1871'!$T:$T,"Công vụ",'GDB 1866-1871'!$E:$E,"Không có")-COUNTIFS('GDB 1866-1871'!$A:$A,$B60,'GDB 1866-1871'!$R:$R,$A60,'GDB 1866-1871'!$T:$T,"Công vụ",'GDB 1866-1871'!$E:$E,"")</f>
        <v>3</v>
      </c>
      <c r="O60">
        <f>F60-COUNTIFS('GDB 1866-1871'!$A:$A,$B60,'GDB 1866-1871'!$R:$R,$A60,'GDB 1866-1871'!$T:$T,"Tạp vụ",'GDB 1866-1871'!$E:$E,"Không có")-COUNTIFS('GDB 1866-1871'!$A:$A,$B60,'GDB 1866-1871'!$R:$R,$A60,'GDB 1866-1871'!$T:$T,"Tạp vụ",'GDB 1866-1871'!$E:$E,"")</f>
        <v>2</v>
      </c>
      <c r="P60">
        <f t="shared" si="5"/>
        <v>18710715</v>
      </c>
      <c r="Q60" t="str">
        <f t="shared" si="6"/>
        <v>C_TVK</v>
      </c>
    </row>
    <row r="61" spans="1:17">
      <c r="A61" t="s">
        <v>3661</v>
      </c>
      <c r="B61" s="132" t="s">
        <v>44</v>
      </c>
      <c r="C61" s="132" t="s">
        <v>4748</v>
      </c>
      <c r="D61">
        <v>1871</v>
      </c>
      <c r="E61">
        <f>COUNTIFS('GDB 1866-1871'!$A:$A,$B61,'GDB 1866-1871'!$R:$R,$A61,'GDB 1866-1871'!$T:$T,"Công vụ")</f>
        <v>4</v>
      </c>
      <c r="F61">
        <f>COUNTIFS('GDB 1866-1871'!$A:$A,$B61,'GDB 1866-1871'!$R:$R,$A61,'GDB 1866-1871'!$T:$T,"Tạp vụ")</f>
        <v>7</v>
      </c>
      <c r="G61">
        <f>COUNTIFS('GDB 1866-1871'!$A:$A,$B61,'GDB 1866-1871'!$R:$R,$A61,'GDB 1866-1871'!$T:$T,"Giá chợ")</f>
        <v>0</v>
      </c>
      <c r="H61">
        <f>COUNTIFS('GDB 1866-1871'!$A:$A,$B61,'GDB 1866-1871'!$R:$R,$A61,'GDB 1866-1871'!$T:$T,"Phụ thêm GDB")</f>
        <v>0</v>
      </c>
      <c r="I61">
        <f t="shared" si="0"/>
        <v>11</v>
      </c>
      <c r="J61">
        <f t="shared" si="1"/>
        <v>1</v>
      </c>
      <c r="K61">
        <f t="shared" si="2"/>
        <v>1</v>
      </c>
      <c r="L61">
        <f t="shared" si="3"/>
        <v>0</v>
      </c>
      <c r="M61" t="str">
        <f t="shared" si="4"/>
        <v>CV+TV</v>
      </c>
      <c r="N61">
        <f>E61-COUNTIFS('GDB 1866-1871'!$A:$A,$B61,'GDB 1866-1871'!$R:$R,$A61,'GDB 1866-1871'!$T:$T,"Công vụ",'GDB 1866-1871'!$E:$E,"Không có")-COUNTIFS('GDB 1866-1871'!$A:$A,$B61,'GDB 1866-1871'!$R:$R,$A61,'GDB 1866-1871'!$T:$T,"Công vụ",'GDB 1866-1871'!$E:$E,"")</f>
        <v>1</v>
      </c>
      <c r="O61">
        <f>F61-COUNTIFS('GDB 1866-1871'!$A:$A,$B61,'GDB 1866-1871'!$R:$R,$A61,'GDB 1866-1871'!$T:$T,"Tạp vụ",'GDB 1866-1871'!$E:$E,"Không có")-COUNTIFS('GDB 1866-1871'!$A:$A,$B61,'GDB 1866-1871'!$R:$R,$A61,'GDB 1866-1871'!$T:$T,"Tạp vụ",'GDB 1866-1871'!$E:$E,"")</f>
        <v>5</v>
      </c>
      <c r="P61">
        <f t="shared" si="5"/>
        <v>18710915</v>
      </c>
      <c r="Q61" t="str">
        <f t="shared" si="6"/>
        <v>C_TVK</v>
      </c>
    </row>
    <row r="62" spans="1:17">
      <c r="A62" t="s">
        <v>4790</v>
      </c>
      <c r="B62" s="132" t="s">
        <v>2056</v>
      </c>
      <c r="C62" s="132">
        <v>28</v>
      </c>
      <c r="D62">
        <v>1869</v>
      </c>
      <c r="E62">
        <f>COUNTIFS('GDB 1866-1871'!$A:$A,$B62,'GDB 1866-1871'!$R:$R,$A62,'GDB 1866-1871'!$T:$T,"Công vụ")</f>
        <v>5</v>
      </c>
      <c r="F62">
        <f>COUNTIFS('GDB 1866-1871'!$A:$A,$B62,'GDB 1866-1871'!$R:$R,$A62,'GDB 1866-1871'!$T:$T,"Tạp vụ")</f>
        <v>9</v>
      </c>
      <c r="G62">
        <f>COUNTIFS('GDB 1866-1871'!$A:$A,$B62,'GDB 1866-1871'!$R:$R,$A62,'GDB 1866-1871'!$T:$T,"Giá chợ")</f>
        <v>0</v>
      </c>
      <c r="H62">
        <f>COUNTIFS('GDB 1866-1871'!$A:$A,$B62,'GDB 1866-1871'!$R:$R,$A62,'GDB 1866-1871'!$T:$T,"Phụ thêm GDB")</f>
        <v>0</v>
      </c>
      <c r="I62">
        <f>E62+F62+G62</f>
        <v>14</v>
      </c>
      <c r="J62">
        <f>IF(E62&gt;0,1,0)</f>
        <v>1</v>
      </c>
      <c r="K62">
        <f>IF(F62&gt;0,1,0)</f>
        <v>1</v>
      </c>
      <c r="L62">
        <f>IF(G62&gt;0,1,0)</f>
        <v>0</v>
      </c>
      <c r="M62" t="str">
        <f>IF(AND(J62=1,K62=1,L62=1),"CV+TV+GC",IF(AND(J62=1,K62=1),"CV+TV",IF(AND(J62=1,L62=1),"CV+GC",IF(AND(K62=1,L62=1),"TV+GC",IF(J62=1,"CV",IF(K62=1,"TV",IF(L62=1,"GC","(none)")))))))</f>
        <v>CV+TV</v>
      </c>
      <c r="N62">
        <f>E62-COUNTIFS('GDB 1866-1871'!$A:$A,$B62,'GDB 1866-1871'!$R:$R,$A62,'GDB 1866-1871'!$T:$T,"Công vụ",'GDB 1866-1871'!$E:$E,"Không có")-COUNTIFS('GDB 1866-1871'!$A:$A,$B62,'GDB 1866-1871'!$R:$R,$A62,'GDB 1866-1871'!$T:$T,"Công vụ",'GDB 1866-1871'!$E:$E,"")</f>
        <v>5</v>
      </c>
      <c r="O62">
        <f>F62-COUNTIFS('GDB 1866-1871'!$A:$A,$B62,'GDB 1866-1871'!$R:$R,$A62,'GDB 1866-1871'!$T:$T,"Tạp vụ",'GDB 1866-1871'!$E:$E,"Không có")-COUNTIFS('GDB 1866-1871'!$A:$A,$B62,'GDB 1866-1871'!$R:$R,$A62,'GDB 1866-1871'!$T:$T,"Tạp vụ",'GDB 1866-1871'!$E:$E,"")</f>
        <v>6</v>
      </c>
      <c r="P62">
        <f t="shared" si="5"/>
        <v>18691201</v>
      </c>
      <c r="Q62" t="str">
        <f t="shared" si="6"/>
        <v>D_Janneau</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36D25-AB3C-4E6C-9FCE-09FA3C7B1816}">
  <dimension ref="A1:E8"/>
  <sheetViews>
    <sheetView workbookViewId="0"/>
  </sheetViews>
  <sheetFormatPr defaultRowHeight="17"/>
  <cols>
    <col min="1" max="1" width="9.1640625" customWidth="1"/>
    <col min="2" max="5" width="15.83203125" customWidth="1"/>
  </cols>
  <sheetData>
    <row r="1" spans="1:5">
      <c r="A1" s="73" t="s">
        <v>1301</v>
      </c>
      <c r="B1" s="73" t="s">
        <v>3163</v>
      </c>
      <c r="C1" s="73" t="s">
        <v>4767</v>
      </c>
      <c r="D1" s="73" t="s">
        <v>4768</v>
      </c>
      <c r="E1" s="73" t="s">
        <v>4769</v>
      </c>
    </row>
    <row r="2" spans="1:5">
      <c r="A2" s="132" t="s">
        <v>4939</v>
      </c>
      <c r="B2">
        <v>3</v>
      </c>
      <c r="C2">
        <v>3</v>
      </c>
      <c r="D2">
        <v>3</v>
      </c>
      <c r="E2">
        <v>1</v>
      </c>
    </row>
    <row r="3" spans="1:5">
      <c r="A3" s="132" t="s">
        <v>4940</v>
      </c>
      <c r="B3">
        <v>10</v>
      </c>
      <c r="C3">
        <v>10</v>
      </c>
      <c r="D3">
        <v>8</v>
      </c>
      <c r="E3">
        <v>6</v>
      </c>
    </row>
    <row r="4" spans="1:5">
      <c r="A4" s="132" t="s">
        <v>4941</v>
      </c>
      <c r="B4">
        <v>12</v>
      </c>
      <c r="C4">
        <v>12</v>
      </c>
      <c r="D4">
        <v>12</v>
      </c>
      <c r="E4">
        <v>12</v>
      </c>
    </row>
    <row r="5" spans="1:5">
      <c r="A5" s="132" t="s">
        <v>4942</v>
      </c>
      <c r="B5">
        <v>7</v>
      </c>
      <c r="C5">
        <v>7</v>
      </c>
      <c r="D5">
        <v>7</v>
      </c>
      <c r="E5">
        <v>7</v>
      </c>
    </row>
    <row r="6" spans="1:5">
      <c r="A6" s="132" t="s">
        <v>4943</v>
      </c>
      <c r="B6">
        <v>16</v>
      </c>
      <c r="C6">
        <v>6</v>
      </c>
      <c r="D6">
        <v>14</v>
      </c>
      <c r="E6">
        <v>0</v>
      </c>
    </row>
    <row r="7" spans="1:5">
      <c r="A7" s="132" t="s">
        <v>4944</v>
      </c>
      <c r="B7">
        <v>10</v>
      </c>
      <c r="C7">
        <v>10</v>
      </c>
      <c r="D7">
        <v>10</v>
      </c>
      <c r="E7">
        <v>0</v>
      </c>
    </row>
    <row r="8" spans="1:5">
      <c r="A8" s="132" t="s">
        <v>4945</v>
      </c>
      <c r="B8">
        <v>3</v>
      </c>
      <c r="C8">
        <v>3</v>
      </c>
      <c r="D8">
        <v>3</v>
      </c>
      <c r="E8">
        <v>0</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Kết quả</vt:lpstr>
      <vt:lpstr>TK bản thảo</vt:lpstr>
      <vt:lpstr>Kết quả (đề xuất)</vt:lpstr>
      <vt:lpstr>danh sách báo 1865-1871</vt:lpstr>
      <vt:lpstr>GDB 1866-1871</vt:lpstr>
      <vt:lpstr>danh sách CV_TV_GC</vt:lpstr>
      <vt:lpstr>Thống kê</vt:lpstr>
      <vt:lpstr>Chú giải mã hóa</vt:lpstr>
      <vt:lpstr>KQ_SoBao</vt:lpstr>
      <vt:lpstr>BD1_Word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2026-08-05T04:02:28Z</dcterms:created>
  <dcterms:modified xsi:type="dcterms:W3CDTF">2026-09-04T20:48:27Z</dcterms:modified>
</cp:coreProperties>
</file>