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Sheet4" sheetId="4" r:id="rId2"/>
  </sheets>
  <calcPr calcId="144525"/>
</workbook>
</file>

<file path=xl/comments1.xml><?xml version="1.0" encoding="utf-8"?>
<comments xmlns="http://schemas.openxmlformats.org/spreadsheetml/2006/main">
  <authors>
    <author>Microsoft Office User</author>
    <author>Nguyen Thi Sam</author>
  </authors>
  <commentList>
    <comment ref="H6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Doanh thu  tối thiếu</t>
        </r>
      </text>
    </comment>
    <comment ref="I6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Phí quản lý</t>
        </r>
      </text>
    </comment>
    <comment ref="H8" authorId="1">
      <text>
        <r>
          <rPr>
            <b/>
            <sz val="9"/>
            <color rgb="FF000000"/>
            <rFont val="Tahoma"/>
            <charset val="134"/>
          </rPr>
          <t>Nguyen Thi Sam:</t>
        </r>
        <r>
          <rPr>
            <sz val="9"/>
            <color rgb="FF000000"/>
            <rFont val="Tahoma"/>
            <charset val="134"/>
          </rPr>
          <t xml:space="preserve">
Chỉ có TOS mà ko có MG</t>
        </r>
      </text>
    </comment>
    <comment ref="H9" authorId="1">
      <text>
        <r>
          <rPr>
            <b/>
            <sz val="9"/>
            <color rgb="FF000000"/>
            <rFont val="Tahoma"/>
            <charset val="134"/>
          </rPr>
          <t>Nguyen Thi Sam:</t>
        </r>
        <r>
          <rPr>
            <sz val="9"/>
            <color rgb="FF000000"/>
            <rFont val="Tahoma"/>
            <charset val="134"/>
          </rPr>
          <t xml:space="preserve">
Chỉ có TOS mà ko có MG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Nguyen Thi Sam</author>
  </authors>
  <commentList>
    <comment ref="H6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Doanh thu  tối thiếu</t>
        </r>
      </text>
    </comment>
    <comment ref="I6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Phí quản lý</t>
        </r>
      </text>
    </comment>
    <comment ref="H8" authorId="1">
      <text>
        <r>
          <rPr>
            <b/>
            <sz val="9"/>
            <color rgb="FF000000"/>
            <rFont val="Tahoma"/>
            <charset val="134"/>
          </rPr>
          <t>Nguyen Thi Sam:</t>
        </r>
        <r>
          <rPr>
            <sz val="9"/>
            <color rgb="FF000000"/>
            <rFont val="Tahoma"/>
            <charset val="134"/>
          </rPr>
          <t xml:space="preserve">
Chỉ có TOS mà ko có MG</t>
        </r>
      </text>
    </comment>
    <comment ref="H9" authorId="1">
      <text>
        <r>
          <rPr>
            <b/>
            <sz val="9"/>
            <color rgb="FF000000"/>
            <rFont val="Tahoma"/>
            <charset val="134"/>
          </rPr>
          <t>Nguyen Thi Sam:</t>
        </r>
        <r>
          <rPr>
            <sz val="9"/>
            <color rgb="FF000000"/>
            <rFont val="Tahoma"/>
            <charset val="134"/>
          </rPr>
          <t xml:space="preserve">
Chỉ có TOS mà ko có MG</t>
        </r>
      </text>
    </comment>
  </commentList>
</comments>
</file>

<file path=xl/sharedStrings.xml><?xml version="1.0" encoding="utf-8"?>
<sst xmlns="http://schemas.openxmlformats.org/spreadsheetml/2006/main" count="130" uniqueCount="60">
  <si>
    <t>Excluded VAT ('000 VND)</t>
  </si>
  <si>
    <t>Exchange rate</t>
  </si>
  <si>
    <t>VND/USD</t>
  </si>
  <si>
    <t>if (doanh số = 0)</t>
  </si>
  <si>
    <t>JAN</t>
  </si>
  <si>
    <t>if (tos &gt; mg)</t>
  </si>
  <si>
    <t>kg = tos</t>
  </si>
  <si>
    <t>Ví dụ</t>
  </si>
  <si>
    <t>Điều kiện</t>
  </si>
  <si>
    <t>Thành tiền</t>
  </si>
  <si>
    <t>else</t>
  </si>
  <si>
    <t>kg = mg</t>
  </si>
  <si>
    <t>No</t>
  </si>
  <si>
    <t>Code</t>
  </si>
  <si>
    <t>Name</t>
  </si>
  <si>
    <t xml:space="preserve">Area </t>
  </si>
  <si>
    <t>Sales (KVND)</t>
  </si>
  <si>
    <t>RO/m2 (USD/m2) - Excl VAT (don gia)</t>
  </si>
  <si>
    <t>Rate TOS /
Tỷ lệ (%)-- Excl VAT</t>
  </si>
  <si>
    <t>MG/m2 (USD/m2)-- Excl VAT</t>
  </si>
  <si>
    <t>MF/m2 (USD/m2)-- Excl VAT</t>
  </si>
  <si>
    <t>RF (Phí thuê cố định)</t>
  </si>
  <si>
    <t>TOS (Chia sẻ doanh số)</t>
  </si>
  <si>
    <t>MG (Doanh thu tối thiểu)</t>
  </si>
  <si>
    <t>TOS+MG</t>
  </si>
  <si>
    <t>MF (phí quản lý/phí dịch vụ)</t>
  </si>
  <si>
    <t>doanh số quy định</t>
  </si>
  <si>
    <t>if (salse &gt;= doanh số)</t>
  </si>
  <si>
    <t>CO1023</t>
  </si>
  <si>
    <t>A</t>
  </si>
  <si>
    <t>Nếu TOS &gt; MG thì lấy TOS, ngược lại lấy MG</t>
  </si>
  <si>
    <t>CO1024</t>
  </si>
  <si>
    <t>B</t>
  </si>
  <si>
    <t>Nếu &gt;= 300 lấy TOS, ngược lại lấy MG</t>
  </si>
  <si>
    <t>CO1026</t>
  </si>
  <si>
    <t>C</t>
  </si>
  <si>
    <t>CO1030</t>
  </si>
  <si>
    <t>D</t>
  </si>
  <si>
    <t>CO1033</t>
  </si>
  <si>
    <t>CO2077</t>
  </si>
  <si>
    <t>Công thức Shop này đặc biệt, nếu Sales &gt;= 300trd thì lấy TOS, còn ngược lại lấy MG</t>
  </si>
  <si>
    <t>CO2078</t>
  </si>
  <si>
    <t>CO2089</t>
  </si>
  <si>
    <t>HD Tiền VND</t>
  </si>
  <si>
    <t>BC</t>
  </si>
  <si>
    <t>10$&lt;2.5%&lt;13$</t>
  </si>
  <si>
    <t>HD có MG chặn trên, chặn dưới, nếu 10$&lt; TOS &lt;13$ thì lấy TOS, nếu TOS &lt;10$ thì lấy 10$, còn nếu TOS cao hơn 13$ thì chỉ lấy 13$</t>
  </si>
  <si>
    <t>doanh số</t>
  </si>
  <si>
    <t>doanh thu tối thiểu được nhận</t>
  </si>
  <si>
    <t>tỷ lệ căn hộ được hưởng</t>
  </si>
  <si>
    <t>phí quản lý</t>
  </si>
  <si>
    <t>nếu tos nằm trong khoãng và 2 đầu khác 0, thì lấy tos</t>
  </si>
  <si>
    <t>nếu tos &lt; chặn dưới và chặn dưới != thì lấy chặn dưới</t>
  </si>
  <si>
    <t>nếu tos &gt; chặn trên và chặn trên != 0 thì lấy chặn trên</t>
  </si>
  <si>
    <t>nếu tt_tos &gt; chặn dưới * diện tích *tỷ giá /1000 và tt_tos &lt; chặn trên * diện tích * tỷ giá /1000</t>
  </si>
  <si>
    <t xml:space="preserve"> - tt_mg = tt_tos</t>
  </si>
  <si>
    <t xml:space="preserve"> else</t>
  </si>
  <si>
    <t>if tt_tos &lt; chặn dưới * diện tích * tỷ giá /1000</t>
  </si>
  <si>
    <t>thì lấy chặn dưới * diện tích * tỷ giá/1000</t>
  </si>
  <si>
    <t>else chặn trên * diện tích * tỷ giá / 10000</t>
  </si>
</sst>
</file>

<file path=xl/styles.xml><?xml version="1.0" encoding="utf-8"?>
<styleSheet xmlns="http://schemas.openxmlformats.org/spreadsheetml/2006/main">
  <numFmts count="14">
    <numFmt numFmtId="176" formatCode="_(* #,##0_);_(* \(#,##0\);_(* &quot;-&quot;??_);_(@_)"/>
    <numFmt numFmtId="177" formatCode="_(&quot;$&quot;* #,##0.0_);_(&quot;$&quot;* \(#,##0.0\);_(&quot;$&quot;* &quot;-&quot;??_);_(@_)"/>
    <numFmt numFmtId="178" formatCode="_(&quot;$&quot;* #,##0.00_);_(&quot;$&quot;* \(#,##0.00\);_(&quot;$&quot;* &quot;-&quot;??_);_(@_)"/>
    <numFmt numFmtId="179" formatCode="_-* #,##0\ &quot;₫&quot;_-;\-* #,##0\ &quot;₫&quot;_-;_-* &quot;-&quot;\ &quot;₫&quot;_-;_-@_-"/>
    <numFmt numFmtId="180" formatCode="_(* #,##0.00_);_(* \(#,##0.00\);_(* &quot;-&quot;??_);_(@_)"/>
    <numFmt numFmtId="181" formatCode="_(&quot;$&quot;* #,##0.00000000_);_(&quot;$&quot;* \(#,##0.00000000\);_(&quot;$&quot;* &quot;-&quot;??.000000_);_(@_)"/>
    <numFmt numFmtId="182" formatCode="_ * #,##0_ ;_ * \-#,##0_ ;_ * &quot;-&quot;_ ;_ @_ "/>
    <numFmt numFmtId="183" formatCode="_-* #,##0.00\ &quot;₫&quot;_-;\-* #,##0.00\ &quot;₫&quot;_-;_-* &quot;-&quot;??\ &quot;₫&quot;_-;_-@_-"/>
    <numFmt numFmtId="184" formatCode="[$-409]d\-mmm\-yy;@"/>
    <numFmt numFmtId="185" formatCode="_(* #,##0.0_);_(* \(#,##0.0\);_(* &quot;-&quot;??_);_(@_)"/>
    <numFmt numFmtId="186" formatCode="0.0%"/>
    <numFmt numFmtId="187" formatCode="_(&quot;$&quot;* #,##0.0000000_);_(&quot;$&quot;* \(#,##0.0000000\);_(&quot;$&quot;* &quot;-&quot;??.0000000_);_(@_)"/>
    <numFmt numFmtId="188" formatCode="_(* #,##0.0_);_(* \(#,##0.0\);_(* &quot;-&quot;?_);_(@_)"/>
    <numFmt numFmtId="189" formatCode="_(* #,##0.000000_);_(* \(#,##0.000000\);_(* &quot;-&quot;??.0000_);_(@_)"/>
  </numFmts>
  <fonts count="48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9"/>
      <color indexed="12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b/>
      <u/>
      <sz val="14"/>
      <color indexed="10"/>
      <name val="Arial"/>
      <charset val="134"/>
    </font>
    <font>
      <b/>
      <u/>
      <sz val="14"/>
      <name val="Arial"/>
      <charset val="134"/>
    </font>
    <font>
      <b/>
      <sz val="14"/>
      <name val="Arial"/>
      <charset val="134"/>
    </font>
    <font>
      <b/>
      <u/>
      <sz val="10"/>
      <color indexed="10"/>
      <name val="Arial"/>
      <charset val="134"/>
    </font>
    <font>
      <b/>
      <u/>
      <sz val="10"/>
      <name val="Arial"/>
      <charset val="134"/>
    </font>
    <font>
      <b/>
      <u/>
      <sz val="10"/>
      <color indexed="12"/>
      <name val="Arial"/>
      <charset val="134"/>
    </font>
    <font>
      <b/>
      <i/>
      <sz val="9"/>
      <name val="Arial"/>
      <charset val="134"/>
    </font>
    <font>
      <i/>
      <sz val="9"/>
      <name val="Arial"/>
      <charset val="134"/>
    </font>
    <font>
      <sz val="9"/>
      <name val="Times New Roman"/>
      <charset val="134"/>
    </font>
    <font>
      <sz val="9"/>
      <color rgb="FF7030A0"/>
      <name val="Times New Roman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0"/>
      <color rgb="FF7030A0"/>
      <name val="Arial"/>
      <charset val="134"/>
    </font>
    <font>
      <b/>
      <sz val="14"/>
      <color rgb="FFFF0000"/>
      <name val="Arial"/>
      <charset val="134"/>
    </font>
    <font>
      <b/>
      <i/>
      <sz val="9"/>
      <color rgb="FFFF0000"/>
      <name val="Arial"/>
      <charset val="134"/>
    </font>
    <font>
      <b/>
      <sz val="9"/>
      <color rgb="FFFF0000"/>
      <name val="Arial"/>
      <charset val="134"/>
    </font>
    <font>
      <b/>
      <sz val="9"/>
      <color rgb="FF7030A0"/>
      <name val="Arial"/>
      <charset val="134"/>
    </font>
    <font>
      <sz val="9"/>
      <color rgb="FFFF0000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9"/>
      <color rgb="FF000000"/>
      <name val="Tahoma"/>
      <charset val="134"/>
    </font>
    <font>
      <sz val="9"/>
      <color rgb="FF000000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6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15" borderId="11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28" borderId="9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3" fillId="8" borderId="12" applyNumberForma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0" fillId="0" borderId="0"/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/>
    <xf numFmtId="0" fontId="30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180" fontId="5" fillId="0" borderId="0" applyFont="0" applyFill="0" applyBorder="0" applyAlignment="0" applyProtection="0"/>
    <xf numFmtId="0" fontId="26" fillId="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180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55" applyFont="1" applyFill="1" applyBorder="1" applyAlignment="1" applyProtection="1">
      <alignment horizontal="center" vertical="center"/>
      <protection locked="0"/>
    </xf>
    <xf numFmtId="0" fontId="2" fillId="2" borderId="0" xfId="55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55" applyFont="1" applyFill="1" applyBorder="1" applyAlignment="1" applyProtection="1">
      <alignment vertical="center"/>
      <protection locked="0"/>
    </xf>
    <xf numFmtId="176" fontId="4" fillId="2" borderId="0" xfId="47" applyNumberFormat="1" applyFont="1" applyFill="1" applyBorder="1" applyAlignment="1" applyProtection="1">
      <alignment vertical="center"/>
      <protection locked="0"/>
    </xf>
    <xf numFmtId="0" fontId="5" fillId="2" borderId="0" xfId="55" applyFont="1" applyFill="1" applyBorder="1" applyAlignment="1" applyProtection="1">
      <alignment vertical="center"/>
      <protection locked="0"/>
    </xf>
    <xf numFmtId="184" fontId="5" fillId="2" borderId="0" xfId="55" applyNumberFormat="1" applyFont="1" applyFill="1" applyBorder="1" applyAlignment="1" applyProtection="1">
      <alignment horizontal="left" vertical="center" indent="1"/>
      <protection locked="0"/>
    </xf>
    <xf numFmtId="0" fontId="5" fillId="2" borderId="0" xfId="55" applyNumberFormat="1" applyFont="1" applyFill="1" applyBorder="1" applyAlignment="1" applyProtection="1">
      <alignment horizontal="left" vertical="center"/>
      <protection locked="0"/>
    </xf>
    <xf numFmtId="185" fontId="5" fillId="2" borderId="0" xfId="53" applyNumberFormat="1" applyFont="1" applyFill="1" applyBorder="1" applyAlignment="1" applyProtection="1">
      <alignment horizontal="center" vertical="center"/>
      <protection locked="0"/>
    </xf>
    <xf numFmtId="178" fontId="5" fillId="2" borderId="0" xfId="4" applyFont="1" applyFill="1" applyBorder="1" applyAlignment="1" applyProtection="1">
      <alignment vertical="center"/>
      <protection locked="0"/>
    </xf>
    <xf numFmtId="10" fontId="5" fillId="2" borderId="0" xfId="55" applyNumberFormat="1" applyFont="1" applyFill="1" applyBorder="1" applyAlignment="1" applyProtection="1">
      <alignment vertical="center"/>
      <protection locked="0"/>
    </xf>
    <xf numFmtId="0" fontId="6" fillId="2" borderId="0" xfId="55" applyFont="1" applyFill="1" applyBorder="1" applyAlignment="1" applyProtection="1">
      <alignment vertical="center"/>
      <protection locked="0"/>
    </xf>
    <xf numFmtId="184" fontId="7" fillId="2" borderId="0" xfId="55" applyNumberFormat="1" applyFont="1" applyFill="1" applyBorder="1" applyAlignment="1" applyProtection="1">
      <alignment horizontal="left" vertical="center" indent="1"/>
      <protection locked="0"/>
    </xf>
    <xf numFmtId="0" fontId="8" fillId="2" borderId="0" xfId="55" applyNumberFormat="1" applyFont="1" applyFill="1" applyBorder="1" applyAlignment="1" applyProtection="1">
      <alignment horizontal="left" vertical="center"/>
      <protection locked="0"/>
    </xf>
    <xf numFmtId="58" fontId="5" fillId="2" borderId="0" xfId="55" applyNumberFormat="1" applyFont="1" applyFill="1" applyBorder="1" applyAlignment="1" applyProtection="1">
      <alignment horizontal="left" vertical="center"/>
      <protection locked="0"/>
    </xf>
    <xf numFmtId="176" fontId="3" fillId="2" borderId="0" xfId="2" applyNumberFormat="1" applyFont="1" applyFill="1" applyBorder="1" applyAlignment="1" applyProtection="1">
      <alignment horizontal="center" vertical="center"/>
      <protection locked="0"/>
    </xf>
    <xf numFmtId="9" fontId="9" fillId="2" borderId="0" xfId="56" applyFont="1" applyFill="1" applyBorder="1" applyAlignment="1" applyProtection="1">
      <alignment horizontal="left" vertical="center"/>
      <protection locked="0"/>
    </xf>
    <xf numFmtId="180" fontId="1" fillId="2" borderId="0" xfId="2" applyFont="1" applyFill="1" applyBorder="1" applyAlignment="1" applyProtection="1">
      <alignment horizontal="left" vertical="center"/>
      <protection locked="0"/>
    </xf>
    <xf numFmtId="10" fontId="9" fillId="2" borderId="0" xfId="56" applyNumberFormat="1" applyFont="1" applyFill="1" applyBorder="1" applyAlignment="1" applyProtection="1">
      <alignment horizontal="left" vertical="center"/>
      <protection locked="0"/>
    </xf>
    <xf numFmtId="178" fontId="9" fillId="2" borderId="0" xfId="4" applyFont="1" applyFill="1" applyBorder="1" applyAlignment="1" applyProtection="1">
      <alignment horizontal="left" vertical="center"/>
      <protection locked="0"/>
    </xf>
    <xf numFmtId="184" fontId="10" fillId="2" borderId="0" xfId="55" applyNumberFormat="1" applyFont="1" applyFill="1" applyBorder="1" applyAlignment="1" applyProtection="1">
      <alignment horizontal="left" vertical="center" indent="1"/>
      <protection locked="0"/>
    </xf>
    <xf numFmtId="0" fontId="11" fillId="2" borderId="0" xfId="55" applyNumberFormat="1" applyFont="1" applyFill="1" applyBorder="1" applyAlignment="1" applyProtection="1">
      <alignment horizontal="left" vertical="center"/>
      <protection locked="0"/>
    </xf>
    <xf numFmtId="0" fontId="3" fillId="2" borderId="0" xfId="55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2" applyNumberFormat="1" applyFont="1" applyFill="1" applyBorder="1" applyAlignment="1" applyProtection="1">
      <alignment horizontal="center" vertical="center" wrapText="1"/>
      <protection locked="0"/>
    </xf>
    <xf numFmtId="9" fontId="8" fillId="2" borderId="0" xfId="56" applyFont="1" applyFill="1" applyBorder="1" applyAlignment="1" applyProtection="1">
      <alignment horizontal="left" vertical="center"/>
      <protection locked="0"/>
    </xf>
    <xf numFmtId="178" fontId="8" fillId="2" borderId="0" xfId="4" applyFont="1" applyFill="1" applyBorder="1" applyAlignment="1" applyProtection="1">
      <alignment horizontal="left" vertical="center"/>
      <protection locked="0"/>
    </xf>
    <xf numFmtId="10" fontId="8" fillId="2" borderId="0" xfId="56" applyNumberFormat="1" applyFont="1" applyFill="1" applyBorder="1" applyAlignment="1" applyProtection="1">
      <alignment horizontal="left" vertical="center"/>
      <protection locked="0"/>
    </xf>
    <xf numFmtId="184" fontId="12" fillId="2" borderId="0" xfId="55" applyNumberFormat="1" applyFont="1" applyFill="1" applyBorder="1" applyAlignment="1" applyProtection="1">
      <alignment horizontal="left" vertical="center" indent="1"/>
      <protection locked="0"/>
    </xf>
    <xf numFmtId="0" fontId="11" fillId="3" borderId="0" xfId="55" applyNumberFormat="1" applyFont="1" applyFill="1" applyBorder="1" applyAlignment="1" applyProtection="1">
      <alignment horizontal="left" vertical="center"/>
      <protection locked="0"/>
    </xf>
    <xf numFmtId="0" fontId="2" fillId="2" borderId="0" xfId="55" applyNumberFormat="1" applyFont="1" applyFill="1" applyBorder="1" applyAlignment="1" applyProtection="1">
      <alignment horizontal="left" vertical="center" wrapText="1"/>
      <protection locked="0"/>
    </xf>
    <xf numFmtId="3" fontId="13" fillId="2" borderId="0" xfId="47" applyNumberFormat="1" applyFont="1" applyFill="1" applyBorder="1" applyAlignment="1" applyProtection="1">
      <alignment horizontal="center" wrapText="1"/>
      <protection locked="0"/>
    </xf>
    <xf numFmtId="178" fontId="13" fillId="2" borderId="0" xfId="4" applyFont="1" applyFill="1" applyBorder="1" applyAlignment="1" applyProtection="1">
      <alignment horizontal="center" wrapText="1"/>
      <protection locked="0"/>
    </xf>
    <xf numFmtId="10" fontId="13" fillId="2" borderId="0" xfId="47" applyNumberFormat="1" applyFont="1" applyFill="1" applyBorder="1" applyAlignment="1" applyProtection="1">
      <alignment horizontal="center" wrapText="1"/>
      <protection locked="0"/>
    </xf>
    <xf numFmtId="0" fontId="1" fillId="2" borderId="0" xfId="55" applyNumberFormat="1" applyFont="1" applyFill="1" applyBorder="1" applyAlignment="1" applyProtection="1">
      <alignment horizontal="center" vertical="center" wrapText="1"/>
      <protection locked="0"/>
    </xf>
    <xf numFmtId="185" fontId="2" fillId="2" borderId="0" xfId="53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55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54" applyBorder="1"/>
    <xf numFmtId="0" fontId="2" fillId="5" borderId="1" xfId="55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55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55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55" applyNumberFormat="1" applyFont="1" applyFill="1" applyBorder="1" applyAlignment="1" applyProtection="1">
      <alignment horizontal="center" vertical="center" wrapText="1"/>
      <protection locked="0"/>
    </xf>
    <xf numFmtId="185" fontId="2" fillId="3" borderId="4" xfId="53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55" applyNumberFormat="1" applyFont="1" applyFill="1" applyBorder="1" applyAlignment="1" applyProtection="1">
      <alignment horizontal="center" vertical="center" wrapText="1"/>
      <protection locked="0"/>
    </xf>
    <xf numFmtId="178" fontId="14" fillId="5" borderId="4" xfId="4" applyFont="1" applyFill="1" applyBorder="1" applyAlignment="1" applyProtection="1">
      <alignment horizontal="center" vertical="center" wrapText="1"/>
      <protection locked="0"/>
    </xf>
    <xf numFmtId="10" fontId="14" fillId="3" borderId="4" xfId="55" applyNumberFormat="1" applyFont="1" applyFill="1" applyBorder="1" applyAlignment="1" applyProtection="1">
      <alignment horizontal="center" vertical="center" wrapText="1"/>
      <protection locked="0"/>
    </xf>
    <xf numFmtId="176" fontId="15" fillId="0" borderId="5" xfId="2" applyNumberFormat="1" applyFont="1" applyFill="1" applyBorder="1" applyAlignment="1" applyProtection="1">
      <alignment vertical="center"/>
      <protection locked="0"/>
    </xf>
    <xf numFmtId="0" fontId="16" fillId="3" borderId="6" xfId="55" applyNumberFormat="1" applyFont="1" applyFill="1" applyBorder="1" applyAlignment="1">
      <alignment horizontal="left" vertical="center"/>
    </xf>
    <xf numFmtId="0" fontId="17" fillId="0" borderId="6" xfId="55" applyFont="1" applyFill="1" applyBorder="1" applyAlignment="1">
      <alignment horizontal="left" vertical="center"/>
    </xf>
    <xf numFmtId="185" fontId="15" fillId="3" borderId="5" xfId="47" applyNumberFormat="1" applyFont="1" applyFill="1" applyBorder="1" applyAlignment="1" applyProtection="1">
      <alignment horizontal="center" vertical="center"/>
      <protection locked="0"/>
    </xf>
    <xf numFmtId="176" fontId="15" fillId="0" borderId="5" xfId="47" applyNumberFormat="1" applyFont="1" applyFill="1" applyBorder="1" applyAlignment="1" applyProtection="1">
      <alignment vertical="center"/>
      <protection locked="0"/>
    </xf>
    <xf numFmtId="177" fontId="15" fillId="0" borderId="5" xfId="4" applyNumberFormat="1" applyFont="1" applyFill="1" applyBorder="1" applyAlignment="1" applyProtection="1">
      <alignment horizontal="center" vertical="center"/>
      <protection locked="0"/>
    </xf>
    <xf numFmtId="186" fontId="15" fillId="3" borderId="5" xfId="56" applyNumberFormat="1" applyFont="1" applyFill="1" applyBorder="1" applyAlignment="1" applyProtection="1">
      <alignment horizontal="center" vertical="center"/>
      <protection locked="0"/>
    </xf>
    <xf numFmtId="0" fontId="15" fillId="3" borderId="6" xfId="55" applyNumberFormat="1" applyFont="1" applyFill="1" applyBorder="1" applyAlignment="1">
      <alignment horizontal="left" vertical="center"/>
    </xf>
    <xf numFmtId="177" fontId="15" fillId="3" borderId="5" xfId="4" applyNumberFormat="1" applyFont="1" applyFill="1" applyBorder="1" applyAlignment="1" applyProtection="1">
      <alignment horizontal="center" vertical="center"/>
      <protection locked="0"/>
    </xf>
    <xf numFmtId="0" fontId="3" fillId="3" borderId="5" xfId="55" applyNumberFormat="1" applyFont="1" applyFill="1" applyBorder="1" applyAlignment="1">
      <alignment horizontal="left" vertical="center"/>
    </xf>
    <xf numFmtId="0" fontId="18" fillId="0" borderId="5" xfId="55" applyFont="1" applyFill="1" applyBorder="1" applyAlignment="1">
      <alignment horizontal="left" vertical="center"/>
    </xf>
    <xf numFmtId="185" fontId="3" fillId="3" borderId="5" xfId="53" applyNumberFormat="1" applyFont="1" applyFill="1" applyBorder="1" applyAlignment="1" applyProtection="1">
      <alignment horizontal="center" vertical="center"/>
      <protection locked="0"/>
    </xf>
    <xf numFmtId="177" fontId="3" fillId="0" borderId="5" xfId="42" applyNumberFormat="1" applyFont="1" applyFill="1" applyBorder="1" applyAlignment="1" applyProtection="1">
      <alignment horizontal="center" vertical="center"/>
      <protection locked="0"/>
    </xf>
    <xf numFmtId="10" fontId="3" fillId="3" borderId="5" xfId="7" applyNumberFormat="1" applyFont="1" applyFill="1" applyBorder="1" applyAlignment="1" applyProtection="1">
      <alignment horizontal="center" vertical="center"/>
      <protection locked="0"/>
    </xf>
    <xf numFmtId="186" fontId="3" fillId="3" borderId="5" xfId="7" applyNumberFormat="1" applyFont="1" applyFill="1" applyBorder="1" applyAlignment="1" applyProtection="1">
      <alignment horizontal="center" vertical="center"/>
      <protection locked="0"/>
    </xf>
    <xf numFmtId="0" fontId="19" fillId="0" borderId="5" xfId="55" applyFont="1" applyFill="1" applyBorder="1" applyAlignment="1">
      <alignment horizontal="left" vertical="center"/>
    </xf>
    <xf numFmtId="176" fontId="3" fillId="3" borderId="5" xfId="2" applyNumberFormat="1" applyFont="1" applyFill="1" applyBorder="1" applyAlignment="1" applyProtection="1">
      <alignment horizontal="center" vertical="center"/>
      <protection locked="0"/>
    </xf>
    <xf numFmtId="176" fontId="15" fillId="0" borderId="7" xfId="2" applyNumberFormat="1" applyFont="1" applyFill="1" applyBorder="1" applyAlignment="1" applyProtection="1">
      <alignment vertical="center"/>
      <protection locked="0"/>
    </xf>
    <xf numFmtId="176" fontId="3" fillId="3" borderId="7" xfId="47" applyNumberFormat="1" applyFont="1" applyFill="1" applyBorder="1" applyAlignment="1" applyProtection="1">
      <alignment horizontal="left" vertical="center"/>
      <protection locked="0"/>
    </xf>
    <xf numFmtId="176" fontId="3" fillId="0" borderId="7" xfId="47" applyNumberFormat="1" applyFont="1" applyFill="1" applyBorder="1" applyAlignment="1" applyProtection="1">
      <alignment vertical="center"/>
      <protection locked="0"/>
    </xf>
    <xf numFmtId="185" fontId="3" fillId="3" borderId="7" xfId="53" applyNumberFormat="1" applyFont="1" applyFill="1" applyBorder="1" applyAlignment="1" applyProtection="1">
      <alignment horizontal="center" vertical="center"/>
      <protection locked="0"/>
    </xf>
    <xf numFmtId="176" fontId="15" fillId="0" borderId="7" xfId="47" applyNumberFormat="1" applyFont="1" applyFill="1" applyBorder="1" applyAlignment="1" applyProtection="1">
      <alignment vertical="center"/>
      <protection locked="0"/>
    </xf>
    <xf numFmtId="177" fontId="3" fillId="0" borderId="7" xfId="42" applyNumberFormat="1" applyFont="1" applyFill="1" applyBorder="1" applyAlignment="1" applyProtection="1">
      <alignment horizontal="center" vertical="center"/>
      <protection locked="0"/>
    </xf>
    <xf numFmtId="186" fontId="3" fillId="3" borderId="7" xfId="7" applyNumberFormat="1" applyFont="1" applyFill="1" applyBorder="1" applyAlignment="1" applyProtection="1">
      <alignment horizontal="center" vertical="center"/>
      <protection locked="0"/>
    </xf>
    <xf numFmtId="177" fontId="3" fillId="3" borderId="7" xfId="42" applyNumberFormat="1" applyFont="1" applyFill="1" applyBorder="1" applyAlignment="1" applyProtection="1">
      <alignment horizontal="center" vertical="center"/>
      <protection locked="0"/>
    </xf>
    <xf numFmtId="184" fontId="5" fillId="2" borderId="3" xfId="55" applyNumberFormat="1" applyFont="1" applyFill="1" applyBorder="1" applyAlignment="1" applyProtection="1">
      <alignment horizontal="left" vertical="center" indent="1"/>
      <protection locked="0"/>
    </xf>
    <xf numFmtId="0" fontId="5" fillId="2" borderId="3" xfId="55" applyNumberFormat="1" applyFont="1" applyFill="1" applyBorder="1" applyAlignment="1" applyProtection="1">
      <alignment horizontal="left" vertical="center"/>
      <protection locked="0"/>
    </xf>
    <xf numFmtId="185" fontId="5" fillId="2" borderId="3" xfId="53" applyNumberFormat="1" applyFont="1" applyFill="1" applyBorder="1" applyAlignment="1" applyProtection="1">
      <alignment horizontal="center" vertical="center"/>
      <protection locked="0"/>
    </xf>
    <xf numFmtId="0" fontId="5" fillId="2" borderId="3" xfId="55" applyFont="1" applyFill="1" applyBorder="1" applyAlignment="1" applyProtection="1">
      <alignment vertical="center"/>
      <protection locked="0"/>
    </xf>
    <xf numFmtId="178" fontId="5" fillId="2" borderId="3" xfId="4" applyFont="1" applyFill="1" applyBorder="1" applyAlignment="1" applyProtection="1">
      <alignment vertical="center"/>
      <protection locked="0"/>
    </xf>
    <xf numFmtId="10" fontId="5" fillId="2" borderId="3" xfId="55" applyNumberFormat="1" applyFont="1" applyFill="1" applyBorder="1" applyAlignment="1" applyProtection="1">
      <alignment vertical="center"/>
      <protection locked="0"/>
    </xf>
    <xf numFmtId="9" fontId="20" fillId="2" borderId="0" xfId="56" applyFont="1" applyFill="1" applyBorder="1" applyAlignment="1" applyProtection="1">
      <alignment horizontal="left" vertical="center"/>
      <protection locked="0"/>
    </xf>
    <xf numFmtId="176" fontId="5" fillId="2" borderId="0" xfId="47" applyNumberFormat="1" applyFont="1" applyFill="1" applyBorder="1" applyAlignment="1" applyProtection="1">
      <alignment horizontal="left" vertical="center"/>
      <protection locked="0"/>
    </xf>
    <xf numFmtId="176" fontId="6" fillId="2" borderId="0" xfId="47" applyNumberFormat="1" applyFont="1" applyFill="1" applyBorder="1" applyAlignment="1" applyProtection="1">
      <alignment horizontal="left" vertical="center"/>
      <protection locked="0"/>
    </xf>
    <xf numFmtId="3" fontId="21" fillId="2" borderId="0" xfId="47" applyNumberFormat="1" applyFont="1" applyFill="1" applyBorder="1" applyAlignment="1" applyProtection="1">
      <alignment horizontal="center" wrapText="1"/>
      <protection locked="0"/>
    </xf>
    <xf numFmtId="0" fontId="6" fillId="0" borderId="2" xfId="54" applyFont="1" applyBorder="1"/>
    <xf numFmtId="0" fontId="5" fillId="0" borderId="8" xfId="54" applyBorder="1"/>
    <xf numFmtId="0" fontId="5" fillId="0" borderId="0" xfId="54" applyBorder="1"/>
    <xf numFmtId="0" fontId="2" fillId="5" borderId="8" xfId="55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55" applyNumberFormat="1" applyFont="1" applyFill="1" applyBorder="1" applyAlignment="1" applyProtection="1">
      <alignment horizontal="center" vertical="center" wrapText="1"/>
      <protection locked="0"/>
    </xf>
    <xf numFmtId="0" fontId="2" fillId="7" borderId="2" xfId="55" applyNumberFormat="1" applyFont="1" applyFill="1" applyBorder="1" applyAlignment="1" applyProtection="1">
      <alignment horizontal="center" vertical="center" wrapText="1"/>
      <protection locked="0"/>
    </xf>
    <xf numFmtId="0" fontId="22" fillId="7" borderId="2" xfId="55" applyNumberFormat="1" applyFont="1" applyFill="1" applyBorder="1" applyAlignment="1" applyProtection="1">
      <alignment horizontal="center" vertical="center" wrapText="1"/>
      <protection locked="0"/>
    </xf>
    <xf numFmtId="0" fontId="2" fillId="7" borderId="8" xfId="55" applyNumberFormat="1" applyFont="1" applyFill="1" applyBorder="1" applyAlignment="1" applyProtection="1">
      <alignment horizontal="center" vertical="center" wrapText="1"/>
      <protection locked="0"/>
    </xf>
    <xf numFmtId="0" fontId="2" fillId="7" borderId="0" xfId="55" applyNumberFormat="1" applyFont="1" applyFill="1" applyBorder="1" applyAlignment="1" applyProtection="1">
      <alignment horizontal="center" vertical="center" wrapText="1"/>
      <protection locked="0"/>
    </xf>
    <xf numFmtId="178" fontId="14" fillId="3" borderId="4" xfId="4" applyFont="1" applyFill="1" applyBorder="1" applyAlignment="1" applyProtection="1">
      <alignment horizontal="center" vertical="center" wrapText="1"/>
      <protection locked="0"/>
    </xf>
    <xf numFmtId="0" fontId="2" fillId="7" borderId="4" xfId="55" applyNumberFormat="1" applyFont="1" applyFill="1" applyBorder="1" applyAlignment="1" applyProtection="1">
      <alignment horizontal="center" vertical="center" wrapText="1"/>
      <protection locked="0"/>
    </xf>
    <xf numFmtId="0" fontId="23" fillId="7" borderId="4" xfId="55" applyNumberFormat="1" applyFont="1" applyFill="1" applyBorder="1" applyAlignment="1" applyProtection="1">
      <alignment horizontal="center" vertical="center" wrapText="1"/>
      <protection locked="0"/>
    </xf>
    <xf numFmtId="0" fontId="22" fillId="7" borderId="4" xfId="55" applyNumberFormat="1" applyFont="1" applyFill="1" applyBorder="1" applyAlignment="1" applyProtection="1">
      <alignment horizontal="center" vertical="center" wrapText="1"/>
      <protection locked="0"/>
    </xf>
    <xf numFmtId="187" fontId="15" fillId="3" borderId="5" xfId="4" applyNumberFormat="1" applyFont="1" applyFill="1" applyBorder="1" applyAlignment="1" applyProtection="1">
      <alignment horizontal="center" vertical="center"/>
      <protection locked="0"/>
    </xf>
    <xf numFmtId="176" fontId="24" fillId="0" borderId="5" xfId="47" applyNumberFormat="1" applyFont="1" applyFill="1" applyBorder="1" applyAlignment="1" applyProtection="1">
      <alignment vertical="center"/>
      <protection locked="0"/>
    </xf>
    <xf numFmtId="176" fontId="15" fillId="0" borderId="0" xfId="47" applyNumberFormat="1" applyFont="1" applyFill="1" applyBorder="1" applyAlignment="1" applyProtection="1">
      <alignment vertical="center"/>
      <protection locked="0"/>
    </xf>
    <xf numFmtId="176" fontId="3" fillId="2" borderId="0" xfId="55" applyNumberFormat="1" applyFont="1" applyFill="1" applyBorder="1" applyAlignment="1" applyProtection="1">
      <alignment vertical="center"/>
      <protection locked="0"/>
    </xf>
    <xf numFmtId="187" fontId="3" fillId="3" borderId="5" xfId="42" applyNumberFormat="1" applyFont="1" applyFill="1" applyBorder="1" applyAlignment="1" applyProtection="1">
      <alignment horizontal="center" vertical="center"/>
      <protection locked="0"/>
    </xf>
    <xf numFmtId="176" fontId="3" fillId="0" borderId="5" xfId="47" applyNumberFormat="1" applyFont="1" applyFill="1" applyBorder="1" applyAlignment="1" applyProtection="1">
      <alignment vertical="center"/>
      <protection locked="0"/>
    </xf>
    <xf numFmtId="176" fontId="15" fillId="3" borderId="5" xfId="47" applyNumberFormat="1" applyFont="1" applyFill="1" applyBorder="1" applyAlignment="1" applyProtection="1">
      <alignment vertical="center"/>
      <protection locked="0"/>
    </xf>
    <xf numFmtId="176" fontId="22" fillId="3" borderId="5" xfId="47" applyNumberFormat="1" applyFont="1" applyFill="1" applyBorder="1" applyAlignment="1" applyProtection="1">
      <alignment vertical="center"/>
      <protection locked="0"/>
    </xf>
    <xf numFmtId="176" fontId="3" fillId="0" borderId="0" xfId="47" applyNumberFormat="1" applyFont="1" applyFill="1" applyBorder="1" applyAlignment="1" applyProtection="1">
      <alignment vertical="center"/>
      <protection locked="0"/>
    </xf>
    <xf numFmtId="0" fontId="3" fillId="3" borderId="0" xfId="55" applyFont="1" applyFill="1" applyBorder="1" applyAlignment="1" applyProtection="1">
      <alignment vertical="center"/>
      <protection locked="0"/>
    </xf>
    <xf numFmtId="187" fontId="3" fillId="3" borderId="5" xfId="2" applyNumberFormat="1" applyFont="1" applyFill="1" applyBorder="1" applyAlignment="1" applyProtection="1">
      <alignment horizontal="center" vertical="center"/>
      <protection locked="0"/>
    </xf>
    <xf numFmtId="176" fontId="3" fillId="3" borderId="5" xfId="47" applyNumberFormat="1" applyFont="1" applyFill="1" applyBorder="1" applyAlignment="1" applyProtection="1">
      <alignment vertical="center"/>
      <protection locked="0"/>
    </xf>
    <xf numFmtId="176" fontId="3" fillId="3" borderId="0" xfId="47" applyNumberFormat="1" applyFont="1" applyFill="1" applyBorder="1" applyAlignment="1" applyProtection="1">
      <alignment vertical="center"/>
      <protection locked="0"/>
    </xf>
    <xf numFmtId="187" fontId="3" fillId="3" borderId="7" xfId="42" applyNumberFormat="1" applyFont="1" applyFill="1" applyBorder="1" applyAlignment="1" applyProtection="1">
      <alignment horizontal="center" vertical="center"/>
      <protection locked="0"/>
    </xf>
    <xf numFmtId="176" fontId="15" fillId="3" borderId="7" xfId="47" applyNumberFormat="1" applyFont="1" applyFill="1" applyBorder="1" applyAlignment="1" applyProtection="1">
      <alignment vertical="center"/>
      <protection locked="0"/>
    </xf>
    <xf numFmtId="176" fontId="24" fillId="0" borderId="7" xfId="47" applyNumberFormat="1" applyFont="1" applyFill="1" applyBorder="1" applyAlignment="1" applyProtection="1">
      <alignment vertical="center"/>
      <protection locked="0"/>
    </xf>
    <xf numFmtId="188" fontId="5" fillId="2" borderId="3" xfId="55" applyNumberFormat="1" applyFont="1" applyFill="1" applyBorder="1" applyAlignment="1" applyProtection="1">
      <alignment vertical="center"/>
      <protection locked="0"/>
    </xf>
    <xf numFmtId="0" fontId="6" fillId="2" borderId="3" xfId="55" applyFont="1" applyFill="1" applyBorder="1" applyAlignment="1" applyProtection="1">
      <alignment vertical="center"/>
      <protection locked="0"/>
    </xf>
    <xf numFmtId="189" fontId="5" fillId="2" borderId="3" xfId="2" applyNumberFormat="1" applyFont="1" applyFill="1" applyBorder="1" applyAlignment="1" applyProtection="1">
      <alignment vertical="center"/>
      <protection locked="0"/>
    </xf>
    <xf numFmtId="176" fontId="5" fillId="2" borderId="3" xfId="55" applyNumberFormat="1" applyFont="1" applyFill="1" applyBorder="1" applyAlignment="1" applyProtection="1">
      <alignment vertical="center"/>
      <protection locked="0"/>
    </xf>
    <xf numFmtId="181" fontId="5" fillId="2" borderId="3" xfId="4" applyNumberFormat="1" applyFont="1" applyFill="1" applyBorder="1" applyAlignment="1" applyProtection="1">
      <alignment vertical="center"/>
      <protection locked="0"/>
    </xf>
    <xf numFmtId="177" fontId="5" fillId="2" borderId="3" xfId="55" applyNumberFormat="1" applyFont="1" applyFill="1" applyBorder="1" applyAlignment="1" applyProtection="1">
      <alignment vertical="center"/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Currency 2 2 2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Normal 2 5" xfId="36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Currency 3" xfId="42"/>
    <cellStyle name="Accent4" xfId="43" builtinId="41"/>
    <cellStyle name="20% - Accent4" xfId="44" builtinId="42"/>
    <cellStyle name="40% - Accent4" xfId="45" builtinId="43"/>
    <cellStyle name="Accent5" xfId="46" builtinId="45"/>
    <cellStyle name="Comma 2 2" xfId="47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Comma 11 2" xfId="53"/>
    <cellStyle name="Normal 14" xfId="54"/>
    <cellStyle name="Normal 2 2 10" xfId="55"/>
    <cellStyle name="Percent 2 2" xfId="56"/>
    <cellStyle name="Percent 9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5"/>
  <sheetViews>
    <sheetView workbookViewId="0">
      <selection activeCell="K12" sqref="K12"/>
    </sheetView>
  </sheetViews>
  <sheetFormatPr defaultColWidth="9.16190476190476" defaultRowHeight="12.75"/>
  <cols>
    <col min="1" max="1" width="9.33333333333333" style="6" customWidth="1"/>
    <col min="2" max="2" width="11.5047619047619" style="7" customWidth="1"/>
    <col min="3" max="3" width="11.3333333333333" style="7" customWidth="1"/>
    <col min="4" max="4" width="13.5047619047619" style="8" customWidth="1"/>
    <col min="5" max="5" width="12.1619047619048" style="5" customWidth="1"/>
    <col min="6" max="6" width="11.5714285714286" style="9" hidden="1" customWidth="1"/>
    <col min="7" max="7" width="9.5047619047619" style="10" customWidth="1"/>
    <col min="8" max="8" width="25.5714285714286" style="9" customWidth="1"/>
    <col min="9" max="9" width="22.7142857142857" style="9" customWidth="1"/>
    <col min="10" max="10" width="14" style="5" customWidth="1"/>
    <col min="11" max="11" width="15.1428571428571" style="5" customWidth="1"/>
    <col min="12" max="12" width="13" style="5" customWidth="1"/>
    <col min="13" max="13" width="12.3333333333333" style="11" customWidth="1"/>
    <col min="14" max="15" width="12.8285714285714" style="5" customWidth="1"/>
    <col min="16" max="16" width="9.16190476190476" style="5"/>
    <col min="17" max="17" width="9.28571428571429" style="5"/>
    <col min="18" max="19" width="9.16190476190476" style="5"/>
    <col min="20" max="20" width="12.1428571428571" style="5"/>
    <col min="21" max="21" width="21.8571428571429" style="5" customWidth="1"/>
    <col min="22" max="22" width="28" style="5" customWidth="1"/>
    <col min="23" max="16384" width="9.16190476190476" style="5"/>
  </cols>
  <sheetData>
    <row r="1" s="1" customFormat="1" ht="18" spans="1:15">
      <c r="A1" s="12"/>
      <c r="B1" s="13"/>
      <c r="C1" s="14"/>
      <c r="D1" s="15"/>
      <c r="E1" s="16"/>
      <c r="F1" s="17"/>
      <c r="G1" s="18"/>
      <c r="H1" s="19"/>
      <c r="I1" s="19"/>
      <c r="J1" s="16"/>
      <c r="K1" s="16"/>
      <c r="L1" s="16"/>
      <c r="M1" s="76"/>
      <c r="N1" s="16"/>
      <c r="O1" s="16"/>
    </row>
    <row r="2" s="2" customFormat="1" ht="18" spans="1:15">
      <c r="A2" s="20" t="s">
        <v>0</v>
      </c>
      <c r="B2" s="21"/>
      <c r="C2" s="22"/>
      <c r="D2" s="23"/>
      <c r="E2" s="24"/>
      <c r="F2" s="25"/>
      <c r="G2" s="26"/>
      <c r="H2" s="25"/>
      <c r="I2" s="25"/>
      <c r="J2" s="77"/>
      <c r="K2" s="77"/>
      <c r="L2" s="77"/>
      <c r="M2" s="78"/>
      <c r="N2" s="77"/>
      <c r="O2" s="77"/>
    </row>
    <row r="3" s="2" customFormat="1" spans="1:21">
      <c r="A3" s="27" t="s">
        <v>1</v>
      </c>
      <c r="B3" s="28">
        <v>23000</v>
      </c>
      <c r="C3" s="29" t="s">
        <v>2</v>
      </c>
      <c r="D3" s="23"/>
      <c r="E3" s="30"/>
      <c r="F3" s="31"/>
      <c r="G3" s="32"/>
      <c r="H3" s="31"/>
      <c r="I3" s="31"/>
      <c r="J3" s="30"/>
      <c r="K3" s="30"/>
      <c r="L3" s="30"/>
      <c r="M3" s="79"/>
      <c r="N3" s="30"/>
      <c r="O3" s="30"/>
      <c r="U3" s="2" t="s">
        <v>3</v>
      </c>
    </row>
    <row r="4" s="2" customFormat="1" ht="18" customHeight="1" spans="1:23">
      <c r="A4" s="20"/>
      <c r="B4" s="21"/>
      <c r="C4" s="33"/>
      <c r="D4" s="34"/>
      <c r="E4" s="35" t="s">
        <v>4</v>
      </c>
      <c r="F4" s="36"/>
      <c r="G4" s="36"/>
      <c r="H4" s="36"/>
      <c r="I4" s="36"/>
      <c r="J4" s="36"/>
      <c r="K4" s="36"/>
      <c r="L4" s="36"/>
      <c r="M4" s="80"/>
      <c r="N4" s="81"/>
      <c r="O4" s="82"/>
      <c r="V4" s="2" t="s">
        <v>5</v>
      </c>
      <c r="W4" s="2" t="s">
        <v>6</v>
      </c>
    </row>
    <row r="5" s="2" customFormat="1" ht="18" customHeight="1" spans="1:23">
      <c r="A5" s="20"/>
      <c r="B5" s="20" t="s">
        <v>7</v>
      </c>
      <c r="C5" s="33"/>
      <c r="D5" s="34"/>
      <c r="E5" s="37" t="s">
        <v>8</v>
      </c>
      <c r="F5" s="38"/>
      <c r="G5" s="38"/>
      <c r="H5" s="38"/>
      <c r="I5" s="83"/>
      <c r="J5" s="84" t="s">
        <v>9</v>
      </c>
      <c r="K5" s="85"/>
      <c r="L5" s="85"/>
      <c r="M5" s="86"/>
      <c r="N5" s="87"/>
      <c r="O5" s="88"/>
      <c r="V5" s="2" t="s">
        <v>10</v>
      </c>
      <c r="W5" s="2" t="s">
        <v>11</v>
      </c>
    </row>
    <row r="6" s="2" customFormat="1" ht="89.25" customHeight="1" spans="1:23">
      <c r="A6" s="39" t="s">
        <v>12</v>
      </c>
      <c r="B6" s="40" t="s">
        <v>13</v>
      </c>
      <c r="C6" s="39" t="s">
        <v>14</v>
      </c>
      <c r="D6" s="41" t="s">
        <v>15</v>
      </c>
      <c r="E6" s="42" t="s">
        <v>16</v>
      </c>
      <c r="F6" s="43" t="s">
        <v>17</v>
      </c>
      <c r="G6" s="44" t="s">
        <v>18</v>
      </c>
      <c r="H6" s="43" t="s">
        <v>19</v>
      </c>
      <c r="I6" s="89" t="s">
        <v>20</v>
      </c>
      <c r="J6" s="90" t="s">
        <v>21</v>
      </c>
      <c r="K6" s="91" t="s">
        <v>22</v>
      </c>
      <c r="L6" s="91" t="s">
        <v>23</v>
      </c>
      <c r="M6" s="92" t="s">
        <v>24</v>
      </c>
      <c r="N6" s="90" t="s">
        <v>25</v>
      </c>
      <c r="O6" s="88" t="s">
        <v>26</v>
      </c>
      <c r="P6" s="2" t="s">
        <v>9</v>
      </c>
      <c r="U6" s="2" t="s">
        <v>10</v>
      </c>
      <c r="V6" s="2" t="s">
        <v>27</v>
      </c>
      <c r="W6" s="2" t="s">
        <v>6</v>
      </c>
    </row>
    <row r="7" s="3" customFormat="1" ht="20" customHeight="1" spans="1:23">
      <c r="A7" s="45">
        <v>1</v>
      </c>
      <c r="B7" s="46" t="s">
        <v>28</v>
      </c>
      <c r="C7" s="47" t="s">
        <v>29</v>
      </c>
      <c r="D7" s="48">
        <v>335</v>
      </c>
      <c r="E7" s="49">
        <v>976401.7167</v>
      </c>
      <c r="F7" s="50"/>
      <c r="G7" s="51">
        <v>0.09</v>
      </c>
      <c r="H7" s="50">
        <v>25</v>
      </c>
      <c r="I7" s="93">
        <f>231740/$B$3</f>
        <v>10.075652173913</v>
      </c>
      <c r="J7" s="49">
        <f>+$D7*F7*$B$3/1000</f>
        <v>0</v>
      </c>
      <c r="K7" s="49">
        <f>E7*G7</f>
        <v>87876.154503</v>
      </c>
      <c r="L7" s="49">
        <f>+H7*D7*$B$3/1000</f>
        <v>192625</v>
      </c>
      <c r="M7" s="94">
        <f>+IF(K7&gt;L7,K7,L7)</f>
        <v>192625</v>
      </c>
      <c r="N7" s="49">
        <f>+$D7*I7*$B$3/1000</f>
        <v>77632.9</v>
      </c>
      <c r="O7" s="95">
        <v>0</v>
      </c>
      <c r="P7" s="96">
        <f>M7+N7</f>
        <v>270257.9</v>
      </c>
      <c r="Q7" s="3">
        <v>0</v>
      </c>
      <c r="R7" s="3" t="s">
        <v>30</v>
      </c>
      <c r="V7" s="3" t="s">
        <v>10</v>
      </c>
      <c r="W7" s="3" t="s">
        <v>11</v>
      </c>
    </row>
    <row r="8" s="3" customFormat="1" ht="20" customHeight="1" spans="1:18">
      <c r="A8" s="45">
        <v>2</v>
      </c>
      <c r="B8" s="52" t="s">
        <v>31</v>
      </c>
      <c r="C8" s="47" t="s">
        <v>32</v>
      </c>
      <c r="D8" s="48">
        <v>132</v>
      </c>
      <c r="E8" s="49">
        <v>1076637.83556</v>
      </c>
      <c r="F8" s="50"/>
      <c r="G8" s="51">
        <v>0.0818181818181818</v>
      </c>
      <c r="H8" s="53"/>
      <c r="I8" s="93">
        <v>11</v>
      </c>
      <c r="J8" s="49">
        <f t="shared" ref="J8:J13" si="0">+$D8*F8*$B$3/1000</f>
        <v>0</v>
      </c>
      <c r="K8" s="49">
        <f>+E8*G8</f>
        <v>88088.5501821818</v>
      </c>
      <c r="L8" s="49">
        <f t="shared" ref="L8:L13" si="1">+H8*D8*$B$3/1000</f>
        <v>0</v>
      </c>
      <c r="M8" s="94">
        <f t="shared" ref="M8:M15" si="2">+IF(K8&gt;L8,K8,L8)</f>
        <v>88088.5501821818</v>
      </c>
      <c r="N8" s="49">
        <f t="shared" ref="N8:N12" si="3">+$D8*I8*$B$3/1000</f>
        <v>33396</v>
      </c>
      <c r="O8" s="95">
        <v>0</v>
      </c>
      <c r="Q8" s="3">
        <v>300</v>
      </c>
      <c r="R8" s="3" t="s">
        <v>33</v>
      </c>
    </row>
    <row r="9" s="3" customFormat="1" ht="20" customHeight="1" spans="1:15">
      <c r="A9" s="45">
        <v>3</v>
      </c>
      <c r="B9" s="52" t="s">
        <v>34</v>
      </c>
      <c r="C9" s="47" t="s">
        <v>35</v>
      </c>
      <c r="D9" s="48">
        <v>144</v>
      </c>
      <c r="E9" s="49">
        <v>1874772.525</v>
      </c>
      <c r="F9" s="50"/>
      <c r="G9" s="51">
        <v>0.0818181818181818</v>
      </c>
      <c r="H9" s="53"/>
      <c r="I9" s="93">
        <v>11</v>
      </c>
      <c r="J9" s="49">
        <f t="shared" si="0"/>
        <v>0</v>
      </c>
      <c r="K9" s="49">
        <f>+E9*G9</f>
        <v>153390.479318182</v>
      </c>
      <c r="L9" s="49">
        <f t="shared" si="1"/>
        <v>0</v>
      </c>
      <c r="M9" s="94">
        <f t="shared" si="2"/>
        <v>153390.479318182</v>
      </c>
      <c r="N9" s="49">
        <f t="shared" si="3"/>
        <v>36432</v>
      </c>
      <c r="O9" s="95">
        <v>0</v>
      </c>
    </row>
    <row r="10" s="3" customFormat="1" ht="20" customHeight="1" spans="1:15">
      <c r="A10" s="45">
        <v>4</v>
      </c>
      <c r="B10" s="52" t="s">
        <v>36</v>
      </c>
      <c r="C10" s="47" t="s">
        <v>37</v>
      </c>
      <c r="D10" s="48">
        <v>69</v>
      </c>
      <c r="E10" s="49">
        <v>214151.952</v>
      </c>
      <c r="F10" s="50"/>
      <c r="G10" s="51">
        <v>0.12</v>
      </c>
      <c r="H10" s="50">
        <v>30</v>
      </c>
      <c r="I10" s="93">
        <v>11</v>
      </c>
      <c r="J10" s="49">
        <f t="shared" si="0"/>
        <v>0</v>
      </c>
      <c r="K10" s="49">
        <f>+E10*G10</f>
        <v>25698.23424</v>
      </c>
      <c r="L10" s="49">
        <f t="shared" si="1"/>
        <v>47610</v>
      </c>
      <c r="M10" s="94">
        <f t="shared" si="2"/>
        <v>47610</v>
      </c>
      <c r="N10" s="49">
        <f t="shared" si="3"/>
        <v>17457</v>
      </c>
      <c r="O10" s="95">
        <v>0</v>
      </c>
    </row>
    <row r="11" s="3" customFormat="1" ht="20" customHeight="1" spans="1:15">
      <c r="A11" s="45">
        <v>5</v>
      </c>
      <c r="B11" s="52" t="s">
        <v>38</v>
      </c>
      <c r="C11" s="47"/>
      <c r="D11" s="48">
        <v>30</v>
      </c>
      <c r="E11" s="49">
        <v>138783.7</v>
      </c>
      <c r="F11" s="50"/>
      <c r="G11" s="51">
        <v>0.2</v>
      </c>
      <c r="H11" s="50">
        <f>611363/$B$3</f>
        <v>26.581</v>
      </c>
      <c r="I11" s="93">
        <v>11</v>
      </c>
      <c r="J11" s="49">
        <f t="shared" si="0"/>
        <v>0</v>
      </c>
      <c r="K11" s="49">
        <f>+E11*G11</f>
        <v>27756.74</v>
      </c>
      <c r="L11" s="49">
        <f t="shared" si="1"/>
        <v>18340.89</v>
      </c>
      <c r="M11" s="94">
        <f t="shared" si="2"/>
        <v>27756.74</v>
      </c>
      <c r="N11" s="49">
        <f t="shared" si="3"/>
        <v>7590</v>
      </c>
      <c r="O11" s="95">
        <v>0</v>
      </c>
    </row>
    <row r="12" s="3" customFormat="1" ht="20" customHeight="1" spans="1:16">
      <c r="A12" s="45">
        <v>6</v>
      </c>
      <c r="B12" s="54" t="s">
        <v>39</v>
      </c>
      <c r="C12" s="55"/>
      <c r="D12" s="56">
        <v>200</v>
      </c>
      <c r="E12" s="49">
        <v>1008072.82</v>
      </c>
      <c r="F12" s="57">
        <v>0</v>
      </c>
      <c r="G12" s="58">
        <v>0.1001</v>
      </c>
      <c r="H12" s="57">
        <v>50</v>
      </c>
      <c r="I12" s="97">
        <v>11</v>
      </c>
      <c r="J12" s="98">
        <f t="shared" si="0"/>
        <v>0</v>
      </c>
      <c r="K12" s="49">
        <f>+E12*G12</f>
        <v>100908.089282</v>
      </c>
      <c r="L12" s="99">
        <f t="shared" si="1"/>
        <v>230000</v>
      </c>
      <c r="M12" s="100" t="e">
        <f>+ROUND(IF(OR(E12&gt;#REF!,E12=300000),E12*G12,(H12*$D12*$B$3)/1000),0)</f>
        <v>#REF!</v>
      </c>
      <c r="N12" s="98">
        <f t="shared" si="3"/>
        <v>50600</v>
      </c>
      <c r="O12" s="101">
        <v>300</v>
      </c>
      <c r="P12" s="102" t="s">
        <v>40</v>
      </c>
    </row>
    <row r="13" s="3" customFormat="1" ht="20" customHeight="1" spans="1:15">
      <c r="A13" s="45">
        <v>7</v>
      </c>
      <c r="B13" s="54" t="s">
        <v>41</v>
      </c>
      <c r="C13" s="55"/>
      <c r="D13" s="56">
        <v>133</v>
      </c>
      <c r="E13" s="49">
        <v>613147.76</v>
      </c>
      <c r="F13" s="57">
        <v>0</v>
      </c>
      <c r="G13" s="59">
        <v>0.15</v>
      </c>
      <c r="H13" s="57">
        <v>12</v>
      </c>
      <c r="I13" s="97">
        <v>11</v>
      </c>
      <c r="J13" s="98">
        <f t="shared" si="0"/>
        <v>0</v>
      </c>
      <c r="K13" s="49">
        <f t="shared" ref="K12:K15" si="4">+E13*G13</f>
        <v>91972.164</v>
      </c>
      <c r="L13" s="49">
        <f t="shared" si="1"/>
        <v>36708</v>
      </c>
      <c r="M13" s="94">
        <f t="shared" si="2"/>
        <v>91972.164</v>
      </c>
      <c r="N13" s="98">
        <f t="shared" ref="N12:N13" si="5">+$D13*I13*$B$3/1000</f>
        <v>33649</v>
      </c>
      <c r="O13" s="101"/>
    </row>
    <row r="14" s="3" customFormat="1" ht="20" customHeight="1" spans="1:16">
      <c r="A14" s="45">
        <v>10</v>
      </c>
      <c r="B14" s="54" t="s">
        <v>42</v>
      </c>
      <c r="C14" s="60"/>
      <c r="D14" s="56">
        <v>112</v>
      </c>
      <c r="E14" s="49">
        <v>134001.1</v>
      </c>
      <c r="F14" s="57">
        <v>0</v>
      </c>
      <c r="G14" s="59">
        <v>0.23</v>
      </c>
      <c r="H14" s="61">
        <f>16.5*22770*1.05*1.05*(1+0.08)</f>
        <v>447351.9435</v>
      </c>
      <c r="I14" s="103">
        <f>10*22770*1.05*1.05*(1+0.08)</f>
        <v>271122.39</v>
      </c>
      <c r="J14" s="98">
        <f t="shared" ref="J14" si="6">+$D14*F14*$B$3/1000</f>
        <v>0</v>
      </c>
      <c r="K14" s="49">
        <f t="shared" si="4"/>
        <v>30820.253</v>
      </c>
      <c r="L14" s="99">
        <f>+H14*D14/1000</f>
        <v>50103.417672</v>
      </c>
      <c r="M14" s="94">
        <f t="shared" si="2"/>
        <v>50103.417672</v>
      </c>
      <c r="N14" s="104">
        <f>+$D14*I14/1000</f>
        <v>30365.70768</v>
      </c>
      <c r="O14" s="105"/>
      <c r="P14" s="102" t="s">
        <v>43</v>
      </c>
    </row>
    <row r="15" s="4" customFormat="1" ht="20" customHeight="1" spans="1:16">
      <c r="A15" s="62">
        <v>11</v>
      </c>
      <c r="B15" s="63" t="s">
        <v>44</v>
      </c>
      <c r="C15" s="64"/>
      <c r="D15" s="65">
        <v>3671</v>
      </c>
      <c r="E15" s="66">
        <v>50000000</v>
      </c>
      <c r="F15" s="67">
        <v>0</v>
      </c>
      <c r="G15" s="68">
        <v>0.025</v>
      </c>
      <c r="H15" s="69" t="s">
        <v>45</v>
      </c>
      <c r="I15" s="106">
        <f>2.61*(1+9%)</f>
        <v>2.8449</v>
      </c>
      <c r="J15" s="64">
        <f t="shared" ref="J15" si="7">+$D15*F15*$B$3/1000</f>
        <v>0</v>
      </c>
      <c r="K15" s="66">
        <f t="shared" si="4"/>
        <v>1250000</v>
      </c>
      <c r="L15" s="107">
        <f>+IF(AND(K15&gt;10*$D15*$B$3/1000,K15&lt;13*$D15*$B$3/1000),K15,IF(K15&lt;10*$D15*$B$3/1000,10*$D15*$B$3/1000,13*$D15*$B$3/1000))</f>
        <v>1097629</v>
      </c>
      <c r="M15" s="108">
        <f t="shared" si="2"/>
        <v>1250000</v>
      </c>
      <c r="N15" s="64">
        <f>+$D15*I15*$B$3/1000</f>
        <v>240203.4417</v>
      </c>
      <c r="O15" s="101"/>
      <c r="P15" s="105" t="s">
        <v>46</v>
      </c>
    </row>
    <row r="16" spans="1:28">
      <c r="A16" s="70"/>
      <c r="B16" s="71"/>
      <c r="C16" s="71"/>
      <c r="D16" s="72"/>
      <c r="E16" s="73" t="s">
        <v>47</v>
      </c>
      <c r="F16" s="74"/>
      <c r="G16" s="75"/>
      <c r="H16" s="74" t="s">
        <v>48</v>
      </c>
      <c r="I16" s="74"/>
      <c r="J16" s="73"/>
      <c r="K16" s="73"/>
      <c r="L16" s="109"/>
      <c r="M16" s="110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>
      <c r="A17" s="70"/>
      <c r="B17" s="71"/>
      <c r="C17" s="71"/>
      <c r="D17" s="72"/>
      <c r="E17" s="73"/>
      <c r="F17" s="74"/>
      <c r="G17" s="75" t="s">
        <v>49</v>
      </c>
      <c r="H17" s="74"/>
      <c r="I17" s="74"/>
      <c r="J17" s="73"/>
      <c r="K17" s="73"/>
      <c r="L17" s="109"/>
      <c r="M17" s="110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>
      <c r="A18" s="70"/>
      <c r="B18" s="71"/>
      <c r="C18" s="71"/>
      <c r="D18" s="72"/>
      <c r="E18" s="73"/>
      <c r="F18" s="74"/>
      <c r="G18" s="75"/>
      <c r="H18" s="74"/>
      <c r="I18" s="74" t="s">
        <v>50</v>
      </c>
      <c r="J18" s="73"/>
      <c r="K18" s="73">
        <v>100</v>
      </c>
      <c r="L18" s="73">
        <v>15</v>
      </c>
      <c r="M18" s="110">
        <v>23000</v>
      </c>
      <c r="N18" s="73">
        <f>K18*L18/1000</f>
        <v>1.5</v>
      </c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>
      <c r="A19" s="70"/>
      <c r="B19" s="71"/>
      <c r="C19" s="71"/>
      <c r="D19" s="72"/>
      <c r="E19" s="73"/>
      <c r="F19" s="74"/>
      <c r="G19" s="75"/>
      <c r="H19" s="74"/>
      <c r="I19" s="74"/>
      <c r="J19" s="73"/>
      <c r="K19" s="73"/>
      <c r="L19" s="73"/>
      <c r="M19" s="110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>
      <c r="A20" s="70"/>
      <c r="B20" s="71"/>
      <c r="C20" s="71"/>
      <c r="D20" s="72"/>
      <c r="E20" s="73"/>
      <c r="F20" s="74"/>
      <c r="G20" s="75"/>
      <c r="H20" s="74"/>
      <c r="I20" s="74"/>
      <c r="J20" s="73"/>
      <c r="K20" s="73"/>
      <c r="L20" s="73"/>
      <c r="M20" s="110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>
      <c r="A21" s="70"/>
      <c r="B21" s="71"/>
      <c r="C21" s="71"/>
      <c r="D21" s="72"/>
      <c r="E21" s="73"/>
      <c r="F21" s="74"/>
      <c r="G21" s="75"/>
      <c r="H21" s="74"/>
      <c r="I21" s="74"/>
      <c r="J21" s="73"/>
      <c r="K21" s="73"/>
      <c r="L21" s="73" t="s">
        <v>51</v>
      </c>
      <c r="M21" s="110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>
      <c r="A22" s="70"/>
      <c r="B22" s="71"/>
      <c r="C22" s="71"/>
      <c r="D22" s="72"/>
      <c r="E22" s="73"/>
      <c r="F22" s="74"/>
      <c r="H22" s="74"/>
      <c r="I22" s="111">
        <v>2.8449</v>
      </c>
      <c r="J22" s="73"/>
      <c r="K22" s="73"/>
      <c r="L22" s="73" t="s">
        <v>52</v>
      </c>
      <c r="M22" s="110"/>
      <c r="N22" s="73"/>
      <c r="O22" s="73"/>
      <c r="P22" s="73"/>
      <c r="Q22" s="73"/>
      <c r="R22" s="73"/>
      <c r="S22" s="73"/>
      <c r="T22" s="114">
        <f>H7*D7*B3/1000</f>
        <v>192625</v>
      </c>
      <c r="U22" s="73"/>
      <c r="V22" s="73"/>
      <c r="W22" s="73"/>
      <c r="X22" s="73"/>
      <c r="Y22" s="73"/>
      <c r="Z22" s="73"/>
      <c r="AA22" s="73"/>
      <c r="AB22" s="73"/>
    </row>
    <row r="23" spans="1:28">
      <c r="A23" s="70"/>
      <c r="B23" s="71"/>
      <c r="C23" s="71"/>
      <c r="D23" s="72"/>
      <c r="E23" s="73"/>
      <c r="F23" s="74"/>
      <c r="G23" s="75"/>
      <c r="H23" s="74"/>
      <c r="I23" s="74"/>
      <c r="J23" s="73"/>
      <c r="K23" s="73"/>
      <c r="L23" s="73" t="s">
        <v>53</v>
      </c>
      <c r="M23" s="110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>
      <c r="A24" s="70"/>
      <c r="B24" s="71"/>
      <c r="C24" s="71"/>
      <c r="D24" s="72"/>
      <c r="E24" s="73"/>
      <c r="F24" s="74"/>
      <c r="G24" s="75"/>
      <c r="H24" s="74"/>
      <c r="I24" s="74"/>
      <c r="J24" s="73"/>
      <c r="K24" s="73"/>
      <c r="L24" s="73"/>
      <c r="M24" s="110"/>
      <c r="N24" s="73"/>
      <c r="O24" s="73"/>
      <c r="P24" s="73"/>
      <c r="Q24" s="112">
        <f>L7</f>
        <v>192625</v>
      </c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>
      <c r="A25" s="70"/>
      <c r="B25" s="71"/>
      <c r="C25" s="71"/>
      <c r="D25" s="72"/>
      <c r="E25" s="73"/>
      <c r="F25" s="74"/>
      <c r="G25" s="75"/>
      <c r="H25" s="74"/>
      <c r="I25" s="74"/>
      <c r="J25" s="73"/>
      <c r="K25" s="73"/>
      <c r="L25" s="73"/>
      <c r="M25" s="110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>
      <c r="A26" s="70"/>
      <c r="B26" s="71"/>
      <c r="C26" s="71"/>
      <c r="D26" s="72"/>
      <c r="E26" s="73"/>
      <c r="F26" s="74"/>
      <c r="G26" s="75"/>
      <c r="H26" s="74"/>
      <c r="I26" s="74"/>
      <c r="J26" s="73"/>
      <c r="K26" s="73"/>
      <c r="L26" s="73"/>
      <c r="M26" s="110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>
      <c r="A27" s="70"/>
      <c r="B27" s="71"/>
      <c r="C27" s="71"/>
      <c r="D27" s="72"/>
      <c r="E27" s="73"/>
      <c r="F27" s="74"/>
      <c r="G27" s="75"/>
      <c r="H27" s="74"/>
      <c r="I27" s="74"/>
      <c r="J27" s="73"/>
      <c r="K27" s="112">
        <f>E15*G15</f>
        <v>1250000</v>
      </c>
      <c r="L27" s="73"/>
      <c r="M27" s="110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>
      <c r="A28" s="70"/>
      <c r="B28" s="71"/>
      <c r="C28" s="71"/>
      <c r="D28" s="72"/>
      <c r="E28" s="73"/>
      <c r="F28" s="74"/>
      <c r="G28" s="75"/>
      <c r="H28" s="74"/>
      <c r="I28" s="113">
        <v>10.075652173913</v>
      </c>
      <c r="J28" s="73"/>
      <c r="K28" s="73"/>
      <c r="L28" s="73"/>
      <c r="M28" s="110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>
      <c r="A29" s="70"/>
      <c r="B29" s="71"/>
      <c r="C29" s="71"/>
      <c r="D29" s="72"/>
      <c r="E29" s="73"/>
      <c r="F29" s="74"/>
      <c r="G29" s="75"/>
      <c r="H29" s="74"/>
      <c r="I29" s="74"/>
      <c r="J29" s="73"/>
      <c r="K29" s="73"/>
      <c r="L29" s="73"/>
      <c r="M29" s="110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>
      <c r="A30" s="70"/>
      <c r="B30" s="71"/>
      <c r="C30" s="71"/>
      <c r="D30" s="72"/>
      <c r="E30" s="73"/>
      <c r="F30" s="74"/>
      <c r="G30" s="75"/>
      <c r="H30" s="74"/>
      <c r="I30" s="74"/>
      <c r="J30" s="73"/>
      <c r="K30" s="73"/>
      <c r="L30" s="73"/>
      <c r="M30" s="110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>
      <c r="A31" s="70"/>
      <c r="B31" s="71" t="s">
        <v>54</v>
      </c>
      <c r="C31" s="71"/>
      <c r="D31" s="72"/>
      <c r="E31" s="73"/>
      <c r="F31" s="74"/>
      <c r="G31" s="75"/>
      <c r="H31" s="74"/>
      <c r="I31" s="74"/>
      <c r="J31" s="73"/>
      <c r="K31" s="73"/>
      <c r="L31" s="73"/>
      <c r="M31" s="110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>
      <c r="A32" s="70"/>
      <c r="B32" s="71" t="s">
        <v>55</v>
      </c>
      <c r="C32" s="71"/>
      <c r="D32" s="72"/>
      <c r="E32" s="73"/>
      <c r="F32" s="74"/>
      <c r="G32" s="75"/>
      <c r="H32" s="74"/>
      <c r="I32" s="74"/>
      <c r="J32" s="73"/>
      <c r="K32" s="73"/>
      <c r="L32" s="73"/>
      <c r="M32" s="110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>
      <c r="A33" s="70"/>
      <c r="B33" s="71" t="s">
        <v>56</v>
      </c>
      <c r="C33" s="71"/>
      <c r="D33" s="72"/>
      <c r="E33" s="73"/>
      <c r="F33" s="74"/>
      <c r="G33" s="75"/>
      <c r="H33" s="74"/>
      <c r="I33" s="74"/>
      <c r="J33" s="73"/>
      <c r="K33" s="73"/>
      <c r="L33" s="73"/>
      <c r="M33" s="110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>
      <c r="A34" s="70"/>
      <c r="B34" s="71" t="s">
        <v>57</v>
      </c>
      <c r="C34" s="71"/>
      <c r="D34" s="72"/>
      <c r="E34" s="73"/>
      <c r="F34" s="74"/>
      <c r="G34" s="75"/>
      <c r="H34" s="74"/>
      <c r="I34" s="74"/>
      <c r="J34" s="73"/>
      <c r="K34" s="73"/>
      <c r="L34" s="73"/>
      <c r="M34" s="110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>
      <c r="A35" s="70"/>
      <c r="B35" s="71"/>
      <c r="C35" s="71" t="s">
        <v>58</v>
      </c>
      <c r="D35" s="72"/>
      <c r="E35" s="73"/>
      <c r="F35" s="74"/>
      <c r="G35" s="75"/>
      <c r="H35" s="74"/>
      <c r="I35" s="74"/>
      <c r="J35" s="73"/>
      <c r="K35" s="73"/>
      <c r="L35" s="73"/>
      <c r="M35" s="110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>
      <c r="A36" s="70"/>
      <c r="B36" s="71"/>
      <c r="C36" s="71" t="s">
        <v>59</v>
      </c>
      <c r="D36" s="72"/>
      <c r="E36" s="73"/>
      <c r="F36" s="74"/>
      <c r="G36" s="75"/>
      <c r="H36" s="74"/>
      <c r="I36" s="74"/>
      <c r="J36" s="73"/>
      <c r="K36" s="73"/>
      <c r="L36" s="73"/>
      <c r="M36" s="110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>
      <c r="A37" s="70"/>
      <c r="B37" s="71"/>
      <c r="C37" s="71"/>
      <c r="D37" s="72"/>
      <c r="E37" s="73"/>
      <c r="F37" s="74"/>
      <c r="G37" s="75"/>
      <c r="H37" s="74"/>
      <c r="I37" s="74"/>
      <c r="J37" s="73"/>
      <c r="K37" s="73"/>
      <c r="L37" s="73"/>
      <c r="M37" s="110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8" spans="1:28">
      <c r="A38" s="70"/>
      <c r="B38" s="71"/>
      <c r="C38" s="71"/>
      <c r="D38" s="72"/>
      <c r="E38" s="73"/>
      <c r="F38" s="74"/>
      <c r="G38" s="75"/>
      <c r="H38" s="74"/>
      <c r="I38" s="74"/>
      <c r="J38" s="73"/>
      <c r="K38" s="73"/>
      <c r="L38" s="73"/>
      <c r="M38" s="110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</row>
    <row r="39" spans="1:28">
      <c r="A39" s="70"/>
      <c r="B39" s="71"/>
      <c r="C39" s="71"/>
      <c r="D39" s="72"/>
      <c r="E39" s="73"/>
      <c r="F39" s="74"/>
      <c r="G39" s="75"/>
      <c r="H39" s="74"/>
      <c r="I39" s="74"/>
      <c r="J39" s="73"/>
      <c r="K39" s="73"/>
      <c r="L39" s="73"/>
      <c r="M39" s="110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>
      <c r="A40" s="70"/>
      <c r="B40" s="71"/>
      <c r="C40" s="71"/>
      <c r="D40" s="72"/>
      <c r="E40" s="73"/>
      <c r="F40" s="74"/>
      <c r="G40" s="75"/>
      <c r="H40" s="74"/>
      <c r="I40" s="74"/>
      <c r="J40" s="73"/>
      <c r="K40" s="73"/>
      <c r="L40" s="73"/>
      <c r="M40" s="110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>
      <c r="A41" s="70"/>
      <c r="B41" s="71"/>
      <c r="C41" s="71"/>
      <c r="D41" s="72"/>
      <c r="E41" s="73"/>
      <c r="F41" s="74"/>
      <c r="G41" s="75"/>
      <c r="H41" s="74"/>
      <c r="I41" s="74"/>
      <c r="J41" s="73"/>
      <c r="K41" s="73"/>
      <c r="L41" s="73"/>
      <c r="M41" s="110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pans="1:28">
      <c r="A42" s="70"/>
      <c r="B42" s="71"/>
      <c r="C42" s="71"/>
      <c r="D42" s="72"/>
      <c r="E42" s="73"/>
      <c r="F42" s="74"/>
      <c r="G42" s="75"/>
      <c r="H42" s="74"/>
      <c r="I42" s="74"/>
      <c r="J42" s="73"/>
      <c r="K42" s="73"/>
      <c r="L42" s="73"/>
      <c r="M42" s="110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pans="1:28">
      <c r="A43" s="70"/>
      <c r="B43" s="71"/>
      <c r="C43" s="71"/>
      <c r="D43" s="72"/>
      <c r="E43" s="73"/>
      <c r="F43" s="74"/>
      <c r="G43" s="75"/>
      <c r="H43" s="74"/>
      <c r="I43" s="74"/>
      <c r="J43" s="73"/>
      <c r="K43" s="73"/>
      <c r="L43" s="73"/>
      <c r="M43" s="110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pans="1:28">
      <c r="A44" s="70"/>
      <c r="B44" s="71"/>
      <c r="C44" s="71"/>
      <c r="D44" s="72"/>
      <c r="E44" s="73"/>
      <c r="F44" s="74"/>
      <c r="G44" s="75"/>
      <c r="H44" s="74"/>
      <c r="I44" s="74"/>
      <c r="J44" s="73"/>
      <c r="K44" s="73"/>
      <c r="L44" s="73"/>
      <c r="M44" s="110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pans="1:28">
      <c r="A45" s="70"/>
      <c r="B45" s="71"/>
      <c r="C45" s="71"/>
      <c r="D45" s="72"/>
      <c r="E45" s="73"/>
      <c r="F45" s="74"/>
      <c r="G45" s="75"/>
      <c r="H45" s="74"/>
      <c r="I45" s="74"/>
      <c r="J45" s="73"/>
      <c r="K45" s="73"/>
      <c r="L45" s="73"/>
      <c r="M45" s="110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>
      <c r="A46" s="70"/>
      <c r="B46" s="71"/>
      <c r="C46" s="71"/>
      <c r="D46" s="72"/>
      <c r="E46" s="73"/>
      <c r="F46" s="74"/>
      <c r="G46" s="75"/>
      <c r="H46" s="74"/>
      <c r="I46" s="74"/>
      <c r="J46" s="73"/>
      <c r="K46" s="73"/>
      <c r="L46" s="73"/>
      <c r="M46" s="110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pans="1:28">
      <c r="A47" s="70"/>
      <c r="B47" s="71"/>
      <c r="C47" s="71"/>
      <c r="D47" s="72"/>
      <c r="E47" s="73"/>
      <c r="F47" s="74"/>
      <c r="G47" s="75"/>
      <c r="H47" s="74"/>
      <c r="I47" s="74"/>
      <c r="J47" s="73"/>
      <c r="K47" s="73"/>
      <c r="L47" s="73"/>
      <c r="M47" s="110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>
      <c r="A48" s="70"/>
      <c r="B48" s="71"/>
      <c r="C48" s="71"/>
      <c r="D48" s="72"/>
      <c r="E48" s="73"/>
      <c r="F48" s="74"/>
      <c r="G48" s="75"/>
      <c r="H48" s="74"/>
      <c r="I48" s="74"/>
      <c r="J48" s="73"/>
      <c r="K48" s="73"/>
      <c r="L48" s="73"/>
      <c r="M48" s="110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>
      <c r="A49" s="70"/>
      <c r="B49" s="71"/>
      <c r="C49" s="71"/>
      <c r="D49" s="72"/>
      <c r="E49" s="73"/>
      <c r="F49" s="74"/>
      <c r="G49" s="75"/>
      <c r="H49" s="74"/>
      <c r="I49" s="74"/>
      <c r="J49" s="73"/>
      <c r="K49" s="73"/>
      <c r="L49" s="73"/>
      <c r="M49" s="110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>
      <c r="A50" s="70"/>
      <c r="B50" s="71"/>
      <c r="C50" s="71"/>
      <c r="D50" s="72"/>
      <c r="E50" s="73"/>
      <c r="F50" s="74"/>
      <c r="G50" s="75"/>
      <c r="H50" s="74"/>
      <c r="I50" s="74"/>
      <c r="J50" s="73"/>
      <c r="K50" s="73"/>
      <c r="L50" s="73"/>
      <c r="M50" s="110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>
      <c r="A51" s="70"/>
      <c r="B51" s="71"/>
      <c r="C51" s="71"/>
      <c r="D51" s="72"/>
      <c r="E51" s="73"/>
      <c r="F51" s="74"/>
      <c r="G51" s="75"/>
      <c r="H51" s="74"/>
      <c r="I51" s="74"/>
      <c r="J51" s="73"/>
      <c r="K51" s="73"/>
      <c r="L51" s="73"/>
      <c r="M51" s="110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>
      <c r="A52" s="70"/>
      <c r="B52" s="71"/>
      <c r="C52" s="71"/>
      <c r="D52" s="72"/>
      <c r="E52" s="73"/>
      <c r="F52" s="74"/>
      <c r="G52" s="75"/>
      <c r="H52" s="74"/>
      <c r="I52" s="74"/>
      <c r="J52" s="73"/>
      <c r="K52" s="73"/>
      <c r="L52" s="73"/>
      <c r="M52" s="110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pans="1:28">
      <c r="A53" s="70"/>
      <c r="B53" s="71"/>
      <c r="C53" s="71"/>
      <c r="D53" s="72"/>
      <c r="E53" s="73"/>
      <c r="F53" s="74"/>
      <c r="G53" s="75"/>
      <c r="H53" s="74"/>
      <c r="I53" s="74"/>
      <c r="J53" s="73"/>
      <c r="K53" s="73"/>
      <c r="L53" s="73"/>
      <c r="M53" s="110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 spans="1:28">
      <c r="A54" s="70"/>
      <c r="B54" s="71"/>
      <c r="C54" s="71"/>
      <c r="D54" s="72"/>
      <c r="E54" s="73"/>
      <c r="F54" s="74"/>
      <c r="G54" s="75"/>
      <c r="H54" s="74"/>
      <c r="I54" s="74"/>
      <c r="J54" s="73"/>
      <c r="K54" s="73"/>
      <c r="L54" s="73"/>
      <c r="M54" s="110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 spans="1:28">
      <c r="A55" s="70"/>
      <c r="B55" s="71"/>
      <c r="C55" s="71"/>
      <c r="D55" s="72"/>
      <c r="E55" s="73"/>
      <c r="F55" s="74"/>
      <c r="G55" s="75"/>
      <c r="H55" s="74"/>
      <c r="I55" s="74"/>
      <c r="J55" s="73"/>
      <c r="K55" s="73"/>
      <c r="L55" s="73"/>
      <c r="M55" s="110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</sheetData>
  <mergeCells count="3">
    <mergeCell ref="E4:N4"/>
    <mergeCell ref="E5:I5"/>
    <mergeCell ref="J5:N5"/>
  </mergeCell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5"/>
  <sheetViews>
    <sheetView tabSelected="1" workbookViewId="0">
      <selection activeCell="O30" sqref="O30"/>
    </sheetView>
  </sheetViews>
  <sheetFormatPr defaultColWidth="9.16190476190476" defaultRowHeight="12.75"/>
  <cols>
    <col min="1" max="1" width="9.33333333333333" style="6" customWidth="1"/>
    <col min="2" max="2" width="11.5047619047619" style="7" customWidth="1"/>
    <col min="3" max="3" width="11.3333333333333" style="7" customWidth="1"/>
    <col min="4" max="4" width="13.5047619047619" style="8" customWidth="1"/>
    <col min="5" max="5" width="12.1619047619048" style="5" customWidth="1"/>
    <col min="6" max="6" width="11.5714285714286" style="9" hidden="1" customWidth="1"/>
    <col min="7" max="7" width="9.5047619047619" style="10" customWidth="1"/>
    <col min="8" max="8" width="25.5714285714286" style="9" customWidth="1"/>
    <col min="9" max="9" width="22.7142857142857" style="9" customWidth="1"/>
    <col min="10" max="10" width="14" style="5" customWidth="1"/>
    <col min="11" max="11" width="15.1428571428571" style="5" customWidth="1"/>
    <col min="12" max="12" width="13" style="5" customWidth="1"/>
    <col min="13" max="13" width="12.3333333333333" style="11" customWidth="1"/>
    <col min="14" max="15" width="12.8285714285714" style="5" customWidth="1"/>
    <col min="16" max="16" width="21.7142857142857" style="5" customWidth="1"/>
    <col min="17" max="17" width="9.28571428571429" style="5"/>
    <col min="18" max="19" width="9.16190476190476" style="5"/>
    <col min="20" max="20" width="12.1428571428571" style="5"/>
    <col min="21" max="21" width="21.8571428571429" style="5" customWidth="1"/>
    <col min="22" max="22" width="28" style="5" customWidth="1"/>
    <col min="23" max="16384" width="9.16190476190476" style="5"/>
  </cols>
  <sheetData>
    <row r="1" s="1" customFormat="1" ht="18" spans="1:15">
      <c r="A1" s="12"/>
      <c r="B1" s="13"/>
      <c r="C1" s="14"/>
      <c r="D1" s="15"/>
      <c r="E1" s="16"/>
      <c r="F1" s="17"/>
      <c r="G1" s="18"/>
      <c r="H1" s="19"/>
      <c r="I1" s="19"/>
      <c r="J1" s="16"/>
      <c r="K1" s="16"/>
      <c r="L1" s="16"/>
      <c r="M1" s="76"/>
      <c r="N1" s="16"/>
      <c r="O1" s="16"/>
    </row>
    <row r="2" s="2" customFormat="1" ht="18" spans="1:15">
      <c r="A2" s="20" t="s">
        <v>0</v>
      </c>
      <c r="B2" s="21"/>
      <c r="C2" s="22"/>
      <c r="D2" s="23"/>
      <c r="E2" s="24"/>
      <c r="F2" s="25"/>
      <c r="G2" s="26"/>
      <c r="H2" s="25"/>
      <c r="I2" s="25"/>
      <c r="J2" s="77"/>
      <c r="K2" s="77"/>
      <c r="L2" s="77"/>
      <c r="M2" s="78"/>
      <c r="N2" s="77"/>
      <c r="O2" s="77"/>
    </row>
    <row r="3" s="2" customFormat="1" spans="1:21">
      <c r="A3" s="27" t="s">
        <v>1</v>
      </c>
      <c r="B3" s="28">
        <v>23000</v>
      </c>
      <c r="C3" s="29" t="s">
        <v>2</v>
      </c>
      <c r="D3" s="23"/>
      <c r="E3" s="30"/>
      <c r="F3" s="31"/>
      <c r="G3" s="32"/>
      <c r="H3" s="31"/>
      <c r="I3" s="31"/>
      <c r="J3" s="30"/>
      <c r="K3" s="30"/>
      <c r="L3" s="30"/>
      <c r="M3" s="79"/>
      <c r="N3" s="30"/>
      <c r="O3" s="30"/>
      <c r="U3" s="2" t="s">
        <v>3</v>
      </c>
    </row>
    <row r="4" s="2" customFormat="1" ht="18" customHeight="1" spans="1:23">
      <c r="A4" s="20"/>
      <c r="B4" s="21"/>
      <c r="C4" s="33"/>
      <c r="D4" s="34"/>
      <c r="E4" s="35" t="s">
        <v>4</v>
      </c>
      <c r="F4" s="36"/>
      <c r="G4" s="36"/>
      <c r="H4" s="36"/>
      <c r="I4" s="36"/>
      <c r="J4" s="36"/>
      <c r="K4" s="36"/>
      <c r="L4" s="36"/>
      <c r="M4" s="80"/>
      <c r="N4" s="81"/>
      <c r="O4" s="82"/>
      <c r="V4" s="2" t="s">
        <v>5</v>
      </c>
      <c r="W4" s="2" t="s">
        <v>6</v>
      </c>
    </row>
    <row r="5" s="2" customFormat="1" ht="18" customHeight="1" spans="1:23">
      <c r="A5" s="20"/>
      <c r="B5" s="20" t="s">
        <v>7</v>
      </c>
      <c r="C5" s="33"/>
      <c r="D5" s="34"/>
      <c r="E5" s="37" t="s">
        <v>8</v>
      </c>
      <c r="F5" s="38"/>
      <c r="G5" s="38"/>
      <c r="H5" s="38"/>
      <c r="I5" s="83"/>
      <c r="J5" s="84" t="s">
        <v>9</v>
      </c>
      <c r="K5" s="85"/>
      <c r="L5" s="85"/>
      <c r="M5" s="86"/>
      <c r="N5" s="87"/>
      <c r="O5" s="88"/>
      <c r="V5" s="2" t="s">
        <v>10</v>
      </c>
      <c r="W5" s="2" t="s">
        <v>11</v>
      </c>
    </row>
    <row r="6" s="2" customFormat="1" ht="89.25" customHeight="1" spans="1:23">
      <c r="A6" s="39" t="s">
        <v>12</v>
      </c>
      <c r="B6" s="40" t="s">
        <v>13</v>
      </c>
      <c r="C6" s="39" t="s">
        <v>14</v>
      </c>
      <c r="D6" s="41" t="s">
        <v>15</v>
      </c>
      <c r="E6" s="42" t="s">
        <v>16</v>
      </c>
      <c r="F6" s="43" t="s">
        <v>17</v>
      </c>
      <c r="G6" s="44" t="s">
        <v>18</v>
      </c>
      <c r="H6" s="43" t="s">
        <v>19</v>
      </c>
      <c r="I6" s="89" t="s">
        <v>20</v>
      </c>
      <c r="J6" s="90" t="s">
        <v>21</v>
      </c>
      <c r="K6" s="91" t="s">
        <v>22</v>
      </c>
      <c r="L6" s="91" t="s">
        <v>23</v>
      </c>
      <c r="M6" s="92" t="s">
        <v>24</v>
      </c>
      <c r="N6" s="90" t="s">
        <v>25</v>
      </c>
      <c r="O6" s="88" t="s">
        <v>26</v>
      </c>
      <c r="P6" s="2" t="s">
        <v>9</v>
      </c>
      <c r="U6" s="2" t="s">
        <v>10</v>
      </c>
      <c r="V6" s="2" t="s">
        <v>27</v>
      </c>
      <c r="W6" s="2" t="s">
        <v>6</v>
      </c>
    </row>
    <row r="7" s="3" customFormat="1" ht="20" customHeight="1" spans="1:23">
      <c r="A7" s="45">
        <v>1</v>
      </c>
      <c r="B7" s="46" t="s">
        <v>28</v>
      </c>
      <c r="C7" s="47" t="s">
        <v>29</v>
      </c>
      <c r="D7" s="48">
        <v>69</v>
      </c>
      <c r="E7" s="49">
        <v>200000000</v>
      </c>
      <c r="F7" s="50"/>
      <c r="G7" s="51">
        <v>0.132</v>
      </c>
      <c r="H7" s="50">
        <v>33</v>
      </c>
      <c r="I7" s="93">
        <v>12.1</v>
      </c>
      <c r="J7" s="49">
        <f>+$D7*F7*$B$3/1000</f>
        <v>0</v>
      </c>
      <c r="K7" s="49">
        <f>E7*G7</f>
        <v>26400000</v>
      </c>
      <c r="L7" s="49">
        <f>+H7*D7*$B$3/1000</f>
        <v>52371</v>
      </c>
      <c r="M7" s="94">
        <f t="shared" ref="M7:M11" si="0">+IF(K7&gt;L7,K7,L7)</f>
        <v>26400000</v>
      </c>
      <c r="N7" s="49">
        <f>+$D7*I7*$B$3/1000</f>
        <v>19202.7</v>
      </c>
      <c r="O7" s="95">
        <v>0</v>
      </c>
      <c r="P7" s="96">
        <f>M7+N7</f>
        <v>26419202.7</v>
      </c>
      <c r="Q7" s="3">
        <v>0</v>
      </c>
      <c r="R7" s="3" t="s">
        <v>30</v>
      </c>
      <c r="V7" s="3" t="s">
        <v>10</v>
      </c>
      <c r="W7" s="3" t="s">
        <v>11</v>
      </c>
    </row>
    <row r="8" s="3" customFormat="1" ht="20" customHeight="1" spans="1:18">
      <c r="A8" s="45">
        <v>2</v>
      </c>
      <c r="B8" s="52" t="s">
        <v>31</v>
      </c>
      <c r="C8" s="47" t="s">
        <v>32</v>
      </c>
      <c r="D8" s="48">
        <v>132</v>
      </c>
      <c r="E8" s="49">
        <v>1076637.83556</v>
      </c>
      <c r="F8" s="50"/>
      <c r="G8" s="51">
        <v>0.0818181818181818</v>
      </c>
      <c r="H8" s="53"/>
      <c r="I8" s="93">
        <v>11</v>
      </c>
      <c r="J8" s="49">
        <f>+$D8*F8*$B$3/1000</f>
        <v>0</v>
      </c>
      <c r="K8" s="49">
        <f t="shared" ref="K8:K15" si="1">+E8*G8</f>
        <v>88088.5501821818</v>
      </c>
      <c r="L8" s="49">
        <f>+H8*D8*$B$3/1000</f>
        <v>0</v>
      </c>
      <c r="M8" s="94">
        <f t="shared" si="0"/>
        <v>88088.5501821818</v>
      </c>
      <c r="N8" s="49">
        <f>+$D8*I8*$B$3/1000</f>
        <v>33396</v>
      </c>
      <c r="O8" s="95">
        <v>0</v>
      </c>
      <c r="Q8" s="3">
        <v>300</v>
      </c>
      <c r="R8" s="3" t="s">
        <v>33</v>
      </c>
    </row>
    <row r="9" s="3" customFormat="1" ht="20" customHeight="1" spans="1:15">
      <c r="A9" s="45">
        <v>3</v>
      </c>
      <c r="B9" s="52" t="s">
        <v>34</v>
      </c>
      <c r="C9" s="47" t="s">
        <v>35</v>
      </c>
      <c r="D9" s="48">
        <v>144</v>
      </c>
      <c r="E9" s="49">
        <v>1874772.525</v>
      </c>
      <c r="F9" s="50"/>
      <c r="G9" s="51">
        <v>0.0818181818181818</v>
      </c>
      <c r="H9" s="53"/>
      <c r="I9" s="93">
        <v>11</v>
      </c>
      <c r="J9" s="49">
        <f>+$D9*F9*$B$3/1000</f>
        <v>0</v>
      </c>
      <c r="K9" s="49">
        <f t="shared" si="1"/>
        <v>153390.479318182</v>
      </c>
      <c r="L9" s="49">
        <f>+H9*D9*$B$3/1000</f>
        <v>0</v>
      </c>
      <c r="M9" s="94">
        <f t="shared" si="0"/>
        <v>153390.479318182</v>
      </c>
      <c r="N9" s="49">
        <f>+$D9*I9*$B$3/1000</f>
        <v>36432</v>
      </c>
      <c r="O9" s="95">
        <v>0</v>
      </c>
    </row>
    <row r="10" s="3" customFormat="1" ht="20" customHeight="1" spans="1:15">
      <c r="A10" s="45">
        <v>4</v>
      </c>
      <c r="B10" s="52" t="s">
        <v>36</v>
      </c>
      <c r="C10" s="47" t="s">
        <v>37</v>
      </c>
      <c r="D10" s="48">
        <v>69</v>
      </c>
      <c r="E10" s="49">
        <v>214151.952</v>
      </c>
      <c r="F10" s="50"/>
      <c r="G10" s="51">
        <v>0.12</v>
      </c>
      <c r="H10" s="50">
        <v>30</v>
      </c>
      <c r="I10" s="93">
        <v>11</v>
      </c>
      <c r="J10" s="49">
        <f>+$D10*F10*$B$3/1000</f>
        <v>0</v>
      </c>
      <c r="K10" s="49">
        <f t="shared" si="1"/>
        <v>25698.23424</v>
      </c>
      <c r="L10" s="49">
        <f>+H10*D10*$B$3/1000</f>
        <v>47610</v>
      </c>
      <c r="M10" s="94">
        <f t="shared" si="0"/>
        <v>47610</v>
      </c>
      <c r="N10" s="49">
        <f>+$D10*I10*$B$3/1000</f>
        <v>17457</v>
      </c>
      <c r="O10" s="95">
        <v>0</v>
      </c>
    </row>
    <row r="11" s="3" customFormat="1" ht="20" customHeight="1" spans="1:15">
      <c r="A11" s="45">
        <v>5</v>
      </c>
      <c r="B11" s="52" t="s">
        <v>38</v>
      </c>
      <c r="C11" s="47"/>
      <c r="D11" s="48">
        <v>30</v>
      </c>
      <c r="E11" s="49">
        <v>138783.7</v>
      </c>
      <c r="F11" s="50"/>
      <c r="G11" s="51">
        <v>0.2</v>
      </c>
      <c r="H11" s="50">
        <f>611363/$B$3</f>
        <v>26.581</v>
      </c>
      <c r="I11" s="93">
        <v>11</v>
      </c>
      <c r="J11" s="49">
        <f>+$D11*F11*$B$3/1000</f>
        <v>0</v>
      </c>
      <c r="K11" s="49">
        <f t="shared" si="1"/>
        <v>27756.74</v>
      </c>
      <c r="L11" s="49">
        <f>+H11*D11*$B$3/1000</f>
        <v>18340.89</v>
      </c>
      <c r="M11" s="94">
        <f t="shared" si="0"/>
        <v>27756.74</v>
      </c>
      <c r="N11" s="49">
        <f>+$D11*I11*$B$3/1000</f>
        <v>7590</v>
      </c>
      <c r="O11" s="95">
        <v>0</v>
      </c>
    </row>
    <row r="12" s="3" customFormat="1" ht="20" customHeight="1" spans="1:16">
      <c r="A12" s="45">
        <v>6</v>
      </c>
      <c r="B12" s="54" t="s">
        <v>39</v>
      </c>
      <c r="C12" s="55"/>
      <c r="D12" s="56">
        <v>200</v>
      </c>
      <c r="E12" s="49">
        <v>1008072.82</v>
      </c>
      <c r="F12" s="57">
        <v>0</v>
      </c>
      <c r="G12" s="58">
        <v>0.1001</v>
      </c>
      <c r="H12" s="57">
        <v>50</v>
      </c>
      <c r="I12" s="97">
        <v>11</v>
      </c>
      <c r="J12" s="98">
        <f>+$D12*F12*$B$3/1000</f>
        <v>0</v>
      </c>
      <c r="K12" s="49">
        <f t="shared" si="1"/>
        <v>100908.089282</v>
      </c>
      <c r="L12" s="99">
        <f>+H12*D12*$B$3/1000</f>
        <v>230000</v>
      </c>
      <c r="M12" s="100" t="e">
        <f>+ROUND(IF(OR(E12&gt;#REF!,E12=300000),E12*G12,(H12*$D12*$B$3)/1000),0)</f>
        <v>#REF!</v>
      </c>
      <c r="N12" s="98">
        <f>+$D12*I12*$B$3/1000</f>
        <v>50600</v>
      </c>
      <c r="O12" s="101">
        <v>300</v>
      </c>
      <c r="P12" s="102" t="s">
        <v>40</v>
      </c>
    </row>
    <row r="13" s="3" customFormat="1" ht="20" customHeight="1" spans="1:15">
      <c r="A13" s="45">
        <v>7</v>
      </c>
      <c r="B13" s="54" t="s">
        <v>41</v>
      </c>
      <c r="C13" s="55"/>
      <c r="D13" s="56">
        <v>133</v>
      </c>
      <c r="E13" s="49">
        <v>613147.76</v>
      </c>
      <c r="F13" s="57">
        <v>0</v>
      </c>
      <c r="G13" s="59">
        <v>0.15</v>
      </c>
      <c r="H13" s="57">
        <v>12</v>
      </c>
      <c r="I13" s="97">
        <v>11</v>
      </c>
      <c r="J13" s="98">
        <f>+$D13*F13*$B$3/1000</f>
        <v>0</v>
      </c>
      <c r="K13" s="49">
        <f t="shared" si="1"/>
        <v>91972.164</v>
      </c>
      <c r="L13" s="49">
        <f>+H13*D13*$B$3/1000</f>
        <v>36708</v>
      </c>
      <c r="M13" s="94">
        <f t="shared" ref="M13:M15" si="2">+IF(K13&gt;L13,K13,L13)</f>
        <v>91972.164</v>
      </c>
      <c r="N13" s="98">
        <f>+$D13*I13*$B$3/1000</f>
        <v>33649</v>
      </c>
      <c r="O13" s="101"/>
    </row>
    <row r="14" s="3" customFormat="1" ht="20" customHeight="1" spans="1:16">
      <c r="A14" s="45">
        <v>10</v>
      </c>
      <c r="B14" s="54" t="s">
        <v>42</v>
      </c>
      <c r="C14" s="60"/>
      <c r="D14" s="56">
        <v>112</v>
      </c>
      <c r="E14" s="49">
        <v>134001.1</v>
      </c>
      <c r="F14" s="57">
        <v>0</v>
      </c>
      <c r="G14" s="59">
        <v>0.23</v>
      </c>
      <c r="H14" s="61">
        <f>16.5*22770*1.05*1.05*(1+0.08)</f>
        <v>447351.9435</v>
      </c>
      <c r="I14" s="103">
        <f>10*22770*1.05*1.05*(1+0.08)</f>
        <v>271122.39</v>
      </c>
      <c r="J14" s="98">
        <f>+$D14*F14*$B$3/1000</f>
        <v>0</v>
      </c>
      <c r="K14" s="49">
        <f t="shared" si="1"/>
        <v>30820.253</v>
      </c>
      <c r="L14" s="99">
        <f>+H14*D14/1000</f>
        <v>50103.417672</v>
      </c>
      <c r="M14" s="94">
        <f t="shared" si="2"/>
        <v>50103.417672</v>
      </c>
      <c r="N14" s="104">
        <f>+$D14*I14/1000</f>
        <v>30365.70768</v>
      </c>
      <c r="O14" s="105"/>
      <c r="P14" s="102" t="s">
        <v>43</v>
      </c>
    </row>
    <row r="15" s="4" customFormat="1" ht="20" customHeight="1" spans="1:16">
      <c r="A15" s="62">
        <v>11</v>
      </c>
      <c r="B15" s="63" t="s">
        <v>44</v>
      </c>
      <c r="C15" s="64"/>
      <c r="D15" s="65">
        <v>3671</v>
      </c>
      <c r="E15" s="66">
        <v>50000000</v>
      </c>
      <c r="F15" s="67">
        <v>0</v>
      </c>
      <c r="G15" s="68">
        <v>0.025</v>
      </c>
      <c r="H15" s="69" t="s">
        <v>45</v>
      </c>
      <c r="I15" s="106">
        <f>2.61*(1+9%)</f>
        <v>2.8449</v>
      </c>
      <c r="J15" s="64">
        <f>+$D15*F15*$B$3/1000</f>
        <v>0</v>
      </c>
      <c r="K15" s="66">
        <f t="shared" si="1"/>
        <v>1250000</v>
      </c>
      <c r="L15" s="107">
        <f>+IF(AND(K15&gt;10*$D15*$B$3/1000,K15&lt;13*$D15*$B$3/1000),K15,IF(K15&lt;10*$D15*$B$3/1000,10*$D15*$B$3/1000,13*$D15*$B$3/1000))</f>
        <v>1097629</v>
      </c>
      <c r="M15" s="108">
        <f t="shared" si="2"/>
        <v>1250000</v>
      </c>
      <c r="N15" s="64">
        <f>+$D15*I15*$B$3/1000</f>
        <v>240203.4417</v>
      </c>
      <c r="O15" s="101"/>
      <c r="P15" s="105" t="s">
        <v>46</v>
      </c>
    </row>
    <row r="16" s="5" customFormat="1" spans="1:28">
      <c r="A16" s="70"/>
      <c r="B16" s="71"/>
      <c r="C16" s="71"/>
      <c r="D16" s="72"/>
      <c r="E16" s="73" t="s">
        <v>47</v>
      </c>
      <c r="F16" s="74"/>
      <c r="G16" s="75"/>
      <c r="H16" s="74" t="s">
        <v>48</v>
      </c>
      <c r="I16" s="74"/>
      <c r="J16" s="73"/>
      <c r="K16" s="73"/>
      <c r="L16" s="109"/>
      <c r="M16" s="110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="5" customFormat="1" spans="1:28">
      <c r="A17" s="70"/>
      <c r="B17" s="71"/>
      <c r="C17" s="71"/>
      <c r="D17" s="72"/>
      <c r="E17" s="73"/>
      <c r="F17" s="74"/>
      <c r="G17" s="75" t="s">
        <v>49</v>
      </c>
      <c r="H17" s="74"/>
      <c r="I17" s="74"/>
      <c r="J17" s="73"/>
      <c r="K17" s="73"/>
      <c r="L17" s="109"/>
      <c r="M17" s="110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="5" customFormat="1" spans="1:28">
      <c r="A18" s="70"/>
      <c r="B18" s="71"/>
      <c r="C18" s="71"/>
      <c r="D18" s="72"/>
      <c r="E18" s="73"/>
      <c r="F18" s="74"/>
      <c r="G18" s="75"/>
      <c r="H18" s="74"/>
      <c r="I18" s="74" t="s">
        <v>50</v>
      </c>
      <c r="J18" s="73"/>
      <c r="K18" s="73">
        <v>100</v>
      </c>
      <c r="L18" s="73">
        <v>15</v>
      </c>
      <c r="M18" s="110">
        <v>23000</v>
      </c>
      <c r="N18" s="73">
        <f>K18*L18/1000</f>
        <v>1.5</v>
      </c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="5" customFormat="1" spans="1:28">
      <c r="A19" s="70"/>
      <c r="B19" s="71"/>
      <c r="C19" s="71"/>
      <c r="D19" s="72"/>
      <c r="E19" s="73"/>
      <c r="F19" s="74"/>
      <c r="G19" s="75"/>
      <c r="H19" s="74"/>
      <c r="I19" s="74"/>
      <c r="J19" s="73"/>
      <c r="K19" s="73"/>
      <c r="L19" s="73"/>
      <c r="M19" s="110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="5" customFormat="1" spans="1:28">
      <c r="A20" s="70"/>
      <c r="B20" s="71"/>
      <c r="C20" s="71"/>
      <c r="D20" s="72"/>
      <c r="E20" s="73"/>
      <c r="F20" s="74"/>
      <c r="G20" s="75"/>
      <c r="H20" s="74"/>
      <c r="I20" s="74"/>
      <c r="J20" s="73"/>
      <c r="K20" s="73"/>
      <c r="L20" s="73"/>
      <c r="M20" s="110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="5" customFormat="1" spans="1:28">
      <c r="A21" s="70"/>
      <c r="B21" s="71"/>
      <c r="C21" s="71"/>
      <c r="D21" s="72"/>
      <c r="E21" s="73"/>
      <c r="F21" s="74"/>
      <c r="G21" s="75"/>
      <c r="H21" s="74"/>
      <c r="I21" s="74"/>
      <c r="J21" s="73"/>
      <c r="K21" s="73"/>
      <c r="L21" s="73" t="s">
        <v>51</v>
      </c>
      <c r="M21" s="110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="5" customFormat="1" spans="1:28">
      <c r="A22" s="70"/>
      <c r="B22" s="71"/>
      <c r="C22" s="71"/>
      <c r="D22" s="72"/>
      <c r="E22" s="73"/>
      <c r="F22" s="74"/>
      <c r="G22" s="10"/>
      <c r="H22" s="74"/>
      <c r="I22" s="111">
        <v>2.8449</v>
      </c>
      <c r="J22" s="73"/>
      <c r="K22" s="73"/>
      <c r="L22" s="73" t="s">
        <v>52</v>
      </c>
      <c r="M22" s="110"/>
      <c r="N22" s="73"/>
      <c r="O22" s="73"/>
      <c r="P22" s="73"/>
      <c r="Q22" s="73"/>
      <c r="R22" s="73"/>
      <c r="S22" s="73"/>
      <c r="T22" s="114">
        <f>H7*D7*B3/1000</f>
        <v>52371</v>
      </c>
      <c r="U22" s="73"/>
      <c r="V22" s="73"/>
      <c r="W22" s="73"/>
      <c r="X22" s="73"/>
      <c r="Y22" s="73"/>
      <c r="Z22" s="73"/>
      <c r="AA22" s="73"/>
      <c r="AB22" s="73"/>
    </row>
    <row r="23" s="5" customFormat="1" spans="1:28">
      <c r="A23" s="70"/>
      <c r="B23" s="71"/>
      <c r="C23" s="71"/>
      <c r="D23" s="72"/>
      <c r="E23" s="73"/>
      <c r="F23" s="74"/>
      <c r="G23" s="75"/>
      <c r="H23" s="74"/>
      <c r="I23" s="74"/>
      <c r="J23" s="73"/>
      <c r="K23" s="73"/>
      <c r="L23" s="73" t="s">
        <v>53</v>
      </c>
      <c r="M23" s="110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="5" customFormat="1" spans="1:28">
      <c r="A24" s="70"/>
      <c r="B24" s="71"/>
      <c r="C24" s="71"/>
      <c r="D24" s="72"/>
      <c r="E24" s="73"/>
      <c r="F24" s="74"/>
      <c r="G24" s="75"/>
      <c r="H24" s="74"/>
      <c r="I24" s="74"/>
      <c r="J24" s="73"/>
      <c r="K24" s="73"/>
      <c r="L24" s="73"/>
      <c r="M24" s="110"/>
      <c r="N24" s="73"/>
      <c r="O24" s="73"/>
      <c r="P24" s="73"/>
      <c r="Q24" s="112">
        <f>L7</f>
        <v>52371</v>
      </c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="5" customFormat="1" spans="1:28">
      <c r="A25" s="70"/>
      <c r="B25" s="71"/>
      <c r="C25" s="71"/>
      <c r="D25" s="72"/>
      <c r="E25" s="73"/>
      <c r="F25" s="74"/>
      <c r="G25" s="75"/>
      <c r="H25" s="74"/>
      <c r="I25" s="74"/>
      <c r="J25" s="73"/>
      <c r="K25" s="73"/>
      <c r="L25" s="73"/>
      <c r="M25" s="110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="5" customFormat="1" spans="1:28">
      <c r="A26" s="70"/>
      <c r="B26" s="71"/>
      <c r="C26" s="71"/>
      <c r="D26" s="72"/>
      <c r="E26" s="73"/>
      <c r="F26" s="74"/>
      <c r="G26" s="75"/>
      <c r="H26" s="74"/>
      <c r="I26" s="74"/>
      <c r="J26" s="73"/>
      <c r="K26" s="73"/>
      <c r="L26" s="73"/>
      <c r="M26" s="110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="5" customFormat="1" spans="1:28">
      <c r="A27" s="70"/>
      <c r="B27" s="71"/>
      <c r="C27" s="71"/>
      <c r="D27" s="72"/>
      <c r="E27" s="73"/>
      <c r="F27" s="74"/>
      <c r="G27" s="75"/>
      <c r="H27" s="74"/>
      <c r="I27" s="74"/>
      <c r="J27" s="73"/>
      <c r="K27" s="112">
        <f>E15*G15</f>
        <v>1250000</v>
      </c>
      <c r="L27" s="73"/>
      <c r="M27" s="110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="5" customFormat="1" spans="1:28">
      <c r="A28" s="70"/>
      <c r="B28" s="71"/>
      <c r="C28" s="71"/>
      <c r="D28" s="72"/>
      <c r="E28" s="73"/>
      <c r="F28" s="74"/>
      <c r="G28" s="75"/>
      <c r="H28" s="74"/>
      <c r="I28" s="113">
        <v>10.075652173913</v>
      </c>
      <c r="J28" s="73"/>
      <c r="K28" s="73"/>
      <c r="L28" s="73"/>
      <c r="M28" s="110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="5" customFormat="1" spans="1:28">
      <c r="A29" s="70"/>
      <c r="B29" s="71"/>
      <c r="C29" s="71"/>
      <c r="D29" s="72"/>
      <c r="E29" s="73"/>
      <c r="F29" s="74"/>
      <c r="G29" s="75"/>
      <c r="H29" s="74"/>
      <c r="I29" s="74"/>
      <c r="J29" s="73"/>
      <c r="K29" s="73"/>
      <c r="L29" s="73"/>
      <c r="M29" s="110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="5" customFormat="1" spans="1:28">
      <c r="A30" s="70"/>
      <c r="B30" s="71"/>
      <c r="C30" s="71"/>
      <c r="D30" s="72"/>
      <c r="E30" s="73"/>
      <c r="F30" s="74"/>
      <c r="G30" s="75"/>
      <c r="H30" s="74"/>
      <c r="I30" s="74"/>
      <c r="J30" s="73"/>
      <c r="K30" s="73"/>
      <c r="L30" s="73"/>
      <c r="M30" s="110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="5" customFormat="1" spans="1:28">
      <c r="A31" s="70"/>
      <c r="B31" s="71" t="s">
        <v>54</v>
      </c>
      <c r="C31" s="71"/>
      <c r="D31" s="72"/>
      <c r="E31" s="73"/>
      <c r="F31" s="74"/>
      <c r="G31" s="75"/>
      <c r="H31" s="74"/>
      <c r="I31" s="74"/>
      <c r="J31" s="73"/>
      <c r="K31" s="73"/>
      <c r="L31" s="73"/>
      <c r="M31" s="110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="5" customFormat="1" spans="1:28">
      <c r="A32" s="70"/>
      <c r="B32" s="71" t="s">
        <v>55</v>
      </c>
      <c r="C32" s="71"/>
      <c r="D32" s="72"/>
      <c r="E32" s="73"/>
      <c r="F32" s="74"/>
      <c r="G32" s="75"/>
      <c r="H32" s="74"/>
      <c r="I32" s="74"/>
      <c r="J32" s="73"/>
      <c r="K32" s="73"/>
      <c r="L32" s="73"/>
      <c r="M32" s="110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="5" customFormat="1" spans="1:28">
      <c r="A33" s="70"/>
      <c r="B33" s="71" t="s">
        <v>56</v>
      </c>
      <c r="C33" s="71"/>
      <c r="D33" s="72"/>
      <c r="E33" s="73"/>
      <c r="F33" s="74"/>
      <c r="G33" s="75"/>
      <c r="H33" s="74"/>
      <c r="I33" s="74"/>
      <c r="J33" s="73"/>
      <c r="K33" s="73"/>
      <c r="L33" s="73"/>
      <c r="M33" s="110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="5" customFormat="1" spans="1:28">
      <c r="A34" s="70"/>
      <c r="B34" s="71" t="s">
        <v>57</v>
      </c>
      <c r="C34" s="71"/>
      <c r="D34" s="72"/>
      <c r="E34" s="73"/>
      <c r="F34" s="74"/>
      <c r="G34" s="75"/>
      <c r="H34" s="74"/>
      <c r="I34" s="74"/>
      <c r="J34" s="73"/>
      <c r="K34" s="73"/>
      <c r="L34" s="73"/>
      <c r="M34" s="110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="5" customFormat="1" spans="1:28">
      <c r="A35" s="70"/>
      <c r="B35" s="71"/>
      <c r="C35" s="71" t="s">
        <v>58</v>
      </c>
      <c r="D35" s="72"/>
      <c r="E35" s="73"/>
      <c r="F35" s="74"/>
      <c r="G35" s="75"/>
      <c r="H35" s="74"/>
      <c r="I35" s="74"/>
      <c r="J35" s="73"/>
      <c r="K35" s="73"/>
      <c r="L35" s="73"/>
      <c r="M35" s="110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="5" customFormat="1" spans="1:28">
      <c r="A36" s="70"/>
      <c r="B36" s="71"/>
      <c r="C36" s="71" t="s">
        <v>59</v>
      </c>
      <c r="D36" s="72"/>
      <c r="E36" s="73"/>
      <c r="F36" s="74"/>
      <c r="G36" s="75"/>
      <c r="H36" s="74"/>
      <c r="I36" s="74"/>
      <c r="J36" s="73"/>
      <c r="K36" s="73"/>
      <c r="L36" s="73"/>
      <c r="M36" s="110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="5" customFormat="1" spans="1:28">
      <c r="A37" s="70"/>
      <c r="B37" s="71"/>
      <c r="C37" s="71"/>
      <c r="D37" s="72"/>
      <c r="E37" s="73"/>
      <c r="F37" s="74"/>
      <c r="G37" s="75"/>
      <c r="H37" s="74"/>
      <c r="I37" s="74"/>
      <c r="J37" s="73"/>
      <c r="K37" s="73"/>
      <c r="L37" s="73"/>
      <c r="M37" s="110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8" s="5" customFormat="1" spans="1:28">
      <c r="A38" s="70"/>
      <c r="B38" s="71"/>
      <c r="C38" s="71"/>
      <c r="D38" s="72"/>
      <c r="E38" s="73"/>
      <c r="F38" s="74"/>
      <c r="G38" s="75"/>
      <c r="H38" s="74"/>
      <c r="I38" s="74"/>
      <c r="J38" s="73"/>
      <c r="K38" s="73"/>
      <c r="L38" s="73"/>
      <c r="M38" s="110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</row>
    <row r="39" s="5" customFormat="1" spans="1:28">
      <c r="A39" s="70"/>
      <c r="B39" s="71"/>
      <c r="C39" s="71"/>
      <c r="D39" s="72"/>
      <c r="E39" s="73"/>
      <c r="F39" s="74"/>
      <c r="G39" s="75"/>
      <c r="H39" s="74"/>
      <c r="I39" s="74"/>
      <c r="J39" s="73"/>
      <c r="K39" s="73"/>
      <c r="L39" s="73"/>
      <c r="M39" s="110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="5" customFormat="1" spans="1:28">
      <c r="A40" s="70"/>
      <c r="B40" s="71"/>
      <c r="C40" s="71"/>
      <c r="D40" s="72"/>
      <c r="E40" s="73"/>
      <c r="F40" s="74"/>
      <c r="G40" s="75"/>
      <c r="H40" s="74"/>
      <c r="I40" s="74"/>
      <c r="J40" s="73"/>
      <c r="K40" s="73"/>
      <c r="L40" s="73"/>
      <c r="M40" s="110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="5" customFormat="1" spans="1:28">
      <c r="A41" s="70"/>
      <c r="B41" s="71"/>
      <c r="C41" s="71"/>
      <c r="D41" s="72"/>
      <c r="E41" s="73"/>
      <c r="F41" s="74"/>
      <c r="G41" s="75"/>
      <c r="H41" s="74"/>
      <c r="I41" s="74"/>
      <c r="J41" s="73"/>
      <c r="K41" s="73"/>
      <c r="L41" s="73"/>
      <c r="M41" s="110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="5" customFormat="1" spans="1:28">
      <c r="A42" s="70"/>
      <c r="B42" s="71"/>
      <c r="C42" s="71"/>
      <c r="D42" s="72"/>
      <c r="E42" s="73"/>
      <c r="F42" s="74"/>
      <c r="G42" s="75"/>
      <c r="H42" s="74"/>
      <c r="I42" s="74"/>
      <c r="J42" s="73"/>
      <c r="K42" s="73"/>
      <c r="L42" s="73"/>
      <c r="M42" s="110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="5" customFormat="1" spans="1:28">
      <c r="A43" s="70"/>
      <c r="B43" s="71"/>
      <c r="C43" s="71"/>
      <c r="D43" s="72"/>
      <c r="E43" s="73"/>
      <c r="F43" s="74"/>
      <c r="G43" s="75"/>
      <c r="H43" s="74"/>
      <c r="I43" s="74"/>
      <c r="J43" s="73"/>
      <c r="K43" s="73"/>
      <c r="L43" s="73"/>
      <c r="M43" s="110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="5" customFormat="1" spans="1:28">
      <c r="A44" s="70"/>
      <c r="B44" s="71"/>
      <c r="C44" s="71"/>
      <c r="D44" s="72"/>
      <c r="E44" s="73"/>
      <c r="F44" s="74"/>
      <c r="G44" s="75"/>
      <c r="H44" s="74"/>
      <c r="I44" s="74"/>
      <c r="J44" s="73"/>
      <c r="K44" s="73"/>
      <c r="L44" s="73"/>
      <c r="M44" s="110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="5" customFormat="1" spans="1:28">
      <c r="A45" s="70"/>
      <c r="B45" s="71"/>
      <c r="C45" s="71"/>
      <c r="D45" s="72"/>
      <c r="E45" s="73"/>
      <c r="F45" s="74"/>
      <c r="G45" s="75"/>
      <c r="H45" s="74"/>
      <c r="I45" s="74"/>
      <c r="J45" s="73"/>
      <c r="K45" s="73"/>
      <c r="L45" s="73"/>
      <c r="M45" s="110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="5" customFormat="1" spans="1:28">
      <c r="A46" s="70"/>
      <c r="B46" s="71"/>
      <c r="C46" s="71"/>
      <c r="D46" s="72"/>
      <c r="E46" s="73"/>
      <c r="F46" s="74"/>
      <c r="G46" s="75"/>
      <c r="H46" s="74"/>
      <c r="I46" s="74"/>
      <c r="J46" s="73"/>
      <c r="K46" s="73"/>
      <c r="L46" s="73"/>
      <c r="M46" s="110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="5" customFormat="1" spans="1:28">
      <c r="A47" s="70"/>
      <c r="B47" s="71"/>
      <c r="C47" s="71"/>
      <c r="D47" s="72"/>
      <c r="E47" s="73"/>
      <c r="F47" s="74"/>
      <c r="G47" s="75"/>
      <c r="H47" s="74"/>
      <c r="I47" s="74"/>
      <c r="J47" s="73"/>
      <c r="K47" s="73"/>
      <c r="L47" s="73"/>
      <c r="M47" s="110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="5" customFormat="1" spans="1:28">
      <c r="A48" s="70"/>
      <c r="B48" s="71"/>
      <c r="C48" s="71"/>
      <c r="D48" s="72"/>
      <c r="E48" s="73"/>
      <c r="F48" s="74"/>
      <c r="G48" s="75"/>
      <c r="H48" s="74"/>
      <c r="I48" s="74"/>
      <c r="J48" s="73"/>
      <c r="K48" s="73"/>
      <c r="L48" s="73"/>
      <c r="M48" s="110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="5" customFormat="1" spans="1:28">
      <c r="A49" s="70"/>
      <c r="B49" s="71"/>
      <c r="C49" s="71"/>
      <c r="D49" s="72"/>
      <c r="E49" s="73"/>
      <c r="F49" s="74"/>
      <c r="G49" s="75"/>
      <c r="H49" s="74"/>
      <c r="I49" s="74"/>
      <c r="J49" s="73"/>
      <c r="K49" s="73"/>
      <c r="L49" s="73"/>
      <c r="M49" s="110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="5" customFormat="1" spans="1:28">
      <c r="A50" s="70"/>
      <c r="B50" s="71"/>
      <c r="C50" s="71"/>
      <c r="D50" s="72"/>
      <c r="E50" s="73"/>
      <c r="F50" s="74"/>
      <c r="G50" s="75"/>
      <c r="H50" s="74"/>
      <c r="I50" s="74"/>
      <c r="J50" s="73"/>
      <c r="K50" s="73"/>
      <c r="L50" s="73"/>
      <c r="M50" s="110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="5" customFormat="1" spans="1:28">
      <c r="A51" s="70"/>
      <c r="B51" s="71"/>
      <c r="C51" s="71"/>
      <c r="D51" s="72"/>
      <c r="E51" s="73"/>
      <c r="F51" s="74"/>
      <c r="G51" s="75"/>
      <c r="H51" s="74"/>
      <c r="I51" s="74"/>
      <c r="J51" s="73"/>
      <c r="K51" s="73"/>
      <c r="L51" s="73"/>
      <c r="M51" s="110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="5" customFormat="1" spans="1:28">
      <c r="A52" s="70"/>
      <c r="B52" s="71"/>
      <c r="C52" s="71"/>
      <c r="D52" s="72"/>
      <c r="E52" s="73"/>
      <c r="F52" s="74"/>
      <c r="G52" s="75"/>
      <c r="H52" s="74"/>
      <c r="I52" s="74"/>
      <c r="J52" s="73"/>
      <c r="K52" s="73"/>
      <c r="L52" s="73"/>
      <c r="M52" s="110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="5" customFormat="1" spans="1:28">
      <c r="A53" s="70"/>
      <c r="B53" s="71"/>
      <c r="C53" s="71"/>
      <c r="D53" s="72"/>
      <c r="E53" s="73"/>
      <c r="F53" s="74"/>
      <c r="G53" s="75"/>
      <c r="H53" s="74"/>
      <c r="I53" s="74"/>
      <c r="J53" s="73"/>
      <c r="K53" s="73"/>
      <c r="L53" s="73"/>
      <c r="M53" s="110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 s="5" customFormat="1" spans="1:28">
      <c r="A54" s="70"/>
      <c r="B54" s="71"/>
      <c r="C54" s="71"/>
      <c r="D54" s="72"/>
      <c r="E54" s="73"/>
      <c r="F54" s="74"/>
      <c r="G54" s="75"/>
      <c r="H54" s="74"/>
      <c r="I54" s="74"/>
      <c r="J54" s="73"/>
      <c r="K54" s="73"/>
      <c r="L54" s="73"/>
      <c r="M54" s="110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 s="5" customFormat="1" spans="1:28">
      <c r="A55" s="70"/>
      <c r="B55" s="71"/>
      <c r="C55" s="71"/>
      <c r="D55" s="72"/>
      <c r="E55" s="73"/>
      <c r="F55" s="74"/>
      <c r="G55" s="75"/>
      <c r="H55" s="74"/>
      <c r="I55" s="74"/>
      <c r="J55" s="73"/>
      <c r="K55" s="73"/>
      <c r="L55" s="73"/>
      <c r="M55" s="110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</sheetData>
  <mergeCells count="3">
    <mergeCell ref="E4:N4"/>
    <mergeCell ref="E5:I5"/>
    <mergeCell ref="J5:N5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Sam</dc:creator>
  <cp:lastModifiedBy>ACER</cp:lastModifiedBy>
  <dcterms:created xsi:type="dcterms:W3CDTF">2022-06-16T03:11:00Z</dcterms:created>
  <dcterms:modified xsi:type="dcterms:W3CDTF">2022-08-26T04:41:23Z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1033-11.2.0.10231</vt:lpwstr>
  </property>
</Properties>
</file>