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Nguyen Thi Sam</author>
  </authors>
  <commentList>
    <comment ref="H8" authorId="0">
      <text>
        <r>
          <rPr>
            <b/>
            <sz val="9"/>
            <rFont val="Tahoma"/>
            <charset val="134"/>
          </rPr>
          <t>Nguyen Thi Sam:</t>
        </r>
        <r>
          <rPr>
            <sz val="9"/>
            <rFont val="Tahoma"/>
            <charset val="134"/>
          </rPr>
          <t xml:space="preserve">
Chỉ có TOS mà ko có MG</t>
        </r>
      </text>
    </comment>
    <comment ref="H9" authorId="0">
      <text>
        <r>
          <rPr>
            <b/>
            <sz val="9"/>
            <rFont val="Tahoma"/>
            <charset val="134"/>
          </rPr>
          <t>Nguyen Thi Sam:</t>
        </r>
        <r>
          <rPr>
            <sz val="9"/>
            <rFont val="Tahoma"/>
            <charset val="134"/>
          </rPr>
          <t xml:space="preserve">
Chỉ có TOS mà ko có MG</t>
        </r>
      </text>
    </comment>
  </commentList>
</comments>
</file>

<file path=xl/sharedStrings.xml><?xml version="1.0" encoding="utf-8"?>
<sst xmlns="http://schemas.openxmlformats.org/spreadsheetml/2006/main" count="38" uniqueCount="38">
  <si>
    <t>Excluded VAT ('000 VND)</t>
  </si>
  <si>
    <t>Exchange rate</t>
  </si>
  <si>
    <t>VND/USD</t>
  </si>
  <si>
    <t>JAN</t>
  </si>
  <si>
    <t>Ví dụ</t>
  </si>
  <si>
    <t>Điều kiện</t>
  </si>
  <si>
    <t>Thành tiền</t>
  </si>
  <si>
    <t>No</t>
  </si>
  <si>
    <t>Code</t>
  </si>
  <si>
    <t>Name</t>
  </si>
  <si>
    <t xml:space="preserve">Area </t>
  </si>
  <si>
    <t>Sales (KVND)</t>
  </si>
  <si>
    <t>RO/m2 (USD/m2) - Excl VAT</t>
  </si>
  <si>
    <t>Rate TOS /
Tỷ lệ (%)-- Excl VAT</t>
  </si>
  <si>
    <t>MG/m2 (USD/m2)-- Excl VAT</t>
  </si>
  <si>
    <t>MF/m2 (USD/m2)-- Excl VAT</t>
  </si>
  <si>
    <t>RF (Phí thuê cố định)</t>
  </si>
  <si>
    <t>TOS (Chia sẻ doanh số)</t>
  </si>
  <si>
    <t>MG (Doanh thu tối thiểu)</t>
  </si>
  <si>
    <t>TOS+MG</t>
  </si>
  <si>
    <t>MF (phí quản lý/phí dịch vụ)</t>
  </si>
  <si>
    <t>CO1023</t>
  </si>
  <si>
    <t>A</t>
  </si>
  <si>
    <t>CO1024</t>
  </si>
  <si>
    <t>B</t>
  </si>
  <si>
    <t>CO1026</t>
  </si>
  <si>
    <t>C</t>
  </si>
  <si>
    <t>CO1030</t>
  </si>
  <si>
    <t>D</t>
  </si>
  <si>
    <t>CO1033</t>
  </si>
  <si>
    <t>CO2077</t>
  </si>
  <si>
    <t>Công thức Shop này đặc biệt, nếu Sales &gt;= 300trd thì lấy TOS, còn ngược lại lấy MG</t>
  </si>
  <si>
    <t>CO2078</t>
  </si>
  <si>
    <t>CO2089</t>
  </si>
  <si>
    <t>HD Tiền VND</t>
  </si>
  <si>
    <t>BC</t>
  </si>
  <si>
    <t>10$&lt;2.5%&lt;13$</t>
  </si>
  <si>
    <t>HD có MG chặn trên, chặn dưới, nếu 10$&lt; TOS &lt;13$ thì lấy TOS, nếu TOS &lt;10$ thì lấy 10$, còn nếu TOS cao hơn 13$ thì chỉ lấy 13$</t>
  </si>
</sst>
</file>

<file path=xl/styles.xml><?xml version="1.0" encoding="utf-8"?>
<styleSheet xmlns="http://schemas.openxmlformats.org/spreadsheetml/2006/main">
  <numFmts count="11">
    <numFmt numFmtId="176" formatCode="_(&quot;$&quot;* #,##0.00_);_(&quot;$&quot;* \(#,##0.00\);_(&quot;$&quot;* &quot;-&quot;??_);_(@_)"/>
    <numFmt numFmtId="177" formatCode="_(* #,##0_);_(* \(#,##0\);_(* &quot;-&quot;??_);_(@_)"/>
    <numFmt numFmtId="178" formatCode="[$-409]d\-mmm\-yy;@"/>
    <numFmt numFmtId="179" formatCode="_ * #,##0_ ;_ * \-#,##0_ ;_ * &quot;-&quot;_ ;_ @_ "/>
    <numFmt numFmtId="180" formatCode="_-* #,##0\ &quot;₫&quot;_-;\-* #,##0\ &quot;₫&quot;_-;_-* &quot;-&quot;\ &quot;₫&quot;_-;_-@_-"/>
    <numFmt numFmtId="181" formatCode="_(* #,##0.00_);_(* \(#,##0.00\);_(* &quot;-&quot;??_);_(@_)"/>
    <numFmt numFmtId="182" formatCode="_-* #,##0.00\ &quot;₫&quot;_-;\-* #,##0.00\ &quot;₫&quot;_-;_-* &quot;-&quot;??\ &quot;₫&quot;_-;_-@_-"/>
    <numFmt numFmtId="183" formatCode="_(* #,##0.0_);_(* \(#,##0.0\);_(* &quot;-&quot;??_);_(@_)"/>
    <numFmt numFmtId="184" formatCode="_(&quot;$&quot;* #,##0.0_);_(&quot;$&quot;* \(#,##0.0\);_(&quot;$&quot;* &quot;-&quot;??_);_(@_)"/>
    <numFmt numFmtId="185" formatCode="0.0%"/>
    <numFmt numFmtId="186" formatCode="_(* #,##0.0_);_(* \(#,##0.0\);_(* &quot;-&quot;?_);_(@_)"/>
  </numFmts>
  <fonts count="41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9"/>
      <color indexed="12"/>
      <name val="Arial"/>
      <charset val="134"/>
    </font>
    <font>
      <sz val="10"/>
      <name val="Arial"/>
      <charset val="134"/>
    </font>
    <font>
      <b/>
      <u/>
      <sz val="14"/>
      <color indexed="10"/>
      <name val="Arial"/>
      <charset val="134"/>
    </font>
    <font>
      <b/>
      <u/>
      <sz val="14"/>
      <name val="Arial"/>
      <charset val="134"/>
    </font>
    <font>
      <b/>
      <sz val="14"/>
      <name val="Arial"/>
      <charset val="134"/>
    </font>
    <font>
      <b/>
      <u/>
      <sz val="10"/>
      <color indexed="10"/>
      <name val="Arial"/>
      <charset val="134"/>
    </font>
    <font>
      <b/>
      <u/>
      <sz val="10"/>
      <name val="Arial"/>
      <charset val="134"/>
    </font>
    <font>
      <b/>
      <u/>
      <sz val="10"/>
      <color indexed="12"/>
      <name val="Arial"/>
      <charset val="134"/>
    </font>
    <font>
      <b/>
      <i/>
      <sz val="9"/>
      <name val="Arial"/>
      <charset val="134"/>
    </font>
    <font>
      <i/>
      <sz val="9"/>
      <name val="Arial"/>
      <charset val="134"/>
    </font>
    <font>
      <sz val="9"/>
      <name val="Times New Roman"/>
      <charset val="134"/>
    </font>
    <font>
      <sz val="9"/>
      <color rgb="FF7030A0"/>
      <name val="Times New Roman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0"/>
      <color rgb="FF7030A0"/>
      <name val="Arial"/>
      <charset val="134"/>
    </font>
    <font>
      <b/>
      <sz val="9"/>
      <color rgb="FF7030A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1" fillId="11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20" borderId="12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0" borderId="0"/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181" fontId="5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181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55" applyFont="1" applyFill="1" applyBorder="1" applyAlignment="1" applyProtection="1">
      <alignment horizontal="center" vertical="center"/>
      <protection locked="0"/>
    </xf>
    <xf numFmtId="0" fontId="2" fillId="2" borderId="0" xfId="55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55" applyFont="1" applyFill="1" applyBorder="1" applyAlignment="1" applyProtection="1">
      <alignment vertical="center"/>
      <protection locked="0"/>
    </xf>
    <xf numFmtId="177" fontId="4" fillId="2" borderId="0" xfId="47" applyNumberFormat="1" applyFont="1" applyFill="1" applyBorder="1" applyAlignment="1" applyProtection="1">
      <alignment vertical="center"/>
      <protection locked="0"/>
    </xf>
    <xf numFmtId="178" fontId="5" fillId="2" borderId="0" xfId="55" applyNumberFormat="1" applyFont="1" applyFill="1" applyBorder="1" applyAlignment="1" applyProtection="1">
      <alignment horizontal="left" vertical="center" indent="1"/>
      <protection locked="0"/>
    </xf>
    <xf numFmtId="0" fontId="5" fillId="3" borderId="0" xfId="55" applyNumberFormat="1" applyFont="1" applyFill="1" applyBorder="1" applyAlignment="1" applyProtection="1">
      <alignment horizontal="left" vertical="center"/>
      <protection locked="0"/>
    </xf>
    <xf numFmtId="0" fontId="5" fillId="2" borderId="0" xfId="55" applyNumberFormat="1" applyFont="1" applyFill="1" applyBorder="1" applyAlignment="1" applyProtection="1">
      <alignment horizontal="left" vertical="center"/>
      <protection locked="0"/>
    </xf>
    <xf numFmtId="183" fontId="5" fillId="2" borderId="0" xfId="53" applyNumberFormat="1" applyFont="1" applyFill="1" applyBorder="1" applyAlignment="1" applyProtection="1">
      <alignment horizontal="center" vertical="center"/>
      <protection locked="0"/>
    </xf>
    <xf numFmtId="0" fontId="5" fillId="2" borderId="0" xfId="55" applyFont="1" applyFill="1" applyBorder="1" applyAlignment="1" applyProtection="1">
      <alignment vertical="center"/>
      <protection locked="0"/>
    </xf>
    <xf numFmtId="176" fontId="5" fillId="2" borderId="0" xfId="4" applyFont="1" applyFill="1" applyBorder="1" applyAlignment="1" applyProtection="1">
      <alignment vertical="center"/>
      <protection locked="0"/>
    </xf>
    <xf numFmtId="10" fontId="5" fillId="2" borderId="0" xfId="55" applyNumberFormat="1" applyFont="1" applyFill="1" applyBorder="1" applyAlignment="1" applyProtection="1">
      <alignment vertical="center"/>
      <protection locked="0"/>
    </xf>
    <xf numFmtId="178" fontId="6" fillId="2" borderId="0" xfId="55" applyNumberFormat="1" applyFont="1" applyFill="1" applyBorder="1" applyAlignment="1" applyProtection="1">
      <alignment horizontal="left" vertical="center" indent="1"/>
      <protection locked="0"/>
    </xf>
    <xf numFmtId="0" fontId="7" fillId="3" borderId="0" xfId="55" applyNumberFormat="1" applyFont="1" applyFill="1" applyBorder="1" applyAlignment="1" applyProtection="1">
      <alignment horizontal="left" vertical="center"/>
      <protection locked="0"/>
    </xf>
    <xf numFmtId="58" fontId="5" fillId="2" borderId="0" xfId="55" applyNumberFormat="1" applyFont="1" applyFill="1" applyBorder="1" applyAlignment="1" applyProtection="1">
      <alignment horizontal="left" vertical="center"/>
      <protection locked="0"/>
    </xf>
    <xf numFmtId="177" fontId="3" fillId="2" borderId="0" xfId="2" applyNumberFormat="1" applyFont="1" applyFill="1" applyBorder="1" applyAlignment="1" applyProtection="1">
      <alignment horizontal="center" vertical="center"/>
      <protection locked="0"/>
    </xf>
    <xf numFmtId="9" fontId="8" fillId="2" borderId="0" xfId="56" applyFont="1" applyFill="1" applyBorder="1" applyAlignment="1" applyProtection="1">
      <alignment horizontal="left" vertical="center"/>
      <protection locked="0"/>
    </xf>
    <xf numFmtId="181" fontId="1" fillId="2" borderId="0" xfId="2" applyFont="1" applyFill="1" applyBorder="1" applyAlignment="1" applyProtection="1">
      <alignment horizontal="left" vertical="center"/>
      <protection locked="0"/>
    </xf>
    <xf numFmtId="10" fontId="8" fillId="2" borderId="0" xfId="56" applyNumberFormat="1" applyFont="1" applyFill="1" applyBorder="1" applyAlignment="1" applyProtection="1">
      <alignment horizontal="left" vertical="center"/>
      <protection locked="0"/>
    </xf>
    <xf numFmtId="176" fontId="8" fillId="2" borderId="0" xfId="4" applyFont="1" applyFill="1" applyBorder="1" applyAlignment="1" applyProtection="1">
      <alignment horizontal="left" vertical="center"/>
      <protection locked="0"/>
    </xf>
    <xf numFmtId="178" fontId="9" fillId="2" borderId="0" xfId="55" applyNumberFormat="1" applyFont="1" applyFill="1" applyBorder="1" applyAlignment="1" applyProtection="1">
      <alignment horizontal="left" vertical="center" indent="1"/>
      <protection locked="0"/>
    </xf>
    <xf numFmtId="0" fontId="10" fillId="3" borderId="0" xfId="55" applyNumberFormat="1" applyFont="1" applyFill="1" applyBorder="1" applyAlignment="1" applyProtection="1">
      <alignment horizontal="left" vertical="center"/>
      <protection locked="0"/>
    </xf>
    <xf numFmtId="0" fontId="3" fillId="2" borderId="0" xfId="55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2" applyNumberFormat="1" applyFont="1" applyFill="1" applyBorder="1" applyAlignment="1" applyProtection="1">
      <alignment horizontal="center" vertical="center" wrapText="1"/>
      <protection locked="0"/>
    </xf>
    <xf numFmtId="9" fontId="7" fillId="2" borderId="0" xfId="56" applyFont="1" applyFill="1" applyBorder="1" applyAlignment="1" applyProtection="1">
      <alignment horizontal="left" vertical="center"/>
      <protection locked="0"/>
    </xf>
    <xf numFmtId="176" fontId="7" fillId="2" borderId="0" xfId="4" applyFont="1" applyFill="1" applyBorder="1" applyAlignment="1" applyProtection="1">
      <alignment horizontal="left" vertical="center"/>
      <protection locked="0"/>
    </xf>
    <xf numFmtId="10" fontId="7" fillId="2" borderId="0" xfId="56" applyNumberFormat="1" applyFont="1" applyFill="1" applyBorder="1" applyAlignment="1" applyProtection="1">
      <alignment horizontal="left" vertical="center"/>
      <protection locked="0"/>
    </xf>
    <xf numFmtId="178" fontId="11" fillId="2" borderId="0" xfId="55" applyNumberFormat="1" applyFont="1" applyFill="1" applyBorder="1" applyAlignment="1" applyProtection="1">
      <alignment horizontal="left" vertical="center" indent="1"/>
      <protection locked="0"/>
    </xf>
    <xf numFmtId="0" fontId="2" fillId="2" borderId="0" xfId="55" applyNumberFormat="1" applyFont="1" applyFill="1" applyBorder="1" applyAlignment="1" applyProtection="1">
      <alignment horizontal="left" vertical="center" wrapText="1"/>
      <protection locked="0"/>
    </xf>
    <xf numFmtId="3" fontId="12" fillId="2" borderId="0" xfId="47" applyNumberFormat="1" applyFont="1" applyFill="1" applyBorder="1" applyAlignment="1" applyProtection="1">
      <alignment horizontal="center" wrapText="1"/>
      <protection locked="0"/>
    </xf>
    <xf numFmtId="176" fontId="12" fillId="2" borderId="0" xfId="4" applyFont="1" applyFill="1" applyBorder="1" applyAlignment="1" applyProtection="1">
      <alignment horizontal="center" wrapText="1"/>
      <protection locked="0"/>
    </xf>
    <xf numFmtId="10" fontId="12" fillId="2" borderId="0" xfId="47" applyNumberFormat="1" applyFont="1" applyFill="1" applyBorder="1" applyAlignment="1" applyProtection="1">
      <alignment horizontal="center" wrapText="1"/>
      <protection locked="0"/>
    </xf>
    <xf numFmtId="0" fontId="1" fillId="2" borderId="0" xfId="55" applyNumberFormat="1" applyFont="1" applyFill="1" applyBorder="1" applyAlignment="1" applyProtection="1">
      <alignment horizontal="center" vertical="center" wrapText="1"/>
      <protection locked="0"/>
    </xf>
    <xf numFmtId="183" fontId="2" fillId="2" borderId="0" xfId="53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55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54" applyBorder="1"/>
    <xf numFmtId="178" fontId="9" fillId="3" borderId="0" xfId="55" applyNumberFormat="1" applyFont="1" applyFill="1" applyBorder="1" applyAlignment="1" applyProtection="1">
      <alignment horizontal="left" vertical="center" indent="1"/>
      <protection locked="0"/>
    </xf>
    <xf numFmtId="0" fontId="2" fillId="5" borderId="1" xfId="55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55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55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55" applyNumberFormat="1" applyFont="1" applyFill="1" applyBorder="1" applyAlignment="1" applyProtection="1">
      <alignment horizontal="center" vertical="center" wrapText="1"/>
      <protection locked="0"/>
    </xf>
    <xf numFmtId="183" fontId="2" fillId="6" borderId="4" xfId="53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55" applyNumberFormat="1" applyFont="1" applyFill="1" applyBorder="1" applyAlignment="1" applyProtection="1">
      <alignment horizontal="center" vertical="center" wrapText="1"/>
      <protection locked="0"/>
    </xf>
    <xf numFmtId="176" fontId="13" fillId="5" borderId="4" xfId="4" applyFont="1" applyFill="1" applyBorder="1" applyAlignment="1" applyProtection="1">
      <alignment horizontal="center" vertical="center" wrapText="1"/>
      <protection locked="0"/>
    </xf>
    <xf numFmtId="10" fontId="13" fillId="5" borderId="4" xfId="55" applyNumberFormat="1" applyFont="1" applyFill="1" applyBorder="1" applyAlignment="1" applyProtection="1">
      <alignment horizontal="center" vertical="center" wrapText="1"/>
      <protection locked="0"/>
    </xf>
    <xf numFmtId="177" fontId="14" fillId="0" borderId="5" xfId="2" applyNumberFormat="1" applyFont="1" applyFill="1" applyBorder="1" applyAlignment="1" applyProtection="1">
      <alignment vertical="center"/>
      <protection locked="0"/>
    </xf>
    <xf numFmtId="0" fontId="15" fillId="7" borderId="6" xfId="55" applyNumberFormat="1" applyFont="1" applyFill="1" applyBorder="1" applyAlignment="1">
      <alignment horizontal="left" vertical="center"/>
    </xf>
    <xf numFmtId="0" fontId="16" fillId="0" borderId="6" xfId="55" applyFont="1" applyFill="1" applyBorder="1" applyAlignment="1">
      <alignment horizontal="left" vertical="center"/>
    </xf>
    <xf numFmtId="183" fontId="14" fillId="0" borderId="5" xfId="47" applyNumberFormat="1" applyFont="1" applyFill="1" applyBorder="1" applyAlignment="1" applyProtection="1">
      <alignment horizontal="center" vertical="center"/>
      <protection locked="0"/>
    </xf>
    <xf numFmtId="177" fontId="14" fillId="6" borderId="5" xfId="47" applyNumberFormat="1" applyFont="1" applyFill="1" applyBorder="1" applyAlignment="1" applyProtection="1">
      <alignment vertical="center"/>
      <protection locked="0"/>
    </xf>
    <xf numFmtId="184" fontId="14" fillId="0" borderId="5" xfId="4" applyNumberFormat="1" applyFont="1" applyFill="1" applyBorder="1" applyAlignment="1" applyProtection="1">
      <alignment horizontal="center" vertical="center"/>
      <protection locked="0"/>
    </xf>
    <xf numFmtId="185" fontId="14" fillId="0" borderId="5" xfId="56" applyNumberFormat="1" applyFont="1" applyFill="1" applyBorder="1" applyAlignment="1" applyProtection="1">
      <alignment horizontal="center" vertical="center"/>
      <protection locked="0"/>
    </xf>
    <xf numFmtId="0" fontId="14" fillId="7" borderId="6" xfId="55" applyNumberFormat="1" applyFont="1" applyFill="1" applyBorder="1" applyAlignment="1">
      <alignment horizontal="left" vertical="center"/>
    </xf>
    <xf numFmtId="184" fontId="14" fillId="3" borderId="5" xfId="4" applyNumberFormat="1" applyFont="1" applyFill="1" applyBorder="1" applyAlignment="1" applyProtection="1">
      <alignment horizontal="center" vertical="center"/>
      <protection locked="0"/>
    </xf>
    <xf numFmtId="0" fontId="3" fillId="7" borderId="5" xfId="55" applyNumberFormat="1" applyFont="1" applyFill="1" applyBorder="1" applyAlignment="1">
      <alignment horizontal="left" vertical="center"/>
    </xf>
    <xf numFmtId="0" fontId="17" fillId="0" borderId="5" xfId="55" applyFont="1" applyFill="1" applyBorder="1" applyAlignment="1">
      <alignment horizontal="left" vertical="center"/>
    </xf>
    <xf numFmtId="183" fontId="3" fillId="0" borderId="5" xfId="53" applyNumberFormat="1" applyFont="1" applyFill="1" applyBorder="1" applyAlignment="1" applyProtection="1">
      <alignment horizontal="center" vertical="center"/>
      <protection locked="0"/>
    </xf>
    <xf numFmtId="184" fontId="3" fillId="0" borderId="5" xfId="42" applyNumberFormat="1" applyFont="1" applyFill="1" applyBorder="1" applyAlignment="1" applyProtection="1">
      <alignment horizontal="center" vertical="center"/>
      <protection locked="0"/>
    </xf>
    <xf numFmtId="10" fontId="3" fillId="0" borderId="5" xfId="7" applyNumberFormat="1" applyFont="1" applyFill="1" applyBorder="1" applyAlignment="1" applyProtection="1">
      <alignment horizontal="center" vertical="center"/>
      <protection locked="0"/>
    </xf>
    <xf numFmtId="185" fontId="3" fillId="0" borderId="5" xfId="7" applyNumberFormat="1" applyFont="1" applyFill="1" applyBorder="1" applyAlignment="1" applyProtection="1">
      <alignment horizontal="center" vertical="center"/>
      <protection locked="0"/>
    </xf>
    <xf numFmtId="0" fontId="18" fillId="0" borderId="5" xfId="55" applyFont="1" applyFill="1" applyBorder="1" applyAlignment="1">
      <alignment horizontal="left" vertical="center"/>
    </xf>
    <xf numFmtId="177" fontId="3" fillId="3" borderId="5" xfId="2" applyNumberFormat="1" applyFont="1" applyFill="1" applyBorder="1" applyAlignment="1" applyProtection="1">
      <alignment horizontal="center" vertical="center"/>
      <protection locked="0"/>
    </xf>
    <xf numFmtId="177" fontId="3" fillId="7" borderId="5" xfId="47" applyNumberFormat="1" applyFont="1" applyFill="1" applyBorder="1" applyAlignment="1" applyProtection="1">
      <alignment horizontal="left" vertical="center"/>
      <protection locked="0"/>
    </xf>
    <xf numFmtId="177" fontId="3" fillId="0" borderId="5" xfId="47" applyNumberFormat="1" applyFont="1" applyFill="1" applyBorder="1" applyAlignment="1" applyProtection="1">
      <alignment vertical="center"/>
      <protection locked="0"/>
    </xf>
    <xf numFmtId="184" fontId="3" fillId="3" borderId="5" xfId="42" applyNumberFormat="1" applyFont="1" applyFill="1" applyBorder="1" applyAlignment="1" applyProtection="1">
      <alignment horizontal="center" vertical="center"/>
      <protection locked="0"/>
    </xf>
    <xf numFmtId="177" fontId="5" fillId="2" borderId="0" xfId="47" applyNumberFormat="1" applyFont="1" applyFill="1" applyBorder="1" applyAlignment="1" applyProtection="1">
      <alignment horizontal="left" vertical="center"/>
      <protection locked="0"/>
    </xf>
    <xf numFmtId="0" fontId="5" fillId="0" borderId="7" xfId="54" applyBorder="1"/>
    <xf numFmtId="0" fontId="2" fillId="5" borderId="7" xfId="55" applyNumberFormat="1" applyFont="1" applyFill="1" applyBorder="1" applyAlignment="1" applyProtection="1">
      <alignment horizontal="center" vertical="center" wrapText="1"/>
      <protection locked="0"/>
    </xf>
    <xf numFmtId="0" fontId="2" fillId="8" borderId="1" xfId="55" applyNumberFormat="1" applyFont="1" applyFill="1" applyBorder="1" applyAlignment="1" applyProtection="1">
      <alignment horizontal="center" vertical="center" wrapText="1"/>
      <protection locked="0"/>
    </xf>
    <xf numFmtId="0" fontId="2" fillId="8" borderId="2" xfId="55" applyNumberFormat="1" applyFont="1" applyFill="1" applyBorder="1" applyAlignment="1" applyProtection="1">
      <alignment horizontal="center" vertical="center" wrapText="1"/>
      <protection locked="0"/>
    </xf>
    <xf numFmtId="0" fontId="2" fillId="8" borderId="7" xfId="55" applyNumberFormat="1" applyFont="1" applyFill="1" applyBorder="1" applyAlignment="1" applyProtection="1">
      <alignment horizontal="center" vertical="center" wrapText="1"/>
      <protection locked="0"/>
    </xf>
    <xf numFmtId="0" fontId="2" fillId="8" borderId="4" xfId="55" applyNumberFormat="1" applyFont="1" applyFill="1" applyBorder="1" applyAlignment="1" applyProtection="1">
      <alignment horizontal="center" vertical="center" wrapText="1"/>
      <protection locked="0"/>
    </xf>
    <xf numFmtId="0" fontId="19" fillId="8" borderId="4" xfId="55" applyNumberFormat="1" applyFont="1" applyFill="1" applyBorder="1" applyAlignment="1" applyProtection="1">
      <alignment horizontal="center" vertical="center" wrapText="1"/>
      <protection locked="0"/>
    </xf>
    <xf numFmtId="177" fontId="14" fillId="0" borderId="5" xfId="47" applyNumberFormat="1" applyFont="1" applyFill="1" applyBorder="1" applyAlignment="1" applyProtection="1">
      <alignment vertical="center"/>
      <protection locked="0"/>
    </xf>
    <xf numFmtId="177" fontId="14" fillId="3" borderId="5" xfId="47" applyNumberFormat="1" applyFont="1" applyFill="1" applyBorder="1" applyAlignment="1" applyProtection="1">
      <alignment vertical="center"/>
      <protection locked="0"/>
    </xf>
    <xf numFmtId="177" fontId="3" fillId="3" borderId="5" xfId="47" applyNumberFormat="1" applyFont="1" applyFill="1" applyBorder="1" applyAlignment="1" applyProtection="1">
      <alignment vertical="center"/>
      <protection locked="0"/>
    </xf>
    <xf numFmtId="0" fontId="3" fillId="3" borderId="0" xfId="55" applyFont="1" applyFill="1" applyBorder="1" applyAlignment="1" applyProtection="1">
      <alignment vertical="center"/>
      <protection locked="0"/>
    </xf>
    <xf numFmtId="176" fontId="3" fillId="0" borderId="5" xfId="42" applyNumberFormat="1" applyFont="1" applyFill="1" applyBorder="1" applyAlignment="1" applyProtection="1">
      <alignment horizontal="center" vertical="center"/>
      <protection locked="0"/>
    </xf>
    <xf numFmtId="177" fontId="3" fillId="3" borderId="0" xfId="47" applyNumberFormat="1" applyFont="1" applyFill="1" applyBorder="1" applyAlignment="1" applyProtection="1">
      <alignment vertical="center"/>
      <protection locked="0"/>
    </xf>
    <xf numFmtId="186" fontId="5" fillId="2" borderId="0" xfId="55" applyNumberFormat="1" applyFont="1" applyFill="1" applyBorder="1" applyAlignment="1" applyProtection="1">
      <alignment vertical="center"/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2 2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Normal 2 5" xfId="36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Currency 3" xfId="42"/>
    <cellStyle name="Accent4" xfId="43" builtinId="41"/>
    <cellStyle name="20% - Accent4" xfId="44" builtinId="42"/>
    <cellStyle name="40% - Accent4" xfId="45" builtinId="43"/>
    <cellStyle name="Accent5" xfId="46" builtinId="45"/>
    <cellStyle name="Comma 2 2" xfId="47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11 2" xfId="53"/>
    <cellStyle name="Normal 14" xfId="54"/>
    <cellStyle name="Normal 2 2 10" xfId="55"/>
    <cellStyle name="Percent 2 2" xfId="56"/>
    <cellStyle name="Percent 9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F1" sqref="F$1:F$1048576"/>
    </sheetView>
  </sheetViews>
  <sheetFormatPr defaultColWidth="9.14285714285714" defaultRowHeight="12.75"/>
  <cols>
    <col min="1" max="1" width="9.28571428571429" style="5" customWidth="1"/>
    <col min="2" max="2" width="11.4285714285714" style="6" customWidth="1"/>
    <col min="3" max="3" width="11.2857142857143" style="7" customWidth="1"/>
    <col min="4" max="4" width="13.4285714285714" style="8" customWidth="1"/>
    <col min="5" max="5" width="16.7142857142857" style="9" customWidth="1"/>
    <col min="6" max="6" width="11.4285714285714" style="10" customWidth="1"/>
    <col min="7" max="7" width="23.2857142857143" style="11" customWidth="1"/>
    <col min="8" max="8" width="21" style="10" customWidth="1"/>
    <col min="9" max="9" width="11.1428571428571" style="10" customWidth="1"/>
    <col min="10" max="10" width="14.2857142857143" style="9" customWidth="1"/>
    <col min="11" max="12" width="13" style="9" customWidth="1"/>
    <col min="13" max="13" width="12.2857142857143" style="9" customWidth="1"/>
    <col min="14" max="14" width="12.8571428571429" style="9" customWidth="1"/>
    <col min="15" max="16384" width="9.14285714285714" style="9"/>
  </cols>
  <sheetData>
    <row r="1" s="1" customFormat="1" ht="18" spans="1:14">
      <c r="A1" s="12"/>
      <c r="B1" s="13"/>
      <c r="C1" s="14"/>
      <c r="D1" s="15"/>
      <c r="E1" s="16"/>
      <c r="F1" s="17"/>
      <c r="G1" s="18"/>
      <c r="H1" s="19"/>
      <c r="I1" s="19"/>
      <c r="J1" s="16"/>
      <c r="K1" s="16"/>
      <c r="L1" s="16"/>
      <c r="M1" s="16"/>
      <c r="N1" s="16"/>
    </row>
    <row r="2" s="2" customFormat="1" ht="18" spans="1:14">
      <c r="A2" s="20" t="s">
        <v>0</v>
      </c>
      <c r="B2" s="21"/>
      <c r="C2" s="22"/>
      <c r="D2" s="23"/>
      <c r="E2" s="24"/>
      <c r="F2" s="25"/>
      <c r="G2" s="26"/>
      <c r="H2" s="25"/>
      <c r="I2" s="25"/>
      <c r="J2" s="65"/>
      <c r="K2" s="65"/>
      <c r="L2" s="65"/>
      <c r="M2" s="65"/>
      <c r="N2" s="65"/>
    </row>
    <row r="3" s="2" customFormat="1" spans="1:14">
      <c r="A3" s="27" t="s">
        <v>1</v>
      </c>
      <c r="B3" s="21">
        <v>23000</v>
      </c>
      <c r="C3" s="28" t="s">
        <v>2</v>
      </c>
      <c r="D3" s="23"/>
      <c r="E3" s="29"/>
      <c r="F3" s="30"/>
      <c r="G3" s="31"/>
      <c r="H3" s="30"/>
      <c r="I3" s="30"/>
      <c r="J3" s="29"/>
      <c r="K3" s="29"/>
      <c r="L3" s="29"/>
      <c r="M3" s="29"/>
      <c r="N3" s="29"/>
    </row>
    <row r="4" s="2" customFormat="1" ht="18" customHeight="1" spans="1:14">
      <c r="A4" s="20"/>
      <c r="B4" s="21"/>
      <c r="C4" s="32"/>
      <c r="D4" s="33"/>
      <c r="E4" s="34" t="s">
        <v>3</v>
      </c>
      <c r="F4" s="35"/>
      <c r="G4" s="35"/>
      <c r="H4" s="35"/>
      <c r="I4" s="35"/>
      <c r="J4" s="35"/>
      <c r="K4" s="35"/>
      <c r="L4" s="35"/>
      <c r="M4" s="35"/>
      <c r="N4" s="66"/>
    </row>
    <row r="5" s="2" customFormat="1" ht="18" customHeight="1" spans="1:14">
      <c r="A5" s="20"/>
      <c r="B5" s="36" t="s">
        <v>4</v>
      </c>
      <c r="C5" s="32"/>
      <c r="D5" s="33"/>
      <c r="E5" s="37" t="s">
        <v>5</v>
      </c>
      <c r="F5" s="38"/>
      <c r="G5" s="38"/>
      <c r="H5" s="38"/>
      <c r="I5" s="67"/>
      <c r="J5" s="68" t="s">
        <v>6</v>
      </c>
      <c r="K5" s="69"/>
      <c r="L5" s="69"/>
      <c r="M5" s="69"/>
      <c r="N5" s="70"/>
    </row>
    <row r="6" s="2" customFormat="1" ht="89.25" customHeight="1" spans="1:14">
      <c r="A6" s="39" t="s">
        <v>7</v>
      </c>
      <c r="B6" s="40" t="s">
        <v>8</v>
      </c>
      <c r="C6" s="39" t="s">
        <v>9</v>
      </c>
      <c r="D6" s="41" t="s">
        <v>10</v>
      </c>
      <c r="E6" s="42" t="s">
        <v>11</v>
      </c>
      <c r="F6" s="43" t="s">
        <v>12</v>
      </c>
      <c r="G6" s="44" t="s">
        <v>13</v>
      </c>
      <c r="H6" s="43" t="s">
        <v>14</v>
      </c>
      <c r="I6" s="43" t="s">
        <v>15</v>
      </c>
      <c r="J6" s="71" t="s">
        <v>16</v>
      </c>
      <c r="K6" s="72" t="s">
        <v>17</v>
      </c>
      <c r="L6" s="72" t="s">
        <v>18</v>
      </c>
      <c r="M6" s="71" t="s">
        <v>19</v>
      </c>
      <c r="N6" s="71" t="s">
        <v>20</v>
      </c>
    </row>
    <row r="7" s="3" customFormat="1" ht="20.1" customHeight="1" spans="1:14">
      <c r="A7" s="45">
        <v>1</v>
      </c>
      <c r="B7" s="46" t="s">
        <v>21</v>
      </c>
      <c r="C7" s="47" t="s">
        <v>22</v>
      </c>
      <c r="D7" s="48">
        <v>335</v>
      </c>
      <c r="E7" s="49">
        <v>976401.7167</v>
      </c>
      <c r="F7" s="50"/>
      <c r="G7" s="51">
        <v>0.09</v>
      </c>
      <c r="H7" s="50">
        <v>25</v>
      </c>
      <c r="I7" s="50">
        <f>231740/$B$3</f>
        <v>10.075652173913</v>
      </c>
      <c r="J7" s="73">
        <f>+$D7*F7*$B$3/1000</f>
        <v>0</v>
      </c>
      <c r="K7" s="73">
        <f>+E7*G7</f>
        <v>87876.154503</v>
      </c>
      <c r="L7" s="73">
        <f>+H7*D7*$B$3/1000</f>
        <v>192625</v>
      </c>
      <c r="M7" s="73">
        <f>+IF(K7&gt;L7,K7,L7)</f>
        <v>192625</v>
      </c>
      <c r="N7" s="73">
        <f t="shared" ref="N7:N11" si="0">+$D7*I7*$B$3/1000</f>
        <v>77632.9</v>
      </c>
    </row>
    <row r="8" s="3" customFormat="1" ht="20.1" customHeight="1" spans="1:14">
      <c r="A8" s="45">
        <v>2</v>
      </c>
      <c r="B8" s="52" t="s">
        <v>23</v>
      </c>
      <c r="C8" s="47" t="s">
        <v>24</v>
      </c>
      <c r="D8" s="48">
        <v>132</v>
      </c>
      <c r="E8" s="49">
        <v>1076637.83556</v>
      </c>
      <c r="F8" s="50"/>
      <c r="G8" s="51">
        <v>0.0818181818181818</v>
      </c>
      <c r="H8" s="53"/>
      <c r="I8" s="50">
        <v>11</v>
      </c>
      <c r="J8" s="73">
        <f t="shared" ref="J8:J13" si="1">+$D8*F8*$B$3/1000</f>
        <v>0</v>
      </c>
      <c r="K8" s="73">
        <f>+E8*G8</f>
        <v>88088.5501821818</v>
      </c>
      <c r="L8" s="73">
        <f t="shared" ref="L8:L15" si="2">+H8*D8*$B$3/1000</f>
        <v>0</v>
      </c>
      <c r="M8" s="73">
        <f t="shared" ref="M8:M15" si="3">+IF(K8&gt;L8,K8,L8)</f>
        <v>88088.5501821818</v>
      </c>
      <c r="N8" s="73">
        <f t="shared" si="0"/>
        <v>33396</v>
      </c>
    </row>
    <row r="9" s="3" customFormat="1" ht="20.1" customHeight="1" spans="1:14">
      <c r="A9" s="45">
        <v>3</v>
      </c>
      <c r="B9" s="52" t="s">
        <v>25</v>
      </c>
      <c r="C9" s="47" t="s">
        <v>26</v>
      </c>
      <c r="D9" s="48">
        <v>144</v>
      </c>
      <c r="E9" s="49">
        <v>1874772.525</v>
      </c>
      <c r="F9" s="50"/>
      <c r="G9" s="51">
        <v>0.0818181818181818</v>
      </c>
      <c r="H9" s="53"/>
      <c r="I9" s="50">
        <v>11</v>
      </c>
      <c r="J9" s="73">
        <f t="shared" si="1"/>
        <v>0</v>
      </c>
      <c r="K9" s="73">
        <f>+E9*G9</f>
        <v>153390.479318182</v>
      </c>
      <c r="L9" s="73">
        <f t="shared" si="2"/>
        <v>0</v>
      </c>
      <c r="M9" s="73">
        <f t="shared" si="3"/>
        <v>153390.479318182</v>
      </c>
      <c r="N9" s="73">
        <f t="shared" si="0"/>
        <v>36432</v>
      </c>
    </row>
    <row r="10" s="3" customFormat="1" ht="20.1" customHeight="1" spans="1:14">
      <c r="A10" s="45">
        <v>4</v>
      </c>
      <c r="B10" s="52" t="s">
        <v>27</v>
      </c>
      <c r="C10" s="47" t="s">
        <v>28</v>
      </c>
      <c r="D10" s="48">
        <v>69</v>
      </c>
      <c r="E10" s="49">
        <v>214151.952</v>
      </c>
      <c r="F10" s="50"/>
      <c r="G10" s="51">
        <v>0.12</v>
      </c>
      <c r="H10" s="50">
        <v>30</v>
      </c>
      <c r="I10" s="50">
        <v>11</v>
      </c>
      <c r="J10" s="73">
        <f t="shared" si="1"/>
        <v>0</v>
      </c>
      <c r="K10" s="73">
        <f>+E10*G10</f>
        <v>25698.23424</v>
      </c>
      <c r="L10" s="73">
        <f t="shared" si="2"/>
        <v>47610</v>
      </c>
      <c r="M10" s="73">
        <f t="shared" si="3"/>
        <v>47610</v>
      </c>
      <c r="N10" s="73">
        <f t="shared" si="0"/>
        <v>17457</v>
      </c>
    </row>
    <row r="11" s="3" customFormat="1" ht="20.1" customHeight="1" spans="1:14">
      <c r="A11" s="45">
        <v>5</v>
      </c>
      <c r="B11" s="52" t="s">
        <v>29</v>
      </c>
      <c r="C11" s="47"/>
      <c r="D11" s="48">
        <v>30</v>
      </c>
      <c r="E11" s="49">
        <v>138783.7</v>
      </c>
      <c r="F11" s="50"/>
      <c r="G11" s="51">
        <v>0.2</v>
      </c>
      <c r="H11" s="50">
        <f>611363/$B$3</f>
        <v>26.581</v>
      </c>
      <c r="I11" s="50">
        <v>11</v>
      </c>
      <c r="J11" s="73">
        <f t="shared" si="1"/>
        <v>0</v>
      </c>
      <c r="K11" s="73">
        <f>+E11*G11</f>
        <v>27756.74</v>
      </c>
      <c r="L11" s="73">
        <f t="shared" si="2"/>
        <v>18340.89</v>
      </c>
      <c r="M11" s="73">
        <f t="shared" si="3"/>
        <v>27756.74</v>
      </c>
      <c r="N11" s="73">
        <f t="shared" si="0"/>
        <v>7590</v>
      </c>
    </row>
    <row r="12" s="3" customFormat="1" ht="20.1" customHeight="1" spans="1:15">
      <c r="A12" s="45">
        <v>6</v>
      </c>
      <c r="B12" s="54" t="s">
        <v>30</v>
      </c>
      <c r="C12" s="55"/>
      <c r="D12" s="56">
        <v>200</v>
      </c>
      <c r="E12" s="49">
        <v>1008072.819</v>
      </c>
      <c r="F12" s="57">
        <v>0</v>
      </c>
      <c r="G12" s="58">
        <v>0.1009</v>
      </c>
      <c r="H12" s="57">
        <v>4.8</v>
      </c>
      <c r="I12" s="57">
        <v>11</v>
      </c>
      <c r="J12" s="63">
        <f t="shared" si="1"/>
        <v>0</v>
      </c>
      <c r="K12" s="74">
        <f t="shared" ref="K12:K15" si="4">+E12*G12</f>
        <v>101714.5474371</v>
      </c>
      <c r="L12" s="74">
        <f t="shared" si="2"/>
        <v>22080</v>
      </c>
      <c r="M12" s="75">
        <f>+ROUND(IF(OR(E12&gt;300000,E12=300000),E12*G12,(H12*$D12*$B$3)/1000),0)</f>
        <v>101715</v>
      </c>
      <c r="N12" s="63">
        <f t="shared" ref="N12:N13" si="5">+$D12*I12*$B$3/1000</f>
        <v>50600</v>
      </c>
      <c r="O12" s="76" t="s">
        <v>31</v>
      </c>
    </row>
    <row r="13" s="3" customFormat="1" ht="20.1" customHeight="1" spans="1:14">
      <c r="A13" s="45">
        <v>7</v>
      </c>
      <c r="B13" s="54" t="s">
        <v>32</v>
      </c>
      <c r="C13" s="55"/>
      <c r="D13" s="56">
        <v>133</v>
      </c>
      <c r="E13" s="49">
        <v>613147.76</v>
      </c>
      <c r="F13" s="57">
        <v>0</v>
      </c>
      <c r="G13" s="59">
        <v>0.15</v>
      </c>
      <c r="H13" s="57">
        <v>12</v>
      </c>
      <c r="I13" s="57">
        <v>11</v>
      </c>
      <c r="J13" s="63">
        <f t="shared" si="1"/>
        <v>0</v>
      </c>
      <c r="K13" s="73">
        <f t="shared" si="4"/>
        <v>91972.164</v>
      </c>
      <c r="L13" s="73">
        <f t="shared" si="2"/>
        <v>36708</v>
      </c>
      <c r="M13" s="73">
        <f t="shared" si="3"/>
        <v>91972.164</v>
      </c>
      <c r="N13" s="63">
        <f t="shared" si="5"/>
        <v>33649</v>
      </c>
    </row>
    <row r="14" s="3" customFormat="1" ht="20.1" customHeight="1" spans="1:15">
      <c r="A14" s="45">
        <v>10</v>
      </c>
      <c r="B14" s="54" t="s">
        <v>33</v>
      </c>
      <c r="C14" s="60"/>
      <c r="D14" s="56">
        <v>112</v>
      </c>
      <c r="E14" s="49">
        <v>134001.1</v>
      </c>
      <c r="F14" s="57">
        <v>0</v>
      </c>
      <c r="G14" s="59">
        <v>0.23</v>
      </c>
      <c r="H14" s="61">
        <f>16.5*22770*1.05*1.05*(1+0.08)</f>
        <v>447351.9435</v>
      </c>
      <c r="I14" s="61">
        <f>10*22770*1.05*1.05*(1+0.08)</f>
        <v>271122.39</v>
      </c>
      <c r="J14" s="63">
        <f t="shared" ref="J14" si="6">+$D14*F14*$B$3/1000</f>
        <v>0</v>
      </c>
      <c r="K14" s="73">
        <f t="shared" si="4"/>
        <v>30820.253</v>
      </c>
      <c r="L14" s="74">
        <f>+H14*D14/1000</f>
        <v>50103.417672</v>
      </c>
      <c r="M14" s="73">
        <f t="shared" si="3"/>
        <v>50103.417672</v>
      </c>
      <c r="N14" s="75">
        <f>+$D14*I14/1000</f>
        <v>30365.70768</v>
      </c>
      <c r="O14" s="76" t="s">
        <v>34</v>
      </c>
    </row>
    <row r="15" s="4" customFormat="1" ht="20.1" customHeight="1" spans="1:15">
      <c r="A15" s="45">
        <v>11</v>
      </c>
      <c r="B15" s="62" t="s">
        <v>35</v>
      </c>
      <c r="C15" s="63"/>
      <c r="D15" s="56">
        <v>3671</v>
      </c>
      <c r="E15" s="49">
        <v>50000000</v>
      </c>
      <c r="F15" s="57">
        <v>0</v>
      </c>
      <c r="G15" s="59">
        <v>0.025</v>
      </c>
      <c r="H15" s="64" t="s">
        <v>36</v>
      </c>
      <c r="I15" s="77">
        <f>2.61*(1+9%)</f>
        <v>2.8449</v>
      </c>
      <c r="J15" s="63">
        <f t="shared" ref="J15" si="7">+$D15*F15*$B$3/1000</f>
        <v>0</v>
      </c>
      <c r="K15" s="73">
        <f t="shared" si="4"/>
        <v>1250000</v>
      </c>
      <c r="L15" s="74">
        <f>+IF(AND(K15&gt;10*$D15*$B$3/1000,K15&lt;13*$D15*$B$3/1000),K15,IF(K15&lt;10*$D15*$B$3/1000,10*$D15*$B$3/1000,13*$D15*$B$3/1000))</f>
        <v>1097629</v>
      </c>
      <c r="M15" s="73">
        <f t="shared" si="3"/>
        <v>1250000</v>
      </c>
      <c r="N15" s="63">
        <f t="shared" ref="N15" si="8">+$D15*I15*$B$3/1000</f>
        <v>240203.4417</v>
      </c>
      <c r="O15" s="78" t="s">
        <v>37</v>
      </c>
    </row>
    <row r="16" spans="12:12">
      <c r="L16" s="79"/>
    </row>
    <row r="17" spans="12:12">
      <c r="L17" s="79"/>
    </row>
  </sheetData>
  <mergeCells count="3">
    <mergeCell ref="E4:N4"/>
    <mergeCell ref="E5:I5"/>
    <mergeCell ref="J5:N5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Sam</dc:creator>
  <cp:lastModifiedBy>ACER</cp:lastModifiedBy>
  <dcterms:created xsi:type="dcterms:W3CDTF">2022-06-16T03:11:00Z</dcterms:created>
  <dcterms:modified xsi:type="dcterms:W3CDTF">2022-08-09T07:03:13Z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1033-11.2.0.10231</vt:lpwstr>
  </property>
</Properties>
</file>