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1925"/>
  </bookViews>
  <sheets>
    <sheet name="DB A5 manor" sheetId="21" r:id="rId1"/>
    <sheet name="WC manor" sheetId="2" r:id="rId2"/>
    <sheet name="Sheet4" sheetId="26" state="hidden" r:id="rId3"/>
    <sheet name="Sheet5" sheetId="27" state="hidden" r:id="rId4"/>
    <sheet name="DB A5 villa" sheetId="23" r:id="rId5"/>
    <sheet name="WC villa 1" sheetId="22" r:id="rId6"/>
    <sheet name="Debit manor" sheetId="4" state="hidden" r:id="rId7"/>
    <sheet name="bravo63" sheetId="20" state="hidden" r:id="rId8"/>
    <sheet name="Sheet1" sheetId="2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xlnm._FilterDatabase" localSheetId="1" hidden="1">'WC manor'!$A$6:$AA$463</definedName>
    <definedName name="_xlnm._FilterDatabase" localSheetId="5" hidden="1">'WC villa 1'!$A$6:$AF$121</definedName>
    <definedName name="_\p" localSheetId="0">#REF!</definedName>
    <definedName name="__\p" localSheetId="4">#REF!</definedName>
    <definedName name="___\p" localSheetId="5">#REF!</definedName>
    <definedName name="____\p">#REF!</definedName>
    <definedName name="___ti1">'[1]Table-VND'!$A$21:$B$31</definedName>
    <definedName name="__ti1">'[1]Table-VND'!$A$21:$B$31</definedName>
    <definedName name="_Fill" localSheetId="0" hidden="1">#REF!</definedName>
    <definedName name="_Fill" localSheetId="4" hidden="1">#REF!</definedName>
    <definedName name="_Fill" localSheetId="6" hidden="1">#REF!</definedName>
    <definedName name="_Fill" localSheetId="1" hidden="1">#REF!</definedName>
    <definedName name="_Fill" localSheetId="5" hidden="1">#REF!</definedName>
    <definedName name="_xlnm._FilterDatabase" localSheetId="0" hidden="1">#REF!</definedName>
    <definedName name="_xlnm._FilterDatabase" localSheetId="4" hidden="1">#REF!</definedName>
    <definedName name="_xlnm._FilterDatabase" hidden="1">#REF!</definedName>
    <definedName name="_ti1">'[1]Table-VND'!$A$21:$B$31</definedName>
    <definedName name="adf">[2]Total!$C$69</definedName>
    <definedName name="adfad" localSheetId="0" hidden="1">#REF!</definedName>
    <definedName name="adfad" localSheetId="4" hidden="1">#REF!</definedName>
    <definedName name="adfad" localSheetId="5" hidden="1">#REF!</definedName>
    <definedName name="adfad" hidden="1">#REF!</definedName>
    <definedName name="Area_Dtích" localSheetId="0">#REF!</definedName>
    <definedName name="Area_Dtích" localSheetId="4">#REF!</definedName>
    <definedName name="Area_Dtích">#REF!</definedName>
    <definedName name="B" localSheetId="0">#REF!</definedName>
    <definedName name="B" localSheetId="4">#REF!</definedName>
    <definedName name="B" localSheetId="6">#REF!</definedName>
    <definedName name="B" localSheetId="1">#REF!</definedName>
    <definedName name="B" localSheetId="5">#REF!</definedName>
    <definedName name="Canho" localSheetId="0">#REF!</definedName>
    <definedName name="Canho" localSheetId="4">#REF!</definedName>
    <definedName name="Canho">#REF!</definedName>
    <definedName name="Canho_Manor">[3]Manor!$B$17:$B$465</definedName>
    <definedName name="case1" localSheetId="0">#REF!</definedName>
    <definedName name="case1" localSheetId="4">#REF!</definedName>
    <definedName name="case1" localSheetId="5">#REF!</definedName>
    <definedName name="case1">#REF!</definedName>
    <definedName name="cent" localSheetId="0">#REF!</definedName>
    <definedName name="cent" localSheetId="4">#REF!</definedName>
    <definedName name="cent">#REF!</definedName>
    <definedName name="chuc" localSheetId="0">#REF!</definedName>
    <definedName name="chuc" localSheetId="4">#REF!</definedName>
    <definedName name="chuc">#REF!</definedName>
    <definedName name="chuc1">'[1]Table-VND'!$Q$21:$R$31</definedName>
    <definedName name="chuccent" localSheetId="0">#REF!</definedName>
    <definedName name="chuccent" localSheetId="4">#REF!</definedName>
    <definedName name="chuccent" localSheetId="5">#REF!</definedName>
    <definedName name="chuccent">#REF!</definedName>
    <definedName name="chucdola" localSheetId="0">#REF!</definedName>
    <definedName name="chucdola" localSheetId="4">#REF!</definedName>
    <definedName name="chucdola">#REF!</definedName>
    <definedName name="chucnghin" localSheetId="0">#REF!</definedName>
    <definedName name="chucnghin" localSheetId="4">#REF!</definedName>
    <definedName name="chucnghin">#REF!</definedName>
    <definedName name="chucnghin1">'[1]Table-VND'!$K$21:$L$31</definedName>
    <definedName name="chucnghindola" localSheetId="0">#REF!</definedName>
    <definedName name="chucnghindola" localSheetId="4">#REF!</definedName>
    <definedName name="chucnghindola" localSheetId="5">#REF!</definedName>
    <definedName name="chucnghindola">#REF!</definedName>
    <definedName name="chuctrieu" localSheetId="0">#REF!</definedName>
    <definedName name="chuctrieu" localSheetId="4">#REF!</definedName>
    <definedName name="chuctrieu">#REF!</definedName>
    <definedName name="chuctrieu1">'[1]Table-VND'!$E$21:$F$31</definedName>
    <definedName name="chuctrieudola" localSheetId="0">#REF!</definedName>
    <definedName name="chuctrieudola" localSheetId="4">#REF!</definedName>
    <definedName name="chuctrieudola" localSheetId="5">#REF!</definedName>
    <definedName name="chuctrieudola">#REF!</definedName>
    <definedName name="Cong_no1" localSheetId="5">'[4]Cong no'!$B$4:$P$328</definedName>
    <definedName name="Cong_no1">'[4]Cong no'!$B$4:$P$328</definedName>
    <definedName name="Contract_No.__Soá_HÑ" localSheetId="0">#REF!</definedName>
    <definedName name="Contract_No.__Soá_HÑ" localSheetId="4">#REF!</definedName>
    <definedName name="Contract_No.__Soá_HÑ" localSheetId="5">#REF!</definedName>
    <definedName name="Contract_No.__Soá_HÑ">#REF!</definedName>
    <definedName name="d" localSheetId="0" hidden="1">#REF!</definedName>
    <definedName name="d" localSheetId="4" hidden="1">#REF!</definedName>
    <definedName name="d" hidden="1">#REF!</definedName>
    <definedName name="DMHD">'[5]T06-Manor'!$K$11:$K$31</definedName>
    <definedName name="DMThu2007_08">'[3]Chi tiet thu 07+08-11.VN'!$F$9:$F$1593</definedName>
    <definedName name="doc" localSheetId="0">#REF!</definedName>
    <definedName name="doc" localSheetId="4">#REF!</definedName>
    <definedName name="doc" localSheetId="5">#REF!</definedName>
    <definedName name="doc">#REF!</definedName>
    <definedName name="dola" localSheetId="0">#REF!</definedName>
    <definedName name="dola" localSheetId="4">#REF!</definedName>
    <definedName name="dola">#REF!</definedName>
    <definedName name="donvi" localSheetId="0">#REF!</definedName>
    <definedName name="donvi" localSheetId="4">#REF!</definedName>
    <definedName name="donvi">#REF!</definedName>
    <definedName name="donvi1">'[1]Table-VND'!$S$21:$T$31</definedName>
    <definedName name="ds" localSheetId="0">#REF!</definedName>
    <definedName name="ds" localSheetId="4">#REF!</definedName>
    <definedName name="ds" localSheetId="5">#REF!</definedName>
    <definedName name="ds">#REF!</definedName>
    <definedName name="dsf" localSheetId="0" hidden="1">#REF!</definedName>
    <definedName name="dsf" localSheetId="4" hidden="1">#REF!</definedName>
    <definedName name="dsf" hidden="1">#REF!</definedName>
    <definedName name="DT_G">[6]Garden!$U$7:$U$149</definedName>
    <definedName name="DT_M">[6]Manor!$S$10:$S$462</definedName>
    <definedName name="DT_V">[6]Villa!$M$8:$M$65</definedName>
    <definedName name="f" localSheetId="0">#REF!</definedName>
    <definedName name="f" localSheetId="4">#REF!</definedName>
    <definedName name="f" localSheetId="6">#REF!</definedName>
    <definedName name="f" localSheetId="1">#REF!</definedName>
    <definedName name="f" localSheetId="5">#REF!</definedName>
    <definedName name="HD_M">[6]Manor!$AK$10:$AK$462</definedName>
    <definedName name="HD_V">[6]Villa!$AE$8:$AE$65</definedName>
    <definedName name="HDT1_G">[6]Garden!$AZ$7:$AZ$180</definedName>
    <definedName name="HDT1_M">[6]Manor!$AN$10:$AN$462</definedName>
    <definedName name="HDT1_V">[6]Villa!$AH$8:$AH$65</definedName>
    <definedName name="HDT2_G">[6]Garden!$BC$7:$BC$180</definedName>
    <definedName name="HDT2_M">[6]Manor!$AQ$10:$AQ$462</definedName>
    <definedName name="HDT2_V">[6]Villa!$AK$8:$AK$65</definedName>
    <definedName name="HDT3_G">[6]Garden!$BF$7:$BF$180</definedName>
    <definedName name="HDT3_M">[6]Manor!$AT$10:$AT$462</definedName>
    <definedName name="HDT3_V">[6]Villa!$AN$8:$AN$65</definedName>
    <definedName name="HDT4_G">[6]Garden!$BI$7:$BI$180</definedName>
    <definedName name="HDT4_M">[6]Manor!$AW$10:$AW$462</definedName>
    <definedName name="HDT4_V">[6]Villa!$AQ$8:$AQ$65</definedName>
    <definedName name="HDT5_G">[6]Garden!$BL$7:$BL$149</definedName>
    <definedName name="HDT5_M">[6]Manor!$AZ$10:$AZ$462</definedName>
    <definedName name="HDT5_V">[6]Villa!$AT$8:$AT$65</definedName>
    <definedName name="MaCH">[3]Villa!$H$18:$H$72</definedName>
    <definedName name="mai" localSheetId="0" hidden="1">#REF!</definedName>
    <definedName name="mai" localSheetId="4" hidden="1">#REF!</definedName>
    <definedName name="mai" localSheetId="6" hidden="1">#REF!</definedName>
    <definedName name="mai" localSheetId="1" hidden="1">#REF!</definedName>
    <definedName name="mai" localSheetId="5" hidden="1">#REF!</definedName>
    <definedName name="MNV.Garden">[6]Garden!$AU$7:$AU$149</definedName>
    <definedName name="MNV.Manor">[6]Manor!$AI$10:$AI$299</definedName>
    <definedName name="MNV_G">[6]Garden!$AU$7:$AU$149</definedName>
    <definedName name="MNV_Garden" localSheetId="0">'[7]Garden-origin'!#REF!</definedName>
    <definedName name="MNV_Garden" localSheetId="4">'[7]Garden-origin'!#REF!</definedName>
    <definedName name="MNV_Garden" localSheetId="5">'[7]Garden-origin'!#REF!</definedName>
    <definedName name="MNV_Garden">'[7]Garden-origin'!#REF!</definedName>
    <definedName name="MNV_M">[6]Manor!$AI$10:$AI$462</definedName>
    <definedName name="MNV_V">[6]Villa!$AC$8:$AC$65</definedName>
    <definedName name="NgayLBC">[6]Total!$C$69</definedName>
    <definedName name="nghin" localSheetId="0">#REF!</definedName>
    <definedName name="nghin" localSheetId="4">#REF!</definedName>
    <definedName name="nghin" localSheetId="5">#REF!</definedName>
    <definedName name="nghin">#REF!</definedName>
    <definedName name="nghin1">'[1]Table-VND'!$M$21:$N$31</definedName>
    <definedName name="nghindola" localSheetId="0">#REF!</definedName>
    <definedName name="nghindola" localSheetId="4">#REF!</definedName>
    <definedName name="nghindola" localSheetId="5">#REF!</definedName>
    <definedName name="nghindola">#REF!</definedName>
    <definedName name="NLBC">[6]Total!$C$69</definedName>
    <definedName name="nvThegarden">[6]target!$C$17:$C$24</definedName>
    <definedName name="nvThemanor">[6]target!$C$6:$C$15</definedName>
    <definedName name="nvTheVilla">[6]target!$C$26:$C$35</definedName>
    <definedName name="PL_MN">[6]Manor!$T$10:$T$299</definedName>
    <definedName name="_xlnm.Print_Area" localSheetId="0">'DB A5 manor'!$A$1:$N$118</definedName>
    <definedName name="_xlnm.Print_Area" localSheetId="4">'DB A5 villa'!$A$1:$N$59</definedName>
    <definedName name="_xlnm.Print_Area" localSheetId="8">Sheet1!$A$1:$N$60</definedName>
    <definedName name="_xlnm.Print_Area">#REF!</definedName>
    <definedName name="PRINT_AREA_MI" localSheetId="0">#REF!</definedName>
    <definedName name="PRINT_AREA_MI" localSheetId="4">#REF!</definedName>
    <definedName name="PRINT_AREA_MI">#REF!</definedName>
    <definedName name="_xlnm.Print_Titles" localSheetId="7">bravo63!$A$7:$IV$7</definedName>
    <definedName name="_xlnm.Print_Titles">#N/A</definedName>
    <definedName name="REPORT01" localSheetId="0">#REF!</definedName>
    <definedName name="REPORT01" localSheetId="4">#REF!</definedName>
    <definedName name="REPORT01" localSheetId="5">#REF!</definedName>
    <definedName name="REPORT01">#REF!</definedName>
    <definedName name="REPORT02" localSheetId="0">#REF!</definedName>
    <definedName name="REPORT02" localSheetId="4">#REF!</definedName>
    <definedName name="REPORT02">#REF!</definedName>
    <definedName name="SCH_G">[6]Garden!$L$7:$M$149</definedName>
    <definedName name="SCH_M">[6]Manor!$N$10:$P$462</definedName>
    <definedName name="So_HD" localSheetId="0">#REF!</definedName>
    <definedName name="So_HD" localSheetId="4">#REF!</definedName>
    <definedName name="So_HD" localSheetId="5">#REF!</definedName>
    <definedName name="So_HD">#REF!</definedName>
    <definedName name="T05.09" localSheetId="0">#REF!</definedName>
    <definedName name="T05.09" localSheetId="4">#REF!</definedName>
    <definedName name="T05.09" localSheetId="5">#REF!</definedName>
    <definedName name="T05.09">#REF!</definedName>
    <definedName name="Target.Manor">[6]Manor!$AB$10:$AB$462</definedName>
    <definedName name="Target.Villa">[6]Villa!$V$8:$V$65</definedName>
    <definedName name="target_G" localSheetId="0">'[7]Garden-origin'!#REF!</definedName>
    <definedName name="target_G" localSheetId="4">'[7]Garden-origin'!#REF!</definedName>
    <definedName name="target_G" localSheetId="5">'[7]Garden-origin'!#REF!</definedName>
    <definedName name="target_G">'[7]Garden-origin'!#REF!</definedName>
    <definedName name="Target_M" localSheetId="0">[6]Manor!#REF!</definedName>
    <definedName name="Target_M" localSheetId="4">[6]Manor!#REF!</definedName>
    <definedName name="Target_M" localSheetId="5">[6]Manor!#REF!</definedName>
    <definedName name="Target_M">[6]Manor!#REF!</definedName>
    <definedName name="Target_V" localSheetId="0">'[8]TheVilla-AR0207'!#REF!</definedName>
    <definedName name="Target_V" localSheetId="4">'[8]TheVilla-AR0207'!#REF!</definedName>
    <definedName name="Target_V" localSheetId="6">'[8]TheVilla-AR0207'!#REF!</definedName>
    <definedName name="Target_V" localSheetId="1">'[9]TheVilla-AR0207'!#REF!</definedName>
    <definedName name="Target_V" localSheetId="5">'[8]TheVilla-AR0207'!#REF!</definedName>
    <definedName name="TargetF_V" localSheetId="0">'[8]TheVilla-AR0207'!#REF!</definedName>
    <definedName name="TargetF_V" localSheetId="4">'[8]TheVilla-AR0207'!#REF!</definedName>
    <definedName name="TargetF_V" localSheetId="6">'[8]TheVilla-AR0207'!#REF!</definedName>
    <definedName name="TargetF_V" localSheetId="1">'[9]TheVilla-AR0207'!#REF!</definedName>
    <definedName name="TargetF_V" localSheetId="5">'[8]TheVilla-AR0207'!#REF!</definedName>
    <definedName name="ThuTT_V">[6]Villa!$R$8:$R$65</definedName>
    <definedName name="ti" localSheetId="0">#REF!</definedName>
    <definedName name="ti" localSheetId="4">#REF!</definedName>
    <definedName name="ti" localSheetId="5">#REF!</definedName>
    <definedName name="ti">#REF!</definedName>
    <definedName name="TR" localSheetId="0">#REF!</definedName>
    <definedName name="TR" localSheetId="4">#REF!</definedName>
    <definedName name="TR" localSheetId="6">#REF!</definedName>
    <definedName name="TR" localSheetId="1">#REF!</definedName>
    <definedName name="TR" localSheetId="5">#REF!</definedName>
    <definedName name="tramdola" localSheetId="0">#REF!</definedName>
    <definedName name="tramdola" localSheetId="4">#REF!</definedName>
    <definedName name="tramdola">#REF!</definedName>
    <definedName name="tramnghin" localSheetId="0">#REF!</definedName>
    <definedName name="tramnghin" localSheetId="4">#REF!</definedName>
    <definedName name="tramnghin">#REF!</definedName>
    <definedName name="tramnghin1">'[1]Table-VND'!$I$21:$J$31</definedName>
    <definedName name="tramnghindola" localSheetId="0">#REF!</definedName>
    <definedName name="tramnghindola" localSheetId="4">#REF!</definedName>
    <definedName name="tramnghindola" localSheetId="5">#REF!</definedName>
    <definedName name="tramnghindola">#REF!</definedName>
    <definedName name="tramtrieu" localSheetId="0">#REF!</definedName>
    <definedName name="tramtrieu" localSheetId="4">#REF!</definedName>
    <definedName name="tramtrieu">#REF!</definedName>
    <definedName name="tramtrieu1">'[1]Table-VND'!$C$21:$D$31</definedName>
    <definedName name="trieu" localSheetId="0">#REF!</definedName>
    <definedName name="trieu" localSheetId="4">#REF!</definedName>
    <definedName name="trieu" localSheetId="5">#REF!</definedName>
    <definedName name="trieu">#REF!</definedName>
    <definedName name="trieu1">'[1]Table-VND'!$G$21:$H$31</definedName>
    <definedName name="trieudola" localSheetId="0">#REF!</definedName>
    <definedName name="trieudola" localSheetId="4">#REF!</definedName>
    <definedName name="trieudola" localSheetId="5">#REF!</definedName>
    <definedName name="trieudola">#REF!</definedName>
    <definedName name="Type_loai" localSheetId="0">#REF!</definedName>
    <definedName name="Type_loai" localSheetId="4">#REF!</definedName>
    <definedName name="Type_loai">#REF!</definedName>
    <definedName name="v" localSheetId="0">#REF!</definedName>
    <definedName name="v" localSheetId="4">#REF!</definedName>
    <definedName name="v" localSheetId="6">#REF!</definedName>
    <definedName name="v" localSheetId="1">#REF!</definedName>
    <definedName name="v" localSheetId="5">#REF!</definedName>
  </definedNames>
  <calcPr calcId="144525"/>
</workbook>
</file>

<file path=xl/comments1.xml><?xml version="1.0" encoding="utf-8"?>
<comments xmlns="http://schemas.openxmlformats.org/spreadsheetml/2006/main">
  <authors>
    <author>thuyptt</author>
  </authors>
  <commentList>
    <comment ref="E28" authorId="0">
      <text>
        <r>
          <rPr>
            <b/>
            <sz val="8"/>
            <rFont val="Tahoma"/>
            <charset val="134"/>
          </rPr>
          <t>thuyptt:</t>
        </r>
        <r>
          <rPr>
            <sz val="8"/>
            <rFont val="Tahoma"/>
            <charset val="134"/>
          </rPr>
          <t xml:space="preserve">
Vao 28/7/08
</t>
        </r>
      </text>
    </comment>
    <comment ref="E76" authorId="0">
      <text>
        <r>
          <rPr>
            <b/>
            <sz val="8"/>
            <rFont val="Tahoma"/>
            <charset val="134"/>
          </rPr>
          <t>thuyptt:</t>
        </r>
        <r>
          <rPr>
            <sz val="8"/>
            <rFont val="Tahoma"/>
            <charset val="134"/>
          </rPr>
          <t xml:space="preserve">
vao 23/8/08</t>
        </r>
      </text>
    </comment>
    <comment ref="E113" authorId="0">
      <text>
        <r>
          <rPr>
            <b/>
            <sz val="8"/>
            <rFont val="Tahoma"/>
            <charset val="134"/>
          </rPr>
          <t>thuyptt:</t>
        </r>
        <r>
          <rPr>
            <sz val="8"/>
            <rFont val="Tahoma"/>
            <charset val="134"/>
          </rPr>
          <t xml:space="preserve">
Vao 29/6/08</t>
        </r>
      </text>
    </comment>
    <comment ref="E124" authorId="0">
      <text>
        <r>
          <rPr>
            <b/>
            <sz val="8"/>
            <rFont val="Tahoma"/>
            <charset val="134"/>
          </rPr>
          <t>thuyptt:</t>
        </r>
        <r>
          <rPr>
            <sz val="8"/>
            <rFont val="Tahoma"/>
            <charset val="134"/>
          </rPr>
          <t xml:space="preserve">
vao 28/7/08</t>
        </r>
      </text>
    </comment>
    <comment ref="E260" authorId="0">
      <text>
        <r>
          <rPr>
            <b/>
            <sz val="8"/>
            <rFont val="Tahoma"/>
            <charset val="134"/>
          </rPr>
          <t>thuyptt:</t>
        </r>
        <r>
          <rPr>
            <sz val="8"/>
            <rFont val="Tahoma"/>
            <charset val="134"/>
          </rPr>
          <t xml:space="preserve">
Dai su quan Han Quoc - chuyen khoan - Korea Em</t>
        </r>
      </text>
    </comment>
  </commentList>
</comments>
</file>

<file path=xl/sharedStrings.xml><?xml version="1.0" encoding="utf-8"?>
<sst xmlns="http://schemas.openxmlformats.org/spreadsheetml/2006/main" count="3435" uniqueCount="2098">
  <si>
    <t>B113</t>
  </si>
  <si>
    <t>B108</t>
  </si>
  <si>
    <t>C411</t>
  </si>
  <si>
    <t>C412</t>
  </si>
  <si>
    <t>CÔNG TY CỔ PHẦN QUẢN LÝ BẤT ĐỘNG SẢN BÌNH MINH THĂNG LONG PMC</t>
  </si>
  <si>
    <t>Địa chỉ:Tầng G Tháp E The Manor, đường Mễ Trì, phường Mỹ Đình 1, quận Nam Từ Liêm, Hà Nội</t>
  </si>
  <si>
    <t>GIẤY BÁO/ DEBIT NOTE</t>
  </si>
  <si>
    <r>
      <rPr>
        <sz val="10"/>
        <rFont val="Times New Roman"/>
        <charset val="134"/>
      </rPr>
      <t>Số (</t>
    </r>
    <r>
      <rPr>
        <i/>
        <sz val="10"/>
        <rFont val="Times New Roman"/>
        <charset val="134"/>
      </rPr>
      <t>Number):</t>
    </r>
  </si>
  <si>
    <t>WC 2206</t>
  </si>
  <si>
    <t>Tiền nước tháng 06/2022 (từ 01/06/2022 đến 01/07/2022)</t>
  </si>
  <si>
    <r>
      <rPr>
        <sz val="10"/>
        <rFont val="Times New Roman"/>
        <charset val="134"/>
      </rPr>
      <t>Ngày (</t>
    </r>
    <r>
      <rPr>
        <i/>
        <sz val="10"/>
        <rFont val="Times New Roman"/>
        <charset val="134"/>
      </rPr>
      <t>Date</t>
    </r>
    <r>
      <rPr>
        <sz val="10"/>
        <rFont val="Times New Roman"/>
        <charset val="134"/>
      </rPr>
      <t>)</t>
    </r>
  </si>
  <si>
    <t>11/07/2022 -  Jul 11, 2022</t>
  </si>
  <si>
    <t>Water charge of Jun 2022 (from Jun 01, 2022 to Jul 01, 2022)</t>
  </si>
  <si>
    <t xml:space="preserve"> </t>
  </si>
  <si>
    <r>
      <rPr>
        <sz val="10"/>
        <rFont val="Times New Roman"/>
        <charset val="134"/>
      </rPr>
      <t>Khách hàng (</t>
    </r>
    <r>
      <rPr>
        <i/>
        <sz val="10"/>
        <rFont val="Times New Roman"/>
        <charset val="134"/>
      </rPr>
      <t>Client)</t>
    </r>
  </si>
  <si>
    <t>CSD</t>
  </si>
  <si>
    <t>CSC</t>
  </si>
  <si>
    <t xml:space="preserve">Tổng số sử dụng/ Total water consumption </t>
  </si>
  <si>
    <t>Thành tiền/ Amount</t>
  </si>
  <si>
    <t>Thuế VAT/ VAT tax 5%</t>
  </si>
  <si>
    <t>Phí BVMT/ EP fee 10%</t>
  </si>
  <si>
    <t>Tổng cộng/ Total amount</t>
  </si>
  <si>
    <r>
      <rPr>
        <sz val="10"/>
        <rFont val="Times New Roman"/>
        <charset val="134"/>
      </rPr>
      <t>Địa chỉ căn hộ (</t>
    </r>
    <r>
      <rPr>
        <i/>
        <sz val="10"/>
        <rFont val="Times New Roman"/>
        <charset val="134"/>
      </rPr>
      <t>Address</t>
    </r>
    <r>
      <rPr>
        <sz val="10"/>
        <rFont val="Times New Roman"/>
        <charset val="134"/>
      </rPr>
      <t>)</t>
    </r>
  </si>
  <si>
    <r>
      <rPr>
        <sz val="10"/>
        <rFont val="Times New Roman"/>
        <charset val="134"/>
      </rPr>
      <t xml:space="preserve">Hạn thanh toán </t>
    </r>
    <r>
      <rPr>
        <i/>
        <sz val="10"/>
        <rFont val="Times New Roman"/>
        <charset val="134"/>
      </rPr>
      <t>(Latest payment date)</t>
    </r>
  </si>
  <si>
    <t>15/07/2022 - Jul 15, 2022</t>
  </si>
  <si>
    <t>Chi tiết thanh toán/ Payment detail:</t>
  </si>
  <si>
    <t>Đơn giá nước hiện tại ( nghìn đồng/m3 )</t>
  </si>
  <si>
    <t xml:space="preserve"> - Thanh toán bằng tiền mặt tại bộ phận kế toán Văn phòng tầng G-Tháp E tòa nhà The Manor HN/ By cash at accounting Dep. G Floor  E Tower The Manor HN.</t>
  </si>
  <si>
    <t xml:space="preserve"> - Thanh toán bằng chuyển khoản (không bao gồm phí ngân hàng) vào tài khoản (vnđ) sau/ By bank transfer (net of all charges) account (vnd):</t>
  </si>
  <si>
    <r>
      <rPr>
        <b/>
        <i/>
        <sz val="10"/>
        <rFont val="Times New Roman"/>
        <charset val="134"/>
      </rPr>
      <t xml:space="preserve">TÊN TK(A/C NAME):   Công ty Cổ phần Quản lý Bất động sản         </t>
    </r>
    <r>
      <rPr>
        <b/>
        <i/>
        <sz val="10"/>
        <color theme="0"/>
        <rFont val="Times New Roman"/>
        <charset val="134"/>
      </rPr>
      <t xml:space="preserve"> .</t>
    </r>
    <r>
      <rPr>
        <b/>
        <i/>
        <sz val="10"/>
        <rFont val="Times New Roman"/>
        <charset val="134"/>
      </rPr>
      <t xml:space="preserve"> </t>
    </r>
    <r>
      <rPr>
        <b/>
        <i/>
        <sz val="10"/>
        <color theme="0"/>
        <rFont val="Times New Roman"/>
        <charset val="134"/>
      </rPr>
      <t xml:space="preserve">. </t>
    </r>
    <r>
      <rPr>
        <b/>
        <i/>
        <sz val="10"/>
        <rFont val="Times New Roman"/>
        <charset val="134"/>
      </rPr>
      <t xml:space="preserve">                                                 Bình Minh Thăng Long PMC</t>
    </r>
  </si>
  <si>
    <t>TK VND (VND A/C):    4521 0004 666 666</t>
  </si>
  <si>
    <t>Bằng chữ:</t>
  </si>
  <si>
    <t>NH(BANK NAME):      BIDV- CN VẠN PHÚC</t>
  </si>
  <si>
    <t>In word   :</t>
  </si>
  <si>
    <t>Nội dung CK:</t>
  </si>
  <si>
    <t>Vui lòng thanh toán đúng hạn để không bị tính phí trả chậm, quý khách đã thanh toán vui lòng bỏ qua thông báo này / Please pay service fee on time to avoid for paid addition fee. Please ignore this debit note if you've paid already</t>
  </si>
  <si>
    <t>Ký duyệt/Approval by</t>
  </si>
  <si>
    <t xml:space="preserve">    Người lập/Prepared by</t>
  </si>
  <si>
    <t>Cao Thị Thu Hương</t>
  </si>
  <si>
    <t>Trần Thị Hồng Diên</t>
  </si>
  <si>
    <t>Kế toán trưởng/ Chief Accountant</t>
  </si>
  <si>
    <t xml:space="preserve"> Kế toán viên/ Accountant</t>
  </si>
  <si>
    <t>Mọi thắc mắc xin liên hệ Ms Diên- Số điện thoại: 024. 3785 4570 (lẻ 113), hoặc email: dientth.pmg@bitexco.com.vn</t>
  </si>
  <si>
    <t>For further information, please contact  Ms.Diên- Phone number: 024. 3785 4570 (ext 113), or email: dientth.pmg@bitexco.com.vn</t>
  </si>
  <si>
    <t xml:space="preserve"> - Thanh toán bằng tiền mặt tại bộ phận kế toán Văn phòng tầng G-Tháp E tòa nhà The Manor HN/ By cash at accounting Dep. G Floor, E Tower The Manor HN, </t>
  </si>
  <si>
    <r>
      <rPr>
        <b/>
        <i/>
        <sz val="10"/>
        <rFont val="Times New Roman"/>
        <charset val="134"/>
      </rPr>
      <t xml:space="preserve">TÊN TK(A/C NAME):   Công ty Cổ phần Quản lý Bất động sản         </t>
    </r>
    <r>
      <rPr>
        <b/>
        <i/>
        <sz val="10"/>
        <color theme="0"/>
        <rFont val="Times New Roman"/>
        <charset val="134"/>
      </rPr>
      <t xml:space="preserve"> .</t>
    </r>
    <r>
      <rPr>
        <b/>
        <i/>
        <sz val="10"/>
        <rFont val="Times New Roman"/>
        <charset val="134"/>
      </rPr>
      <t xml:space="preserve"> </t>
    </r>
    <r>
      <rPr>
        <b/>
        <i/>
        <sz val="10"/>
        <color theme="0"/>
        <rFont val="Times New Roman"/>
        <charset val="134"/>
      </rPr>
      <t xml:space="preserve">. </t>
    </r>
    <r>
      <rPr>
        <b/>
        <i/>
        <sz val="10"/>
        <rFont val="Times New Roman"/>
        <charset val="134"/>
      </rPr>
      <t xml:space="preserve">                                           Bình Minh Thăng Long PMC</t>
    </r>
  </si>
  <si>
    <t>Bảng tính chỉ số tiêu thụ  nước The Manor HN</t>
  </si>
  <si>
    <t>Tháng : 06/2022</t>
  </si>
  <si>
    <t>Code</t>
  </si>
  <si>
    <t>No</t>
  </si>
  <si>
    <t>Unit</t>
  </si>
  <si>
    <t>Cust ID</t>
  </si>
  <si>
    <t>Tên CH</t>
  </si>
  <si>
    <t>Water meter index  ( M3)</t>
  </si>
  <si>
    <t>Calculation</t>
  </si>
  <si>
    <t>Phải thu T06/2022</t>
  </si>
  <si>
    <t>Công nợ Bravo 09/07/22</t>
  </si>
  <si>
    <t xml:space="preserve">Tổng tiền </t>
  </si>
  <si>
    <t>Phát sinh tháng 05/2022</t>
  </si>
  <si>
    <t>Chênh lệch về tiền</t>
  </si>
  <si>
    <t>Chỉ số tháng 05</t>
  </si>
  <si>
    <t>Chênh lệch chỉ số</t>
  </si>
  <si>
    <t>01/07/2022</t>
  </si>
  <si>
    <t>01/06/2022</t>
  </si>
  <si>
    <t>Total Balance</t>
  </si>
  <si>
    <t>Thuế VAT 5%</t>
  </si>
  <si>
    <t>Phí BVMT 10%</t>
  </si>
  <si>
    <t>Tổng</t>
  </si>
  <si>
    <t>B101</t>
  </si>
  <si>
    <t>B102</t>
  </si>
  <si>
    <t>B103</t>
  </si>
  <si>
    <t>B104</t>
  </si>
  <si>
    <t>B105</t>
  </si>
  <si>
    <t>B106</t>
  </si>
  <si>
    <t>B107</t>
  </si>
  <si>
    <t>B109</t>
  </si>
  <si>
    <t>B110</t>
  </si>
  <si>
    <t>B111</t>
  </si>
  <si>
    <t>B112</t>
  </si>
  <si>
    <t>B114</t>
  </si>
  <si>
    <t>B115</t>
  </si>
  <si>
    <t>B116</t>
  </si>
  <si>
    <t>B117</t>
  </si>
  <si>
    <t>B118</t>
  </si>
  <si>
    <t>B119</t>
  </si>
  <si>
    <t>B120</t>
  </si>
  <si>
    <t>B121</t>
  </si>
  <si>
    <t>B122</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</si>
  <si>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</si>
  <si>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</si>
  <si>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</si>
  <si>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</si>
  <si>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</si>
  <si>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</si>
  <si>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</si>
  <si>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</si>
  <si>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</si>
  <si>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</si>
  <si>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</si>
  <si>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</si>
  <si>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</si>
  <si>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</si>
  <si>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</si>
  <si>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</si>
  <si>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</si>
  <si>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</si>
  <si>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</si>
  <si>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</si>
  <si>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</si>
  <si>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</si>
  <si>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</si>
  <si>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B224</t>
  </si>
  <si>
    <t>B301</t>
  </si>
  <si>
    <t>B302</t>
  </si>
  <si>
    <t>B303</t>
  </si>
  <si>
    <t>B304</t>
  </si>
  <si>
    <t>B305</t>
  </si>
  <si>
    <t>B306</t>
  </si>
  <si>
    <t>B307</t>
  </si>
  <si>
    <t>B308</t>
  </si>
  <si>
    <t>B309</t>
  </si>
  <si>
    <t>B310</t>
  </si>
  <si>
    <t>B311</t>
  </si>
  <si>
    <t>B312</t>
  </si>
  <si>
    <t>B313</t>
  </si>
  <si>
    <t>B314</t>
  </si>
  <si>
    <t>B315</t>
  </si>
  <si>
    <t>B316</t>
  </si>
  <si>
    <t>B317</t>
  </si>
  <si>
    <t>B318</t>
  </si>
  <si>
    <t>B319</t>
  </si>
  <si>
    <t>B320</t>
  </si>
  <si>
    <t>B321</t>
  </si>
  <si>
    <t>B322</t>
  </si>
  <si>
    <t>B323</t>
  </si>
  <si>
    <t>B324</t>
  </si>
  <si>
    <t>B401</t>
  </si>
  <si>
    <t>B402</t>
  </si>
  <si>
    <t>B403</t>
  </si>
  <si>
    <t>B404</t>
  </si>
  <si>
    <t>B405</t>
  </si>
  <si>
    <t>B406</t>
  </si>
  <si>
    <t>B407</t>
  </si>
  <si>
    <t>B408</t>
  </si>
  <si>
    <t>B409</t>
  </si>
  <si>
    <t>B410</t>
  </si>
  <si>
    <t>B411</t>
  </si>
  <si>
    <t>B412</t>
  </si>
  <si>
    <t>B413</t>
  </si>
  <si>
    <t>B414</t>
  </si>
  <si>
    <t>B415</t>
  </si>
  <si>
    <t>B416</t>
  </si>
  <si>
    <t>B417</t>
  </si>
  <si>
    <t>B418</t>
  </si>
  <si>
    <t>B419</t>
  </si>
  <si>
    <t>B420</t>
  </si>
  <si>
    <t>B421</t>
  </si>
  <si>
    <t>B422</t>
  </si>
  <si>
    <t>B423</t>
  </si>
  <si>
    <t>B424</t>
  </si>
  <si>
    <t>B501</t>
  </si>
  <si>
    <t>B502</t>
  </si>
  <si>
    <t>B503</t>
  </si>
  <si>
    <t>B504</t>
  </si>
  <si>
    <t>B505</t>
  </si>
  <si>
    <t>B506</t>
  </si>
  <si>
    <t>B507</t>
  </si>
  <si>
    <t>B508</t>
  </si>
  <si>
    <t>B509</t>
  </si>
  <si>
    <t>B510</t>
  </si>
  <si>
    <t>B511</t>
  </si>
  <si>
    <t>B512</t>
  </si>
  <si>
    <t>B513</t>
  </si>
  <si>
    <t>B514</t>
  </si>
  <si>
    <t>B515</t>
  </si>
  <si>
    <t>B516</t>
  </si>
  <si>
    <t>B517</t>
  </si>
  <si>
    <t>B518</t>
  </si>
  <si>
    <t>B519</t>
  </si>
  <si>
    <t>B520</t>
  </si>
  <si>
    <t>B521</t>
  </si>
  <si>
    <t>B522</t>
  </si>
  <si>
    <t>B523</t>
  </si>
  <si>
    <t>B524</t>
  </si>
  <si>
    <t>B601</t>
  </si>
  <si>
    <t>B602</t>
  </si>
  <si>
    <t>B603</t>
  </si>
  <si>
    <t>B604</t>
  </si>
  <si>
    <t>B605</t>
  </si>
  <si>
    <t>B606</t>
  </si>
  <si>
    <t>B607</t>
  </si>
  <si>
    <t>B608</t>
  </si>
  <si>
    <t>B609</t>
  </si>
  <si>
    <t>B610</t>
  </si>
  <si>
    <t>B611</t>
  </si>
  <si>
    <t>B612</t>
  </si>
  <si>
    <t>B613</t>
  </si>
  <si>
    <t>B614</t>
  </si>
  <si>
    <t>B615</t>
  </si>
  <si>
    <t>B616</t>
  </si>
  <si>
    <t>B617</t>
  </si>
  <si>
    <t>B618</t>
  </si>
  <si>
    <t>B619</t>
  </si>
  <si>
    <t>B620</t>
  </si>
  <si>
    <t>B621</t>
  </si>
  <si>
    <t>B622</t>
  </si>
  <si>
    <t>B623</t>
  </si>
  <si>
    <t>B624</t>
  </si>
  <si>
    <t>B701</t>
  </si>
  <si>
    <t>B702</t>
  </si>
  <si>
    <t>B703</t>
  </si>
  <si>
    <t>B704</t>
  </si>
  <si>
    <t>B705</t>
  </si>
  <si>
    <t>B706</t>
  </si>
  <si>
    <t>B801</t>
  </si>
  <si>
    <t>B802</t>
  </si>
  <si>
    <t>B803</t>
  </si>
  <si>
    <t>B804</t>
  </si>
  <si>
    <t>B805</t>
  </si>
  <si>
    <t>B806</t>
  </si>
  <si>
    <t>B901</t>
  </si>
  <si>
    <t>B902</t>
  </si>
  <si>
    <t>B903</t>
  </si>
  <si>
    <t>B904</t>
  </si>
  <si>
    <t>B905</t>
  </si>
  <si>
    <t>B906</t>
  </si>
  <si>
    <t>B1001</t>
  </si>
  <si>
    <t>B1002</t>
  </si>
  <si>
    <t>B1003</t>
  </si>
  <si>
    <t>B1004</t>
  </si>
  <si>
    <t>B1005</t>
  </si>
  <si>
    <t>B1006</t>
  </si>
  <si>
    <t>C101</t>
  </si>
  <si>
    <t>C102</t>
  </si>
  <si>
    <t>C103</t>
  </si>
  <si>
    <t>C104</t>
  </si>
  <si>
    <t>C105</t>
  </si>
  <si>
    <t>C106</t>
  </si>
  <si>
    <t>C107</t>
  </si>
  <si>
    <t>C108</t>
  </si>
  <si>
    <t>C109</t>
  </si>
  <si>
    <t>C110</t>
  </si>
  <si>
    <t>C111</t>
  </si>
  <si>
    <t>C112</t>
  </si>
  <si>
    <t>C113</t>
  </si>
  <si>
    <t>C114</t>
  </si>
  <si>
    <t>C115</t>
  </si>
  <si>
    <t>C116</t>
  </si>
  <si>
    <t>C117</t>
  </si>
  <si>
    <t>C201</t>
  </si>
  <si>
    <t>C202</t>
  </si>
  <si>
    <t>C203</t>
  </si>
  <si>
    <t>C204</t>
  </si>
  <si>
    <t>C205</t>
  </si>
  <si>
    <t>C206</t>
  </si>
  <si>
    <t>C207</t>
  </si>
  <si>
    <t>C208</t>
  </si>
  <si>
    <t>C209</t>
  </si>
  <si>
    <t>C210</t>
  </si>
  <si>
    <t>C211</t>
  </si>
  <si>
    <t>C212</t>
  </si>
  <si>
    <t>C213</t>
  </si>
  <si>
    <t>C214</t>
  </si>
  <si>
    <t>C215</t>
  </si>
  <si>
    <t>C216</t>
  </si>
  <si>
    <t>C217</t>
  </si>
  <si>
    <t>C218</t>
  </si>
  <si>
    <t>C301</t>
  </si>
  <si>
    <t>C302</t>
  </si>
  <si>
    <t>C303</t>
  </si>
  <si>
    <t>C304</t>
  </si>
  <si>
    <t>C305</t>
  </si>
  <si>
    <t>C306</t>
  </si>
  <si>
    <t>C307</t>
  </si>
  <si>
    <t>C308</t>
  </si>
  <si>
    <t>C309</t>
  </si>
  <si>
    <t>C310</t>
  </si>
  <si>
    <t>C311</t>
  </si>
  <si>
    <t>C312</t>
  </si>
  <si>
    <t>C313</t>
  </si>
  <si>
    <t>C314</t>
  </si>
  <si>
    <t>C315</t>
  </si>
  <si>
    <t>C316</t>
  </si>
  <si>
    <t>C317</t>
  </si>
  <si>
    <t>C318</t>
  </si>
  <si>
    <t>C401</t>
  </si>
  <si>
    <t>C402</t>
  </si>
  <si>
    <t>C403</t>
  </si>
  <si>
    <t>C404</t>
  </si>
  <si>
    <t>C405</t>
  </si>
  <si>
    <t>C406</t>
  </si>
  <si>
    <t>C407</t>
  </si>
  <si>
    <t>C408</t>
  </si>
  <si>
    <t>C409</t>
  </si>
  <si>
    <t>C410</t>
  </si>
  <si>
    <t>C413</t>
  </si>
  <si>
    <t>C414</t>
  </si>
  <si>
    <t>C415</t>
  </si>
  <si>
    <t>C416</t>
  </si>
  <si>
    <t>C417</t>
  </si>
  <si>
    <t>C418</t>
  </si>
  <si>
    <t>C501</t>
  </si>
  <si>
    <t>C502</t>
  </si>
  <si>
    <t>C503</t>
  </si>
  <si>
    <t>C504</t>
  </si>
  <si>
    <t>C505</t>
  </si>
  <si>
    <t>C506</t>
  </si>
  <si>
    <t>C507</t>
  </si>
  <si>
    <t>C508</t>
  </si>
  <si>
    <t>C509</t>
  </si>
  <si>
    <t>C510</t>
  </si>
  <si>
    <t>C511</t>
  </si>
  <si>
    <t>C512</t>
  </si>
  <si>
    <t>C513</t>
  </si>
  <si>
    <t>C514</t>
  </si>
  <si>
    <t>C515</t>
  </si>
  <si>
    <t>C516</t>
  </si>
  <si>
    <t>C517</t>
  </si>
  <si>
    <t>C518</t>
  </si>
  <si>
    <t>C601</t>
  </si>
  <si>
    <t>C602</t>
  </si>
  <si>
    <t>C603</t>
  </si>
  <si>
    <t>C604</t>
  </si>
  <si>
    <t>C605</t>
  </si>
  <si>
    <t>C606</t>
  </si>
  <si>
    <t>C607</t>
  </si>
  <si>
    <t>C608</t>
  </si>
  <si>
    <t>C609</t>
  </si>
  <si>
    <t>C610</t>
  </si>
  <si>
    <t>C611</t>
  </si>
  <si>
    <t>C612</t>
  </si>
  <si>
    <t>C613</t>
  </si>
  <si>
    <t>C614</t>
  </si>
  <si>
    <t>C615</t>
  </si>
  <si>
    <t>C616</t>
  </si>
  <si>
    <t>C617</t>
  </si>
  <si>
    <t>C618</t>
  </si>
  <si>
    <t>C701</t>
  </si>
  <si>
    <t>C702</t>
  </si>
  <si>
    <t>C703</t>
  </si>
  <si>
    <t>C704</t>
  </si>
  <si>
    <t>C801</t>
  </si>
  <si>
    <t>C802</t>
  </si>
  <si>
    <t>C803</t>
  </si>
  <si>
    <t>C804</t>
  </si>
  <si>
    <t>C901</t>
  </si>
  <si>
    <t>C902</t>
  </si>
  <si>
    <t>C903</t>
  </si>
  <si>
    <t>C904</t>
  </si>
  <si>
    <t>C1001</t>
  </si>
  <si>
    <t>C1002</t>
  </si>
  <si>
    <t>C1003</t>
  </si>
  <si>
    <t>C1004</t>
  </si>
  <si>
    <t>E401</t>
  </si>
  <si>
    <t>E402</t>
  </si>
  <si>
    <t>E403</t>
  </si>
  <si>
    <t>E501</t>
  </si>
  <si>
    <t>E502</t>
  </si>
  <si>
    <t>E503</t>
  </si>
  <si>
    <t>E504</t>
  </si>
  <si>
    <t>E601</t>
  </si>
  <si>
    <t>E602</t>
  </si>
  <si>
    <t>E603</t>
  </si>
  <si>
    <t>E604</t>
  </si>
  <si>
    <t>E701</t>
  </si>
  <si>
    <t>E702</t>
  </si>
  <si>
    <t>E703</t>
  </si>
  <si>
    <t>E704</t>
  </si>
  <si>
    <t>E801</t>
  </si>
  <si>
    <t>E802</t>
  </si>
  <si>
    <t>E803</t>
  </si>
  <si>
    <t>E804</t>
  </si>
  <si>
    <t>E901</t>
  </si>
  <si>
    <t>E902</t>
  </si>
  <si>
    <t>E903</t>
  </si>
  <si>
    <t>E904</t>
  </si>
  <si>
    <t>E1001</t>
  </si>
  <si>
    <t>E1002</t>
  </si>
  <si>
    <t>E1003</t>
  </si>
  <si>
    <t>E1004</t>
  </si>
  <si>
    <t>E1101</t>
  </si>
  <si>
    <t>E1102</t>
  </si>
  <si>
    <t>E1103</t>
  </si>
  <si>
    <t>E1104</t>
  </si>
  <si>
    <t>E1201</t>
  </si>
  <si>
    <t>E1202</t>
  </si>
  <si>
    <t>E1203</t>
  </si>
  <si>
    <t>E1204</t>
  </si>
  <si>
    <t>E12A01</t>
  </si>
  <si>
    <t>E1301</t>
  </si>
  <si>
    <t>E1302</t>
  </si>
  <si>
    <t>E1303</t>
  </si>
  <si>
    <t>E1304</t>
  </si>
  <si>
    <t>E1401</t>
  </si>
  <si>
    <t>E1402</t>
  </si>
  <si>
    <t>E1403</t>
  </si>
  <si>
    <t>E1404</t>
  </si>
  <si>
    <t>E1501</t>
  </si>
  <si>
    <t>E1502</t>
  </si>
  <si>
    <t>E1503</t>
  </si>
  <si>
    <t>E1504</t>
  </si>
  <si>
    <t>E1601</t>
  </si>
  <si>
    <t>E1602</t>
  </si>
  <si>
    <t>E1603</t>
  </si>
  <si>
    <t>E1604</t>
  </si>
  <si>
    <t>E1701</t>
  </si>
  <si>
    <t>E1702</t>
  </si>
  <si>
    <t>E1703</t>
  </si>
  <si>
    <t>E1704</t>
  </si>
  <si>
    <t>E1801</t>
  </si>
  <si>
    <t>E1802</t>
  </si>
  <si>
    <t>E1803</t>
  </si>
  <si>
    <t>E1804</t>
  </si>
  <si>
    <t>E1901</t>
  </si>
  <si>
    <t>E1902</t>
  </si>
  <si>
    <t>E1903</t>
  </si>
  <si>
    <t>E1904</t>
  </si>
  <si>
    <t>E2001</t>
  </si>
  <si>
    <t>E2002</t>
  </si>
  <si>
    <t>E2003</t>
  </si>
  <si>
    <t>E2004</t>
  </si>
  <si>
    <t>E2101</t>
  </si>
  <si>
    <t>E2102</t>
  </si>
  <si>
    <t>E2103</t>
  </si>
  <si>
    <t>E2104</t>
  </si>
  <si>
    <t>E2201</t>
  </si>
  <si>
    <t>E2202</t>
  </si>
  <si>
    <t>E2301</t>
  </si>
  <si>
    <t>E2302</t>
  </si>
  <si>
    <t>E2401</t>
  </si>
  <si>
    <t>E2402</t>
  </si>
  <si>
    <t>E2501</t>
  </si>
  <si>
    <t>E2502</t>
  </si>
  <si>
    <t>E2601</t>
  </si>
  <si>
    <t>E2602</t>
  </si>
  <si>
    <t>W401</t>
  </si>
  <si>
    <t>W402</t>
  </si>
  <si>
    <t>W403</t>
  </si>
  <si>
    <t>W404</t>
  </si>
  <si>
    <t>W501</t>
  </si>
  <si>
    <t>W502</t>
  </si>
  <si>
    <t>W503</t>
  </si>
  <si>
    <t>W504</t>
  </si>
  <si>
    <t>W601</t>
  </si>
  <si>
    <t>W602</t>
  </si>
  <si>
    <t>W603</t>
  </si>
  <si>
    <t>W604</t>
  </si>
  <si>
    <t>W701</t>
  </si>
  <si>
    <t>W702</t>
  </si>
  <si>
    <t>W703</t>
  </si>
  <si>
    <t>W704</t>
  </si>
  <si>
    <t>W801</t>
  </si>
  <si>
    <t>W802</t>
  </si>
  <si>
    <t>W803</t>
  </si>
  <si>
    <t>W804</t>
  </si>
  <si>
    <t>W901</t>
  </si>
  <si>
    <t>W902</t>
  </si>
  <si>
    <t>W903</t>
  </si>
  <si>
    <t>W904</t>
  </si>
  <si>
    <t>W1001</t>
  </si>
  <si>
    <t>W1002</t>
  </si>
  <si>
    <t>W1003</t>
  </si>
  <si>
    <t>W1004</t>
  </si>
  <si>
    <t>W1101</t>
  </si>
  <si>
    <t>W1102</t>
  </si>
  <si>
    <t>W1103</t>
  </si>
  <si>
    <t>W1104</t>
  </si>
  <si>
    <t>W1201</t>
  </si>
  <si>
    <t>W1202</t>
  </si>
  <si>
    <t>W1203</t>
  </si>
  <si>
    <t>W1204</t>
  </si>
  <si>
    <t>W1301</t>
  </si>
  <si>
    <t>W1302</t>
  </si>
  <si>
    <t>W1303</t>
  </si>
  <si>
    <t>W1304</t>
  </si>
  <si>
    <t>W1401</t>
  </si>
  <si>
    <t>W1402</t>
  </si>
  <si>
    <t>W1403</t>
  </si>
  <si>
    <t>W1404</t>
  </si>
  <si>
    <t>W1501</t>
  </si>
  <si>
    <t>W1502</t>
  </si>
  <si>
    <t>W1503</t>
  </si>
  <si>
    <t>W1504</t>
  </si>
  <si>
    <t>W1601</t>
  </si>
  <si>
    <t>W1602</t>
  </si>
  <si>
    <t>W1603</t>
  </si>
  <si>
    <t>W1604</t>
  </si>
  <si>
    <t>W1701</t>
  </si>
  <si>
    <t>W1702</t>
  </si>
  <si>
    <t>W1703</t>
  </si>
  <si>
    <t>W1704</t>
  </si>
  <si>
    <t>W1801</t>
  </si>
  <si>
    <t>W1802</t>
  </si>
  <si>
    <t>W1803</t>
  </si>
  <si>
    <t>W1804</t>
  </si>
  <si>
    <t>W1901</t>
  </si>
  <si>
    <t>W1902</t>
  </si>
  <si>
    <t>W1903</t>
  </si>
  <si>
    <t>W1904</t>
  </si>
  <si>
    <t>W2001</t>
  </si>
  <si>
    <t>W2002</t>
  </si>
  <si>
    <t>W2003</t>
  </si>
  <si>
    <t>W2004</t>
  </si>
  <si>
    <t>W2101</t>
  </si>
  <si>
    <t>W2102</t>
  </si>
  <si>
    <t>W2103</t>
  </si>
  <si>
    <t>W2104</t>
  </si>
  <si>
    <t>W2201</t>
  </si>
  <si>
    <t>W2202</t>
  </si>
  <si>
    <t>W2302</t>
  </si>
  <si>
    <t>W2301</t>
  </si>
  <si>
    <t>W2401</t>
  </si>
  <si>
    <t>W2402</t>
  </si>
  <si>
    <t>W2501</t>
  </si>
  <si>
    <t>W2502</t>
  </si>
  <si>
    <t>W2601</t>
  </si>
  <si>
    <t>W2602</t>
  </si>
  <si>
    <t>Tổng Villa</t>
  </si>
  <si>
    <t>Tổng cộng</t>
  </si>
  <si>
    <t xml:space="preserve">Chỉ số nước </t>
  </si>
  <si>
    <t>Manor</t>
  </si>
  <si>
    <t>Villas</t>
  </si>
  <si>
    <t>D26</t>
  </si>
  <si>
    <t>D27</t>
  </si>
  <si>
    <t>D28</t>
  </si>
  <si>
    <t>D29</t>
  </si>
  <si>
    <t>D30</t>
  </si>
  <si>
    <t>D31</t>
  </si>
  <si>
    <t>D32</t>
  </si>
  <si>
    <t>D33</t>
  </si>
  <si>
    <t>D01</t>
  </si>
  <si>
    <t>D02</t>
  </si>
  <si>
    <t>D03</t>
  </si>
  <si>
    <t>D04</t>
  </si>
  <si>
    <t>D05</t>
  </si>
  <si>
    <t>D06</t>
  </si>
  <si>
    <t>D07</t>
  </si>
  <si>
    <t>D08</t>
  </si>
  <si>
    <t>D09</t>
  </si>
  <si>
    <t>D10</t>
  </si>
  <si>
    <t>D11</t>
  </si>
  <si>
    <t>D12</t>
  </si>
  <si>
    <t>D13</t>
  </si>
  <si>
    <t>D14</t>
  </si>
  <si>
    <t>D15</t>
  </si>
  <si>
    <t>D16</t>
  </si>
  <si>
    <t>D17</t>
  </si>
  <si>
    <t>D18</t>
  </si>
  <si>
    <t>D19</t>
  </si>
  <si>
    <t>D20</t>
  </si>
  <si>
    <t>D21</t>
  </si>
  <si>
    <t>D22</t>
  </si>
  <si>
    <t>D23</t>
  </si>
  <si>
    <t>D25</t>
  </si>
  <si>
    <t>E01</t>
  </si>
  <si>
    <t>E02</t>
  </si>
  <si>
    <t>E03</t>
  </si>
  <si>
    <t>E04</t>
  </si>
  <si>
    <t>E05</t>
  </si>
  <si>
    <t>E06</t>
  </si>
  <si>
    <t>E07</t>
  </si>
  <si>
    <t>E08</t>
  </si>
  <si>
    <t>E09</t>
  </si>
  <si>
    <t>E10</t>
  </si>
  <si>
    <t>E11</t>
  </si>
  <si>
    <t>E12</t>
  </si>
  <si>
    <t>E13</t>
  </si>
  <si>
    <t>E14</t>
  </si>
  <si>
    <t>E15</t>
  </si>
  <si>
    <t>E16</t>
  </si>
  <si>
    <t>E17</t>
  </si>
  <si>
    <t>E18</t>
  </si>
  <si>
    <t>E19</t>
  </si>
  <si>
    <t>E20</t>
  </si>
  <si>
    <t>E21</t>
  </si>
  <si>
    <t>E22</t>
  </si>
  <si>
    <t>Tổng số/ Total water consumption</t>
  </si>
  <si>
    <t>ĐH 1</t>
  </si>
  <si>
    <t>ĐH 2</t>
  </si>
  <si>
    <t xml:space="preserve"> - Thanh toán bằng tiền mặt tại bộ phận kế toán Văn phòng tầng G-Tháp E tòa nhà The Manor HN/ By cash at accounting Dep. G Floor The Manor HN, </t>
  </si>
  <si>
    <r>
      <rPr>
        <i/>
        <sz val="10"/>
        <rFont val="Times New Roman"/>
        <charset val="134"/>
      </rPr>
      <t xml:space="preserve">TÊN TK(A/C NAME):   </t>
    </r>
    <r>
      <rPr>
        <b/>
        <i/>
        <sz val="10"/>
        <rFont val="Times New Roman"/>
        <charset val="134"/>
      </rPr>
      <t xml:space="preserve">Công ty Cổ phần Quản lý Bất động sản         </t>
    </r>
    <r>
      <rPr>
        <b/>
        <i/>
        <sz val="10"/>
        <color theme="0"/>
        <rFont val="Times New Roman"/>
        <charset val="134"/>
      </rPr>
      <t xml:space="preserve"> .</t>
    </r>
    <r>
      <rPr>
        <b/>
        <i/>
        <sz val="10"/>
        <rFont val="Times New Roman"/>
        <charset val="134"/>
      </rPr>
      <t xml:space="preserve"> </t>
    </r>
    <r>
      <rPr>
        <b/>
        <i/>
        <sz val="10"/>
        <color theme="0"/>
        <rFont val="Times New Roman"/>
        <charset val="134"/>
      </rPr>
      <t xml:space="preserve">. </t>
    </r>
    <r>
      <rPr>
        <b/>
        <i/>
        <sz val="10"/>
        <rFont val="Times New Roman"/>
        <charset val="134"/>
      </rPr>
      <t xml:space="preserve">                                     Bình Minh Thăng Long PMC</t>
    </r>
  </si>
  <si>
    <r>
      <rPr>
        <i/>
        <sz val="10"/>
        <rFont val="Times New Roman"/>
        <charset val="134"/>
      </rPr>
      <t xml:space="preserve">TK VND (VND A/C):   </t>
    </r>
    <r>
      <rPr>
        <b/>
        <i/>
        <sz val="10"/>
        <rFont val="Times New Roman"/>
        <charset val="134"/>
      </rPr>
      <t xml:space="preserve"> 4521 0004 666 666</t>
    </r>
  </si>
  <si>
    <t>In word :</t>
  </si>
  <si>
    <t xml:space="preserve">     Người lập/Prepared by</t>
  </si>
  <si>
    <t xml:space="preserve">Tổng số </t>
  </si>
  <si>
    <t>Thành tiền</t>
  </si>
  <si>
    <t>Người lập/Prepared by</t>
  </si>
  <si>
    <t>Ban quản lý Tòa nhà The Manor HN</t>
  </si>
  <si>
    <t>Bảng tổng hợp công nợ nước phải thu khu Villas</t>
  </si>
  <si>
    <t>Từ ngày 01/06/2022 đến ngày 01/07/2022</t>
  </si>
  <si>
    <t>STT</t>
  </si>
  <si>
    <t>Số KT</t>
  </si>
  <si>
    <t>Số DH</t>
  </si>
  <si>
    <t>Số căn</t>
  </si>
  <si>
    <t>Ten chu ho</t>
  </si>
  <si>
    <t>Ngay ban giao</t>
  </si>
  <si>
    <t>Cust code</t>
  </si>
  <si>
    <t>Chỉ số</t>
  </si>
  <si>
    <t>Tiêu thụ 
M3</t>
  </si>
  <si>
    <t>Tổng tiền</t>
  </si>
  <si>
    <t>Công nợ Bravo 09/07/2022</t>
  </si>
  <si>
    <t>Tổng công nợ</t>
  </si>
  <si>
    <t>Phát sinh tháng 05</t>
  </si>
  <si>
    <t>Chênh lệch về chỉ số</t>
  </si>
  <si>
    <t>Ghi chú</t>
  </si>
  <si>
    <t>Số công tơ</t>
  </si>
  <si>
    <t>Thành tiền 1</t>
  </si>
  <si>
    <t>10% phí BVMT</t>
  </si>
  <si>
    <t>1G4-VI</t>
  </si>
  <si>
    <t>01 Villa D</t>
  </si>
  <si>
    <t>01836</t>
  </si>
  <si>
    <t>1/7/08</t>
  </si>
  <si>
    <t>1G4-E</t>
  </si>
  <si>
    <t>2G4-VI</t>
  </si>
  <si>
    <t>02 Villa D</t>
  </si>
  <si>
    <t>02406</t>
  </si>
  <si>
    <t>29/9/07</t>
  </si>
  <si>
    <t>2G4-E</t>
  </si>
  <si>
    <t>3G2-VI</t>
  </si>
  <si>
    <t>03 Villa D</t>
  </si>
  <si>
    <t>01987</t>
  </si>
  <si>
    <t>21/11/07</t>
  </si>
  <si>
    <t>3G2-E</t>
  </si>
  <si>
    <t>4M2- VI</t>
  </si>
  <si>
    <t>04 Villa D</t>
  </si>
  <si>
    <t>8/3/08</t>
  </si>
  <si>
    <t>5G2-VI</t>
  </si>
  <si>
    <t>05 Villa D</t>
  </si>
  <si>
    <t>01839</t>
  </si>
  <si>
    <t>21/1/08</t>
  </si>
  <si>
    <t>5G2-E</t>
  </si>
  <si>
    <t>6G3-VI</t>
  </si>
  <si>
    <t>06 Villa D</t>
  </si>
  <si>
    <t>01938</t>
  </si>
  <si>
    <t>17/11/07</t>
  </si>
  <si>
    <t>6G3-E</t>
  </si>
  <si>
    <t>7G3-VI</t>
  </si>
  <si>
    <t>07 Villa D</t>
  </si>
  <si>
    <t>02176</t>
  </si>
  <si>
    <t>18/10/08</t>
  </si>
  <si>
    <t>7G3-E</t>
  </si>
  <si>
    <t>8G3-VI</t>
  </si>
  <si>
    <t>08 Villa D</t>
  </si>
  <si>
    <t>01912</t>
  </si>
  <si>
    <t>13/5/07</t>
  </si>
  <si>
    <t>8G3-E</t>
  </si>
  <si>
    <t>9G3-VI</t>
  </si>
  <si>
    <t>09 Villa D</t>
  </si>
  <si>
    <t>02053</t>
  </si>
  <si>
    <t>18/10/07</t>
  </si>
  <si>
    <t>9G3-E</t>
  </si>
  <si>
    <t>10G3-VI</t>
  </si>
  <si>
    <t>10 Villa D</t>
  </si>
  <si>
    <t>02024</t>
  </si>
  <si>
    <t>19/2/08</t>
  </si>
  <si>
    <t>10G3-E</t>
  </si>
  <si>
    <t>11G3-VI</t>
  </si>
  <si>
    <t>11 Villa D</t>
  </si>
  <si>
    <t>02014</t>
  </si>
  <si>
    <t>11G3-E</t>
  </si>
  <si>
    <t>12G3-VI</t>
  </si>
  <si>
    <t>12 Villa D</t>
  </si>
  <si>
    <t>02190</t>
  </si>
  <si>
    <t>4/2/08</t>
  </si>
  <si>
    <t>12G3-E</t>
  </si>
  <si>
    <t>13G3-VI</t>
  </si>
  <si>
    <t>13 Villa D</t>
  </si>
  <si>
    <t>01585</t>
  </si>
  <si>
    <t>15/3/08</t>
  </si>
  <si>
    <t>13G3-E</t>
  </si>
  <si>
    <t>14G3-VI</t>
  </si>
  <si>
    <t>14 Villa D</t>
  </si>
  <si>
    <t>02071</t>
  </si>
  <si>
    <t>14/10/07</t>
  </si>
  <si>
    <t>14G3-E</t>
  </si>
  <si>
    <t>15G3-VI</t>
  </si>
  <si>
    <t>15 Villa D</t>
  </si>
  <si>
    <t>01671</t>
  </si>
  <si>
    <t>8/4/08</t>
  </si>
  <si>
    <t>15G3-E</t>
  </si>
  <si>
    <t>16G3-VI</t>
  </si>
  <si>
    <t>16 Villa D</t>
  </si>
  <si>
    <t>02494</t>
  </si>
  <si>
    <t>25/11/07</t>
  </si>
  <si>
    <t>16G3-E</t>
  </si>
  <si>
    <t>17G3-VI</t>
  </si>
  <si>
    <t>17 Villa D</t>
  </si>
  <si>
    <t>01588</t>
  </si>
  <si>
    <t>10/5/08</t>
  </si>
  <si>
    <t>17G3-E</t>
  </si>
  <si>
    <t>18G1-VII</t>
  </si>
  <si>
    <t>18 Villa D</t>
  </si>
  <si>
    <t>01875</t>
  </si>
  <si>
    <t>18G1-E</t>
  </si>
  <si>
    <t>19G4-VI</t>
  </si>
  <si>
    <t>19 Villa D</t>
  </si>
  <si>
    <t>77904</t>
  </si>
  <si>
    <t>19G4-E</t>
  </si>
  <si>
    <t>20G4-VI</t>
  </si>
  <si>
    <t>20 Villa D</t>
  </si>
  <si>
    <t>01696</t>
  </si>
  <si>
    <t>24/2/08</t>
  </si>
  <si>
    <t>20G4-E</t>
  </si>
  <si>
    <t>02264</t>
  </si>
  <si>
    <t>21G4-VI</t>
  </si>
  <si>
    <t>21 Villa D</t>
  </si>
  <si>
    <t>02249</t>
  </si>
  <si>
    <t>19/1/08</t>
  </si>
  <si>
    <t>21G4-E</t>
  </si>
  <si>
    <t>22G4-VI</t>
  </si>
  <si>
    <t>22 Villa D</t>
  </si>
  <si>
    <t>02350</t>
  </si>
  <si>
    <t>21/3/07</t>
  </si>
  <si>
    <t>22G4-E</t>
  </si>
  <si>
    <t>23G4-VI</t>
  </si>
  <si>
    <t>23 Villa D</t>
  </si>
  <si>
    <t>02136</t>
  </si>
  <si>
    <t>5/10/07</t>
  </si>
  <si>
    <t>23G4-E</t>
  </si>
  <si>
    <t>32Q-VI</t>
  </si>
  <si>
    <t>D24</t>
  </si>
  <si>
    <t>24 Villa D</t>
  </si>
  <si>
    <t>02409</t>
  </si>
  <si>
    <t>28/12/07</t>
  </si>
  <si>
    <t>33Q-VI</t>
  </si>
  <si>
    <t>25 Villa D</t>
  </si>
  <si>
    <t>01525</t>
  </si>
  <si>
    <t>26/7/08</t>
  </si>
  <si>
    <t>24G4-VI</t>
  </si>
  <si>
    <t>26 Villa D</t>
  </si>
  <si>
    <t>02281</t>
  </si>
  <si>
    <t>20/4/08</t>
  </si>
  <si>
    <t>24G4-E</t>
  </si>
  <si>
    <t>25G4-VI</t>
  </si>
  <si>
    <t>27 Villa D</t>
  </si>
  <si>
    <t>01521</t>
  </si>
  <si>
    <t>26/3/08</t>
  </si>
  <si>
    <t>25G4-E</t>
  </si>
  <si>
    <t>26G4-VI</t>
  </si>
  <si>
    <t>28 Villa D</t>
  </si>
  <si>
    <t>01806</t>
  </si>
  <si>
    <t>20/12/07</t>
  </si>
  <si>
    <t>26G4-E</t>
  </si>
  <si>
    <t>27G4-VI</t>
  </si>
  <si>
    <t>29 Villa D</t>
  </si>
  <si>
    <t>01712</t>
  </si>
  <si>
    <t>1/8/08</t>
  </si>
  <si>
    <t>27G4-E</t>
  </si>
  <si>
    <t>30 Villa D</t>
  </si>
  <si>
    <t>01900</t>
  </si>
  <si>
    <t>14/3/2010</t>
  </si>
  <si>
    <t>29G4-VI</t>
  </si>
  <si>
    <t>31 Villa D</t>
  </si>
  <si>
    <t>02021</t>
  </si>
  <si>
    <t>18/12/07</t>
  </si>
  <si>
    <t>29G4-E</t>
  </si>
  <si>
    <t>30G4-VI</t>
  </si>
  <si>
    <t>32 Villa D</t>
  </si>
  <si>
    <t>01995</t>
  </si>
  <si>
    <t>27/12/07</t>
  </si>
  <si>
    <t>30G4-E</t>
  </si>
  <si>
    <t>31G4-VI</t>
  </si>
  <si>
    <t>33 Villa D</t>
  </si>
  <si>
    <t>01644</t>
  </si>
  <si>
    <t>31G4-E</t>
  </si>
  <si>
    <t xml:space="preserve"> 1G4-VII</t>
  </si>
  <si>
    <t>01 Villa E</t>
  </si>
  <si>
    <t>02443</t>
  </si>
  <si>
    <t>16/10/07</t>
  </si>
  <si>
    <t>1G4-D</t>
  </si>
  <si>
    <t xml:space="preserve"> 2G4-VII</t>
  </si>
  <si>
    <t>02 Villa E</t>
  </si>
  <si>
    <t>02012</t>
  </si>
  <si>
    <t>10/6/06</t>
  </si>
  <si>
    <t>2G4-D</t>
  </si>
  <si>
    <t xml:space="preserve"> 3G2-VII</t>
  </si>
  <si>
    <t>03 Villa E</t>
  </si>
  <si>
    <t>01561</t>
  </si>
  <si>
    <t xml:space="preserve"> 3G2-D</t>
  </si>
  <si>
    <t>4M1-D</t>
  </si>
  <si>
    <t>04 Villa E</t>
  </si>
  <si>
    <t>0831</t>
  </si>
  <si>
    <t>8/1/08</t>
  </si>
  <si>
    <t xml:space="preserve"> 5G2-VII</t>
  </si>
  <si>
    <t>05 Villa E</t>
  </si>
  <si>
    <t>02421</t>
  </si>
  <si>
    <t xml:space="preserve"> 5G2-D</t>
  </si>
  <si>
    <t>chot ngay 03/12/08</t>
  </si>
  <si>
    <t xml:space="preserve">6G4-VII </t>
  </si>
  <si>
    <t>06 Villa E</t>
  </si>
  <si>
    <t>07210</t>
  </si>
  <si>
    <t>24/11/07</t>
  </si>
  <si>
    <t>6G4-D</t>
  </si>
  <si>
    <t>7G4-VII</t>
  </si>
  <si>
    <t>07 Villa E</t>
  </si>
  <si>
    <t>6/8/07</t>
  </si>
  <si>
    <t>7G4-D</t>
  </si>
  <si>
    <t xml:space="preserve">8G4-VII </t>
  </si>
  <si>
    <t>08 Villa E</t>
  </si>
  <si>
    <t>02140</t>
  </si>
  <si>
    <t>7/1/08</t>
  </si>
  <si>
    <t>8G4-D</t>
  </si>
  <si>
    <t>9G4-VII</t>
  </si>
  <si>
    <t>09 Villa E</t>
  </si>
  <si>
    <t>02023</t>
  </si>
  <si>
    <t>12/6/07</t>
  </si>
  <si>
    <t xml:space="preserve">10G4-VII </t>
  </si>
  <si>
    <t>10 Villa E</t>
  </si>
  <si>
    <t>01749</t>
  </si>
  <si>
    <t>7/12/07</t>
  </si>
  <si>
    <t xml:space="preserve">10G4-D </t>
  </si>
  <si>
    <t>11G4-VII</t>
  </si>
  <si>
    <t>11 Villa E</t>
  </si>
  <si>
    <t>02389</t>
  </si>
  <si>
    <t>15/11/07</t>
  </si>
  <si>
    <t>11G4-D</t>
  </si>
  <si>
    <t xml:space="preserve">12G4-VII </t>
  </si>
  <si>
    <t>12 Villa E</t>
  </si>
  <si>
    <t>01728</t>
  </si>
  <si>
    <t>6/9/07</t>
  </si>
  <si>
    <t xml:space="preserve">12G4-D </t>
  </si>
  <si>
    <t xml:space="preserve">13G4-VII </t>
  </si>
  <si>
    <t>13 Villa E</t>
  </si>
  <si>
    <t>02429</t>
  </si>
  <si>
    <t>7/6/08</t>
  </si>
  <si>
    <t>13G4-D</t>
  </si>
  <si>
    <t xml:space="preserve">14G4-VII </t>
  </si>
  <si>
    <t>14 Villa E</t>
  </si>
  <si>
    <t>02277</t>
  </si>
  <si>
    <t>27/4/08</t>
  </si>
  <si>
    <t xml:space="preserve">14G4-D </t>
  </si>
  <si>
    <t>1G5-VII</t>
  </si>
  <si>
    <t>15 Villa E</t>
  </si>
  <si>
    <t>02324</t>
  </si>
  <si>
    <t>22/5/07</t>
  </si>
  <si>
    <t>16 Villa E</t>
  </si>
  <si>
    <t>02017</t>
  </si>
  <si>
    <t>K cã</t>
  </si>
  <si>
    <t>3G5-VII</t>
  </si>
  <si>
    <t>17 Villa E</t>
  </si>
  <si>
    <t>02259</t>
  </si>
  <si>
    <t>4G5-VII</t>
  </si>
  <si>
    <t>18 Villa E</t>
  </si>
  <si>
    <t>015993</t>
  </si>
  <si>
    <t>5G5-VII</t>
  </si>
  <si>
    <t>19 Villa E</t>
  </si>
  <si>
    <t>044569</t>
  </si>
  <si>
    <t>10/6/07</t>
  </si>
  <si>
    <t>6G5-VII</t>
  </si>
  <si>
    <t>20 Villa E</t>
  </si>
  <si>
    <t>03237</t>
  </si>
  <si>
    <t>7G5-VII</t>
  </si>
  <si>
    <t>21 Villa E</t>
  </si>
  <si>
    <t>8G5-VII</t>
  </si>
  <si>
    <t>22 Villa E</t>
  </si>
  <si>
    <t>07743</t>
  </si>
  <si>
    <t>Cong Vom D</t>
  </si>
  <si>
    <t>Cong vom D</t>
  </si>
  <si>
    <t>Cong vom E</t>
  </si>
  <si>
    <t>Moved in</t>
  </si>
  <si>
    <t>Hà nội, ngày ……... tháng …... năm 2019</t>
  </si>
  <si>
    <t>Kế toán tổng hợp</t>
  </si>
  <si>
    <t>Kế toán thu</t>
  </si>
  <si>
    <t>CÔNG TY CỔ PHẦN QUẢN LÝ BẤT ĐỘNG SẢN BÌNH MINH THĂNG LONG</t>
  </si>
  <si>
    <t>ĐỊA CHỈ: TẦNG G THÁP THE MANOR, ĐƯỜNG MỄ TRÌ, PHƯỜNG MỸ ĐÌNH 1,</t>
  </si>
  <si>
    <t>QUẬN NAM TỪ LIÊM, TP. HÀ NỘI, ViỆT NAM</t>
  </si>
  <si>
    <t>MST: 0105 634 740</t>
  </si>
  <si>
    <t>EMAIL: binhminhthanglong@gmail.com</t>
  </si>
  <si>
    <t xml:space="preserve">TEL: 04 3785 4570                                       </t>
  </si>
  <si>
    <t>HOTLINE: 096 378 5353</t>
  </si>
  <si>
    <t xml:space="preserve">            FAX: 04 3785 4571</t>
  </si>
  <si>
    <r>
      <rPr>
        <sz val="12"/>
        <rFont val="Times New Roman"/>
        <charset val="134"/>
      </rPr>
      <t>Số (</t>
    </r>
    <r>
      <rPr>
        <i/>
        <sz val="12"/>
        <rFont val="Times New Roman"/>
        <charset val="134"/>
      </rPr>
      <t>Number):</t>
    </r>
  </si>
  <si>
    <t>WC 1512</t>
  </si>
  <si>
    <r>
      <rPr>
        <sz val="12"/>
        <rFont val="Times New Roman"/>
        <charset val="134"/>
      </rPr>
      <t>Ngày (</t>
    </r>
    <r>
      <rPr>
        <i/>
        <sz val="12"/>
        <rFont val="Times New Roman"/>
        <charset val="134"/>
      </rPr>
      <t>Date</t>
    </r>
    <r>
      <rPr>
        <sz val="12"/>
        <rFont val="Times New Roman"/>
        <charset val="134"/>
      </rPr>
      <t>)</t>
    </r>
  </si>
  <si>
    <t>14/12/2015/ December 14, 2015</t>
  </si>
  <si>
    <r>
      <rPr>
        <sz val="12"/>
        <rFont val="Times New Roman"/>
        <charset val="134"/>
      </rPr>
      <t>Khách hàng (</t>
    </r>
    <r>
      <rPr>
        <i/>
        <sz val="12"/>
        <rFont val="Times New Roman"/>
        <charset val="134"/>
      </rPr>
      <t>Client)</t>
    </r>
  </si>
  <si>
    <r>
      <rPr>
        <sz val="12"/>
        <rFont val="Times New Roman"/>
        <charset val="134"/>
      </rPr>
      <t>Địa chỉ căn hộ (</t>
    </r>
    <r>
      <rPr>
        <i/>
        <sz val="12"/>
        <rFont val="Times New Roman"/>
        <charset val="134"/>
      </rPr>
      <t>Address</t>
    </r>
    <r>
      <rPr>
        <sz val="12"/>
        <rFont val="Times New Roman"/>
        <charset val="134"/>
      </rPr>
      <t>)</t>
    </r>
  </si>
  <si>
    <t>The Manor Hà Nội</t>
  </si>
  <si>
    <t xml:space="preserve">Hạn thanh toán </t>
  </si>
  <si>
    <t>24/12/2015/ December 24, 2015</t>
  </si>
  <si>
    <t>(Latest payment date with no Penalty)</t>
  </si>
  <si>
    <r>
      <rPr>
        <b/>
        <sz val="12"/>
        <rFont val="Times New Roman"/>
        <charset val="134"/>
      </rPr>
      <t>Dịch vụ cung cấp (</t>
    </r>
    <r>
      <rPr>
        <b/>
        <i/>
        <sz val="12"/>
        <rFont val="Times New Roman"/>
        <charset val="134"/>
      </rPr>
      <t>Services Provided</t>
    </r>
    <r>
      <rPr>
        <b/>
        <sz val="12"/>
        <rFont val="Times New Roman"/>
        <charset val="134"/>
      </rPr>
      <t>)</t>
    </r>
  </si>
  <si>
    <t>Thành tiền
(đã gồm 5% VAT)</t>
  </si>
  <si>
    <t>Phí VSMT
10%</t>
  </si>
  <si>
    <r>
      <rPr>
        <b/>
        <sz val="12"/>
        <rFont val="Times New Roman"/>
        <charset val="134"/>
      </rPr>
      <t xml:space="preserve">Tổng cộng
</t>
    </r>
    <r>
      <rPr>
        <sz val="12"/>
        <rFont val="Times New Roman"/>
        <charset val="134"/>
      </rPr>
      <t>Sub total</t>
    </r>
  </si>
  <si>
    <t xml:space="preserve"> - Tiền nước tháng 11 (từ 31/10/2015 đến 30/11/2015)</t>
  </si>
  <si>
    <t xml:space="preserve">    Water charge from  Oct 31 to Nov 30, 2015 </t>
  </si>
  <si>
    <t>Tổng M3</t>
  </si>
  <si>
    <t>ĐH 1/ Indicator 1</t>
  </si>
  <si>
    <t xml:space="preserve"> - - -&gt;</t>
  </si>
  <si>
    <t>ĐG</t>
  </si>
  <si>
    <t>M3</t>
  </si>
  <si>
    <t xml:space="preserve"> - Thu bổ sung tăng giá tiền nước tháng 10-2015/ Addition water's fee of Oct,15</t>
  </si>
  <si>
    <t xml:space="preserve"> - Nợ chưa thanh toán đến T10/15 / Oustanding Debt of Oct,15</t>
  </si>
  <si>
    <r>
      <rPr>
        <b/>
        <sz val="12"/>
        <rFont val="Times New Roman"/>
        <charset val="134"/>
      </rPr>
      <t>Tổng cộng (</t>
    </r>
    <r>
      <rPr>
        <b/>
        <i/>
        <sz val="12"/>
        <rFont val="Times New Roman"/>
        <charset val="134"/>
      </rPr>
      <t>Amount Owing)</t>
    </r>
  </si>
  <si>
    <t>+</t>
  </si>
  <si>
    <t>In words:</t>
  </si>
  <si>
    <r>
      <rPr>
        <b/>
        <sz val="11"/>
        <rFont val="Arial"/>
        <charset val="134"/>
      </rPr>
      <t>Chi tiết thanh toán/</t>
    </r>
    <r>
      <rPr>
        <b/>
        <i/>
        <sz val="11"/>
        <rFont val="Arial"/>
        <charset val="134"/>
      </rPr>
      <t xml:space="preserve"> Payment detail</t>
    </r>
    <r>
      <rPr>
        <b/>
        <sz val="11"/>
        <rFont val="Arial"/>
        <charset val="134"/>
      </rPr>
      <t>:</t>
    </r>
  </si>
  <si>
    <r>
      <rPr>
        <sz val="11"/>
        <rFont val="Arial"/>
        <charset val="134"/>
      </rPr>
      <t xml:space="preserve"> - Thanh toán bằng tiền mặt tại bộ phận kế toán </t>
    </r>
    <r>
      <rPr>
        <b/>
        <sz val="11"/>
        <rFont val="Arial"/>
        <charset val="134"/>
      </rPr>
      <t>Văn phòng tầng G</t>
    </r>
    <r>
      <rPr>
        <sz val="11"/>
        <rFont val="Arial"/>
        <charset val="134"/>
      </rPr>
      <t>-</t>
    </r>
    <r>
      <rPr>
        <b/>
        <sz val="11"/>
        <rFont val="Arial"/>
        <charset val="134"/>
      </rPr>
      <t>Tháp E</t>
    </r>
    <r>
      <rPr>
        <sz val="11"/>
        <rFont val="Arial"/>
        <charset val="134"/>
      </rPr>
      <t xml:space="preserve"> TN The Manor HN,Đường Mễ Trì,Quận Nam Từ Liêm, Hà Nội /</t>
    </r>
    <r>
      <rPr>
        <i/>
        <sz val="11"/>
        <rFont val="Arial"/>
        <charset val="134"/>
      </rPr>
      <t xml:space="preserve"> By cash at accounting Dep. G Floor The Manor HN, Me Tri Street, Nam Tu Liem Dist, HN</t>
    </r>
    <r>
      <rPr>
        <sz val="11"/>
        <rFont val="Arial"/>
        <charset val="134"/>
      </rPr>
      <t>.</t>
    </r>
  </si>
  <si>
    <r>
      <rPr>
        <sz val="11"/>
        <rFont val="Arial"/>
        <charset val="134"/>
      </rPr>
      <t xml:space="preserve"> - Thanh toán bằng chuyển khoản (không bao gồm phí ngân hàng) vào tài khoản (vnđ) sau/ </t>
    </r>
    <r>
      <rPr>
        <i/>
        <sz val="11"/>
        <rFont val="Arial"/>
        <charset val="134"/>
      </rPr>
      <t>By bank transfer (net of all charges) account (vnd)</t>
    </r>
    <r>
      <rPr>
        <sz val="11"/>
        <rFont val="Arial"/>
        <charset val="134"/>
      </rPr>
      <t>:</t>
    </r>
  </si>
  <si>
    <r>
      <rPr>
        <b/>
        <sz val="11"/>
        <rFont val="Arial"/>
        <charset val="134"/>
      </rPr>
      <t>TÊN TK(</t>
    </r>
    <r>
      <rPr>
        <b/>
        <i/>
        <sz val="11"/>
        <rFont val="Arial"/>
        <charset val="134"/>
      </rPr>
      <t>A/C NAME</t>
    </r>
    <r>
      <rPr>
        <b/>
        <sz val="11"/>
        <rFont val="Arial"/>
        <charset val="134"/>
      </rPr>
      <t>):            Công ty Cổ phần Quản lý Bất động sản Bình Minh Thăng Long</t>
    </r>
  </si>
  <si>
    <r>
      <rPr>
        <b/>
        <sz val="11"/>
        <rFont val="Arial"/>
        <charset val="134"/>
      </rPr>
      <t>TK VND (</t>
    </r>
    <r>
      <rPr>
        <b/>
        <i/>
        <sz val="11"/>
        <rFont val="Arial"/>
        <charset val="134"/>
      </rPr>
      <t>VND A/C</t>
    </r>
    <r>
      <rPr>
        <b/>
        <sz val="11"/>
        <rFont val="Arial"/>
        <charset val="134"/>
      </rPr>
      <t>):              2201 0000 5868 68</t>
    </r>
  </si>
  <si>
    <t>007.100.306.5459</t>
  </si>
  <si>
    <r>
      <rPr>
        <b/>
        <sz val="11"/>
        <rFont val="Arial"/>
        <charset val="134"/>
      </rPr>
      <t>TÊN NH(</t>
    </r>
    <r>
      <rPr>
        <b/>
        <i/>
        <sz val="11"/>
        <rFont val="Arial"/>
        <charset val="134"/>
      </rPr>
      <t>BANK NAME</t>
    </r>
    <r>
      <rPr>
        <b/>
        <sz val="11"/>
        <rFont val="Arial"/>
        <charset val="134"/>
      </rPr>
      <t>):       BIDV- CN THĂNG LONG</t>
    </r>
  </si>
  <si>
    <t>Vietcombank HCMC - CN Tan Dinh</t>
  </si>
  <si>
    <t xml:space="preserve"> - Vui lòng thanh toán trong vòng 10 ngày kể từ ngày ghi trên giấy báo để tránh bị phạt lãi. Việc thanh toán quá hạn sau 10 ngày sẽ chịu lãi bằng 150%/tháng lãi suất cơ bản của Ngân Hàng Nhà Nước tại thời điểm thanh toán và phí hành chính (0.5%/ tháng) được áp dụng từ ngày phát hành giấy báo. Chúng tôi sẽ tạm ngưng cung cấp các dịch vụ tiện ích đến Căn hộ/ Văn phòng quý khách sau 1 tháng kể từ ngày ghi trên giấy báo nếu chưa nhận được thanh toán. </t>
  </si>
  <si>
    <r>
      <rPr>
        <i/>
        <sz val="9"/>
        <rFont val="Arial"/>
        <charset val="134"/>
      </rPr>
      <t xml:space="preserve">  - Trong trường hợp quý khách </t>
    </r>
    <r>
      <rPr>
        <i/>
        <u/>
        <sz val="9"/>
        <rFont val="Arial"/>
        <charset val="134"/>
      </rPr>
      <t>thanh toán bằng chuyển khoản</t>
    </r>
    <r>
      <rPr>
        <i/>
        <sz val="9"/>
        <rFont val="Arial"/>
        <charset val="134"/>
      </rPr>
      <t xml:space="preserve">, vui lòng </t>
    </r>
    <r>
      <rPr>
        <i/>
        <u/>
        <sz val="9"/>
        <rFont val="Arial"/>
        <charset val="134"/>
      </rPr>
      <t xml:space="preserve">ghi rõ số Căn hộ/ Văn phòng </t>
    </r>
    <r>
      <rPr>
        <i/>
        <sz val="9"/>
        <rFont val="Arial"/>
        <charset val="134"/>
      </rPr>
      <t>và nội dung dịch vụ được thanh toán trên chứng từ chuyển khoản để chúng tôi ghi nhận việc thanh toán của quý khách.</t>
    </r>
  </si>
  <si>
    <t>-Vui lòng bỏ qua thông báo này nếu khách hàng đã thanh toán.</t>
  </si>
  <si>
    <t>  - Payment should be made within 10 days from the date of the Debit Note to avoid Penalties. Late payment after 10 days will incur Interest 150%/ interest of State bank and Administrative (0.5%/month), penalties that will be applied from the original date. After 1 month from the date of the Debite Note will result in temperaty dis-connection of utility service(s) to your Unit/ Office pending payment.</t>
  </si>
  <si>
    <r>
      <rPr>
        <i/>
        <sz val="9"/>
        <rFont val="Arial"/>
        <charset val="134"/>
      </rPr>
      <t xml:space="preserve">  - For payments made by </t>
    </r>
    <r>
      <rPr>
        <i/>
        <u/>
        <sz val="9"/>
        <rFont val="Arial"/>
        <charset val="134"/>
      </rPr>
      <t>telegraphic transfer</t>
    </r>
    <r>
      <rPr>
        <i/>
        <sz val="9"/>
        <rFont val="Arial"/>
        <charset val="134"/>
      </rPr>
      <t xml:space="preserve">, please </t>
    </r>
    <r>
      <rPr>
        <i/>
        <u/>
        <sz val="9"/>
        <rFont val="Arial"/>
        <charset val="134"/>
      </rPr>
      <t xml:space="preserve">highlight your Unit/ Office number </t>
    </r>
    <r>
      <rPr>
        <i/>
        <sz val="9"/>
        <rFont val="Arial"/>
        <charset val="134"/>
      </rPr>
      <t xml:space="preserve">and the description of the Service for which you are paying in the telegraphic transfer information so we can recognise your payment. </t>
    </r>
  </si>
  <si>
    <t>- Please ignore this debit note if you've paid already.</t>
  </si>
  <si>
    <t>Người lập/Made by</t>
  </si>
  <si>
    <t>Nguyễn Lan Anh</t>
  </si>
  <si>
    <t>Nguyễn Quang Thắng</t>
  </si>
  <si>
    <t>Mọi thắc mắc xin liên hệ A. Thắng- Số điện thoại: 04. 3785 5588 (lẻ 359), hoặc email: thangnq.pmg@bitexco.com.vn</t>
  </si>
  <si>
    <t>Please contact  Mr..Thang- Phone number: 04. 3785 5588 (ext 359), or email: thangnq.pmg@bitexco.com.vn</t>
  </si>
  <si>
    <t>Mai Test Activate</t>
  </si>
  <si>
    <t>BQL Tßa Nhµ The Manor &amp; Villas Hµ Néi</t>
  </si>
  <si>
    <t>Tæng hîp ph¸t sinh c«ng nî theo dÞch vô*</t>
  </si>
  <si>
    <t>Tõ ngµy 01/01/12 ®Õn ngµy 07/08/17</t>
  </si>
  <si>
    <t>Can_ho</t>
  </si>
  <si>
    <t>Nhãm</t>
  </si>
  <si>
    <t>Tªn nhãm</t>
  </si>
  <si>
    <t>D­ nî ®Çu kú</t>
  </si>
  <si>
    <t>D­ cã ®Çu kú</t>
  </si>
  <si>
    <t>Ps nî</t>
  </si>
  <si>
    <t>Ps cã</t>
  </si>
  <si>
    <t>D­ nî cuèi kú</t>
  </si>
  <si>
    <t>D­ cã cuèi kú</t>
  </si>
  <si>
    <t/>
  </si>
  <si>
    <t>WC - Chi phÝ n­íc/Waster cost-Manor</t>
  </si>
  <si>
    <t>13110 - Phai thu khach hang</t>
  </si>
  <si>
    <t>Bitexco - CNHN</t>
  </si>
  <si>
    <t>13060001</t>
  </si>
  <si>
    <t>Cong ty TNHH Tap doan Bitexco - CN Ha Noi</t>
  </si>
  <si>
    <t>Cong ty Garden</t>
  </si>
  <si>
    <t>13060011</t>
  </si>
  <si>
    <t>Cong ty TNHH MTV DT va TM The Garden</t>
  </si>
  <si>
    <t>Bitexco</t>
  </si>
  <si>
    <t>13060033</t>
  </si>
  <si>
    <t>Cong ty TNHH tap doan Bitexco</t>
  </si>
  <si>
    <t>Savills</t>
  </si>
  <si>
    <t>13060063</t>
  </si>
  <si>
    <t>Cong ty TNHH Savills (Viet Nam)</t>
  </si>
  <si>
    <t>Cong ty CP Bitexco</t>
  </si>
  <si>
    <t>13060091</t>
  </si>
  <si>
    <t>13060110</t>
  </si>
  <si>
    <t>Ban QT nha chung cu The Manor</t>
  </si>
  <si>
    <t>E09.1</t>
  </si>
  <si>
    <t>1306110024</t>
  </si>
  <si>
    <t>Dinh Thi Ngoan/ Dinh Thi Ngoc</t>
  </si>
  <si>
    <t>1306110034</t>
  </si>
  <si>
    <t>Nong Thi Lien</t>
  </si>
  <si>
    <t>B211.1</t>
  </si>
  <si>
    <t>1306110069</t>
  </si>
  <si>
    <t>Dang Thai Hong/ Phan Ngoc Anh</t>
  </si>
  <si>
    <t>B212.1</t>
  </si>
  <si>
    <t>1306110070</t>
  </si>
  <si>
    <t>Pham Dai Duong/ Nguyen Thu Hang</t>
  </si>
  <si>
    <t>B215.1</t>
  </si>
  <si>
    <t>1306110073</t>
  </si>
  <si>
    <t>Vu Nhu Quynh</t>
  </si>
  <si>
    <t>B322.1</t>
  </si>
  <si>
    <t>1306110101</t>
  </si>
  <si>
    <t>Pham My Hanh/ Nguyen Thi Minh Nguyet</t>
  </si>
  <si>
    <t>B421.1</t>
  </si>
  <si>
    <t>1306110120</t>
  </si>
  <si>
    <t>Dien Kieu Hong Hanh/ Vu T.Thu Ha</t>
  </si>
  <si>
    <t>B611.1</t>
  </si>
  <si>
    <t>1306110154</t>
  </si>
  <si>
    <t>Tran Van Huy</t>
  </si>
  <si>
    <t>E902.1</t>
  </si>
  <si>
    <t>1306110317</t>
  </si>
  <si>
    <t>La Manh Cuong</t>
  </si>
  <si>
    <t>E1101.1</t>
  </si>
  <si>
    <t>1306110323</t>
  </si>
  <si>
    <t>Pham Duc Tu</t>
  </si>
  <si>
    <t>E1403.2</t>
  </si>
  <si>
    <t>1306110337</t>
  </si>
  <si>
    <t>Nguyen Thi Kim Chi</t>
  </si>
  <si>
    <t>B009</t>
  </si>
  <si>
    <t>1306110378</t>
  </si>
  <si>
    <t>Cong ty TNHH Paris Baguette Ha Noi</t>
  </si>
  <si>
    <t>An Quan</t>
  </si>
  <si>
    <t>1306110442</t>
  </si>
  <si>
    <t>Cong ty TNHH An Quan</t>
  </si>
  <si>
    <t>C005</t>
  </si>
  <si>
    <t>1306110452</t>
  </si>
  <si>
    <t>Cong ty CP tu van va giao duc quoc te VN-Singapore</t>
  </si>
  <si>
    <t>1306110457</t>
  </si>
  <si>
    <t>Vu Quang Huy</t>
  </si>
  <si>
    <t>1306110459</t>
  </si>
  <si>
    <t>Tran Thi Tham</t>
  </si>
  <si>
    <t>1306110460</t>
  </si>
  <si>
    <t>Vu Huyen Ly</t>
  </si>
  <si>
    <t>1306110461</t>
  </si>
  <si>
    <t>Nguyen Thi Thu Yen</t>
  </si>
  <si>
    <t>1306110462</t>
  </si>
  <si>
    <t>Nguyen Ngoc Minh</t>
  </si>
  <si>
    <t>1306110463</t>
  </si>
  <si>
    <t>Le Minh Hung/ Phan Thi Quynh Lam</t>
  </si>
  <si>
    <t>1306110464</t>
  </si>
  <si>
    <t>Nguyen Huy Cuong</t>
  </si>
  <si>
    <t>1306110465</t>
  </si>
  <si>
    <t>Nguyen Hoang An</t>
  </si>
  <si>
    <t>1306110466</t>
  </si>
  <si>
    <t>Hoang Vinh Ninh</t>
  </si>
  <si>
    <t>1306110467</t>
  </si>
  <si>
    <t>Thai Thi Kim Dung</t>
  </si>
  <si>
    <t>1306110468</t>
  </si>
  <si>
    <t>Tran Dinh Thanh/ Phan Tu  Anh</t>
  </si>
  <si>
    <t>1306110469</t>
  </si>
  <si>
    <t>Pham Nghiem Xuan Bac</t>
  </si>
  <si>
    <t>1306110470</t>
  </si>
  <si>
    <t>DangThi Tu Quyen</t>
  </si>
  <si>
    <t>1306110471</t>
  </si>
  <si>
    <t>Trinh Thi Thanh Ha</t>
  </si>
  <si>
    <t>1306110472</t>
  </si>
  <si>
    <t>Nguyen Ngoc Toan</t>
  </si>
  <si>
    <t>1306110474</t>
  </si>
  <si>
    <t>Vu Thi Huong</t>
  </si>
  <si>
    <t>1306110475</t>
  </si>
  <si>
    <t>Vu Kong Tru</t>
  </si>
  <si>
    <t>1306110476</t>
  </si>
  <si>
    <t>Ngo Thi Binh</t>
  </si>
  <si>
    <t>1306110477</t>
  </si>
  <si>
    <t>Nguyen Quang Hung</t>
  </si>
  <si>
    <t>1306110479</t>
  </si>
  <si>
    <t>Cao ThÞ Minh</t>
  </si>
  <si>
    <t>1306110480</t>
  </si>
  <si>
    <t>Ngo Thi Thuy Nguyen</t>
  </si>
  <si>
    <t>1306110481</t>
  </si>
  <si>
    <t>Phan Ngoc Bien / Ngo Thi Thanh Ngoc</t>
  </si>
  <si>
    <t>1306110482</t>
  </si>
  <si>
    <t>Do Thi Thuy Long</t>
  </si>
  <si>
    <t>1306110483</t>
  </si>
  <si>
    <t>Nguyen Thi Bich Hanh</t>
  </si>
  <si>
    <t>1306110484</t>
  </si>
  <si>
    <t>Tran Minh Chinh</t>
  </si>
  <si>
    <t>1306110486</t>
  </si>
  <si>
    <t>Pham Thi Thu Ha</t>
  </si>
  <si>
    <t>1306110487</t>
  </si>
  <si>
    <t>Nguyen Duc Trong</t>
  </si>
  <si>
    <t>1306110488</t>
  </si>
  <si>
    <t>Nguyen Khac Sinh</t>
  </si>
  <si>
    <t>1306110489</t>
  </si>
  <si>
    <t>Nguyen Thi Duan</t>
  </si>
  <si>
    <t>1306110490</t>
  </si>
  <si>
    <t>Nguyen Huu Trong</t>
  </si>
  <si>
    <t>1306110491</t>
  </si>
  <si>
    <t>Luong Cao Thang</t>
  </si>
  <si>
    <t>1306110492</t>
  </si>
  <si>
    <t>Do Khac Am/ Do Thi Nhien</t>
  </si>
  <si>
    <t>1306110493</t>
  </si>
  <si>
    <t>Nguyen Thi Thuong</t>
  </si>
  <si>
    <t>1306110495</t>
  </si>
  <si>
    <t>Vu Thi Thu Loan</t>
  </si>
  <si>
    <t>1306110497</t>
  </si>
  <si>
    <t>To Quyet Tien/ Pham Dinh Thong</t>
  </si>
  <si>
    <t>1306110498</t>
  </si>
  <si>
    <t>Nguyen Hong Anh/ Dao Duy Anh</t>
  </si>
  <si>
    <t>1306110499</t>
  </si>
  <si>
    <t>Luu Thi Hong Nhung</t>
  </si>
  <si>
    <t>1306110500</t>
  </si>
  <si>
    <t>Nguyen Cao Thang/ Nguyen Thi My</t>
  </si>
  <si>
    <t>1306110501</t>
  </si>
  <si>
    <t>Le Minh Hieu/ Vu Thi Suot</t>
  </si>
  <si>
    <t>1306110502</t>
  </si>
  <si>
    <t>Tran Bich Phuong</t>
  </si>
  <si>
    <t>1306110503</t>
  </si>
  <si>
    <t>Nguyen Quang Huy</t>
  </si>
  <si>
    <t>1306110504</t>
  </si>
  <si>
    <t>Khuat Quang Mau</t>
  </si>
  <si>
    <t>1306110506</t>
  </si>
  <si>
    <t>Bui Thanh Chung</t>
  </si>
  <si>
    <t>1306110507</t>
  </si>
  <si>
    <t>Bui Thi Bao Quyen</t>
  </si>
  <si>
    <t>1306110508</t>
  </si>
  <si>
    <t>Ngueen Canh Phuong</t>
  </si>
  <si>
    <t>1306110509</t>
  </si>
  <si>
    <t>Nguyen Thu</t>
  </si>
  <si>
    <t>1306110510</t>
  </si>
  <si>
    <t>Nguyen Thanh Hoa</t>
  </si>
  <si>
    <t>1306110511</t>
  </si>
  <si>
    <t>Le Kim Huyen/ Tran Huu Thuy</t>
  </si>
  <si>
    <t>1306110512</t>
  </si>
  <si>
    <t>Nguyen Tuan  Anh/ Nguyen Nhung Hanh</t>
  </si>
  <si>
    <t>1306110513</t>
  </si>
  <si>
    <t>Le Thi Lien</t>
  </si>
  <si>
    <t>1306110514</t>
  </si>
  <si>
    <t>Tran Huu Thuy</t>
  </si>
  <si>
    <t>1306110516</t>
  </si>
  <si>
    <t>Do Phuong Lien</t>
  </si>
  <si>
    <t>1306110517</t>
  </si>
  <si>
    <t>Truong Thanh Hieu</t>
  </si>
  <si>
    <t>1306110518</t>
  </si>
  <si>
    <t>1306110520</t>
  </si>
  <si>
    <t>Pham Thu Hang</t>
  </si>
  <si>
    <t>1306110522</t>
  </si>
  <si>
    <t>Nguyen Quang Dung/Doan Thi Thai Yen</t>
  </si>
  <si>
    <t>1306110523</t>
  </si>
  <si>
    <t>Duong Thi Minh Nguyet</t>
  </si>
  <si>
    <t>1306110524</t>
  </si>
  <si>
    <t>Ngo Thanh</t>
  </si>
  <si>
    <t>1306110526</t>
  </si>
  <si>
    <t>Pham Hoang Giang/ Nguyen Thi Thuy</t>
  </si>
  <si>
    <t>1306110528</t>
  </si>
  <si>
    <t>Hoang Thi Thu Huong</t>
  </si>
  <si>
    <t>1306110530</t>
  </si>
  <si>
    <t>Tran Thi Thu Thuy/ Pham Van Bay</t>
  </si>
  <si>
    <t>1306110533</t>
  </si>
  <si>
    <t>Tran Van Anh/ Le Trung Huu</t>
  </si>
  <si>
    <t>1306110538</t>
  </si>
  <si>
    <t>Nguyen Thi Minh Ly</t>
  </si>
  <si>
    <t>1306110540</t>
  </si>
  <si>
    <t>Ho Thi Van Anh</t>
  </si>
  <si>
    <t>1306110541</t>
  </si>
  <si>
    <t>Nguyen Thi Huong Giang</t>
  </si>
  <si>
    <t>1306110542</t>
  </si>
  <si>
    <t>Nguyen Van Thien</t>
  </si>
  <si>
    <t>1306110543</t>
  </si>
  <si>
    <t>Duong Quynh Hoa</t>
  </si>
  <si>
    <t>1306110544</t>
  </si>
  <si>
    <t>Le Thi Ly</t>
  </si>
  <si>
    <t>1306110545</t>
  </si>
  <si>
    <t>Le Minh Tuan</t>
  </si>
  <si>
    <t>1306110546</t>
  </si>
  <si>
    <t>Duong Hai Hung</t>
  </si>
  <si>
    <t>1306110548</t>
  </si>
  <si>
    <t>Bui Duong Nghieu</t>
  </si>
  <si>
    <t>1306110549</t>
  </si>
  <si>
    <t>Tran Thi Thoa</t>
  </si>
  <si>
    <t>1306110550</t>
  </si>
  <si>
    <t>Nguyen Hoang Viet</t>
  </si>
  <si>
    <t>1306110551</t>
  </si>
  <si>
    <t>Ngo Quang Hung</t>
  </si>
  <si>
    <t>1306110553</t>
  </si>
  <si>
    <t>Do Viet Quang</t>
  </si>
  <si>
    <t>1306110555</t>
  </si>
  <si>
    <t>Le Bach Duong/ Le T.Hoa Binh</t>
  </si>
  <si>
    <t>1306110556</t>
  </si>
  <si>
    <t>Le Mai Anh</t>
  </si>
  <si>
    <t>1306110557</t>
  </si>
  <si>
    <t>Nguyen Thanh Binh</t>
  </si>
  <si>
    <t>1306110558</t>
  </si>
  <si>
    <t>Nguyen Dang Chien/ Pham Hoang Ngan</t>
  </si>
  <si>
    <t>1306110559</t>
  </si>
  <si>
    <t>Dinh Viet Anh</t>
  </si>
  <si>
    <t>1306110561</t>
  </si>
  <si>
    <t>Do Viet Hung</t>
  </si>
  <si>
    <t>1306110563</t>
  </si>
  <si>
    <t>Tran Thi Kim Lien</t>
  </si>
  <si>
    <t>1306110565</t>
  </si>
  <si>
    <t>Vu Hoang Son/ Nguyen Binh Khiem</t>
  </si>
  <si>
    <t>1306110566</t>
  </si>
  <si>
    <t>Hoang Mai Nhung/ Nguyen Thi Hanh</t>
  </si>
  <si>
    <t>1306110567</t>
  </si>
  <si>
    <t>Nguyen Thi Dao</t>
  </si>
  <si>
    <t>1306110568</t>
  </si>
  <si>
    <t>Nguyen Vinh</t>
  </si>
  <si>
    <t>1306110569</t>
  </si>
  <si>
    <t>Pham Thuy Hang</t>
  </si>
  <si>
    <t>1306110570</t>
  </si>
  <si>
    <t>Pham Thieu Hoa/ Le Van Khoan</t>
  </si>
  <si>
    <t>1306110571</t>
  </si>
  <si>
    <t>Pham Hoang Ha</t>
  </si>
  <si>
    <t>1306110572</t>
  </si>
  <si>
    <t>Nguyen Mau Xuan/ Tran Thi Hanh</t>
  </si>
  <si>
    <t>1306110573</t>
  </si>
  <si>
    <t>Tran Thuy Linh</t>
  </si>
  <si>
    <t>1306110574</t>
  </si>
  <si>
    <t>Dinh Thi Hong Cham</t>
  </si>
  <si>
    <t>1306110575</t>
  </si>
  <si>
    <t>Chau Thi Thu Huyen</t>
  </si>
  <si>
    <t>1306110576</t>
  </si>
  <si>
    <t>Dang Minh Phuong</t>
  </si>
  <si>
    <t>1306110577</t>
  </si>
  <si>
    <t>Nguyen Thi Thuy</t>
  </si>
  <si>
    <t>1306110578</t>
  </si>
  <si>
    <t>Nguyen The Dung/ Do Thi Kim Lien</t>
  </si>
  <si>
    <t>1306110579</t>
  </si>
  <si>
    <t>Vu  Thi Chuong</t>
  </si>
  <si>
    <t>1306110580</t>
  </si>
  <si>
    <t>Le Thi Hoa</t>
  </si>
  <si>
    <t>1306110581</t>
  </si>
  <si>
    <t>Nguyen Thi Hoa</t>
  </si>
  <si>
    <t>1306110585</t>
  </si>
  <si>
    <t>Pham Thi Tuyet Mai</t>
  </si>
  <si>
    <t>1306110586</t>
  </si>
  <si>
    <t>Vu Lan Huong</t>
  </si>
  <si>
    <t>1306110587</t>
  </si>
  <si>
    <t>Nguyen Thanh Thuy</t>
  </si>
  <si>
    <t>1306110588</t>
  </si>
  <si>
    <t>Pham Khanh Son</t>
  </si>
  <si>
    <t>1306110589</t>
  </si>
  <si>
    <t>1306110590</t>
  </si>
  <si>
    <t>Ho Viet Hung</t>
  </si>
  <si>
    <t>1306110591</t>
  </si>
  <si>
    <t>Luong Sy Phap</t>
  </si>
  <si>
    <t>1306110592</t>
  </si>
  <si>
    <t>Nguyen Chi Chung</t>
  </si>
  <si>
    <t>1306110593</t>
  </si>
  <si>
    <t>Tran Thi Hue</t>
  </si>
  <si>
    <t>1306110594</t>
  </si>
  <si>
    <t>Vu Van Hoan/Vu Thi Thanh Ha</t>
  </si>
  <si>
    <t>1306110597</t>
  </si>
  <si>
    <t>Nguyen Thai Duong</t>
  </si>
  <si>
    <t>1306110599</t>
  </si>
  <si>
    <t>Nguyen Thi Thai Hang/ Ninh Thi Phuong</t>
  </si>
  <si>
    <t>1306110600</t>
  </si>
  <si>
    <t>Tran Ngoc Sang/ Pham Thi Thu Ha</t>
  </si>
  <si>
    <t>1306110601</t>
  </si>
  <si>
    <t>1306110602</t>
  </si>
  <si>
    <t>Le Thi Bach Tuyet</t>
  </si>
  <si>
    <t>1306110604</t>
  </si>
  <si>
    <t>Phan Van Kha</t>
  </si>
  <si>
    <t>1306110606</t>
  </si>
  <si>
    <t>Nguyen Ngoc Chau / Phan Thi Lan Anh</t>
  </si>
  <si>
    <t>1306110607</t>
  </si>
  <si>
    <t>Pham Thanh Binh</t>
  </si>
  <si>
    <t>1306110608</t>
  </si>
  <si>
    <t>Pham Thi Yen</t>
  </si>
  <si>
    <t>1306110609</t>
  </si>
  <si>
    <t>Duong Thi Doan</t>
  </si>
  <si>
    <t>1306110610</t>
  </si>
  <si>
    <t>Le Nhan Phuong</t>
  </si>
  <si>
    <t>1306110611</t>
  </si>
  <si>
    <t>Nguyen An Bang/ Ngo Manh Quan</t>
  </si>
  <si>
    <t>1306110612</t>
  </si>
  <si>
    <t>Nguyen Ngoc Tran</t>
  </si>
  <si>
    <t>1306110613</t>
  </si>
  <si>
    <t>Pham Dinh Ngan/Ha Hong Thang</t>
  </si>
  <si>
    <t>1306110614</t>
  </si>
  <si>
    <t>Phan Le Thu Hang</t>
  </si>
  <si>
    <t>1306110615</t>
  </si>
  <si>
    <t>Nguyen Thi Thanh Ha</t>
  </si>
  <si>
    <t>1306110616</t>
  </si>
  <si>
    <t>Nguyen Thi Phi Hoai/ Le Hoai Chau</t>
  </si>
  <si>
    <t>1306110617</t>
  </si>
  <si>
    <t>Nguyen Duc</t>
  </si>
  <si>
    <t>1306110618</t>
  </si>
  <si>
    <t>Bui Quang Ngoc</t>
  </si>
  <si>
    <t>1306110620</t>
  </si>
  <si>
    <t>Nguyen Trong Luan</t>
  </si>
  <si>
    <t>1306110621</t>
  </si>
  <si>
    <t>Hoang Anh Tuan</t>
  </si>
  <si>
    <t>1306110622</t>
  </si>
  <si>
    <t>Thang Duc Thang</t>
  </si>
  <si>
    <t>1306110623</t>
  </si>
  <si>
    <t>Nguyen Huu Chung</t>
  </si>
  <si>
    <t>1306110626</t>
  </si>
  <si>
    <t>Nguyen Hoa Binh</t>
  </si>
  <si>
    <t>1306110631</t>
  </si>
  <si>
    <t>Doan Thi Hang</t>
  </si>
  <si>
    <t>1306110633</t>
  </si>
  <si>
    <t>Pham Bich Thuy/ Bui Thi Thu Huyen</t>
  </si>
  <si>
    <t>1306110634</t>
  </si>
  <si>
    <t>Hoang Tri Vien</t>
  </si>
  <si>
    <t>1306110635</t>
  </si>
  <si>
    <t>Do Thi Hang/Ngo Xuan Tung</t>
  </si>
  <si>
    <t>1306110636</t>
  </si>
  <si>
    <t>Kieu Thu Ngoc</t>
  </si>
  <si>
    <t>1306110637</t>
  </si>
  <si>
    <t>Nguyen Thi Hien/ Armand Claude</t>
  </si>
  <si>
    <t>1306110638</t>
  </si>
  <si>
    <t>Luu Cong Nguyen/ Nguyen Thanh Tam</t>
  </si>
  <si>
    <t>1306110639</t>
  </si>
  <si>
    <t>Tran Dien</t>
  </si>
  <si>
    <t>1306110640</t>
  </si>
  <si>
    <t>1306110641</t>
  </si>
  <si>
    <t>Nguyen Tuan  Anh</t>
  </si>
  <si>
    <t>1306110643</t>
  </si>
  <si>
    <t>Nguyen Dac Dau</t>
  </si>
  <si>
    <t>1306110645</t>
  </si>
  <si>
    <t>Nguyen Thuy Anh</t>
  </si>
  <si>
    <t>1306110646</t>
  </si>
  <si>
    <t>Dinh Le Hanh</t>
  </si>
  <si>
    <t>1306110648</t>
  </si>
  <si>
    <t>Ta Nguyen</t>
  </si>
  <si>
    <t>1306110649</t>
  </si>
  <si>
    <t>1306110650</t>
  </si>
  <si>
    <t>Vo Kim Phong/ Ngo Minh Giang</t>
  </si>
  <si>
    <t>1306110651</t>
  </si>
  <si>
    <t>Nguyen Bich Thuy/Phung Xuan Ha</t>
  </si>
  <si>
    <t>1306110653</t>
  </si>
  <si>
    <t>Phan Thi Bich Ha</t>
  </si>
  <si>
    <t>1306110655</t>
  </si>
  <si>
    <t>Nguyen Huu Dong/ Pham Minh Ha</t>
  </si>
  <si>
    <t>1306110658</t>
  </si>
  <si>
    <t>Nguyen Vu Long</t>
  </si>
  <si>
    <t>1306110659</t>
  </si>
  <si>
    <t>Nguyen Ngoc Luong</t>
  </si>
  <si>
    <t>1306110660</t>
  </si>
  <si>
    <t>Vu Thi Hanh Nhan/ Tran Thi Thu Huong</t>
  </si>
  <si>
    <t>1306110661</t>
  </si>
  <si>
    <t>Nguyen Tuong Khanh</t>
  </si>
  <si>
    <t>1306110662</t>
  </si>
  <si>
    <t>Vu Hong Nga/Tran Phan Huu</t>
  </si>
  <si>
    <t>1306110664</t>
  </si>
  <si>
    <t>Dang Thi Lien</t>
  </si>
  <si>
    <t>1306110665</t>
  </si>
  <si>
    <t>Phung Van Chinh/ Nguyen Thi Quy</t>
  </si>
  <si>
    <t>1306110666</t>
  </si>
  <si>
    <t>Nguyen Thi Diem Huong</t>
  </si>
  <si>
    <t>1306110667</t>
  </si>
  <si>
    <t>Nguyen Lam Duc/ Phan Cong Hai</t>
  </si>
  <si>
    <t>1306110668</t>
  </si>
  <si>
    <t>An Phuong Thao/ Duong Thi Bich Lien</t>
  </si>
  <si>
    <t>1306110669</t>
  </si>
  <si>
    <t>An Phuong Thao/ Pham Thu Trang</t>
  </si>
  <si>
    <t>1306110670</t>
  </si>
  <si>
    <t>Nguyen Van Thang</t>
  </si>
  <si>
    <t>1306110672</t>
  </si>
  <si>
    <t>Dao Thuy Ha</t>
  </si>
  <si>
    <t>1306110673</t>
  </si>
  <si>
    <t>Nguyen Van Nhat/Nguyen Thi Thu Huong</t>
  </si>
  <si>
    <t>1306110674</t>
  </si>
  <si>
    <t>Tran Mai Lan</t>
  </si>
  <si>
    <t>1306110675</t>
  </si>
  <si>
    <t>Chu Thi Thuan</t>
  </si>
  <si>
    <t>1306110676</t>
  </si>
  <si>
    <t>Nguyen Tien Hai</t>
  </si>
  <si>
    <t>1306110677</t>
  </si>
  <si>
    <t>Nguyen Quoc Huy</t>
  </si>
  <si>
    <t>1306110678</t>
  </si>
  <si>
    <t>NguyenThi Doan Trang</t>
  </si>
  <si>
    <t>1306110681</t>
  </si>
  <si>
    <t>Tran Thi Minh Thuy</t>
  </si>
  <si>
    <t>1306110682</t>
  </si>
  <si>
    <t>Ho Thanh Huong</t>
  </si>
  <si>
    <t>1306110683</t>
  </si>
  <si>
    <t>Tran Van Thang</t>
  </si>
  <si>
    <t>1306110685</t>
  </si>
  <si>
    <t>Nguyen Mai Phuong</t>
  </si>
  <si>
    <t>1306110686</t>
  </si>
  <si>
    <t>Nguyen Thi Tan Sinh</t>
  </si>
  <si>
    <t>1306110687</t>
  </si>
  <si>
    <t>Nghiem Thi Thanh Hai</t>
  </si>
  <si>
    <t>1306110688</t>
  </si>
  <si>
    <t>Truong Mai Hoa</t>
  </si>
  <si>
    <t>1306110689</t>
  </si>
  <si>
    <t>Trinh Thanh Lam</t>
  </si>
  <si>
    <t>1306110690</t>
  </si>
  <si>
    <t>Tran Thi Thuy Nhan</t>
  </si>
  <si>
    <t>1306110691</t>
  </si>
  <si>
    <t>Nguyen Khang</t>
  </si>
  <si>
    <t>1306110692</t>
  </si>
  <si>
    <t>Phan Le Nghi</t>
  </si>
  <si>
    <t>1306110693</t>
  </si>
  <si>
    <t>1306110694</t>
  </si>
  <si>
    <t>Nguyen Hong Phong</t>
  </si>
  <si>
    <t>1306110695</t>
  </si>
  <si>
    <t>Nguyen Thi Mui</t>
  </si>
  <si>
    <t>1306110696</t>
  </si>
  <si>
    <t>Tran Chuong Huyen</t>
  </si>
  <si>
    <t>1306110697</t>
  </si>
  <si>
    <t>1306110698</t>
  </si>
  <si>
    <t>Nguyen Van Luan/ Nguyen T.Mai Huong</t>
  </si>
  <si>
    <t>1306110699</t>
  </si>
  <si>
    <t>Khuc Trung Kien</t>
  </si>
  <si>
    <t>1306110700</t>
  </si>
  <si>
    <t>Tran Quang Hung</t>
  </si>
  <si>
    <t>1306110701</t>
  </si>
  <si>
    <t>Chu Xuan Cuong</t>
  </si>
  <si>
    <t>1306110702</t>
  </si>
  <si>
    <t>Tran Thi Mao</t>
  </si>
  <si>
    <t>1306110703</t>
  </si>
  <si>
    <t>Le Duc Dong</t>
  </si>
  <si>
    <t>1306110704</t>
  </si>
  <si>
    <t>Tran Thu Trang</t>
  </si>
  <si>
    <t>1306110706</t>
  </si>
  <si>
    <t>Vu Quang Tinh /Vu Hong Hoa</t>
  </si>
  <si>
    <t>1306110707</t>
  </si>
  <si>
    <t>Bui Thi Hue</t>
  </si>
  <si>
    <t>1306110708</t>
  </si>
  <si>
    <t>Vu Thi Kim Khuyen</t>
  </si>
  <si>
    <t>1306110709</t>
  </si>
  <si>
    <t>Do Thi Thu Trang</t>
  </si>
  <si>
    <t>1306110710</t>
  </si>
  <si>
    <t>Vu Van Quynh</t>
  </si>
  <si>
    <t>1306110712</t>
  </si>
  <si>
    <t>Nguyen Van Hoai</t>
  </si>
  <si>
    <t>1306110713</t>
  </si>
  <si>
    <t>Nguyen Thu Hong</t>
  </si>
  <si>
    <t>1306110714</t>
  </si>
  <si>
    <t>Le Thi Hai Binh</t>
  </si>
  <si>
    <t>1306110715</t>
  </si>
  <si>
    <t>Nguyen Hong Nga</t>
  </si>
  <si>
    <t>1306110716</t>
  </si>
  <si>
    <t>Nguyen Thi Bich Hue</t>
  </si>
  <si>
    <t>1306110717</t>
  </si>
  <si>
    <t>Le Trung Hieu</t>
  </si>
  <si>
    <t>1306110718</t>
  </si>
  <si>
    <t>Mai Duc Long/ Nguyen T. Minh Thuan</t>
  </si>
  <si>
    <t>1306110719</t>
  </si>
  <si>
    <t>Tran Cao Cong</t>
  </si>
  <si>
    <t>1306110722</t>
  </si>
  <si>
    <t>Nguyen Anh Tuyet/ Bui Thi Phuong Trang</t>
  </si>
  <si>
    <t>1306110724</t>
  </si>
  <si>
    <t>1306110725</t>
  </si>
  <si>
    <t>Nguyen Tat Phong</t>
  </si>
  <si>
    <t>1306110727</t>
  </si>
  <si>
    <t>Pham Thanh Trung</t>
  </si>
  <si>
    <t>1306110728</t>
  </si>
  <si>
    <t>Nguyen Xuan Son</t>
  </si>
  <si>
    <t>1306110729</t>
  </si>
  <si>
    <t>Nguyen Hoang Tuan</t>
  </si>
  <si>
    <t>1306110731</t>
  </si>
  <si>
    <t>Nguyen Tuan Anh</t>
  </si>
  <si>
    <t>1306110732</t>
  </si>
  <si>
    <t>Nguyen Van Dinh</t>
  </si>
  <si>
    <t>1306110733</t>
  </si>
  <si>
    <t>1306110735</t>
  </si>
  <si>
    <t>Tran Thi Hong Sam</t>
  </si>
  <si>
    <t>1306110736</t>
  </si>
  <si>
    <t>Dao Thi Thuong</t>
  </si>
  <si>
    <t>1306110737</t>
  </si>
  <si>
    <t>Le Thi Thu Hang</t>
  </si>
  <si>
    <t>1306110738</t>
  </si>
  <si>
    <t>Nguyen Cam Chi/ Le Thanh Ha</t>
  </si>
  <si>
    <t>1306110739</t>
  </si>
  <si>
    <t>Trinh Van Tien</t>
  </si>
  <si>
    <t>1306110740</t>
  </si>
  <si>
    <t>Le Minh Hung/Le Thi Quynh Mai</t>
  </si>
  <si>
    <t>1306110741</t>
  </si>
  <si>
    <t>Phan Thi Phuong Hoa</t>
  </si>
  <si>
    <t>1306110743</t>
  </si>
  <si>
    <t>Nguyen Vo Hung/ Nguyen Thi Hien</t>
  </si>
  <si>
    <t>1306110744</t>
  </si>
  <si>
    <t>Nguyen Duc Quang</t>
  </si>
  <si>
    <t>1306110745</t>
  </si>
  <si>
    <t>Tran Thi To Nga</t>
  </si>
  <si>
    <t>1306110746</t>
  </si>
  <si>
    <t>Do Phi Lam/ Mai Xuan Thai</t>
  </si>
  <si>
    <t>1306110747</t>
  </si>
  <si>
    <t>Park Kuynchul</t>
  </si>
  <si>
    <t>1306110749</t>
  </si>
  <si>
    <t>Kim Yu San</t>
  </si>
  <si>
    <t>1306110750</t>
  </si>
  <si>
    <t>Vu Loc</t>
  </si>
  <si>
    <t>1306110751</t>
  </si>
  <si>
    <t>Nguyen Minh Huy</t>
  </si>
  <si>
    <t>1306110752</t>
  </si>
  <si>
    <t>Nguyen Xuan Dinh</t>
  </si>
  <si>
    <t>1306110753</t>
  </si>
  <si>
    <t>Nguyen Thi Phuong Van</t>
  </si>
  <si>
    <t>1306110755</t>
  </si>
  <si>
    <t>Ho Van Hung/Nguyen Thi Thu Ha</t>
  </si>
  <si>
    <t>1306110757</t>
  </si>
  <si>
    <t>Dang Dinh Long</t>
  </si>
  <si>
    <t>1306110758</t>
  </si>
  <si>
    <t>Dang Ngoc Tiep</t>
  </si>
  <si>
    <t>1306110759</t>
  </si>
  <si>
    <t>Nguyen Duy Hung</t>
  </si>
  <si>
    <t>1306110760</t>
  </si>
  <si>
    <t>Khong Anh Cuong</t>
  </si>
  <si>
    <t>1306110761</t>
  </si>
  <si>
    <t>Nguyen Bao Ngoc/Chung Choon Yee Benjamin</t>
  </si>
  <si>
    <t>1306110762</t>
  </si>
  <si>
    <t>Nguyen Thi Dien Trang</t>
  </si>
  <si>
    <t>1306110763</t>
  </si>
  <si>
    <t>Do T.Phi Hoai/ Pham Van Chuan</t>
  </si>
  <si>
    <t>1306110764</t>
  </si>
  <si>
    <t>Nguyen Ngoc Anh/ Tran T.Ngoc Mai</t>
  </si>
  <si>
    <t>1306110765</t>
  </si>
  <si>
    <t>Nguyen Thi Thanh Huyen</t>
  </si>
  <si>
    <t>1306110766</t>
  </si>
  <si>
    <t>Tran Xuan Thanh</t>
  </si>
  <si>
    <t>1306110768</t>
  </si>
  <si>
    <t>Hoang Minh Cong</t>
  </si>
  <si>
    <t>1306110769</t>
  </si>
  <si>
    <t>Nguyen Quoc Thu</t>
  </si>
  <si>
    <t>1306110770</t>
  </si>
  <si>
    <t>Nguyen Thi Quang</t>
  </si>
  <si>
    <t>1306110771</t>
  </si>
  <si>
    <t>Pham Lan Dung</t>
  </si>
  <si>
    <t>1306110772</t>
  </si>
  <si>
    <t>Nguyen Xuan Khang</t>
  </si>
  <si>
    <t>1306110773</t>
  </si>
  <si>
    <t>Nguyen Thi Hoang Anh</t>
  </si>
  <si>
    <t>1306110774</t>
  </si>
  <si>
    <t>Le Thanh Quynh</t>
  </si>
  <si>
    <t>1306110775</t>
  </si>
  <si>
    <t>Nguyen Viet Nam</t>
  </si>
  <si>
    <t>1306110776</t>
  </si>
  <si>
    <t>Truong Uyen Thai</t>
  </si>
  <si>
    <t>1306110777</t>
  </si>
  <si>
    <t>Nguyen Kim Chi</t>
  </si>
  <si>
    <t>1306110778</t>
  </si>
  <si>
    <t>Lam Thi Long</t>
  </si>
  <si>
    <t>1306110779</t>
  </si>
  <si>
    <t>Bui Cao Tinh</t>
  </si>
  <si>
    <t>1306110780</t>
  </si>
  <si>
    <t>1306110781</t>
  </si>
  <si>
    <t>Nguyen Thi Hai Yen</t>
  </si>
  <si>
    <t>1306110783</t>
  </si>
  <si>
    <t>Pham Thanh Tung</t>
  </si>
  <si>
    <t>1306110784</t>
  </si>
  <si>
    <t>Nguyen ThiThai Hang/ Ho Sy Hau</t>
  </si>
  <si>
    <t>1306110785</t>
  </si>
  <si>
    <t>Pham Thanh Tu/Bui Hai Nguyen</t>
  </si>
  <si>
    <t>1306110786</t>
  </si>
  <si>
    <t>Cao Khanh Phuong</t>
  </si>
  <si>
    <t>1306110787</t>
  </si>
  <si>
    <t>Dao Anh Vu</t>
  </si>
  <si>
    <t>1306110790</t>
  </si>
  <si>
    <t>Truong Van Ha</t>
  </si>
  <si>
    <t>1306110791</t>
  </si>
  <si>
    <t>Dao Thi Tuy/ Bui Thien Minh</t>
  </si>
  <si>
    <t>1306110792</t>
  </si>
  <si>
    <t>1306110793</t>
  </si>
  <si>
    <t>Nguyen Thi Lan Anh</t>
  </si>
  <si>
    <t>1306110794</t>
  </si>
  <si>
    <t>Huynh Thi Quynh Nga</t>
  </si>
  <si>
    <t>1306110795</t>
  </si>
  <si>
    <t>Nguyen Thi Cham/Nguyen Viet Hung</t>
  </si>
  <si>
    <t>1306110797</t>
  </si>
  <si>
    <t>Vu Quang Truong/ Tran Thi Nga</t>
  </si>
  <si>
    <t>1306110798</t>
  </si>
  <si>
    <t>To Tuan</t>
  </si>
  <si>
    <t>1306110799</t>
  </si>
  <si>
    <t>Tran Thi Hien</t>
  </si>
  <si>
    <t>1306110800</t>
  </si>
  <si>
    <t>Le Xuan Can</t>
  </si>
  <si>
    <t>1306110801</t>
  </si>
  <si>
    <t>Diep My Lien</t>
  </si>
  <si>
    <t>1306110803</t>
  </si>
  <si>
    <t>Ho Thi Minh Ty</t>
  </si>
  <si>
    <t>1306110804</t>
  </si>
  <si>
    <t>Vu Thi Tuyet Mai</t>
  </si>
  <si>
    <t>1306110805</t>
  </si>
  <si>
    <t>Nguyen Duc Dao</t>
  </si>
  <si>
    <t>1306110806</t>
  </si>
  <si>
    <t>Tran Dang Khoa</t>
  </si>
  <si>
    <t>1306110809</t>
  </si>
  <si>
    <t>Nguyen Thi Thanh Tam</t>
  </si>
  <si>
    <t>1306110810</t>
  </si>
  <si>
    <t>Hoang Thi Le Trang</t>
  </si>
  <si>
    <t>1306110812</t>
  </si>
  <si>
    <t>Tran Van Hien</t>
  </si>
  <si>
    <t>1306110813</t>
  </si>
  <si>
    <t>Hoang Ngoc Nga</t>
  </si>
  <si>
    <t>1306110814</t>
  </si>
  <si>
    <t>Nguyen Thi Thong</t>
  </si>
  <si>
    <t>1306110815</t>
  </si>
  <si>
    <t>1306110816</t>
  </si>
  <si>
    <t>Tran Duy Tung</t>
  </si>
  <si>
    <t>1306110818</t>
  </si>
  <si>
    <t>Le Binh Nguyen</t>
  </si>
  <si>
    <t>1306110821</t>
  </si>
  <si>
    <t>1306110822</t>
  </si>
  <si>
    <t>Nguyen Hoai Huong</t>
  </si>
  <si>
    <t>1306110823</t>
  </si>
  <si>
    <t>Nguyen Truong Kiem Son</t>
  </si>
  <si>
    <t>1306110826</t>
  </si>
  <si>
    <t>Nguyen Anh Tuan</t>
  </si>
  <si>
    <t>1306110827</t>
  </si>
  <si>
    <t>1306110828</t>
  </si>
  <si>
    <t>Dang Quoc Son</t>
  </si>
  <si>
    <t>1306110833</t>
  </si>
  <si>
    <t>Nguyen Thu Nga</t>
  </si>
  <si>
    <t>1306110834</t>
  </si>
  <si>
    <t>Hoang Khai</t>
  </si>
  <si>
    <t>1306110835</t>
  </si>
  <si>
    <t>Phan Van Kha/ Pham T.Hai Au</t>
  </si>
  <si>
    <t>1306110836</t>
  </si>
  <si>
    <t>Vu Thanh Hai/ Ngo Thi Ngoc Quyen</t>
  </si>
  <si>
    <t>1306110837</t>
  </si>
  <si>
    <t>1306110838</t>
  </si>
  <si>
    <t>Nguyen Thi Thu Hong</t>
  </si>
  <si>
    <t>1306110839</t>
  </si>
  <si>
    <t>Phan Phuong Dat/Nguyen Thi Hoai Quy</t>
  </si>
  <si>
    <t>1306110840</t>
  </si>
  <si>
    <t>Do Thi Thuy Long/ Nguyen Ngoc Minh</t>
  </si>
  <si>
    <t>1306110841</t>
  </si>
  <si>
    <t>Nguyen Viet Ha/ Dang Van Tien</t>
  </si>
  <si>
    <t>1306110843</t>
  </si>
  <si>
    <t>Pham Van Cuong/ Pham Thi Hieu</t>
  </si>
  <si>
    <t>1306110844</t>
  </si>
  <si>
    <t>1306110845</t>
  </si>
  <si>
    <t>Tran Duc Loc</t>
  </si>
  <si>
    <t>1306110846</t>
  </si>
  <si>
    <t>Nguyen Lam Phuong</t>
  </si>
  <si>
    <t>1306110847</t>
  </si>
  <si>
    <t>Do Nang Tuan</t>
  </si>
  <si>
    <t>1306110848</t>
  </si>
  <si>
    <t>Bui Van Kien/ Vu Thi Huong</t>
  </si>
  <si>
    <t>1306110849</t>
  </si>
  <si>
    <t>1306110851</t>
  </si>
  <si>
    <t>Pham Thi Kim Oanh</t>
  </si>
  <si>
    <t>1306110852</t>
  </si>
  <si>
    <t>Bui Thi Hong Huong</t>
  </si>
  <si>
    <t>1306110854</t>
  </si>
  <si>
    <t>Lam Van Hoang</t>
  </si>
  <si>
    <t>1306110855</t>
  </si>
  <si>
    <t>Nguyen Thi My Hanh</t>
  </si>
  <si>
    <t>1306110856</t>
  </si>
  <si>
    <t>Dang Thi Tuyet Huong</t>
  </si>
  <si>
    <t>1306110857</t>
  </si>
  <si>
    <t>Hoang Ha Trung</t>
  </si>
  <si>
    <t>1306110858</t>
  </si>
  <si>
    <t>Nguyen Thi Minh Tam</t>
  </si>
  <si>
    <t>1306110859</t>
  </si>
  <si>
    <t>Nguyen Viet Hung</t>
  </si>
  <si>
    <t>1306110861</t>
  </si>
  <si>
    <t>Bui Thanh Ngan</t>
  </si>
  <si>
    <t>1306110862</t>
  </si>
  <si>
    <t>Vu Minh Tuc</t>
  </si>
  <si>
    <t>1306110864</t>
  </si>
  <si>
    <t>Le Thi Thuy</t>
  </si>
  <si>
    <t>1306110865</t>
  </si>
  <si>
    <t>Kieu Dinh Hung</t>
  </si>
  <si>
    <t>1306110866</t>
  </si>
  <si>
    <t>Luong Thi Ngot</t>
  </si>
  <si>
    <t>1306110867</t>
  </si>
  <si>
    <t>Nguyen Thi Mai Linh/ Pham Bach Tung</t>
  </si>
  <si>
    <t>1306110868</t>
  </si>
  <si>
    <t>Seo HyunSep</t>
  </si>
  <si>
    <t>1306110869</t>
  </si>
  <si>
    <t>Nguyen Manh Hung</t>
  </si>
  <si>
    <t>1306110870</t>
  </si>
  <si>
    <t>Truong Minh Thanh/Huynh Thi Quynh Nga</t>
  </si>
  <si>
    <t>1306110871</t>
  </si>
  <si>
    <t>Ho Thi Lan Hoa</t>
  </si>
  <si>
    <t>1306110872</t>
  </si>
  <si>
    <t>Nguyen Thi May</t>
  </si>
  <si>
    <t>1306110873</t>
  </si>
  <si>
    <t>Le Thanh Hien</t>
  </si>
  <si>
    <t>1306110874</t>
  </si>
  <si>
    <t>Bui Hoang Tung</t>
  </si>
  <si>
    <t>1306110875</t>
  </si>
  <si>
    <t>1306110876</t>
  </si>
  <si>
    <t>Nguyen Nam Long</t>
  </si>
  <si>
    <t>1306110877</t>
  </si>
  <si>
    <t>Nguyen Quoc Bao</t>
  </si>
  <si>
    <t>1306110878</t>
  </si>
  <si>
    <t>1306110879</t>
  </si>
  <si>
    <t>Le Thu Ninh</t>
  </si>
  <si>
    <t>1306110881</t>
  </si>
  <si>
    <t>Le Thi Kim Oanh/ Tran Ngoc Nam</t>
  </si>
  <si>
    <t>1306110882</t>
  </si>
  <si>
    <t>Pham Thai Dung</t>
  </si>
  <si>
    <t>1306110884</t>
  </si>
  <si>
    <t>Duong Thi Huong Giang</t>
  </si>
  <si>
    <t>1306110885</t>
  </si>
  <si>
    <t>Bui Thanh Lam/ Nguyen To Hieu</t>
  </si>
  <si>
    <t>1306110886</t>
  </si>
  <si>
    <t>Nguyen Van Phuc</t>
  </si>
  <si>
    <t>1306110889</t>
  </si>
  <si>
    <t>Nguyen Thi Thanh Thuy</t>
  </si>
  <si>
    <t>1306110890</t>
  </si>
  <si>
    <t>Nguyen Van Lanh</t>
  </si>
  <si>
    <t>1306110891</t>
  </si>
  <si>
    <t>Pham Ngoc Hung</t>
  </si>
  <si>
    <t>1306110892</t>
  </si>
  <si>
    <t>Liu Chien Ming</t>
  </si>
  <si>
    <t>1306110893</t>
  </si>
  <si>
    <t>Vu Huu Hung</t>
  </si>
  <si>
    <t>1306110894</t>
  </si>
  <si>
    <t>Nguyen Hai Hung/ Nguyen Hong Hanh</t>
  </si>
  <si>
    <t>1306110897</t>
  </si>
  <si>
    <t>Bui Thi Hong Lien</t>
  </si>
  <si>
    <t>1306110898</t>
  </si>
  <si>
    <t>Dang Minh Tuan</t>
  </si>
  <si>
    <t>1306110899</t>
  </si>
  <si>
    <t>Nguyen Thi Thu Huong</t>
  </si>
  <si>
    <t>1306110900</t>
  </si>
  <si>
    <t>Hoang Minh Tuan</t>
  </si>
  <si>
    <t>1306110901</t>
  </si>
  <si>
    <t>Nguyen Tung Hoa</t>
  </si>
  <si>
    <t>1306110903</t>
  </si>
  <si>
    <t>Dao Tu Khanh</t>
  </si>
  <si>
    <t>1306110904</t>
  </si>
  <si>
    <t>Nguyen Duc Minh/Doan Thi Bich Ngoc</t>
  </si>
  <si>
    <t>1306110905</t>
  </si>
  <si>
    <t>Vuong Thi Van</t>
  </si>
  <si>
    <t>1306110906</t>
  </si>
  <si>
    <t>Nguyen Minh Tam</t>
  </si>
  <si>
    <t>1306110907</t>
  </si>
  <si>
    <t>Nguyen Thi Lien</t>
  </si>
  <si>
    <t>B509.1</t>
  </si>
  <si>
    <t>1306111005</t>
  </si>
  <si>
    <t>Pham Van Sinh</t>
  </si>
  <si>
    <t>B618.1</t>
  </si>
  <si>
    <t>1306111031</t>
  </si>
  <si>
    <t>Tran Thi Thu Hang</t>
  </si>
  <si>
    <t>B620.1</t>
  </si>
  <si>
    <t>1306111033</t>
  </si>
  <si>
    <t>Ho Thi Lan Hoa/ Nguyen Binh Khiem</t>
  </si>
  <si>
    <t>C508.1</t>
  </si>
  <si>
    <t>1306111095</t>
  </si>
  <si>
    <t>Do Van Hoa</t>
  </si>
  <si>
    <t>C601.1</t>
  </si>
  <si>
    <t>1306111104</t>
  </si>
  <si>
    <t>C702.1</t>
  </si>
  <si>
    <t>1306111120</t>
  </si>
  <si>
    <t>Tran Thanh Hai</t>
  </si>
  <si>
    <t>E1504.1</t>
  </si>
  <si>
    <t>1306111143</t>
  </si>
  <si>
    <t>E1601.1</t>
  </si>
  <si>
    <t>1306111144</t>
  </si>
  <si>
    <t>Phan Dinh Phong</t>
  </si>
  <si>
    <t>W1904.1</t>
  </si>
  <si>
    <t>1306111189</t>
  </si>
  <si>
    <t>Vu Mai Dung</t>
  </si>
  <si>
    <t>W801.1</t>
  </si>
  <si>
    <t>1306111206</t>
  </si>
  <si>
    <t>Dang Viet Bach/ Kieu Phuong Lien</t>
  </si>
  <si>
    <t>W804.1</t>
  </si>
  <si>
    <t>1306111209</t>
  </si>
  <si>
    <t>1306111250</t>
  </si>
  <si>
    <t>Nguyen Thi Thu Ha</t>
  </si>
  <si>
    <t>B011</t>
  </si>
  <si>
    <t>1306111296</t>
  </si>
  <si>
    <t>CN Cong ty CP DV Ca phe Cao Nguyen</t>
  </si>
  <si>
    <t>C103.1</t>
  </si>
  <si>
    <t>1306111299</t>
  </si>
  <si>
    <t>Le Kim Dung/ Le Kim Thanh</t>
  </si>
  <si>
    <t>W601.1</t>
  </si>
  <si>
    <t>1306111349</t>
  </si>
  <si>
    <t>E1901.1</t>
  </si>
  <si>
    <t>1306111360</t>
  </si>
  <si>
    <t>Bui Thien Khanh</t>
  </si>
  <si>
    <t>1306111373</t>
  </si>
  <si>
    <t>Ho Hoang Yen/ Nguyen Thu Thuy</t>
  </si>
  <si>
    <t>1306111375</t>
  </si>
  <si>
    <t>1306111376</t>
  </si>
  <si>
    <t>Nguyen ThiThu Huong</t>
  </si>
  <si>
    <t>1306111388</t>
  </si>
  <si>
    <t>Tong Quang Huy</t>
  </si>
  <si>
    <t>1306111391</t>
  </si>
  <si>
    <t>Luu Quang Hoa</t>
  </si>
  <si>
    <t>D23.1</t>
  </si>
  <si>
    <t>1306111396</t>
  </si>
  <si>
    <t>Nguyen Thi Minh Lan</t>
  </si>
  <si>
    <t>1306111397</t>
  </si>
  <si>
    <t>Nguyen Thi Thanh Huong</t>
  </si>
  <si>
    <t>1306111425</t>
  </si>
  <si>
    <t>Nguyen The Truong</t>
  </si>
  <si>
    <t>1306111445</t>
  </si>
  <si>
    <t>W1503.1</t>
  </si>
  <si>
    <t>1306111446</t>
  </si>
  <si>
    <t>To Nghiem Trang/ Nguyen Thi An Binh</t>
  </si>
  <si>
    <t>1306111448</t>
  </si>
  <si>
    <t>Vu ThiTuyet Minh</t>
  </si>
  <si>
    <t>B513.1</t>
  </si>
  <si>
    <t>1306111450</t>
  </si>
  <si>
    <t>Phung Xuan Son</t>
  </si>
  <si>
    <t>1306111455</t>
  </si>
  <si>
    <t>Bui Dinh Hung</t>
  </si>
  <si>
    <t>1306111461</t>
  </si>
  <si>
    <t>Duong Thi Van Anh</t>
  </si>
  <si>
    <t>B002</t>
  </si>
  <si>
    <t>1306111462</t>
  </si>
  <si>
    <t>Cong ty TNHH Nha Khoa BIOTIS</t>
  </si>
  <si>
    <t>1306111464</t>
  </si>
  <si>
    <t>Nguyen Manh Cuong/ Bui Huy Hoang</t>
  </si>
  <si>
    <t>1306111465</t>
  </si>
  <si>
    <t>Ngo Quoc Khanh</t>
  </si>
  <si>
    <t>1306111467</t>
  </si>
  <si>
    <t>Nguyen Thi Hang</t>
  </si>
  <si>
    <t>A002A</t>
  </si>
  <si>
    <t>1306111470</t>
  </si>
  <si>
    <t>Cong ty LD TNHH KFC VN</t>
  </si>
  <si>
    <t>1306111482</t>
  </si>
  <si>
    <t>1306111484</t>
  </si>
  <si>
    <t>Nguyen Tue Loan</t>
  </si>
  <si>
    <t>1306111489</t>
  </si>
  <si>
    <t>Nguyen Van Dung/Nguyen Thi Cuu</t>
  </si>
  <si>
    <t>1306111490</t>
  </si>
  <si>
    <t>Nguyen Thi Kim Thanh/ Dang T.Ngoc Anh</t>
  </si>
  <si>
    <t>1306111494</t>
  </si>
  <si>
    <t>Nguyen Thanh Huong/Bui T.Thanh Loan</t>
  </si>
  <si>
    <t>1306111498</t>
  </si>
  <si>
    <t>Vu Van Than</t>
  </si>
  <si>
    <t>1306111499</t>
  </si>
  <si>
    <t>Dang Hong Ngoc</t>
  </si>
  <si>
    <t>w2501</t>
  </si>
  <si>
    <t>1306111501</t>
  </si>
  <si>
    <t>Nguyen Lam Phuong/Nguyen Thi Thanh Thuy</t>
  </si>
  <si>
    <t>E20.1</t>
  </si>
  <si>
    <t>1306111518</t>
  </si>
  <si>
    <t>Nguyen Huu Hoa/Vu Thi An Thai</t>
  </si>
  <si>
    <t>B304.1</t>
  </si>
  <si>
    <t>1306111520</t>
  </si>
  <si>
    <t>Nguyen Thi Hong Van</t>
  </si>
  <si>
    <t>1306111533</t>
  </si>
  <si>
    <t>Le Duy Binh</t>
  </si>
  <si>
    <t>1306111536</t>
  </si>
  <si>
    <t>Tran Thi Hung</t>
  </si>
  <si>
    <t>1306111541</t>
  </si>
  <si>
    <t>Nguyen Thi Minh/ Hoang Phuong Thao</t>
  </si>
  <si>
    <t>1306111544</t>
  </si>
  <si>
    <t>Ngo Kim Anh/ Duong Hong Thang</t>
  </si>
  <si>
    <t>1306111592</t>
  </si>
  <si>
    <t>Le Thi Cuc/ Nguyen Thi Huan</t>
  </si>
  <si>
    <t>1306111595</t>
  </si>
  <si>
    <t>Nguyen Duc Quang/ Luu Ngoc Tuyet</t>
  </si>
  <si>
    <t>1306111616</t>
  </si>
  <si>
    <t>Pham Hoang Tung</t>
  </si>
  <si>
    <t>1306111617</t>
  </si>
  <si>
    <t>Hoang Thi Viet Ha</t>
  </si>
  <si>
    <t>1306111618</t>
  </si>
  <si>
    <t>Nguyen Dinh Hai</t>
  </si>
  <si>
    <t>1306111619</t>
  </si>
  <si>
    <t>Pham Trung</t>
  </si>
  <si>
    <t>1306111628</t>
  </si>
  <si>
    <t>Do Thi Hong Nga/ Nguyen Thi Mui</t>
  </si>
  <si>
    <t>1306111632</t>
  </si>
  <si>
    <t>1306111637</t>
  </si>
  <si>
    <t>Vuong Kim Cham/ Nguyen Thi Thu Hien</t>
  </si>
  <si>
    <t>1306111639</t>
  </si>
  <si>
    <t>Nguyen Phuong Anh/ Vu Thi Khanh Ha</t>
  </si>
  <si>
    <t>1306111641</t>
  </si>
  <si>
    <t>Nguyen Van Phuong</t>
  </si>
  <si>
    <t>1306111642</t>
  </si>
  <si>
    <t>Tran Anh Kiet</t>
  </si>
  <si>
    <t>1306111643</t>
  </si>
  <si>
    <t>Nguyen Minh Lan</t>
  </si>
  <si>
    <t>1306111644</t>
  </si>
  <si>
    <t>Nguyen Thi Minh Ha</t>
  </si>
  <si>
    <t>1306111645</t>
  </si>
  <si>
    <t>Nguyen Song Nam</t>
  </si>
  <si>
    <t>1306111646</t>
  </si>
  <si>
    <t>Nguyen Thanh Dieu Huong</t>
  </si>
  <si>
    <t>1306111647</t>
  </si>
  <si>
    <t>1306111648</t>
  </si>
  <si>
    <t>Nguyen Thi Dien/ Nguyen Huy Cuong</t>
  </si>
  <si>
    <t>1306111649</t>
  </si>
  <si>
    <t>Luong Bich Ha</t>
  </si>
  <si>
    <t>1306111651</t>
  </si>
  <si>
    <t>Pham Thi Hanh/Tran The Viet</t>
  </si>
  <si>
    <t>1306111652</t>
  </si>
  <si>
    <t>1306111653</t>
  </si>
  <si>
    <t>Le Minh Hieu/Vu Thi Suot</t>
  </si>
  <si>
    <t>1306111654</t>
  </si>
  <si>
    <t>w2502</t>
  </si>
  <si>
    <t>1306111655</t>
  </si>
  <si>
    <t>Le Minh Anh/Hoang Dai Huy</t>
  </si>
  <si>
    <t>B1004.1</t>
  </si>
  <si>
    <t>1306111656</t>
  </si>
  <si>
    <t>Phan Chien Thang/ Pham Viet Tuan</t>
  </si>
  <si>
    <t>B1006.1</t>
  </si>
  <si>
    <t>1306111657</t>
  </si>
  <si>
    <t>Tran Vinh Thanh</t>
  </si>
  <si>
    <t>B102.1</t>
  </si>
  <si>
    <t>1306111658</t>
  </si>
  <si>
    <t>Nguyen Duc  Minh</t>
  </si>
  <si>
    <t>B114.1</t>
  </si>
  <si>
    <t>1306111659</t>
  </si>
  <si>
    <t>Than Hoang</t>
  </si>
  <si>
    <t>B118.1</t>
  </si>
  <si>
    <t>1306111660</t>
  </si>
  <si>
    <t>B121.1</t>
  </si>
  <si>
    <t>1306111661</t>
  </si>
  <si>
    <t>Nguyen Thi Tinh</t>
  </si>
  <si>
    <t>B204.1</t>
  </si>
  <si>
    <t>1306111662</t>
  </si>
  <si>
    <t>Nguyen Thi Ngoc Anh</t>
  </si>
  <si>
    <t>B206.1</t>
  </si>
  <si>
    <t>1306111663</t>
  </si>
  <si>
    <t>Tran Hung Giang</t>
  </si>
  <si>
    <t>B208.1</t>
  </si>
  <si>
    <t>1306111664</t>
  </si>
  <si>
    <t>Phung Thi Anh Chi</t>
  </si>
  <si>
    <t>B214.1</t>
  </si>
  <si>
    <t>1306111665</t>
  </si>
  <si>
    <t>Duong Thi Tuyet</t>
  </si>
  <si>
    <t>B216.1</t>
  </si>
  <si>
    <t>1306111666</t>
  </si>
  <si>
    <t>Tran Thai Thinh/ Duong Thi Anh Nguyet</t>
  </si>
  <si>
    <t>B217.1</t>
  </si>
  <si>
    <t>1306111667</t>
  </si>
  <si>
    <t>Nguyen Thi Cuc/ Nguyen Thi Thu Ha</t>
  </si>
  <si>
    <t>B219.1</t>
  </si>
  <si>
    <t>1306111668</t>
  </si>
  <si>
    <t>Do Van Anh</t>
  </si>
  <si>
    <t>B309.1</t>
  </si>
  <si>
    <t>1306111669</t>
  </si>
  <si>
    <t>Nguyen Thi Binh</t>
  </si>
  <si>
    <t>B312.1</t>
  </si>
  <si>
    <t>1306111670</t>
  </si>
  <si>
    <t>Nguyen Thi Bach Tuyet/ Le Bach Duong</t>
  </si>
  <si>
    <t>B318.1</t>
  </si>
  <si>
    <t>1306111671</t>
  </si>
  <si>
    <t>Dang Thi Hong Ha</t>
  </si>
  <si>
    <t>B320.1</t>
  </si>
  <si>
    <t>1306111672</t>
  </si>
  <si>
    <t>Nguyen Vinh Thanh - Dao Hien Chi</t>
  </si>
  <si>
    <t>B419.1</t>
  </si>
  <si>
    <t>1306111673</t>
  </si>
  <si>
    <t>Nguyen Ba Nguyen/Le Thi Chuc</t>
  </si>
  <si>
    <t>B420.1</t>
  </si>
  <si>
    <t>1306111674</t>
  </si>
  <si>
    <t>Vu Tuyet Van</t>
  </si>
  <si>
    <t>B510.1</t>
  </si>
  <si>
    <t>1306111675</t>
  </si>
  <si>
    <t>TrÞnh Thi Thu Thuy</t>
  </si>
  <si>
    <t>B512.1</t>
  </si>
  <si>
    <t>1306111676</t>
  </si>
  <si>
    <t>Nguyen Thi Hien</t>
  </si>
  <si>
    <t>B518.1</t>
  </si>
  <si>
    <t>1306111677</t>
  </si>
  <si>
    <t>Trinh Quoc Doan/ Nguyen Binh Khiem</t>
  </si>
  <si>
    <t>B520.1</t>
  </si>
  <si>
    <t>1306111678</t>
  </si>
  <si>
    <t>B617.1</t>
  </si>
  <si>
    <t>1306111679</t>
  </si>
  <si>
    <t>Nguyen Thanh Dieu Linh</t>
  </si>
  <si>
    <t>B621.1</t>
  </si>
  <si>
    <t>1306111680</t>
  </si>
  <si>
    <t>B622.1</t>
  </si>
  <si>
    <t>1306111681</t>
  </si>
  <si>
    <t>Nguyen Van An/Ngo Thi Hanh</t>
  </si>
  <si>
    <t>B623.1</t>
  </si>
  <si>
    <t>1306111682</t>
  </si>
  <si>
    <t>Nguyen Linh Giang</t>
  </si>
  <si>
    <t>B702.1</t>
  </si>
  <si>
    <t>1306111683</t>
  </si>
  <si>
    <t>Nguyen Mai Toai</t>
  </si>
  <si>
    <t>B806.1</t>
  </si>
  <si>
    <t>1306111684</t>
  </si>
  <si>
    <t>Do Thi Phi Hoai/ Nguyen Ngoc Dung</t>
  </si>
  <si>
    <t>B902.1</t>
  </si>
  <si>
    <t>1306111685</t>
  </si>
  <si>
    <t>Huynh Tan Binh/Nguyen Minh Hien</t>
  </si>
  <si>
    <t>B905.1</t>
  </si>
  <si>
    <t>1306111686</t>
  </si>
  <si>
    <t>Nguyen Thi Thanh</t>
  </si>
  <si>
    <t>C102.1</t>
  </si>
  <si>
    <t>1306111687</t>
  </si>
  <si>
    <t>Vu Thi Dung</t>
  </si>
  <si>
    <t>C107.1</t>
  </si>
  <si>
    <t>1306111688</t>
  </si>
  <si>
    <t>Nguyen Thi Huong/ Nguyen Thi Nhung Tuyet</t>
  </si>
  <si>
    <t>C110.1</t>
  </si>
  <si>
    <t>1306111689</t>
  </si>
  <si>
    <t>Le Thi Quynh Trang</t>
  </si>
  <si>
    <t>C211.1</t>
  </si>
  <si>
    <t>1306111690</t>
  </si>
  <si>
    <t>Nguyan Cong Nam</t>
  </si>
  <si>
    <t>C213.1</t>
  </si>
  <si>
    <t>1306111691</t>
  </si>
  <si>
    <t>Tran Gia Quan</t>
  </si>
  <si>
    <t>C301.1</t>
  </si>
  <si>
    <t>1306111692</t>
  </si>
  <si>
    <t>Nguyen The Cong/Ho Thi Thanh Hai</t>
  </si>
  <si>
    <t>C408.1</t>
  </si>
  <si>
    <t>1306111693</t>
  </si>
  <si>
    <t>C415.1</t>
  </si>
  <si>
    <t>1306111694</t>
  </si>
  <si>
    <t>Hoang Thi Viet Ha/ Nguyen Van Dan</t>
  </si>
  <si>
    <t>C416.1</t>
  </si>
  <si>
    <t>1306111695</t>
  </si>
  <si>
    <t>Vu Van Hoan</t>
  </si>
  <si>
    <t>C509.1</t>
  </si>
  <si>
    <t>1306111696</t>
  </si>
  <si>
    <t>C511.1</t>
  </si>
  <si>
    <t>1306111698</t>
  </si>
  <si>
    <t>Nguyen Thi Hong Minh</t>
  </si>
  <si>
    <t>C515.1</t>
  </si>
  <si>
    <t>1306111699</t>
  </si>
  <si>
    <t>Cong ty TNHH Co dien FEI - LING</t>
  </si>
  <si>
    <t>C605.1</t>
  </si>
  <si>
    <t>1306111700</t>
  </si>
  <si>
    <t>Le Anh Tung</t>
  </si>
  <si>
    <t>C613.1</t>
  </si>
  <si>
    <t>1306111701</t>
  </si>
  <si>
    <t>Nguyen Hoai Minh</t>
  </si>
  <si>
    <t>C804.1</t>
  </si>
  <si>
    <t>1306111702</t>
  </si>
  <si>
    <t>Nguyen Van Dong/ Vu Thi Bac</t>
  </si>
  <si>
    <t>C902.1</t>
  </si>
  <si>
    <t>1306111703</t>
  </si>
  <si>
    <t>Pham Dinh Thong</t>
  </si>
  <si>
    <t>E1102.1</t>
  </si>
  <si>
    <t>1306111704</t>
  </si>
  <si>
    <t>Dao T.Chan Phuong</t>
  </si>
  <si>
    <t>E1301.1</t>
  </si>
  <si>
    <t>1306111705</t>
  </si>
  <si>
    <t>E1604.1</t>
  </si>
  <si>
    <t>1306111706</t>
  </si>
  <si>
    <t>Nguyen Thi Loi</t>
  </si>
  <si>
    <t>E1802.1</t>
  </si>
  <si>
    <t>1306111707</t>
  </si>
  <si>
    <t>Le Thanh Ha/Pham Thi Kim Oanh</t>
  </si>
  <si>
    <t>E1804.1</t>
  </si>
  <si>
    <t>1306111708</t>
  </si>
  <si>
    <t>Tran Duc Hanh</t>
  </si>
  <si>
    <t>E2001.1</t>
  </si>
  <si>
    <t>1306111709</t>
  </si>
  <si>
    <t>Ho Ngan Chi</t>
  </si>
  <si>
    <t>E2002.1</t>
  </si>
  <si>
    <t>1306111710</t>
  </si>
  <si>
    <t>Ngueen Thi Binh</t>
  </si>
  <si>
    <t>E2102.1</t>
  </si>
  <si>
    <t>1306111711</t>
  </si>
  <si>
    <t>Nguyen Thi Hong Thuy</t>
  </si>
  <si>
    <t>E2103.1</t>
  </si>
  <si>
    <t>1306111712</t>
  </si>
  <si>
    <t>Tran Thi  Cuc</t>
  </si>
  <si>
    <t>E2104.1</t>
  </si>
  <si>
    <t>1306111713</t>
  </si>
  <si>
    <t>Hoang Hong Giang</t>
  </si>
  <si>
    <t>E2201.1</t>
  </si>
  <si>
    <t>1306111714</t>
  </si>
  <si>
    <t>Cao Kim Chi</t>
  </si>
  <si>
    <t>E2202.1</t>
  </si>
  <si>
    <t>1306111715</t>
  </si>
  <si>
    <t>Le Thuan Yen</t>
  </si>
  <si>
    <t>E503.1</t>
  </si>
  <si>
    <t>1306111716</t>
  </si>
  <si>
    <t>Nguyen Ba Ngoc</t>
  </si>
  <si>
    <t>W1003.1</t>
  </si>
  <si>
    <t>1306111717</t>
  </si>
  <si>
    <t>Nguyen Van Tam/Nguyen Tran Thu Nguyen</t>
  </si>
  <si>
    <t>1306111718</t>
  </si>
  <si>
    <t>Dao Thi Thanh Huong</t>
  </si>
  <si>
    <t>W1602.1</t>
  </si>
  <si>
    <t>1306111719</t>
  </si>
  <si>
    <t>Tran Thu Huong</t>
  </si>
  <si>
    <t>W1702.1</t>
  </si>
  <si>
    <t>1306111721</t>
  </si>
  <si>
    <t>Le Ngoc Tuan/Nguyen Thi Bao Hien</t>
  </si>
  <si>
    <t>W1703.1</t>
  </si>
  <si>
    <t>1306111722</t>
  </si>
  <si>
    <t>Le Quynh Tram</t>
  </si>
  <si>
    <t>W1903.1</t>
  </si>
  <si>
    <t>1306111723</t>
  </si>
  <si>
    <t>Phung Thi Thanh Hang</t>
  </si>
  <si>
    <t>W2103.1</t>
  </si>
  <si>
    <t>1306111724</t>
  </si>
  <si>
    <t>Vu Tien Lam</t>
  </si>
  <si>
    <t>1306111737</t>
  </si>
  <si>
    <t>Vò ThÞ Thoa</t>
  </si>
  <si>
    <t>C001</t>
  </si>
  <si>
    <t>1306111747</t>
  </si>
  <si>
    <t>Cong ty CP thuong mai Hoang Anh HN</t>
  </si>
  <si>
    <t>Cong vom Villa E</t>
  </si>
  <si>
    <t>1306111750</t>
  </si>
  <si>
    <t>Tran Thi Tho</t>
  </si>
  <si>
    <t>1306111753</t>
  </si>
  <si>
    <t>Vu Thi Thoa</t>
  </si>
  <si>
    <t>Pham Thi Ngoc Thoa</t>
  </si>
  <si>
    <t>1306111757</t>
  </si>
  <si>
    <t>1306111758</t>
  </si>
  <si>
    <t>1306111761</t>
  </si>
  <si>
    <t>Nguyen Anh</t>
  </si>
  <si>
    <t>1306111768</t>
  </si>
  <si>
    <t>CT CP Dich vu va dau tu Nguyen Anh</t>
  </si>
  <si>
    <t>1306111772</t>
  </si>
  <si>
    <t>B013</t>
  </si>
  <si>
    <t>1306111776</t>
  </si>
  <si>
    <t>Cong ty Mujige- Noble Moment Cafe</t>
  </si>
  <si>
    <t>B005b</t>
  </si>
  <si>
    <t>1306111786</t>
  </si>
  <si>
    <t>Cua hang giai khat moi- Fresh Day</t>
  </si>
  <si>
    <t>B007</t>
  </si>
  <si>
    <t>1306111787</t>
  </si>
  <si>
    <t>Cong ty TNHH W.A coffe</t>
  </si>
  <si>
    <t>C003a</t>
  </si>
  <si>
    <t>1306111790</t>
  </si>
  <si>
    <t>I am Saloon ( cat toc goi dau)</t>
  </si>
  <si>
    <t>B004</t>
  </si>
  <si>
    <t>1306111798</t>
  </si>
  <si>
    <t>Ong Nguyen Van Chuong Papa Chicken</t>
  </si>
  <si>
    <t>1306111803</t>
  </si>
  <si>
    <t>C004</t>
  </si>
  <si>
    <t>1306111806</t>
  </si>
  <si>
    <t>Cong ty TNHH SUNGSHIN F&amp;B (Artisee Coffee)</t>
  </si>
  <si>
    <t>A006</t>
  </si>
  <si>
    <t>1306111807</t>
  </si>
  <si>
    <t>Mr.Kim Ji Hun ( Ga ran Vons)</t>
  </si>
  <si>
    <t>B014</t>
  </si>
  <si>
    <t>1306111808</t>
  </si>
  <si>
    <t>Cong ty Quang Minh ( Cafe Cellinni )</t>
  </si>
  <si>
    <t>A003</t>
  </si>
  <si>
    <t>1306111809</t>
  </si>
  <si>
    <t>Cong ty TNHH TM va DV Thu Minh Ngoc</t>
  </si>
  <si>
    <t>A011</t>
  </si>
  <si>
    <t>1306111810</t>
  </si>
  <si>
    <t>Cong ty TNHH TM&amp;DV DD QT</t>
  </si>
  <si>
    <t>B020</t>
  </si>
  <si>
    <t>1306111812</t>
  </si>
  <si>
    <t>Cty TNHH MTV Paragon Premium Aesthetic Services- PPP Clinic</t>
  </si>
  <si>
    <t>C002</t>
  </si>
  <si>
    <t>1306111814</t>
  </si>
  <si>
    <t>Nha hang JukStory</t>
  </si>
  <si>
    <t>A212+ A213 (abce)</t>
  </si>
  <si>
    <t>1306111817</t>
  </si>
  <si>
    <t>Cong ty TNHH Chungdahm Ha Noi- i Garten</t>
  </si>
  <si>
    <t>B006</t>
  </si>
  <si>
    <t>1306111819</t>
  </si>
  <si>
    <t>Cong ty TNHH Belroot VN</t>
  </si>
  <si>
    <t>Tæng céng</t>
  </si>
  <si>
    <t>Unit 2</t>
  </si>
  <si>
    <t>Người lập /Made by</t>
  </si>
  <si>
    <t>Please contact  Ms.Diên- Phone number: 024. 3785 4570 (ext 113), or email: dientth.pmg@bitexco.com.vn</t>
  </si>
</sst>
</file>

<file path=xl/styles.xml><?xml version="1.0" encoding="utf-8"?>
<styleSheet xmlns="http://schemas.openxmlformats.org/spreadsheetml/2006/main">
  <numFmts count="10">
    <numFmt numFmtId="176" formatCode="_-* #,##0.00\ &quot;₫&quot;_-;\-* #,##0.00\ &quot;₫&quot;_-;_-* &quot;-&quot;??\ &quot;₫&quot;_-;_-@_-"/>
    <numFmt numFmtId="177" formatCode="_(&quot;$&quot;* #,##0.00_);_(&quot;$&quot;* \(#,##0.00\);_(&quot;$&quot;* &quot;-&quot;??_);_(@_)"/>
    <numFmt numFmtId="178" formatCode="_(* #,##0_);_(* \(#,##0\);_(* &quot;-&quot;_);_(@_)"/>
    <numFmt numFmtId="179" formatCode="_-* #,##0\ &quot;₫&quot;_-;\-* #,##0\ &quot;₫&quot;_-;_-* &quot;-&quot;\ &quot;₫&quot;_-;_-@_-"/>
    <numFmt numFmtId="180" formatCode="[$-409]d\-mmm\-yyyy;@"/>
    <numFmt numFmtId="181" formatCode="_(* #,##0.00_);_(* \(#,##0.00\);_(* &quot;-&quot;??_);_(@_)"/>
    <numFmt numFmtId="182" formatCode="00##"/>
    <numFmt numFmtId="183" formatCode="[$-409]d\-mmm\-yy;@"/>
    <numFmt numFmtId="184" formatCode="#\ ###\ ###\ ###"/>
    <numFmt numFmtId="185" formatCode="_(* #,##0_);_(* \(#,##0\);_(* &quot;-&quot;??_);_(@_)"/>
  </numFmts>
  <fonts count="99">
    <font>
      <sz val="10"/>
      <name val="Arial"/>
      <charset val="134"/>
    </font>
    <font>
      <b/>
      <sz val="10"/>
      <name val="Times New Roman"/>
      <charset val="134"/>
    </font>
    <font>
      <sz val="10"/>
      <name val=".VnTime"/>
      <charset val="134"/>
    </font>
    <font>
      <sz val="10"/>
      <name val="Times New Roman"/>
      <charset val="134"/>
    </font>
    <font>
      <b/>
      <sz val="8"/>
      <name val="Times New Roman"/>
      <charset val="134"/>
    </font>
    <font>
      <sz val="8"/>
      <name val="Times New Roman"/>
      <charset val="134"/>
    </font>
    <font>
      <sz val="8"/>
      <name val=".VnTime"/>
      <charset val="134"/>
    </font>
    <font>
      <b/>
      <sz val="14"/>
      <name val="Times New Roman"/>
      <charset val="134"/>
    </font>
    <font>
      <b/>
      <i/>
      <sz val="10"/>
      <name val="Times New Roman"/>
      <charset val="134"/>
    </font>
    <font>
      <i/>
      <sz val="10"/>
      <name val="Times New Roman"/>
      <charset val="134"/>
    </font>
    <font>
      <sz val="9"/>
      <name val="Times New Roman"/>
      <charset val="134"/>
    </font>
    <font>
      <sz val="9"/>
      <name val="VNI-Centur"/>
      <charset val="134"/>
    </font>
    <font>
      <sz val="10"/>
      <name val="VNI-Centur"/>
      <charset val="134"/>
    </font>
    <font>
      <sz val="10"/>
      <color theme="0"/>
      <name val="Times New Roman"/>
      <charset val="134"/>
    </font>
    <font>
      <sz val="10"/>
      <name val="VnBravo Times"/>
      <charset val="134"/>
    </font>
    <font>
      <sz val="10"/>
      <name val="VnBravo TimesH"/>
      <charset val="134"/>
    </font>
    <font>
      <b/>
      <sz val="14"/>
      <name val="VnBravo TimesH"/>
      <charset val="134"/>
    </font>
    <font>
      <b/>
      <sz val="11"/>
      <name val="VnBravo Times"/>
      <charset val="134"/>
    </font>
    <font>
      <b/>
      <sz val="10"/>
      <name val="VnBravo Times"/>
      <charset val="134"/>
    </font>
    <font>
      <sz val="11"/>
      <name val="Times New Roman"/>
      <charset val="134"/>
    </font>
    <font>
      <b/>
      <sz val="11"/>
      <name val="Times New Roman"/>
      <charset val="134"/>
    </font>
    <font>
      <sz val="9"/>
      <name val=".VnTime"/>
      <charset val="134"/>
    </font>
    <font>
      <b/>
      <sz val="13.5"/>
      <color indexed="17"/>
      <name val="Times New Roman"/>
      <charset val="134"/>
    </font>
    <font>
      <b/>
      <sz val="13"/>
      <color indexed="17"/>
      <name val="Times New Roman"/>
      <charset val="134"/>
    </font>
    <font>
      <b/>
      <sz val="14"/>
      <color indexed="10"/>
      <name val="Times New Roman"/>
      <charset val="134"/>
    </font>
    <font>
      <b/>
      <sz val="12"/>
      <name val="Times New Roman"/>
      <charset val="134"/>
    </font>
    <font>
      <sz val="11"/>
      <name val=".VnTime"/>
      <charset val="134"/>
    </font>
    <font>
      <sz val="12"/>
      <name val="Times New Roman"/>
      <charset val="134"/>
    </font>
    <font>
      <b/>
      <sz val="18"/>
      <name val="Times New Roman"/>
      <charset val="134"/>
    </font>
    <font>
      <b/>
      <i/>
      <sz val="12"/>
      <name val="Times New Roman"/>
      <charset val="134"/>
    </font>
    <font>
      <b/>
      <i/>
      <sz val="12"/>
      <color indexed="12"/>
      <name val="Times New Roman"/>
      <charset val="134"/>
    </font>
    <font>
      <b/>
      <i/>
      <sz val="11"/>
      <name val="Cambria"/>
      <charset val="134"/>
      <scheme val="major"/>
    </font>
    <font>
      <b/>
      <sz val="11"/>
      <name val="Arial"/>
      <charset val="134"/>
    </font>
    <font>
      <sz val="11"/>
      <name val="Arial"/>
      <charset val="134"/>
    </font>
    <font>
      <i/>
      <sz val="9"/>
      <name val="Arial"/>
      <charset val="134"/>
    </font>
    <font>
      <i/>
      <sz val="10"/>
      <name val="Arial"/>
      <charset val="134"/>
    </font>
    <font>
      <sz val="12"/>
      <color indexed="9"/>
      <name val=".VnTime"/>
      <charset val="134"/>
    </font>
    <font>
      <b/>
      <sz val="10"/>
      <name val="Arial"/>
      <charset val="134"/>
    </font>
    <font>
      <sz val="10"/>
      <color indexed="12"/>
      <name val="Times New Roman"/>
      <charset val="134"/>
    </font>
    <font>
      <sz val="10"/>
      <color rgb="FFFF0000"/>
      <name val="Times New Roman"/>
      <charset val="134"/>
    </font>
    <font>
      <b/>
      <i/>
      <u/>
      <sz val="10"/>
      <name val="Times New Roman"/>
      <charset val="134"/>
    </font>
    <font>
      <sz val="22"/>
      <name val="Times New Roman"/>
      <charset val="134"/>
    </font>
    <font>
      <b/>
      <i/>
      <sz val="11"/>
      <color rgb="FFFF0000"/>
      <name val="Times New Roman"/>
      <charset val="134"/>
    </font>
    <font>
      <sz val="9"/>
      <name val="Arial"/>
      <charset val="134"/>
    </font>
    <font>
      <sz val="10"/>
      <name val="Arial"/>
      <charset val="134"/>
    </font>
    <font>
      <b/>
      <sz val="10"/>
      <color rgb="FFFF0000"/>
      <name val="Times New Roman"/>
      <charset val="134"/>
    </font>
    <font>
      <sz val="8"/>
      <name val="Arial"/>
      <charset val="134"/>
    </font>
    <font>
      <b/>
      <sz val="10"/>
      <color indexed="12"/>
      <name val="Times New Roman"/>
      <charset val="134"/>
    </font>
    <font>
      <b/>
      <sz val="10"/>
      <color rgb="FFFF0000"/>
      <name val="Arial"/>
      <charset val="134"/>
    </font>
    <font>
      <sz val="10"/>
      <color indexed="10"/>
      <name val="Times New Roman"/>
      <charset val="134"/>
    </font>
    <font>
      <sz val="10"/>
      <name val="VNI-Helve"/>
      <charset val="134"/>
    </font>
    <font>
      <sz val="10"/>
      <color rgb="FFFF0000"/>
      <name val="VNI-Helve"/>
      <charset val="134"/>
    </font>
    <font>
      <sz val="10"/>
      <color indexed="8"/>
      <name val="Times New Roman"/>
      <charset val="134"/>
    </font>
    <font>
      <sz val="10"/>
      <color indexed="16"/>
      <name val="Times New Roman"/>
      <charset val="134"/>
    </font>
    <font>
      <b/>
      <sz val="10"/>
      <name val="VNI-Helve"/>
      <charset val="134"/>
    </font>
    <font>
      <sz val="10"/>
      <color rgb="FFFF0000"/>
      <name val="VnBravo Times"/>
      <charset val="134"/>
    </font>
    <font>
      <b/>
      <sz val="12"/>
      <color rgb="FFFF0000"/>
      <name val="Times New Roman"/>
      <charset val="134"/>
    </font>
    <font>
      <b/>
      <sz val="13"/>
      <name val="Times New Roman"/>
      <charset val="134"/>
    </font>
    <font>
      <b/>
      <sz val="9"/>
      <name val="Times New Roman"/>
      <charset val="134"/>
    </font>
    <font>
      <b/>
      <i/>
      <sz val="9"/>
      <name val="Times New Roman"/>
      <charset val="134"/>
    </font>
    <font>
      <sz val="11"/>
      <color theme="1"/>
      <name val="Calibri"/>
      <charset val="0"/>
      <scheme val="minor"/>
    </font>
    <font>
      <sz val="11"/>
      <color theme="1"/>
      <name val="Calibri"/>
      <charset val="134"/>
      <scheme val="minor"/>
    </font>
    <font>
      <b/>
      <sz val="12"/>
      <name val="Arial"/>
      <charset val="134"/>
    </font>
    <font>
      <sz val="11"/>
      <color theme="1"/>
      <name val="Calibri"/>
      <charset val="134"/>
      <scheme val="minor"/>
    </font>
    <font>
      <u/>
      <sz val="11"/>
      <color rgb="FF0000FF"/>
      <name val="Calibri"/>
      <charset val="0"/>
      <scheme val="minor"/>
    </font>
    <font>
      <sz val="11"/>
      <color theme="0"/>
      <name val="Calibri"/>
      <charset val="0"/>
      <scheme val="minor"/>
    </font>
    <font>
      <sz val="10"/>
      <color indexed="8"/>
      <name val="Arial"/>
      <charset val="134"/>
    </font>
    <font>
      <sz val="10"/>
      <color theme="1"/>
      <name val=".VnTime"/>
      <charset val="134"/>
    </font>
    <font>
      <sz val="10"/>
      <name val="VNI-Times"/>
      <charset val="134"/>
    </font>
    <font>
      <u/>
      <sz val="11"/>
      <color rgb="FF800080"/>
      <name val="Calibri"/>
      <charset val="0"/>
      <scheme val="minor"/>
    </font>
    <font>
      <b/>
      <sz val="11"/>
      <color rgb="FFFFFFFF"/>
      <name val="Calibri"/>
      <charset val="0"/>
      <scheme val="minor"/>
    </font>
    <font>
      <b/>
      <sz val="13"/>
      <color theme="3"/>
      <name val="Calibri"/>
      <charset val="134"/>
      <scheme val="minor"/>
    </font>
    <font>
      <b/>
      <sz val="11"/>
      <color theme="3"/>
      <name val="Calibri"/>
      <charset val="134"/>
      <scheme val="minor"/>
    </font>
    <font>
      <b/>
      <sz val="11"/>
      <color theme="1"/>
      <name val="Calibri"/>
      <charset val="0"/>
      <scheme val="minor"/>
    </font>
    <font>
      <sz val="11"/>
      <color rgb="FFFF0000"/>
      <name val="Calibri"/>
      <charset val="0"/>
      <scheme val="minor"/>
    </font>
    <font>
      <sz val="10"/>
      <color theme="1"/>
      <name val="VnBravo Times"/>
      <charset val="134"/>
    </font>
    <font>
      <b/>
      <sz val="18"/>
      <color theme="3"/>
      <name val="Calibri"/>
      <charset val="134"/>
      <scheme val="minor"/>
    </font>
    <font>
      <i/>
      <sz val="11"/>
      <color rgb="FF7F7F7F"/>
      <name val="Calibri"/>
      <charset val="0"/>
      <scheme val="minor"/>
    </font>
    <font>
      <sz val="11"/>
      <color rgb="FFFA7D00"/>
      <name val="Calibri"/>
      <charset val="0"/>
      <scheme val="minor"/>
    </font>
    <font>
      <sz val="11"/>
      <color rgb="FF9C6500"/>
      <name val="Calibri"/>
      <charset val="0"/>
      <scheme val="minor"/>
    </font>
    <font>
      <sz val="11"/>
      <color rgb="FF3F3F76"/>
      <name val="Calibri"/>
      <charset val="0"/>
      <scheme val="minor"/>
    </font>
    <font>
      <b/>
      <sz val="15"/>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0"/>
      <color indexed="8"/>
      <name val="VnBravo Times"/>
      <charset val="134"/>
    </font>
    <font>
      <sz val="10"/>
      <color indexed="8"/>
      <name val=".VnTime"/>
      <charset val="134"/>
    </font>
    <font>
      <sz val="10"/>
      <name val=".VnArial"/>
      <charset val="134"/>
    </font>
    <font>
      <b/>
      <sz val="18"/>
      <name val="Arial"/>
      <charset val="134"/>
    </font>
    <font>
      <u/>
      <sz val="10"/>
      <color indexed="12"/>
      <name val="Arial"/>
      <charset val="134"/>
    </font>
    <font>
      <b/>
      <sz val="10"/>
      <color indexed="63"/>
      <name val=".VnTime"/>
      <charset val="134"/>
    </font>
    <font>
      <b/>
      <i/>
      <sz val="10"/>
      <color theme="0"/>
      <name val="Times New Roman"/>
      <charset val="134"/>
    </font>
    <font>
      <i/>
      <sz val="12"/>
      <name val="Times New Roman"/>
      <charset val="134"/>
    </font>
    <font>
      <b/>
      <i/>
      <sz val="11"/>
      <name val="Arial"/>
      <charset val="134"/>
    </font>
    <font>
      <i/>
      <sz val="11"/>
      <name val="Arial"/>
      <charset val="134"/>
    </font>
    <font>
      <i/>
      <u/>
      <sz val="9"/>
      <name val="Arial"/>
      <charset val="134"/>
    </font>
    <font>
      <b/>
      <sz val="8"/>
      <name val="Tahoma"/>
      <charset val="134"/>
    </font>
    <font>
      <sz val="8"/>
      <name val="Tahoma"/>
      <charset val="134"/>
    </font>
  </fonts>
  <fills count="43">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rgb="FF92D050"/>
        <bgColor indexed="64"/>
      </patternFill>
    </fill>
    <fill>
      <patternFill patternType="solid">
        <fgColor indexed="41"/>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7"/>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22"/>
        <bgColor indexed="64"/>
      </patternFill>
    </fill>
  </fills>
  <borders count="98">
    <border>
      <left/>
      <right/>
      <top/>
      <bottom/>
      <diagonal/>
    </border>
    <border>
      <left/>
      <right/>
      <top/>
      <bottom style="double">
        <color auto="1"/>
      </bottom>
      <diagonal/>
    </border>
    <border>
      <left/>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bottom style="dotted">
        <color auto="1"/>
      </bottom>
      <diagonal/>
    </border>
    <border>
      <left style="dotted">
        <color auto="1"/>
      </left>
      <right style="dotted">
        <color auto="1"/>
      </right>
      <top/>
      <bottom style="dotted">
        <color auto="1"/>
      </bottom>
      <diagonal/>
    </border>
    <border>
      <left style="medium">
        <color auto="1"/>
      </left>
      <right/>
      <top style="dotted">
        <color auto="1"/>
      </top>
      <bottom style="dashed">
        <color auto="1"/>
      </bottom>
      <diagonal/>
    </border>
    <border>
      <left style="dotted">
        <color auto="1"/>
      </left>
      <right style="dotted">
        <color auto="1"/>
      </right>
      <top style="dotted">
        <color auto="1"/>
      </top>
      <bottom style="dashed">
        <color auto="1"/>
      </bottom>
      <diagonal/>
    </border>
    <border>
      <left style="medium">
        <color auto="1"/>
      </left>
      <right/>
      <top style="dashed">
        <color auto="1"/>
      </top>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bottom style="medium">
        <color auto="1"/>
      </bottom>
      <diagonal/>
    </border>
    <border>
      <left/>
      <right/>
      <top style="dotted">
        <color auto="1"/>
      </top>
      <bottom/>
      <diagonal/>
    </border>
    <border>
      <left style="medium">
        <color auto="1"/>
      </left>
      <right style="dotted">
        <color auto="1"/>
      </right>
      <top/>
      <bottom style="dotted">
        <color auto="1"/>
      </bottom>
      <diagonal/>
    </border>
    <border>
      <left style="medium">
        <color auto="1"/>
      </left>
      <right style="dotted">
        <color auto="1"/>
      </right>
      <top style="dotted">
        <color auto="1"/>
      </top>
      <bottom style="dashed">
        <color auto="1"/>
      </bottom>
      <diagonal/>
    </border>
    <border>
      <left/>
      <right/>
      <top style="dashed">
        <color auto="1"/>
      </top>
      <bottom/>
      <diagonal/>
    </border>
    <border>
      <left style="thin">
        <color auto="1"/>
      </left>
      <right style="thin">
        <color auto="1"/>
      </right>
      <top style="thin">
        <color auto="1"/>
      </top>
      <bottom/>
      <diagonal/>
    </border>
    <border>
      <left style="medium">
        <color auto="1"/>
      </left>
      <right style="medium">
        <color auto="1"/>
      </right>
      <top/>
      <bottom/>
      <diagonal/>
    </border>
    <border>
      <left/>
      <right style="medium">
        <color auto="1"/>
      </right>
      <top/>
      <bottom style="dashed">
        <color auto="1"/>
      </bottom>
      <diagonal/>
    </border>
    <border>
      <left/>
      <right style="medium">
        <color auto="1"/>
      </right>
      <top style="dashed">
        <color auto="1"/>
      </top>
      <bottom/>
      <diagonal/>
    </border>
    <border>
      <left style="dashed">
        <color auto="1"/>
      </left>
      <right style="medium">
        <color auto="1"/>
      </right>
      <top style="dashed">
        <color auto="1"/>
      </top>
      <bottom style="dashed">
        <color auto="1"/>
      </bottom>
      <diagonal/>
    </border>
    <border>
      <left style="medium">
        <color auto="1"/>
      </left>
      <right style="medium">
        <color auto="1"/>
      </right>
      <top style="dashed">
        <color auto="1"/>
      </top>
      <bottom/>
      <diagonal/>
    </border>
    <border>
      <left style="dashed">
        <color auto="1"/>
      </left>
      <right style="medium">
        <color auto="1"/>
      </right>
      <top style="dashed">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medium">
        <color auto="1"/>
      </top>
      <bottom/>
      <diagonal/>
    </border>
    <border>
      <left style="thin">
        <color auto="1"/>
      </left>
      <right/>
      <top/>
      <bottom/>
      <diagonal/>
    </border>
    <border>
      <left style="hair">
        <color auto="1"/>
      </left>
      <right style="hair">
        <color auto="1"/>
      </right>
      <top style="hair">
        <color auto="1"/>
      </top>
      <bottom/>
      <diagonal/>
    </border>
    <border>
      <left style="hair">
        <color auto="1"/>
      </left>
      <right style="hair">
        <color auto="1"/>
      </right>
      <top/>
      <bottom style="medium">
        <color auto="1"/>
      </bottom>
      <diagonal/>
    </border>
    <border>
      <left style="thin">
        <color auto="1"/>
      </left>
      <right/>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hair">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auto="1"/>
      </left>
      <right style="dashed">
        <color auto="1"/>
      </right>
      <top style="medium">
        <color auto="1"/>
      </top>
      <bottom/>
      <diagonal/>
    </border>
    <border>
      <left style="dashed">
        <color auto="1"/>
      </left>
      <right style="dashed">
        <color auto="1"/>
      </right>
      <top style="medium">
        <color auto="1"/>
      </top>
      <bottom/>
      <diagonal/>
    </border>
    <border>
      <left style="medium">
        <color auto="1"/>
      </left>
      <right style="dashed">
        <color auto="1"/>
      </right>
      <top/>
      <bottom style="dashed">
        <color auto="1"/>
      </bottom>
      <diagonal/>
    </border>
    <border>
      <left style="dashed">
        <color auto="1"/>
      </left>
      <right style="dashed">
        <color auto="1"/>
      </right>
      <top/>
      <bottom style="dashed">
        <color auto="1"/>
      </bottom>
      <diagonal/>
    </border>
    <border>
      <left style="medium">
        <color auto="1"/>
      </left>
      <right/>
      <top style="dashed">
        <color auto="1"/>
      </top>
      <bottom style="dashed">
        <color auto="1"/>
      </bottom>
      <diagonal/>
    </border>
    <border>
      <left/>
      <right/>
      <top style="dashed">
        <color auto="1"/>
      </top>
      <bottom style="dashed">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dashed">
        <color auto="1"/>
      </left>
      <right/>
      <top style="medium">
        <color auto="1"/>
      </top>
      <bottom/>
      <diagonal/>
    </border>
    <border>
      <left style="dashed">
        <color auto="1"/>
      </left>
      <right/>
      <top/>
      <bottom style="dashed">
        <color auto="1"/>
      </bottom>
      <diagonal/>
    </border>
    <border>
      <left style="dashed">
        <color auto="1"/>
      </left>
      <right/>
      <top style="dashed">
        <color auto="1"/>
      </top>
      <bottom style="dashed">
        <color auto="1"/>
      </bottom>
      <diagonal/>
    </border>
    <border>
      <left/>
      <right style="medium">
        <color auto="1"/>
      </right>
      <top style="dashed">
        <color auto="1"/>
      </top>
      <bottom style="dashed">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dashed">
        <color auto="1"/>
      </left>
      <right style="medium">
        <color auto="1"/>
      </right>
      <top/>
      <bottom style="dashed">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indexed="63"/>
      </left>
      <right style="thin">
        <color indexed="63"/>
      </right>
      <top style="thin">
        <color indexed="63"/>
      </top>
      <bottom style="thin">
        <color indexed="63"/>
      </bottom>
      <diagonal/>
    </border>
  </borders>
  <cellStyleXfs count="166">
    <xf numFmtId="0" fontId="0" fillId="0" borderId="0"/>
    <xf numFmtId="0" fontId="60" fillId="12" borderId="0" applyNumberFormat="0" applyBorder="0" applyAlignment="0" applyProtection="0">
      <alignment vertical="center"/>
    </xf>
    <xf numFmtId="181" fontId="44" fillId="0" borderId="0" applyFont="0" applyFill="0" applyBorder="0" applyAlignment="0" applyProtection="0"/>
    <xf numFmtId="178" fontId="44" fillId="0" borderId="0" applyFont="0" applyFill="0" applyBorder="0" applyAlignment="0" applyProtection="0"/>
    <xf numFmtId="179" fontId="61" fillId="0" borderId="0" applyFont="0" applyFill="0" applyBorder="0" applyAlignment="0" applyProtection="0">
      <alignment vertical="center"/>
    </xf>
    <xf numFmtId="176" fontId="61" fillId="0" borderId="0" applyFont="0" applyFill="0" applyBorder="0" applyAlignment="0" applyProtection="0">
      <alignment vertical="center"/>
    </xf>
    <xf numFmtId="9" fontId="61" fillId="0" borderId="0" applyFont="0" applyFill="0" applyBorder="0" applyAlignment="0" applyProtection="0">
      <alignment vertical="center"/>
    </xf>
    <xf numFmtId="0" fontId="44" fillId="0" borderId="0"/>
    <xf numFmtId="0" fontId="64" fillId="0" borderId="0" applyNumberFormat="0" applyFill="0" applyBorder="0" applyAlignment="0" applyProtection="0">
      <alignment vertical="center"/>
    </xf>
    <xf numFmtId="0" fontId="68" fillId="0" borderId="0"/>
    <xf numFmtId="0" fontId="65" fillId="15" borderId="0" applyNumberFormat="0" applyBorder="0" applyAlignment="0" applyProtection="0">
      <alignment vertical="center"/>
    </xf>
    <xf numFmtId="0" fontId="69" fillId="0" borderId="0" applyNumberFormat="0" applyFill="0" applyBorder="0" applyAlignment="0" applyProtection="0">
      <alignment vertical="center"/>
    </xf>
    <xf numFmtId="0" fontId="70" fillId="16" borderId="89" applyNumberFormat="0" applyAlignment="0" applyProtection="0">
      <alignment vertical="center"/>
    </xf>
    <xf numFmtId="2" fontId="44" fillId="0" borderId="0" applyFont="0" applyFill="0" applyBorder="0" applyAlignment="0" applyProtection="0"/>
    <xf numFmtId="0" fontId="71" fillId="0" borderId="90" applyNumberFormat="0" applyFill="0" applyAlignment="0" applyProtection="0">
      <alignment vertical="center"/>
    </xf>
    <xf numFmtId="0" fontId="61" fillId="17" borderId="91" applyNumberFormat="0" applyFont="0" applyAlignment="0" applyProtection="0">
      <alignment vertical="center"/>
    </xf>
    <xf numFmtId="0" fontId="60" fillId="18" borderId="0" applyNumberFormat="0" applyBorder="0" applyAlignment="0" applyProtection="0">
      <alignment vertical="center"/>
    </xf>
    <xf numFmtId="0" fontId="74" fillId="0" borderId="0" applyNumberFormat="0" applyFill="0" applyBorder="0" applyAlignment="0" applyProtection="0">
      <alignment vertical="center"/>
    </xf>
    <xf numFmtId="0" fontId="60" fillId="19"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2" fontId="44" fillId="0" borderId="0" applyFont="0" applyFill="0" applyBorder="0" applyAlignment="0" applyProtection="0"/>
    <xf numFmtId="0" fontId="81" fillId="0" borderId="90" applyNumberFormat="0" applyFill="0" applyAlignment="0" applyProtection="0">
      <alignment vertical="center"/>
    </xf>
    <xf numFmtId="0" fontId="72" fillId="0" borderId="95" applyNumberFormat="0" applyFill="0" applyAlignment="0" applyProtection="0">
      <alignment vertical="center"/>
    </xf>
    <xf numFmtId="0" fontId="72" fillId="0" borderId="0" applyNumberFormat="0" applyFill="0" applyBorder="0" applyAlignment="0" applyProtection="0">
      <alignment vertical="center"/>
    </xf>
    <xf numFmtId="0" fontId="80" fillId="22" borderId="94" applyNumberFormat="0" applyAlignment="0" applyProtection="0">
      <alignment vertical="center"/>
    </xf>
    <xf numFmtId="0" fontId="65" fillId="24" borderId="0" applyNumberFormat="0" applyBorder="0" applyAlignment="0" applyProtection="0">
      <alignment vertical="center"/>
    </xf>
    <xf numFmtId="0" fontId="82" fillId="25" borderId="0" applyNumberFormat="0" applyBorder="0" applyAlignment="0" applyProtection="0">
      <alignment vertical="center"/>
    </xf>
    <xf numFmtId="0" fontId="83" fillId="27" borderId="96" applyNumberFormat="0" applyAlignment="0" applyProtection="0">
      <alignment vertical="center"/>
    </xf>
    <xf numFmtId="0" fontId="60" fillId="28" borderId="0" applyNumberFormat="0" applyBorder="0" applyAlignment="0" applyProtection="0">
      <alignment vertical="center"/>
    </xf>
    <xf numFmtId="0" fontId="84" fillId="27" borderId="94" applyNumberFormat="0" applyAlignment="0" applyProtection="0">
      <alignment vertical="center"/>
    </xf>
    <xf numFmtId="0" fontId="78" fillId="0" borderId="93" applyNumberFormat="0" applyFill="0" applyAlignment="0" applyProtection="0">
      <alignment vertical="center"/>
    </xf>
    <xf numFmtId="181" fontId="44" fillId="0" borderId="0" applyFont="0" applyFill="0" applyBorder="0" applyAlignment="0" applyProtection="0"/>
    <xf numFmtId="0" fontId="73" fillId="0" borderId="92" applyNumberFormat="0" applyFill="0" applyAlignment="0" applyProtection="0">
      <alignment vertical="center"/>
    </xf>
    <xf numFmtId="0" fontId="85" fillId="30" borderId="0" applyNumberFormat="0" applyBorder="0" applyAlignment="0" applyProtection="0">
      <alignment vertical="center"/>
    </xf>
    <xf numFmtId="0" fontId="79" fillId="21" borderId="0" applyNumberFormat="0" applyBorder="0" applyAlignment="0" applyProtection="0">
      <alignment vertical="center"/>
    </xf>
    <xf numFmtId="181" fontId="63" fillId="0" borderId="0" applyFont="0" applyFill="0" applyBorder="0" applyAlignment="0" applyProtection="0"/>
    <xf numFmtId="0" fontId="65" fillId="23" borderId="0" applyNumberFormat="0" applyBorder="0" applyAlignment="0" applyProtection="0">
      <alignment vertical="center"/>
    </xf>
    <xf numFmtId="0" fontId="44" fillId="0" borderId="0"/>
    <xf numFmtId="0" fontId="60" fillId="13" borderId="0" applyNumberFormat="0" applyBorder="0" applyAlignment="0" applyProtection="0">
      <alignment vertical="center"/>
    </xf>
    <xf numFmtId="0" fontId="44" fillId="0" borderId="0"/>
    <xf numFmtId="0" fontId="65" fillId="31" borderId="0" applyNumberFormat="0" applyBorder="0" applyAlignment="0" applyProtection="0">
      <alignment vertical="center"/>
    </xf>
    <xf numFmtId="0" fontId="65" fillId="33" borderId="0" applyNumberFormat="0" applyBorder="0" applyAlignment="0" applyProtection="0">
      <alignment vertical="center"/>
    </xf>
    <xf numFmtId="181" fontId="75" fillId="0" borderId="0" applyFont="0" applyFill="0" applyBorder="0" applyAlignment="0" applyProtection="0"/>
    <xf numFmtId="0" fontId="60" fillId="11" borderId="0" applyNumberFormat="0" applyBorder="0" applyAlignment="0" applyProtection="0">
      <alignment vertical="center"/>
    </xf>
    <xf numFmtId="0" fontId="44" fillId="0" borderId="0"/>
    <xf numFmtId="0" fontId="60" fillId="34" borderId="0" applyNumberFormat="0" applyBorder="0" applyAlignment="0" applyProtection="0">
      <alignment vertical="center"/>
    </xf>
    <xf numFmtId="0" fontId="65" fillId="35" borderId="0" applyNumberFormat="0" applyBorder="0" applyAlignment="0" applyProtection="0">
      <alignment vertical="center"/>
    </xf>
    <xf numFmtId="0" fontId="65" fillId="36" borderId="0" applyNumberFormat="0" applyBorder="0" applyAlignment="0" applyProtection="0">
      <alignment vertical="center"/>
    </xf>
    <xf numFmtId="0" fontId="44" fillId="0" borderId="0"/>
    <xf numFmtId="0" fontId="60" fillId="20" borderId="0" applyNumberFormat="0" applyBorder="0" applyAlignment="0" applyProtection="0">
      <alignment vertical="center"/>
    </xf>
    <xf numFmtId="0" fontId="66" fillId="0" borderId="0"/>
    <xf numFmtId="0" fontId="65" fillId="29" borderId="0" applyNumberFormat="0" applyBorder="0" applyAlignment="0" applyProtection="0">
      <alignment vertical="center"/>
    </xf>
    <xf numFmtId="0" fontId="44" fillId="0" borderId="0"/>
    <xf numFmtId="0" fontId="60" fillId="26" borderId="0" applyNumberFormat="0" applyBorder="0" applyAlignment="0" applyProtection="0">
      <alignment vertical="center"/>
    </xf>
    <xf numFmtId="0" fontId="44" fillId="0" borderId="0"/>
    <xf numFmtId="0" fontId="60" fillId="37" borderId="0" applyNumberFormat="0" applyBorder="0" applyAlignment="0" applyProtection="0">
      <alignment vertical="center"/>
    </xf>
    <xf numFmtId="0" fontId="65" fillId="38" borderId="0" applyNumberFormat="0" applyBorder="0" applyAlignment="0" applyProtection="0">
      <alignment vertical="center"/>
    </xf>
    <xf numFmtId="182" fontId="44" fillId="0" borderId="0" applyFont="0" applyFill="0" applyBorder="0" applyAlignment="0" applyProtection="0"/>
    <xf numFmtId="0" fontId="60" fillId="39" borderId="0" applyNumberFormat="0" applyBorder="0" applyAlignment="0" applyProtection="0">
      <alignment vertical="center"/>
    </xf>
    <xf numFmtId="0" fontId="65" fillId="32" borderId="0" applyNumberFormat="0" applyBorder="0" applyAlignment="0" applyProtection="0">
      <alignment vertical="center"/>
    </xf>
    <xf numFmtId="0" fontId="65" fillId="14" borderId="0" applyNumberFormat="0" applyBorder="0" applyAlignment="0" applyProtection="0">
      <alignment vertical="center"/>
    </xf>
    <xf numFmtId="181" fontId="44" fillId="0" borderId="0" applyFont="0" applyFill="0" applyBorder="0" applyAlignment="0" applyProtection="0"/>
    <xf numFmtId="0" fontId="60" fillId="40" borderId="0" applyNumberFormat="0" applyBorder="0" applyAlignment="0" applyProtection="0">
      <alignment vertical="center"/>
    </xf>
    <xf numFmtId="0" fontId="65" fillId="41" borderId="0" applyNumberFormat="0" applyBorder="0" applyAlignment="0" applyProtection="0">
      <alignment vertical="center"/>
    </xf>
    <xf numFmtId="0" fontId="63" fillId="0" borderId="0" applyNumberFormat="0" applyBorder="0" applyAlignment="0" applyProtection="0"/>
    <xf numFmtId="0" fontId="44" fillId="0" borderId="0"/>
    <xf numFmtId="181" fontId="44" fillId="0" borderId="0" applyNumberFormat="0" applyFill="0" applyBorder="0" applyAlignment="0" applyProtection="0"/>
    <xf numFmtId="181" fontId="44" fillId="0" borderId="0" applyNumberFormat="0" applyFill="0" applyBorder="0" applyAlignment="0" applyProtection="0"/>
    <xf numFmtId="0" fontId="44" fillId="0" borderId="0" applyFont="0" applyFill="0" applyBorder="0" applyAlignment="0" applyProtection="0"/>
    <xf numFmtId="0" fontId="44" fillId="0" borderId="0" applyFont="0" applyFill="0" applyBorder="0" applyAlignment="0" applyProtection="0"/>
    <xf numFmtId="181" fontId="44" fillId="0" borderId="0" applyNumberFormat="0" applyFill="0" applyBorder="0" applyAlignment="0" applyProtection="0"/>
    <xf numFmtId="181" fontId="75" fillId="0" borderId="0" applyFont="0" applyFill="0" applyBorder="0" applyAlignment="0" applyProtection="0"/>
    <xf numFmtId="181" fontId="86" fillId="0" borderId="0" applyFont="0" applyFill="0" applyBorder="0" applyAlignment="0" applyProtection="0"/>
    <xf numFmtId="181" fontId="2" fillId="0" borderId="0" applyFont="0" applyFill="0" applyBorder="0" applyAlignment="0" applyProtection="0"/>
    <xf numFmtId="181" fontId="75" fillId="0" borderId="0" applyFont="0" applyFill="0" applyBorder="0" applyAlignment="0" applyProtection="0"/>
    <xf numFmtId="0" fontId="44" fillId="0" borderId="0" applyFont="0" applyFill="0" applyBorder="0" applyAlignment="0" applyProtection="0"/>
    <xf numFmtId="181" fontId="87" fillId="0" borderId="0" applyFont="0" applyFill="0" applyBorder="0" applyAlignment="0" applyProtection="0"/>
    <xf numFmtId="181" fontId="2" fillId="0" borderId="0" applyFont="0" applyFill="0" applyBorder="0" applyAlignment="0" applyProtection="0"/>
    <xf numFmtId="181" fontId="67" fillId="0" borderId="0" applyFont="0" applyFill="0" applyBorder="0" applyAlignment="0" applyProtection="0"/>
    <xf numFmtId="181" fontId="67" fillId="0" borderId="0" applyFont="0" applyFill="0" applyBorder="0" applyAlignment="0" applyProtection="0"/>
    <xf numFmtId="181" fontId="75" fillId="0" borderId="0" applyFont="0" applyFill="0" applyBorder="0" applyAlignment="0" applyProtection="0"/>
    <xf numFmtId="3" fontId="44" fillId="0" borderId="0" applyFont="0" applyFill="0" applyBorder="0" applyAlignment="0" applyProtection="0"/>
    <xf numFmtId="0" fontId="44" fillId="0" borderId="0" applyFont="0" applyFill="0" applyBorder="0" applyAlignment="0" applyProtection="0"/>
    <xf numFmtId="3" fontId="44" fillId="0" borderId="0" applyFont="0" applyFill="0" applyBorder="0" applyAlignment="0" applyProtection="0"/>
    <xf numFmtId="0" fontId="44" fillId="0" borderId="0"/>
    <xf numFmtId="0" fontId="44" fillId="0" borderId="0" applyFont="0" applyFill="0" applyBorder="0" applyAlignment="0" applyProtection="0"/>
    <xf numFmtId="3" fontId="44" fillId="0" borderId="0" applyFont="0" applyFill="0" applyBorder="0" applyAlignment="0" applyProtection="0"/>
    <xf numFmtId="3" fontId="44" fillId="0" borderId="0" applyFont="0" applyFill="0" applyBorder="0" applyAlignment="0" applyProtection="0"/>
    <xf numFmtId="3" fontId="44" fillId="0" borderId="0" applyFont="0" applyFill="0" applyBorder="0" applyAlignment="0" applyProtection="0"/>
    <xf numFmtId="3" fontId="44" fillId="0" borderId="0" applyFont="0" applyFill="0" applyBorder="0" applyAlignment="0" applyProtection="0"/>
    <xf numFmtId="177" fontId="44" fillId="0" borderId="0" applyFont="0" applyFill="0" applyBorder="0" applyAlignment="0" applyProtection="0"/>
    <xf numFmtId="177" fontId="44" fillId="0" borderId="0" applyFont="0" applyFill="0" applyBorder="0" applyAlignment="0" applyProtection="0"/>
    <xf numFmtId="177" fontId="44" fillId="0" borderId="0" applyFont="0" applyFill="0" applyBorder="0" applyAlignment="0" applyProtection="0"/>
    <xf numFmtId="0" fontId="44" fillId="0" borderId="0"/>
    <xf numFmtId="177" fontId="44" fillId="0" borderId="0" applyFont="0" applyFill="0" applyBorder="0" applyAlignment="0" applyProtection="0"/>
    <xf numFmtId="177" fontId="2" fillId="0" borderId="0" applyFont="0" applyFill="0" applyBorder="0" applyAlignment="0" applyProtection="0"/>
    <xf numFmtId="182" fontId="88" fillId="0" borderId="0" applyFont="0" applyFill="0" applyBorder="0" applyAlignment="0" applyProtection="0"/>
    <xf numFmtId="0" fontId="44" fillId="0" borderId="0" applyFont="0" applyFill="0" applyBorder="0" applyAlignment="0" applyProtection="0"/>
    <xf numFmtId="0" fontId="44" fillId="0" borderId="0" applyFont="0" applyFill="0" applyBorder="0" applyAlignment="0" applyProtection="0"/>
    <xf numFmtId="0" fontId="44" fillId="0" borderId="0" applyFont="0" applyFill="0" applyBorder="0" applyAlignment="0" applyProtection="0"/>
    <xf numFmtId="0" fontId="44" fillId="0" borderId="0" applyFont="0" applyFill="0" applyBorder="0" applyAlignment="0" applyProtection="0"/>
    <xf numFmtId="2" fontId="44" fillId="0" borderId="0" applyFont="0" applyFill="0" applyBorder="0" applyAlignment="0" applyProtection="0"/>
    <xf numFmtId="2" fontId="44" fillId="0" borderId="0" applyFont="0" applyFill="0" applyBorder="0" applyAlignment="0" applyProtection="0"/>
    <xf numFmtId="2" fontId="44" fillId="0" borderId="0" applyFont="0" applyFill="0" applyBorder="0" applyAlignment="0" applyProtection="0"/>
    <xf numFmtId="0" fontId="44" fillId="0" borderId="0"/>
    <xf numFmtId="2" fontId="44" fillId="0" borderId="0" applyFon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90" fillId="0" borderId="0" applyNumberFormat="0" applyFill="0" applyBorder="0" applyAlignment="0" applyProtection="0">
      <alignment vertical="top"/>
      <protection locked="0"/>
    </xf>
    <xf numFmtId="0" fontId="44" fillId="0" borderId="0"/>
    <xf numFmtId="0" fontId="44" fillId="0" borderId="0"/>
    <xf numFmtId="0" fontId="2" fillId="0" borderId="0"/>
    <xf numFmtId="0" fontId="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 fillId="0" borderId="0"/>
    <xf numFmtId="0" fontId="44" fillId="0" borderId="0"/>
    <xf numFmtId="0" fontId="75" fillId="0" borderId="0"/>
    <xf numFmtId="0" fontId="44" fillId="0" borderId="0"/>
    <xf numFmtId="0" fontId="2" fillId="0" borderId="0"/>
    <xf numFmtId="0" fontId="75" fillId="0" borderId="0"/>
    <xf numFmtId="0" fontId="75" fillId="0" borderId="0"/>
    <xf numFmtId="0" fontId="44" fillId="0" borderId="0"/>
    <xf numFmtId="0" fontId="44" fillId="0" borderId="0"/>
    <xf numFmtId="0" fontId="2" fillId="0" borderId="0"/>
    <xf numFmtId="0" fontId="2" fillId="0" borderId="0"/>
    <xf numFmtId="0" fontId="2" fillId="0" borderId="0"/>
    <xf numFmtId="0" fontId="2" fillId="0" borderId="0"/>
    <xf numFmtId="0" fontId="14" fillId="0" borderId="0"/>
    <xf numFmtId="0" fontId="2" fillId="0" borderId="0"/>
    <xf numFmtId="0" fontId="44" fillId="0" borderId="0"/>
    <xf numFmtId="0" fontId="44" fillId="0" borderId="0"/>
    <xf numFmtId="0" fontId="67" fillId="0" borderId="0"/>
    <xf numFmtId="0" fontId="2" fillId="0" borderId="0"/>
    <xf numFmtId="0" fontId="91" fillId="42" borderId="97" applyNumberFormat="0" applyAlignment="0" applyProtection="0"/>
    <xf numFmtId="0" fontId="44" fillId="0" borderId="0"/>
    <xf numFmtId="0" fontId="75" fillId="0" borderId="0"/>
    <xf numFmtId="0" fontId="2" fillId="0" borderId="0"/>
    <xf numFmtId="9" fontId="75" fillId="0" borderId="0" applyFont="0" applyFill="0" applyBorder="0" applyAlignment="0" applyProtection="0"/>
    <xf numFmtId="0" fontId="44" fillId="0" borderId="0"/>
    <xf numFmtId="0" fontId="2" fillId="0" borderId="0"/>
    <xf numFmtId="9" fontId="2" fillId="0" borderId="0" applyFont="0" applyFill="0" applyBorder="0" applyAlignment="0" applyProtection="0"/>
    <xf numFmtId="9" fontId="86" fillId="0" borderId="0" applyFont="0" applyFill="0" applyBorder="0" applyAlignment="0" applyProtection="0"/>
    <xf numFmtId="9" fontId="87" fillId="0" borderId="0" applyFont="0" applyFill="0" applyBorder="0" applyAlignment="0" applyProtection="0"/>
    <xf numFmtId="9" fontId="44" fillId="0" borderId="0" applyFont="0" applyFill="0" applyBorder="0" applyAlignment="0" applyProtection="0"/>
    <xf numFmtId="2" fontId="44" fillId="0" borderId="0" applyFont="0" applyFill="0" applyBorder="0" applyAlignment="0" applyProtection="0"/>
    <xf numFmtId="0" fontId="44" fillId="0" borderId="2" applyNumberFormat="0" applyFont="0" applyFill="0" applyAlignment="0" applyProtection="0"/>
    <xf numFmtId="0" fontId="44" fillId="0" borderId="2" applyNumberFormat="0" applyFont="0" applyFill="0" applyAlignment="0" applyProtection="0"/>
    <xf numFmtId="0" fontId="44" fillId="0" borderId="2" applyNumberFormat="0" applyFont="0" applyFill="0" applyAlignment="0" applyProtection="0"/>
    <xf numFmtId="0" fontId="44" fillId="0" borderId="2" applyNumberFormat="0" applyFont="0" applyFill="0" applyAlignment="0" applyProtection="0"/>
    <xf numFmtId="0" fontId="44" fillId="0" borderId="2" applyNumberFormat="0" applyFont="0" applyFill="0" applyAlignment="0" applyProtection="0"/>
    <xf numFmtId="0" fontId="44" fillId="0" borderId="2" applyNumberFormat="0" applyFont="0" applyFill="0" applyAlignment="0" applyProtection="0"/>
    <xf numFmtId="0" fontId="44" fillId="0" borderId="2" applyNumberFormat="0" applyFont="0" applyFill="0" applyAlignment="0" applyProtection="0"/>
    <xf numFmtId="0" fontId="44" fillId="0" borderId="2" applyNumberFormat="0" applyFont="0" applyFill="0" applyAlignment="0" applyProtection="0"/>
    <xf numFmtId="0" fontId="44" fillId="0" borderId="2" applyNumberFormat="0" applyFont="0" applyFill="0" applyAlignment="0" applyProtection="0"/>
    <xf numFmtId="0" fontId="44" fillId="0" borderId="2" applyNumberFormat="0" applyFont="0" applyFill="0" applyAlignment="0" applyProtection="0"/>
  </cellStyleXfs>
  <cellXfs count="645">
    <xf numFmtId="0" fontId="0" fillId="0" borderId="0" xfId="0"/>
    <xf numFmtId="0" fontId="1" fillId="0" borderId="0" xfId="147" applyFont="1" applyAlignment="1">
      <alignment vertical="center"/>
    </xf>
    <xf numFmtId="0" fontId="2" fillId="0" borderId="0" xfId="116" applyFont="1" applyAlignment="1">
      <alignment vertical="center"/>
    </xf>
    <xf numFmtId="0" fontId="3" fillId="0" borderId="0" xfId="147" applyFont="1" applyAlignment="1">
      <alignment vertical="center"/>
    </xf>
    <xf numFmtId="0" fontId="4" fillId="0" borderId="0" xfId="116" applyFont="1" applyAlignment="1">
      <alignment vertical="center"/>
    </xf>
    <xf numFmtId="0" fontId="5" fillId="0" borderId="0" xfId="147" applyFont="1" applyAlignment="1">
      <alignment vertical="center"/>
    </xf>
    <xf numFmtId="0" fontId="6" fillId="0" borderId="0" xfId="116" applyFont="1" applyAlignment="1">
      <alignment vertical="center"/>
    </xf>
    <xf numFmtId="0" fontId="4" fillId="0" borderId="0" xfId="116" applyFont="1" applyAlignment="1">
      <alignment horizontal="center" vertical="center"/>
    </xf>
    <xf numFmtId="0" fontId="7" fillId="0" borderId="0" xfId="147" applyFont="1" applyBorder="1" applyAlignment="1">
      <alignment horizontal="center" vertical="center"/>
    </xf>
    <xf numFmtId="0" fontId="7" fillId="0" borderId="1" xfId="147" applyFont="1" applyBorder="1" applyAlignment="1">
      <alignment horizontal="center" vertical="center"/>
    </xf>
    <xf numFmtId="0" fontId="5" fillId="0" borderId="0" xfId="116" applyFont="1" applyBorder="1" applyAlignment="1">
      <alignment vertical="center"/>
    </xf>
    <xf numFmtId="0" fontId="1" fillId="0" borderId="2" xfId="147" applyFont="1" applyBorder="1" applyAlignment="1">
      <alignment horizontal="center" vertical="center"/>
    </xf>
    <xf numFmtId="0" fontId="1" fillId="0" borderId="0" xfId="147" applyFont="1" applyAlignment="1">
      <alignment horizontal="center" vertical="center"/>
    </xf>
    <xf numFmtId="0" fontId="3" fillId="0" borderId="3" xfId="147" applyFont="1" applyBorder="1" applyAlignment="1">
      <alignment vertical="center"/>
    </xf>
    <xf numFmtId="0" fontId="3" fillId="0" borderId="4" xfId="147" applyFont="1" applyBorder="1" applyAlignment="1">
      <alignment vertical="center"/>
    </xf>
    <xf numFmtId="0" fontId="1" fillId="0" borderId="4" xfId="9" applyFont="1" applyFill="1" applyBorder="1" applyAlignment="1">
      <alignment horizontal="left" vertical="center"/>
    </xf>
    <xf numFmtId="0" fontId="1" fillId="0" borderId="5" xfId="9" applyFont="1" applyFill="1" applyBorder="1" applyAlignment="1">
      <alignment vertical="center"/>
    </xf>
    <xf numFmtId="0" fontId="7" fillId="0" borderId="3" xfId="147" applyFont="1" applyBorder="1" applyAlignment="1">
      <alignment horizontal="center" vertical="center" wrapText="1"/>
    </xf>
    <xf numFmtId="0" fontId="7" fillId="0" borderId="4" xfId="147" applyFont="1" applyBorder="1" applyAlignment="1">
      <alignment horizontal="center" vertical="center" wrapText="1"/>
    </xf>
    <xf numFmtId="0" fontId="3" fillId="0" borderId="6" xfId="147" applyFont="1" applyBorder="1" applyAlignment="1">
      <alignment vertical="center"/>
    </xf>
    <xf numFmtId="0" fontId="3" fillId="0" borderId="0" xfId="147" applyFont="1" applyBorder="1" applyAlignment="1">
      <alignment vertical="center"/>
    </xf>
    <xf numFmtId="58" fontId="3" fillId="0" borderId="0" xfId="147" applyNumberFormat="1" applyFont="1" applyBorder="1" applyAlignment="1">
      <alignment vertical="center"/>
    </xf>
    <xf numFmtId="183" fontId="1" fillId="0" borderId="0" xfId="147" applyNumberFormat="1" applyFont="1" applyBorder="1" applyAlignment="1">
      <alignment vertical="center"/>
    </xf>
    <xf numFmtId="0" fontId="3" fillId="0" borderId="7" xfId="147" applyFont="1" applyBorder="1" applyAlignment="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0" xfId="147" applyFont="1" applyBorder="1" applyAlignment="1">
      <alignment horizontal="left" vertical="center"/>
    </xf>
    <xf numFmtId="0" fontId="1" fillId="0" borderId="7" xfId="147" applyFont="1" applyBorder="1" applyAlignment="1">
      <alignment horizontal="left" vertical="center"/>
    </xf>
    <xf numFmtId="0" fontId="3" fillId="0" borderId="10" xfId="147" applyFont="1" applyBorder="1" applyAlignment="1">
      <alignment horizontal="center" vertical="center"/>
    </xf>
    <xf numFmtId="0" fontId="3" fillId="0" borderId="11" xfId="147" applyFont="1" applyBorder="1" applyAlignment="1">
      <alignment horizontal="center" vertical="center"/>
    </xf>
    <xf numFmtId="0" fontId="1" fillId="0" borderId="0" xfId="147" applyFont="1" applyBorder="1" applyAlignment="1">
      <alignment vertical="center"/>
    </xf>
    <xf numFmtId="0" fontId="3" fillId="0" borderId="12" xfId="147" applyFont="1" applyBorder="1" applyAlignment="1">
      <alignment horizontal="center" vertical="center"/>
    </xf>
    <xf numFmtId="0" fontId="3" fillId="0" borderId="13" xfId="147" applyFont="1" applyBorder="1" applyAlignment="1">
      <alignment horizontal="center" vertical="center"/>
    </xf>
    <xf numFmtId="0" fontId="3" fillId="0" borderId="14" xfId="147" applyFont="1" applyBorder="1" applyAlignment="1">
      <alignment horizontal="center" vertical="center"/>
    </xf>
    <xf numFmtId="0" fontId="3" fillId="0" borderId="15" xfId="147" applyFont="1" applyBorder="1" applyAlignment="1">
      <alignment horizontal="center" vertical="center"/>
    </xf>
    <xf numFmtId="0" fontId="8" fillId="0" borderId="3" xfId="147" applyFont="1" applyBorder="1" applyAlignment="1">
      <alignment horizontal="left" vertical="center"/>
    </xf>
    <xf numFmtId="0" fontId="8" fillId="0" borderId="4" xfId="147" applyFont="1" applyBorder="1" applyAlignment="1">
      <alignment horizontal="left" vertical="center"/>
    </xf>
    <xf numFmtId="0" fontId="8" fillId="0" borderId="5" xfId="147" applyFont="1" applyBorder="1" applyAlignment="1">
      <alignment horizontal="left" vertical="center"/>
    </xf>
    <xf numFmtId="0" fontId="3" fillId="0" borderId="16" xfId="147" applyFont="1" applyBorder="1" applyAlignment="1">
      <alignment horizontal="center" vertical="center"/>
    </xf>
    <xf numFmtId="0" fontId="3" fillId="0" borderId="0" xfId="147" applyFont="1" applyBorder="1" applyAlignment="1">
      <alignment horizontal="center" vertical="center"/>
    </xf>
    <xf numFmtId="0" fontId="9" fillId="0" borderId="6" xfId="147" applyFont="1" applyBorder="1" applyAlignment="1">
      <alignment horizontal="left" vertical="center" wrapText="1"/>
    </xf>
    <xf numFmtId="0" fontId="9" fillId="0" borderId="0" xfId="147" applyFont="1" applyBorder="1" applyAlignment="1">
      <alignment horizontal="left" vertical="center" wrapText="1"/>
    </xf>
    <xf numFmtId="0" fontId="9" fillId="0" borderId="7" xfId="147" applyFont="1" applyBorder="1" applyAlignment="1">
      <alignment horizontal="left" vertical="center" wrapText="1"/>
    </xf>
    <xf numFmtId="3" fontId="8" fillId="0" borderId="17" xfId="147" applyNumberFormat="1" applyFont="1" applyBorder="1" applyAlignment="1">
      <alignment horizontal="center" vertical="center"/>
    </xf>
    <xf numFmtId="3" fontId="8" fillId="0" borderId="18" xfId="147" applyNumberFormat="1" applyFont="1" applyBorder="1" applyAlignment="1">
      <alignment horizontal="center" vertical="center"/>
    </xf>
    <xf numFmtId="0" fontId="3" fillId="0" borderId="19" xfId="147" applyFont="1" applyBorder="1" applyAlignment="1">
      <alignment horizontal="center" vertical="center"/>
    </xf>
    <xf numFmtId="0" fontId="3" fillId="0" borderId="20" xfId="147" applyFont="1" applyBorder="1" applyAlignment="1">
      <alignment horizontal="center" vertical="center"/>
    </xf>
    <xf numFmtId="0" fontId="8" fillId="0" borderId="21" xfId="150" applyFont="1" applyBorder="1" applyAlignment="1">
      <alignment horizontal="left" vertical="center" wrapText="1"/>
    </xf>
    <xf numFmtId="0" fontId="8" fillId="0" borderId="22" xfId="150" applyFont="1" applyBorder="1" applyAlignment="1">
      <alignment horizontal="left" vertical="center" wrapText="1"/>
    </xf>
    <xf numFmtId="0" fontId="1" fillId="0" borderId="21" xfId="147" applyFont="1" applyBorder="1" applyAlignment="1">
      <alignment horizontal="left" vertical="center"/>
    </xf>
    <xf numFmtId="0" fontId="1" fillId="0" borderId="22" xfId="147" applyFont="1" applyBorder="1" applyAlignment="1">
      <alignment horizontal="left" vertical="center"/>
    </xf>
    <xf numFmtId="0" fontId="10" fillId="0" borderId="21" xfId="147" applyFont="1" applyBorder="1" applyAlignment="1">
      <alignment vertical="center"/>
    </xf>
    <xf numFmtId="0" fontId="11" fillId="0" borderId="22" xfId="147" applyFont="1" applyBorder="1" applyAlignment="1">
      <alignment horizontal="left" vertical="center"/>
    </xf>
    <xf numFmtId="0" fontId="8" fillId="0" borderId="8" xfId="147" applyFont="1" applyBorder="1" applyAlignment="1">
      <alignment horizontal="left" vertical="center" wrapText="1"/>
    </xf>
    <xf numFmtId="0" fontId="8" fillId="0" borderId="9" xfId="147" applyFont="1" applyBorder="1" applyAlignment="1">
      <alignment horizontal="left" vertical="center" wrapText="1"/>
    </xf>
    <xf numFmtId="0" fontId="8" fillId="0" borderId="23" xfId="147" applyFont="1" applyBorder="1" applyAlignment="1">
      <alignment horizontal="left" vertical="center" wrapText="1"/>
    </xf>
    <xf numFmtId="0" fontId="3" fillId="0" borderId="21" xfId="147" applyFont="1" applyBorder="1" applyAlignment="1">
      <alignment horizontal="left" vertical="center"/>
    </xf>
    <xf numFmtId="0" fontId="5" fillId="0" borderId="22" xfId="147" applyFont="1" applyBorder="1" applyAlignment="1">
      <alignment horizontal="left" vertical="center" wrapText="1"/>
    </xf>
    <xf numFmtId="0" fontId="8" fillId="0" borderId="21" xfId="147" applyFont="1" applyBorder="1" applyAlignment="1">
      <alignment horizontal="center" vertical="center" wrapText="1"/>
    </xf>
    <xf numFmtId="0" fontId="8" fillId="0" borderId="22" xfId="147" applyFont="1" applyBorder="1" applyAlignment="1">
      <alignment horizontal="center" vertical="center" wrapText="1"/>
    </xf>
    <xf numFmtId="0" fontId="1" fillId="0" borderId="4" xfId="147" applyFont="1" applyBorder="1" applyAlignment="1">
      <alignment horizontal="center" vertical="center"/>
    </xf>
    <xf numFmtId="0" fontId="1" fillId="0" borderId="0" xfId="147" applyFont="1" applyBorder="1" applyAlignment="1">
      <alignment horizontal="center" vertical="center"/>
    </xf>
    <xf numFmtId="0" fontId="3" fillId="0" borderId="1" xfId="147" applyFont="1" applyBorder="1" applyAlignment="1">
      <alignment horizontal="center" vertical="center"/>
    </xf>
    <xf numFmtId="0" fontId="1" fillId="0" borderId="2" xfId="116" applyFont="1" applyBorder="1" applyAlignment="1">
      <alignment horizontal="center" vertical="center"/>
    </xf>
    <xf numFmtId="0" fontId="9" fillId="0" borderId="0" xfId="116" applyFont="1" applyBorder="1" applyAlignment="1">
      <alignment horizontal="center" vertical="center"/>
    </xf>
    <xf numFmtId="0" fontId="9" fillId="0" borderId="24" xfId="116" applyFont="1" applyBorder="1" applyAlignment="1">
      <alignment horizontal="center" vertical="center"/>
    </xf>
    <xf numFmtId="0" fontId="0" fillId="0" borderId="0" xfId="0" applyAlignment="1">
      <alignment vertical="center"/>
    </xf>
    <xf numFmtId="0" fontId="0" fillId="0" borderId="7" xfId="0" applyBorder="1" applyAlignment="1">
      <alignment vertical="center"/>
    </xf>
    <xf numFmtId="0" fontId="3" fillId="0" borderId="25" xfId="147" applyFont="1" applyBorder="1" applyAlignment="1">
      <alignment horizontal="center" vertical="center"/>
    </xf>
    <xf numFmtId="0" fontId="3" fillId="0" borderId="26" xfId="147" applyFont="1" applyBorder="1" applyAlignment="1">
      <alignment horizontal="center" vertical="center"/>
    </xf>
    <xf numFmtId="0" fontId="3" fillId="0" borderId="27" xfId="147" applyFont="1" applyBorder="1" applyAlignment="1">
      <alignment horizontal="center" vertical="center"/>
    </xf>
    <xf numFmtId="0" fontId="12" fillId="0" borderId="22" xfId="147" applyFont="1" applyBorder="1" applyAlignment="1">
      <alignment horizontal="left" vertical="center"/>
    </xf>
    <xf numFmtId="0" fontId="13" fillId="0" borderId="0" xfId="147" applyFont="1" applyAlignment="1">
      <alignment vertical="center"/>
    </xf>
    <xf numFmtId="0" fontId="3" fillId="0" borderId="28" xfId="9" applyFont="1" applyFill="1" applyBorder="1" applyAlignment="1">
      <alignment horizontal="center" vertical="center"/>
    </xf>
    <xf numFmtId="0" fontId="1" fillId="0" borderId="28" xfId="9" applyFont="1" applyFill="1" applyBorder="1" applyAlignment="1">
      <alignment horizontal="center" vertical="center"/>
    </xf>
    <xf numFmtId="0" fontId="5" fillId="0" borderId="0" xfId="147" applyFont="1" applyBorder="1" applyAlignment="1">
      <alignment vertical="center"/>
    </xf>
    <xf numFmtId="0" fontId="7" fillId="0" borderId="5" xfId="147" applyFont="1" applyBorder="1" applyAlignment="1">
      <alignment horizontal="center" vertical="center" wrapText="1"/>
    </xf>
    <xf numFmtId="0" fontId="0" fillId="0" borderId="23" xfId="0" applyBorder="1" applyAlignment="1">
      <alignment horizontal="center" vertical="center"/>
    </xf>
    <xf numFmtId="0" fontId="3" fillId="0" borderId="10" xfId="147" applyFont="1" applyBorder="1" applyAlignment="1">
      <alignment horizontal="center" vertical="center" wrapText="1"/>
    </xf>
    <xf numFmtId="0" fontId="3" fillId="0" borderId="11" xfId="147" applyFont="1" applyBorder="1" applyAlignment="1">
      <alignment horizontal="center" vertical="center" wrapText="1"/>
    </xf>
    <xf numFmtId="0" fontId="3" fillId="0" borderId="7" xfId="147" applyFont="1" applyBorder="1" applyAlignment="1">
      <alignment horizontal="center" vertical="center"/>
    </xf>
    <xf numFmtId="0" fontId="3" fillId="0" borderId="29" xfId="147" applyFont="1" applyBorder="1" applyAlignment="1">
      <alignment vertical="center"/>
    </xf>
    <xf numFmtId="0" fontId="3" fillId="0" borderId="30" xfId="147" applyFont="1" applyBorder="1" applyAlignment="1">
      <alignment horizontal="center" vertical="center"/>
    </xf>
    <xf numFmtId="0" fontId="3" fillId="0" borderId="31" xfId="147" applyFont="1" applyBorder="1" applyAlignment="1">
      <alignment horizontal="center" vertical="center"/>
    </xf>
    <xf numFmtId="3" fontId="8" fillId="0" borderId="32" xfId="147" applyNumberFormat="1" applyFont="1" applyBorder="1" applyAlignment="1">
      <alignment horizontal="center" vertical="center"/>
    </xf>
    <xf numFmtId="3" fontId="8" fillId="0" borderId="33" xfId="147" applyNumberFormat="1" applyFont="1" applyBorder="1" applyAlignment="1">
      <alignment horizontal="center" vertical="center"/>
    </xf>
    <xf numFmtId="178" fontId="3" fillId="0" borderId="0" xfId="3" applyFont="1" applyAlignment="1">
      <alignment vertical="center"/>
    </xf>
    <xf numFmtId="0" fontId="3" fillId="0" borderId="34" xfId="147" applyFont="1" applyBorder="1" applyAlignment="1">
      <alignment horizontal="center" vertical="center"/>
    </xf>
    <xf numFmtId="3" fontId="8" fillId="0" borderId="11" xfId="147" applyNumberFormat="1" applyFont="1" applyBorder="1" applyAlignment="1">
      <alignment horizontal="center" vertical="center"/>
    </xf>
    <xf numFmtId="0" fontId="8" fillId="0" borderId="35" xfId="150" applyFont="1" applyBorder="1" applyAlignment="1">
      <alignment horizontal="left" vertical="center" wrapText="1"/>
    </xf>
    <xf numFmtId="3" fontId="8" fillId="0" borderId="36" xfId="147" applyNumberFormat="1" applyFont="1" applyBorder="1" applyAlignment="1">
      <alignment horizontal="center" vertical="center"/>
    </xf>
    <xf numFmtId="178" fontId="3" fillId="0" borderId="0" xfId="147" applyNumberFormat="1" applyFont="1" applyAlignment="1">
      <alignment vertical="center"/>
    </xf>
    <xf numFmtId="0" fontId="1" fillId="0" borderId="35" xfId="147" applyFont="1" applyBorder="1" applyAlignment="1">
      <alignment horizontal="left" vertical="center"/>
    </xf>
    <xf numFmtId="0" fontId="11" fillId="0" borderId="35" xfId="147" applyFont="1" applyBorder="1" applyAlignment="1">
      <alignment horizontal="left" vertical="center"/>
    </xf>
    <xf numFmtId="0" fontId="5" fillId="0" borderId="35" xfId="147" applyFont="1" applyBorder="1" applyAlignment="1">
      <alignment horizontal="left" vertical="center" wrapText="1"/>
    </xf>
    <xf numFmtId="0" fontId="8" fillId="0" borderId="35" xfId="147" applyFont="1" applyBorder="1" applyAlignment="1">
      <alignment horizontal="center" vertical="center" wrapText="1"/>
    </xf>
    <xf numFmtId="0" fontId="12" fillId="0" borderId="35" xfId="147" applyFont="1" applyBorder="1" applyAlignment="1">
      <alignment horizontal="left" vertical="center"/>
    </xf>
    <xf numFmtId="0" fontId="14" fillId="0" borderId="0" xfId="0" applyFont="1"/>
    <xf numFmtId="184" fontId="14" fillId="0" borderId="0" xfId="0" applyNumberFormat="1" applyFont="1"/>
    <xf numFmtId="0" fontId="15" fillId="0" borderId="0" xfId="0" applyFont="1"/>
    <xf numFmtId="0" fontId="16" fillId="0" borderId="0" xfId="0" applyFont="1" applyAlignment="1">
      <alignment horizontal="center"/>
    </xf>
    <xf numFmtId="0" fontId="0" fillId="0" borderId="0" xfId="0" applyAlignment="1">
      <alignment horizontal="center"/>
    </xf>
    <xf numFmtId="0" fontId="15" fillId="0" borderId="0" xfId="0" applyFont="1" applyAlignment="1">
      <alignment horizontal="center" vertical="center"/>
    </xf>
    <xf numFmtId="0" fontId="0" fillId="0" borderId="0" xfId="0" applyAlignment="1">
      <alignment horizontal="center" vertical="center"/>
    </xf>
    <xf numFmtId="0" fontId="17" fillId="0" borderId="37" xfId="0" applyFont="1" applyFill="1" applyBorder="1" applyAlignment="1">
      <alignment horizontal="center" vertical="center" wrapText="1"/>
    </xf>
    <xf numFmtId="184" fontId="17" fillId="0" borderId="37" xfId="0" applyNumberFormat="1" applyFont="1" applyFill="1" applyBorder="1" applyAlignment="1">
      <alignment horizontal="center" vertical="center" wrapText="1"/>
    </xf>
    <xf numFmtId="0" fontId="14" fillId="0" borderId="37" xfId="0" applyFont="1" applyFill="1" applyBorder="1"/>
    <xf numFmtId="184" fontId="14" fillId="0" borderId="37" xfId="0" applyNumberFormat="1" applyFont="1" applyFill="1" applyBorder="1"/>
    <xf numFmtId="0" fontId="18" fillId="0" borderId="37" xfId="0" applyFont="1" applyFill="1" applyBorder="1"/>
    <xf numFmtId="184" fontId="18" fillId="0" borderId="37" xfId="0" applyNumberFormat="1" applyFont="1" applyFill="1" applyBorder="1"/>
    <xf numFmtId="0" fontId="10" fillId="0" borderId="0" xfId="147" applyFont="1"/>
    <xf numFmtId="0" fontId="19" fillId="0" borderId="0" xfId="147" applyFont="1"/>
    <xf numFmtId="0" fontId="20" fillId="0" borderId="0" xfId="147" applyFont="1"/>
    <xf numFmtId="0" fontId="21" fillId="0" borderId="0" xfId="116" applyFont="1" applyAlignment="1">
      <alignment vertical="center"/>
    </xf>
    <xf numFmtId="0" fontId="2" fillId="0" borderId="0" xfId="116" applyAlignment="1">
      <alignment vertical="center"/>
    </xf>
    <xf numFmtId="0" fontId="3" fillId="0" borderId="0" xfId="147" applyFont="1"/>
    <xf numFmtId="0" fontId="22" fillId="0" borderId="0" xfId="147" applyFont="1" applyBorder="1" applyAlignment="1">
      <alignment vertical="center" wrapText="1"/>
    </xf>
    <xf numFmtId="0" fontId="23" fillId="0" borderId="0" xfId="147" applyFont="1" applyBorder="1" applyAlignment="1">
      <alignment vertical="center" wrapText="1"/>
    </xf>
    <xf numFmtId="0" fontId="24" fillId="0" borderId="0" xfId="147" applyFont="1" applyBorder="1" applyAlignment="1">
      <alignment vertical="center" wrapText="1"/>
    </xf>
    <xf numFmtId="0" fontId="25" fillId="0" borderId="0" xfId="116" applyFont="1" applyAlignment="1">
      <alignment vertical="center"/>
    </xf>
    <xf numFmtId="0" fontId="19" fillId="0" borderId="0" xfId="116" applyFont="1" applyAlignment="1">
      <alignment vertical="center"/>
    </xf>
    <xf numFmtId="0" fontId="26" fillId="0" borderId="0" xfId="116" applyFont="1" applyAlignment="1">
      <alignment vertical="center"/>
    </xf>
    <xf numFmtId="0" fontId="25" fillId="0" borderId="0" xfId="147" applyFont="1" applyAlignment="1"/>
    <xf numFmtId="0" fontId="3" fillId="0" borderId="0" xfId="147" applyFont="1" applyBorder="1"/>
    <xf numFmtId="0" fontId="19" fillId="0" borderId="0" xfId="116" applyFont="1" applyBorder="1" applyAlignment="1">
      <alignment vertical="center"/>
    </xf>
    <xf numFmtId="0" fontId="3" fillId="0" borderId="1" xfId="147" applyFont="1" applyBorder="1"/>
    <xf numFmtId="0" fontId="27" fillId="0" borderId="1" xfId="116" applyFont="1" applyBorder="1" applyAlignment="1">
      <alignment vertical="center"/>
    </xf>
    <xf numFmtId="0" fontId="2" fillId="0" borderId="1" xfId="116" applyBorder="1" applyAlignment="1">
      <alignment vertical="center"/>
    </xf>
    <xf numFmtId="0" fontId="28" fillId="0" borderId="0" xfId="147" applyFont="1" applyAlignment="1">
      <alignment horizontal="center"/>
    </xf>
    <xf numFmtId="0" fontId="27" fillId="0" borderId="0" xfId="147" applyFont="1"/>
    <xf numFmtId="0" fontId="20" fillId="0" borderId="0" xfId="9" applyFont="1" applyFill="1" applyBorder="1" applyAlignment="1">
      <alignment horizontal="left" vertical="center"/>
    </xf>
    <xf numFmtId="0" fontId="20" fillId="0" borderId="0" xfId="9" applyFont="1" applyFill="1" applyBorder="1" applyAlignment="1">
      <alignment vertical="center"/>
    </xf>
    <xf numFmtId="58" fontId="27" fillId="0" borderId="0" xfId="147" applyNumberFormat="1" applyFont="1" applyAlignment="1"/>
    <xf numFmtId="183" fontId="25" fillId="0" borderId="0" xfId="147" applyNumberFormat="1" applyFont="1" applyAlignment="1"/>
    <xf numFmtId="0" fontId="25" fillId="0" borderId="0" xfId="147" applyFont="1" applyAlignment="1">
      <alignment horizontal="left"/>
    </xf>
    <xf numFmtId="0" fontId="25" fillId="0" borderId="0" xfId="147" applyFont="1"/>
    <xf numFmtId="0" fontId="29" fillId="0" borderId="0" xfId="147" applyFont="1"/>
    <xf numFmtId="0" fontId="25" fillId="0" borderId="21" xfId="147" applyFont="1" applyBorder="1" applyAlignment="1">
      <alignment horizontal="left" vertical="center" wrapText="1"/>
    </xf>
    <xf numFmtId="0" fontId="25" fillId="0" borderId="22" xfId="147" applyFont="1" applyBorder="1" applyAlignment="1">
      <alignment horizontal="left" vertical="center" wrapText="1"/>
    </xf>
    <xf numFmtId="0" fontId="25" fillId="0" borderId="35" xfId="147" applyFont="1" applyBorder="1" applyAlignment="1">
      <alignment horizontal="left" vertical="center" wrapText="1"/>
    </xf>
    <xf numFmtId="0" fontId="25" fillId="0" borderId="22" xfId="147" applyFont="1" applyBorder="1" applyAlignment="1">
      <alignment horizontal="center" vertical="center" wrapText="1"/>
    </xf>
    <xf numFmtId="0" fontId="29" fillId="0" borderId="0" xfId="147" applyFont="1" applyBorder="1"/>
    <xf numFmtId="0" fontId="25" fillId="0" borderId="0" xfId="147" applyFont="1" applyBorder="1"/>
    <xf numFmtId="0" fontId="27" fillId="0" borderId="0" xfId="147" applyFont="1" applyBorder="1"/>
    <xf numFmtId="0" fontId="27" fillId="0" borderId="38" xfId="147" applyFont="1" applyBorder="1" applyAlignment="1"/>
    <xf numFmtId="0" fontId="29" fillId="0" borderId="6" xfId="147" applyFont="1" applyBorder="1"/>
    <xf numFmtId="0" fontId="27" fillId="0" borderId="39" xfId="147" applyFont="1" applyBorder="1" applyAlignment="1"/>
    <xf numFmtId="0" fontId="27" fillId="0" borderId="6" xfId="147" applyFont="1" applyBorder="1"/>
    <xf numFmtId="0" fontId="25" fillId="0" borderId="0" xfId="147" applyFont="1" applyBorder="1" applyAlignment="1">
      <alignment horizontal="right"/>
    </xf>
    <xf numFmtId="0" fontId="25" fillId="0" borderId="0" xfId="147" applyFont="1" applyBorder="1" applyAlignment="1"/>
    <xf numFmtId="0" fontId="25" fillId="0" borderId="0" xfId="147" applyFont="1" applyBorder="1" applyAlignment="1">
      <alignment horizontal="center" vertical="center" wrapText="1"/>
    </xf>
    <xf numFmtId="0" fontId="25" fillId="0" borderId="0" xfId="147" applyFont="1" applyBorder="1" applyAlignment="1">
      <alignment horizontal="center"/>
    </xf>
    <xf numFmtId="0" fontId="25" fillId="0" borderId="39" xfId="147" applyFont="1" applyBorder="1" applyAlignment="1">
      <alignment horizontal="center" vertical="center" wrapText="1"/>
    </xf>
    <xf numFmtId="0" fontId="30" fillId="0" borderId="0" xfId="150" applyFont="1" applyBorder="1" applyAlignment="1"/>
    <xf numFmtId="0" fontId="30" fillId="0" borderId="0" xfId="150" applyFont="1" applyBorder="1" applyAlignment="1">
      <alignment horizontal="right"/>
    </xf>
    <xf numFmtId="0" fontId="30" fillId="0" borderId="0" xfId="150" applyFont="1" applyBorder="1" applyAlignment="1">
      <alignment horizontal="center"/>
    </xf>
    <xf numFmtId="185" fontId="25" fillId="0" borderId="39" xfId="58" applyNumberFormat="1" applyFont="1" applyBorder="1" applyAlignment="1">
      <alignment horizontal="center"/>
    </xf>
    <xf numFmtId="0" fontId="8" fillId="0" borderId="40" xfId="147" applyFont="1" applyBorder="1"/>
    <xf numFmtId="3" fontId="8" fillId="0" borderId="40" xfId="147" applyNumberFormat="1" applyFont="1" applyBorder="1" applyAlignment="1">
      <alignment horizontal="center"/>
    </xf>
    <xf numFmtId="0" fontId="27" fillId="0" borderId="8" xfId="147" applyFont="1" applyBorder="1"/>
    <xf numFmtId="0" fontId="27" fillId="0" borderId="9" xfId="147" applyFont="1" applyBorder="1"/>
    <xf numFmtId="0" fontId="8" fillId="0" borderId="41" xfId="147" applyFont="1" applyBorder="1"/>
    <xf numFmtId="0" fontId="1" fillId="0" borderId="41" xfId="147" applyFont="1" applyBorder="1" applyAlignment="1">
      <alignment horizontal="center"/>
    </xf>
    <xf numFmtId="185" fontId="25" fillId="0" borderId="42" xfId="58" applyNumberFormat="1" applyFont="1" applyBorder="1" applyAlignment="1">
      <alignment horizontal="center"/>
    </xf>
    <xf numFmtId="0" fontId="29" fillId="0" borderId="21" xfId="150" applyFont="1" applyBorder="1" applyAlignment="1">
      <alignment vertical="center"/>
    </xf>
    <xf numFmtId="0" fontId="27" fillId="0" borderId="22" xfId="147" applyFont="1" applyBorder="1"/>
    <xf numFmtId="0" fontId="8" fillId="0" borderId="22" xfId="147" applyFont="1" applyBorder="1"/>
    <xf numFmtId="0" fontId="1" fillId="0" borderId="22" xfId="147" applyFont="1" applyBorder="1" applyAlignment="1">
      <alignment horizontal="center"/>
    </xf>
    <xf numFmtId="185" fontId="25" fillId="0" borderId="22" xfId="58" applyNumberFormat="1" applyFont="1" applyBorder="1" applyAlignment="1">
      <alignment horizontal="center"/>
    </xf>
    <xf numFmtId="0" fontId="25" fillId="0" borderId="21" xfId="147" applyFont="1" applyBorder="1" applyAlignment="1">
      <alignment horizontal="left"/>
    </xf>
    <xf numFmtId="0" fontId="25" fillId="0" borderId="22" xfId="147" applyFont="1" applyBorder="1" applyAlignment="1">
      <alignment horizontal="left"/>
    </xf>
    <xf numFmtId="0" fontId="25" fillId="0" borderId="43" xfId="147" applyFont="1" applyBorder="1" applyAlignment="1">
      <alignment horizontal="left"/>
    </xf>
    <xf numFmtId="3" fontId="7" fillId="0" borderId="44" xfId="147" applyNumberFormat="1" applyFont="1" applyBorder="1" applyAlignment="1">
      <alignment horizontal="right"/>
    </xf>
    <xf numFmtId="0" fontId="31" fillId="0" borderId="0" xfId="147" applyFont="1"/>
    <xf numFmtId="0" fontId="8" fillId="0" borderId="0" xfId="147" applyFont="1"/>
    <xf numFmtId="0" fontId="27" fillId="0" borderId="0" xfId="147" applyFont="1" applyAlignment="1">
      <alignment vertical="center"/>
    </xf>
    <xf numFmtId="0" fontId="32" fillId="2" borderId="3" xfId="147" applyFont="1" applyFill="1" applyBorder="1" applyAlignment="1">
      <alignment horizontal="left" wrapText="1"/>
    </xf>
    <xf numFmtId="0" fontId="32" fillId="2" borderId="4" xfId="147" applyFont="1" applyFill="1" applyBorder="1" applyAlignment="1">
      <alignment horizontal="left" wrapText="1"/>
    </xf>
    <xf numFmtId="0" fontId="33" fillId="2" borderId="6" xfId="147" applyFont="1" applyFill="1" applyBorder="1" applyAlignment="1">
      <alignment horizontal="left" wrapText="1"/>
    </xf>
    <xf numFmtId="0" fontId="33" fillId="2" borderId="0" xfId="147" applyFont="1" applyFill="1" applyBorder="1" applyAlignment="1">
      <alignment horizontal="left" wrapText="1"/>
    </xf>
    <xf numFmtId="0" fontId="32" fillId="2" borderId="6" xfId="147" applyFont="1" applyFill="1" applyBorder="1" applyAlignment="1">
      <alignment horizontal="left" wrapText="1"/>
    </xf>
    <xf numFmtId="0" fontId="32" fillId="2" borderId="0" xfId="147" applyFont="1" applyFill="1" applyBorder="1" applyAlignment="1">
      <alignment horizontal="left" wrapText="1"/>
    </xf>
    <xf numFmtId="0" fontId="32" fillId="2" borderId="8" xfId="147" applyFont="1" applyFill="1" applyBorder="1" applyAlignment="1">
      <alignment horizontal="left" wrapText="1"/>
    </xf>
    <xf numFmtId="0" fontId="32" fillId="2" borderId="9" xfId="147" applyFont="1" applyFill="1" applyBorder="1" applyAlignment="1">
      <alignment horizontal="left" wrapText="1"/>
    </xf>
    <xf numFmtId="0" fontId="34" fillId="0" borderId="0" xfId="0" applyFont="1" applyAlignment="1">
      <alignment horizontal="left" vertical="center" wrapText="1"/>
    </xf>
    <xf numFmtId="0" fontId="34" fillId="0" borderId="0" xfId="147" applyFont="1" applyAlignment="1">
      <alignment horizontal="left" vertical="center" wrapText="1"/>
    </xf>
    <xf numFmtId="0" fontId="35" fillId="0" borderId="0" xfId="147" applyFont="1" applyAlignment="1">
      <alignment horizontal="left" vertical="center" wrapText="1"/>
    </xf>
    <xf numFmtId="0" fontId="20" fillId="0" borderId="0" xfId="147" applyFont="1" applyAlignment="1">
      <alignment horizontal="center"/>
    </xf>
    <xf numFmtId="0" fontId="20" fillId="0" borderId="0" xfId="147" applyFont="1" applyAlignment="1"/>
    <xf numFmtId="0" fontId="20" fillId="0" borderId="45" xfId="147" applyFont="1" applyBorder="1" applyAlignment="1">
      <alignment horizontal="center"/>
    </xf>
    <xf numFmtId="0" fontId="20" fillId="0" borderId="0" xfId="147" applyFont="1" applyBorder="1" applyAlignment="1">
      <alignment horizontal="center"/>
    </xf>
    <xf numFmtId="0" fontId="20" fillId="0" borderId="0" xfId="147" applyFont="1" applyBorder="1" applyAlignment="1"/>
    <xf numFmtId="0" fontId="19" fillId="0" borderId="1" xfId="147" applyFont="1" applyBorder="1" applyAlignment="1">
      <alignment horizontal="center"/>
    </xf>
    <xf numFmtId="0" fontId="19" fillId="0" borderId="1" xfId="147" applyFont="1" applyBorder="1" applyAlignment="1"/>
    <xf numFmtId="0" fontId="19" fillId="0" borderId="1" xfId="147" applyFont="1" applyBorder="1"/>
    <xf numFmtId="0" fontId="19" fillId="0" borderId="0" xfId="147" applyFont="1" applyBorder="1"/>
    <xf numFmtId="15" fontId="36" fillId="0" borderId="0" xfId="150" applyNumberFormat="1" applyFont="1" applyFill="1" applyBorder="1" applyAlignment="1">
      <alignment vertical="center"/>
    </xf>
    <xf numFmtId="0" fontId="25" fillId="0" borderId="43" xfId="147" applyFont="1" applyBorder="1" applyAlignment="1">
      <alignment horizontal="center" vertical="center" wrapText="1"/>
    </xf>
    <xf numFmtId="0" fontId="25" fillId="0" borderId="46" xfId="147" applyFont="1" applyBorder="1" applyAlignment="1">
      <alignment horizontal="center" vertical="center" wrapText="1"/>
    </xf>
    <xf numFmtId="0" fontId="25" fillId="0" borderId="47" xfId="147" applyFont="1" applyBorder="1" applyAlignment="1">
      <alignment horizontal="center" vertical="center" wrapText="1"/>
    </xf>
    <xf numFmtId="0" fontId="27" fillId="0" borderId="48" xfId="147" applyFont="1" applyBorder="1" applyAlignment="1"/>
    <xf numFmtId="0" fontId="27" fillId="0" borderId="49" xfId="147" applyFont="1" applyBorder="1"/>
    <xf numFmtId="0" fontId="27" fillId="0" borderId="50" xfId="147" applyFont="1" applyBorder="1"/>
    <xf numFmtId="0" fontId="27" fillId="0" borderId="51" xfId="147" applyFont="1" applyBorder="1" applyAlignment="1"/>
    <xf numFmtId="0" fontId="25" fillId="0" borderId="51" xfId="147" applyFont="1" applyBorder="1" applyAlignment="1">
      <alignment horizontal="center" vertical="center" wrapText="1"/>
    </xf>
    <xf numFmtId="185" fontId="25" fillId="0" borderId="51" xfId="58" applyNumberFormat="1" applyFont="1" applyBorder="1" applyAlignment="1">
      <alignment horizontal="center"/>
    </xf>
    <xf numFmtId="185" fontId="25" fillId="0" borderId="49" xfId="58" applyNumberFormat="1" applyFont="1" applyBorder="1"/>
    <xf numFmtId="185" fontId="25" fillId="0" borderId="50" xfId="58" applyNumberFormat="1" applyFont="1" applyBorder="1"/>
    <xf numFmtId="185" fontId="25" fillId="0" borderId="52" xfId="58" applyNumberFormat="1" applyFont="1" applyBorder="1" applyAlignment="1">
      <alignment horizontal="center"/>
    </xf>
    <xf numFmtId="185" fontId="25" fillId="0" borderId="53" xfId="58" applyNumberFormat="1" applyFont="1" applyBorder="1"/>
    <xf numFmtId="185" fontId="25" fillId="0" borderId="54" xfId="58" applyNumberFormat="1" applyFont="1" applyBorder="1"/>
    <xf numFmtId="185" fontId="25" fillId="0" borderId="22" xfId="58" applyNumberFormat="1" applyFont="1" applyBorder="1"/>
    <xf numFmtId="185" fontId="25" fillId="0" borderId="35" xfId="58" applyNumberFormat="1" applyFont="1" applyBorder="1"/>
    <xf numFmtId="3" fontId="7" fillId="0" borderId="22" xfId="147" applyNumberFormat="1" applyFont="1" applyBorder="1" applyAlignment="1">
      <alignment horizontal="right"/>
    </xf>
    <xf numFmtId="3" fontId="7" fillId="0" borderId="35" xfId="147" applyNumberFormat="1" applyFont="1" applyBorder="1" applyAlignment="1">
      <alignment horizontal="right"/>
    </xf>
    <xf numFmtId="0" fontId="27" fillId="0" borderId="0" xfId="147" applyFont="1" applyAlignment="1">
      <alignment horizontal="right"/>
    </xf>
    <xf numFmtId="0" fontId="32" fillId="2" borderId="5" xfId="147" applyFont="1" applyFill="1" applyBorder="1" applyAlignment="1">
      <alignment horizontal="left" wrapText="1"/>
    </xf>
    <xf numFmtId="0" fontId="33" fillId="2" borderId="7" xfId="147" applyFont="1" applyFill="1" applyBorder="1" applyAlignment="1">
      <alignment horizontal="left" wrapText="1"/>
    </xf>
    <xf numFmtId="0" fontId="32" fillId="2" borderId="7" xfId="147" applyFont="1" applyFill="1" applyBorder="1" applyAlignment="1">
      <alignment horizontal="left" wrapText="1"/>
    </xf>
    <xf numFmtId="0" fontId="32" fillId="2" borderId="23" xfId="147" applyFont="1" applyFill="1" applyBorder="1" applyAlignment="1">
      <alignment horizontal="left" wrapText="1"/>
    </xf>
    <xf numFmtId="0" fontId="3" fillId="0" borderId="0" xfId="0" applyFont="1" applyFill="1"/>
    <xf numFmtId="0" fontId="0" fillId="0" borderId="45" xfId="0" applyBorder="1"/>
    <xf numFmtId="0" fontId="3" fillId="3" borderId="0" xfId="0" applyFont="1" applyFill="1"/>
    <xf numFmtId="0" fontId="0" fillId="4" borderId="45" xfId="0" applyFill="1" applyBorder="1"/>
    <xf numFmtId="0" fontId="37" fillId="0" borderId="0" xfId="0" applyFont="1"/>
    <xf numFmtId="0" fontId="3" fillId="4" borderId="0" xfId="0" applyFont="1" applyFill="1"/>
    <xf numFmtId="0" fontId="3" fillId="0" borderId="0" xfId="0" applyFont="1"/>
    <xf numFmtId="0" fontId="1" fillId="0" borderId="0" xfId="0" applyFont="1" applyAlignment="1">
      <alignment horizontal="center"/>
    </xf>
    <xf numFmtId="0" fontId="3" fillId="0" borderId="0" xfId="0" applyFont="1" applyAlignment="1">
      <alignment horizontal="center"/>
    </xf>
    <xf numFmtId="0" fontId="38" fillId="0" borderId="0" xfId="0" applyFont="1" applyAlignment="1">
      <alignment horizontal="left"/>
    </xf>
    <xf numFmtId="0" fontId="39" fillId="0" borderId="0" xfId="0" applyFont="1" applyAlignment="1">
      <alignment horizontal="center"/>
    </xf>
    <xf numFmtId="0" fontId="3" fillId="0" borderId="0" xfId="0" applyFont="1" applyAlignment="1">
      <alignment vertical="center"/>
    </xf>
    <xf numFmtId="0" fontId="39" fillId="0" borderId="0" xfId="0" applyFont="1"/>
    <xf numFmtId="178" fontId="3" fillId="0" borderId="0" xfId="0" applyNumberFormat="1" applyFont="1"/>
    <xf numFmtId="178" fontId="39" fillId="0" borderId="0" xfId="0" applyNumberFormat="1" applyFont="1"/>
    <xf numFmtId="178" fontId="39" fillId="0" borderId="0" xfId="0" applyNumberFormat="1" applyFont="1" applyAlignment="1">
      <alignment horizontal="left" vertical="center"/>
    </xf>
    <xf numFmtId="0" fontId="40" fillId="0" borderId="0" xfId="0" applyFont="1"/>
    <xf numFmtId="0" fontId="41" fillId="0" borderId="0" xfId="0" applyFont="1" applyAlignment="1">
      <alignment horizontal="center"/>
    </xf>
    <xf numFmtId="0" fontId="42" fillId="0" borderId="55" xfId="0" applyFont="1" applyBorder="1" applyAlignment="1">
      <alignment horizontal="center"/>
    </xf>
    <xf numFmtId="0" fontId="1" fillId="5" borderId="37" xfId="0" applyFont="1" applyFill="1" applyBorder="1" applyAlignment="1">
      <alignment horizontal="center" vertical="center"/>
    </xf>
    <xf numFmtId="0" fontId="1" fillId="5" borderId="28" xfId="0" applyFont="1" applyFill="1" applyBorder="1" applyAlignment="1">
      <alignment horizontal="center" vertical="center"/>
    </xf>
    <xf numFmtId="0" fontId="1" fillId="5" borderId="28" xfId="9" applyFont="1" applyFill="1" applyBorder="1" applyAlignment="1">
      <alignment horizontal="center" vertical="center" wrapText="1"/>
    </xf>
    <xf numFmtId="0" fontId="1" fillId="5" borderId="56" xfId="0" applyFont="1" applyFill="1" applyBorder="1" applyAlignment="1">
      <alignment horizontal="center" vertical="center"/>
    </xf>
    <xf numFmtId="0" fontId="1" fillId="5" borderId="56" xfId="9" applyFont="1" applyFill="1" applyBorder="1" applyAlignment="1">
      <alignment horizontal="center" vertical="center" wrapText="1"/>
    </xf>
    <xf numFmtId="0" fontId="1" fillId="5" borderId="37" xfId="9" applyFont="1" applyFill="1" applyBorder="1" applyAlignment="1">
      <alignment horizontal="center" vertical="center" wrapText="1"/>
    </xf>
    <xf numFmtId="0" fontId="1" fillId="5" borderId="37" xfId="9" applyFont="1" applyFill="1" applyBorder="1" applyAlignment="1">
      <alignment horizontal="left" vertical="center" wrapText="1"/>
    </xf>
    <xf numFmtId="0" fontId="43" fillId="0" borderId="28" xfId="40" applyFont="1" applyFill="1" applyBorder="1" applyAlignment="1">
      <alignment horizontal="center" vertical="center"/>
    </xf>
    <xf numFmtId="0" fontId="38" fillId="0" borderId="28" xfId="9" applyFont="1" applyFill="1" applyBorder="1" applyAlignment="1">
      <alignment horizontal="left" vertical="center"/>
    </xf>
    <xf numFmtId="0" fontId="2" fillId="0" borderId="57" xfId="9" applyFont="1" applyFill="1" applyBorder="1" applyAlignment="1">
      <alignment horizontal="center" vertical="center"/>
    </xf>
    <xf numFmtId="0" fontId="43" fillId="0" borderId="57" xfId="40" applyFont="1" applyFill="1" applyBorder="1" applyAlignment="1">
      <alignment horizontal="center" vertical="center"/>
    </xf>
    <xf numFmtId="0" fontId="3" fillId="0" borderId="57" xfId="9" applyFont="1" applyFill="1" applyBorder="1" applyAlignment="1">
      <alignment horizontal="center" vertical="center"/>
    </xf>
    <xf numFmtId="0" fontId="3" fillId="0" borderId="28" xfId="0" applyFont="1" applyFill="1" applyBorder="1" applyAlignment="1">
      <alignment horizontal="center"/>
    </xf>
    <xf numFmtId="0" fontId="3" fillId="0" borderId="28" xfId="0" applyFont="1" applyBorder="1" applyAlignment="1">
      <alignment horizontal="center"/>
    </xf>
    <xf numFmtId="0" fontId="3" fillId="0" borderId="57" xfId="0" applyFont="1" applyFill="1" applyBorder="1" applyAlignment="1">
      <alignment horizontal="center"/>
    </xf>
    <xf numFmtId="0" fontId="3" fillId="0" borderId="57" xfId="0" applyFont="1" applyBorder="1" applyAlignment="1">
      <alignment horizontal="center"/>
    </xf>
    <xf numFmtId="0" fontId="0" fillId="0" borderId="57" xfId="0" applyFill="1" applyBorder="1" applyAlignment="1">
      <alignment horizontal="center"/>
    </xf>
    <xf numFmtId="181" fontId="2" fillId="0" borderId="57" xfId="62" applyFont="1" applyFill="1" applyBorder="1" applyAlignment="1">
      <alignment horizontal="center" vertical="center"/>
    </xf>
    <xf numFmtId="0" fontId="10" fillId="0" borderId="28" xfId="0" applyFont="1" applyFill="1" applyBorder="1" applyAlignment="1">
      <alignment horizontal="center" vertical="center"/>
    </xf>
    <xf numFmtId="0" fontId="43" fillId="0" borderId="57" xfId="0" applyFont="1" applyFill="1" applyBorder="1" applyAlignment="1">
      <alignment horizontal="center" vertical="center"/>
    </xf>
    <xf numFmtId="0" fontId="3" fillId="0" borderId="58" xfId="9" applyFont="1" applyFill="1" applyBorder="1" applyAlignment="1">
      <alignment horizontal="center" vertical="center"/>
    </xf>
    <xf numFmtId="0" fontId="43" fillId="0" borderId="58" xfId="40" applyFont="1" applyFill="1" applyBorder="1" applyAlignment="1">
      <alignment horizontal="center" vertical="center"/>
    </xf>
    <xf numFmtId="0" fontId="1" fillId="0" borderId="58" xfId="9" applyFont="1" applyFill="1" applyBorder="1" applyAlignment="1">
      <alignment horizontal="center" vertical="center"/>
    </xf>
    <xf numFmtId="0" fontId="3" fillId="3" borderId="28" xfId="9" applyFont="1" applyFill="1" applyBorder="1" applyAlignment="1">
      <alignment horizontal="center" vertical="center"/>
    </xf>
    <xf numFmtId="0" fontId="10" fillId="3" borderId="28" xfId="40" applyFont="1" applyFill="1" applyBorder="1" applyAlignment="1">
      <alignment horizontal="center" vertical="center"/>
    </xf>
    <xf numFmtId="0" fontId="43" fillId="3" borderId="28" xfId="40" applyFont="1" applyFill="1" applyBorder="1" applyAlignment="1">
      <alignment horizontal="center" vertical="center"/>
    </xf>
    <xf numFmtId="0" fontId="1" fillId="3" borderId="28" xfId="9" applyFont="1" applyFill="1" applyBorder="1" applyAlignment="1">
      <alignment horizontal="center" vertical="center"/>
    </xf>
    <xf numFmtId="0" fontId="2" fillId="4" borderId="57" xfId="9" applyFont="1" applyFill="1" applyBorder="1" applyAlignment="1">
      <alignment horizontal="center" vertical="center"/>
    </xf>
    <xf numFmtId="0" fontId="43" fillId="4" borderId="57" xfId="40" applyFont="1" applyFill="1" applyBorder="1" applyAlignment="1">
      <alignment horizontal="center" vertical="center"/>
    </xf>
    <xf numFmtId="0" fontId="1" fillId="4" borderId="28" xfId="9" applyFont="1" applyFill="1" applyBorder="1" applyAlignment="1">
      <alignment horizontal="center" vertical="center"/>
    </xf>
    <xf numFmtId="0" fontId="3" fillId="4" borderId="57" xfId="9" applyFont="1" applyFill="1" applyBorder="1" applyAlignment="1">
      <alignment horizontal="center" vertical="center"/>
    </xf>
    <xf numFmtId="0" fontId="3" fillId="0" borderId="37" xfId="0" applyFont="1" applyFill="1" applyBorder="1" applyAlignment="1">
      <alignment horizontal="center"/>
    </xf>
    <xf numFmtId="0" fontId="3" fillId="0" borderId="37" xfId="9" applyFont="1" applyFill="1" applyBorder="1" applyAlignment="1">
      <alignment horizontal="center"/>
    </xf>
    <xf numFmtId="0" fontId="43" fillId="0" borderId="37" xfId="40" applyFont="1" applyFill="1" applyBorder="1" applyAlignment="1">
      <alignment horizontal="center" vertical="center"/>
    </xf>
    <xf numFmtId="0" fontId="1" fillId="0" borderId="37" xfId="9" applyFont="1" applyFill="1" applyBorder="1" applyAlignment="1">
      <alignment horizontal="center" vertical="center"/>
    </xf>
    <xf numFmtId="0" fontId="3" fillId="0" borderId="28" xfId="9" applyFont="1" applyFill="1" applyBorder="1" applyAlignment="1">
      <alignment horizontal="center"/>
    </xf>
    <xf numFmtId="0" fontId="3" fillId="0" borderId="49" xfId="9" applyFont="1" applyFill="1" applyBorder="1" applyAlignment="1">
      <alignment horizontal="center" vertical="center"/>
    </xf>
    <xf numFmtId="0" fontId="44" fillId="0" borderId="57" xfId="0" applyFont="1" applyFill="1" applyBorder="1" applyAlignment="1">
      <alignment horizontal="center"/>
    </xf>
    <xf numFmtId="0" fontId="44" fillId="0" borderId="57" xfId="0" applyFont="1" applyFill="1" applyBorder="1"/>
    <xf numFmtId="0" fontId="10" fillId="0" borderId="28" xfId="40" applyFont="1" applyFill="1" applyBorder="1" applyAlignment="1">
      <alignment horizontal="center" vertical="center"/>
    </xf>
    <xf numFmtId="0" fontId="43" fillId="0" borderId="28" xfId="40" applyFont="1" applyFill="1" applyBorder="1" applyAlignment="1">
      <alignment vertical="center"/>
    </xf>
    <xf numFmtId="0" fontId="43" fillId="0" borderId="57" xfId="40" applyFont="1" applyFill="1" applyBorder="1" applyAlignment="1">
      <alignment vertical="center"/>
    </xf>
    <xf numFmtId="0" fontId="2" fillId="0" borderId="59" xfId="9" applyFont="1" applyFill="1" applyBorder="1" applyAlignment="1">
      <alignment horizontal="center" vertical="center"/>
    </xf>
    <xf numFmtId="0" fontId="3" fillId="0" borderId="59" xfId="9" applyFont="1" applyFill="1" applyBorder="1" applyAlignment="1">
      <alignment horizontal="center" vertical="center"/>
    </xf>
    <xf numFmtId="0" fontId="1" fillId="5" borderId="60" xfId="0" applyFont="1" applyFill="1" applyBorder="1" applyAlignment="1">
      <alignment horizontal="center" vertical="center"/>
    </xf>
    <xf numFmtId="0" fontId="1" fillId="5" borderId="61" xfId="0" applyFont="1" applyFill="1" applyBorder="1" applyAlignment="1">
      <alignment horizontal="center" vertical="center"/>
    </xf>
    <xf numFmtId="0" fontId="1" fillId="5" borderId="28" xfId="40" applyFont="1" applyFill="1" applyBorder="1" applyAlignment="1">
      <alignment horizontal="center" vertical="center" wrapText="1"/>
    </xf>
    <xf numFmtId="180" fontId="45" fillId="5" borderId="37" xfId="9" applyNumberFormat="1" applyFont="1" applyFill="1" applyBorder="1" applyAlignment="1">
      <alignment horizontal="center" vertical="center" wrapText="1"/>
    </xf>
    <xf numFmtId="180" fontId="1" fillId="5" borderId="37" xfId="9" applyNumberFormat="1" applyFont="1" applyFill="1" applyBorder="1" applyAlignment="1">
      <alignment horizontal="center" vertical="center" wrapText="1"/>
    </xf>
    <xf numFmtId="0" fontId="1" fillId="5" borderId="56" xfId="40" applyFont="1" applyFill="1" applyBorder="1" applyAlignment="1">
      <alignment horizontal="center" vertical="center" wrapText="1"/>
    </xf>
    <xf numFmtId="0" fontId="45" fillId="5" borderId="37" xfId="0" applyFont="1" applyFill="1" applyBorder="1" applyAlignment="1">
      <alignment horizontal="center" vertical="center"/>
    </xf>
    <xf numFmtId="0" fontId="45" fillId="5" borderId="37" xfId="9" applyFont="1" applyFill="1" applyBorder="1" applyAlignment="1">
      <alignment horizontal="center" vertical="center" wrapText="1"/>
    </xf>
    <xf numFmtId="0" fontId="39" fillId="2" borderId="58" xfId="0" applyFont="1" applyFill="1" applyBorder="1" applyAlignment="1">
      <alignment horizontal="center"/>
    </xf>
    <xf numFmtId="0" fontId="3" fillId="2" borderId="28" xfId="0" applyFont="1" applyFill="1" applyBorder="1" applyAlignment="1">
      <alignment horizontal="center"/>
    </xf>
    <xf numFmtId="0" fontId="39" fillId="2" borderId="28" xfId="0" applyFont="1" applyFill="1" applyBorder="1" applyAlignment="1">
      <alignment horizontal="center"/>
    </xf>
    <xf numFmtId="0" fontId="3" fillId="2" borderId="37" xfId="0" applyFont="1" applyFill="1" applyBorder="1" applyAlignment="1">
      <alignment horizontal="center"/>
    </xf>
    <xf numFmtId="0" fontId="0" fillId="0" borderId="57" xfId="0" applyBorder="1" applyAlignment="1">
      <alignment horizontal="center"/>
    </xf>
    <xf numFmtId="0" fontId="44" fillId="2" borderId="57" xfId="0" applyFont="1" applyFill="1" applyBorder="1" applyAlignment="1">
      <alignment horizontal="center"/>
    </xf>
    <xf numFmtId="0" fontId="3" fillId="0" borderId="58" xfId="9" applyFont="1" applyBorder="1" applyAlignment="1">
      <alignment horizontal="center" vertical="center"/>
    </xf>
    <xf numFmtId="0" fontId="3" fillId="0" borderId="58" xfId="0" applyFont="1" applyBorder="1" applyAlignment="1">
      <alignment horizontal="center"/>
    </xf>
    <xf numFmtId="0" fontId="2" fillId="0" borderId="57" xfId="9" applyFont="1" applyBorder="1" applyAlignment="1">
      <alignment horizontal="center" vertical="center"/>
    </xf>
    <xf numFmtId="58" fontId="3" fillId="0" borderId="28" xfId="9" applyNumberFormat="1" applyFont="1" applyFill="1" applyBorder="1" applyAlignment="1">
      <alignment horizontal="center" vertical="center"/>
    </xf>
    <xf numFmtId="0" fontId="3" fillId="3" borderId="28" xfId="0" applyFont="1" applyFill="1" applyBorder="1" applyAlignment="1">
      <alignment horizontal="center"/>
    </xf>
    <xf numFmtId="0" fontId="0" fillId="4" borderId="57" xfId="0" applyFill="1" applyBorder="1" applyAlignment="1">
      <alignment horizontal="center"/>
    </xf>
    <xf numFmtId="0" fontId="3" fillId="4" borderId="57" xfId="0" applyFont="1" applyFill="1" applyBorder="1" applyAlignment="1">
      <alignment horizontal="center"/>
    </xf>
    <xf numFmtId="0" fontId="3" fillId="0" borderId="37" xfId="0" applyFont="1" applyBorder="1" applyAlignment="1">
      <alignment horizontal="center"/>
    </xf>
    <xf numFmtId="0" fontId="3" fillId="0" borderId="49" xfId="0" applyFont="1" applyBorder="1" applyAlignment="1">
      <alignment horizontal="center"/>
    </xf>
    <xf numFmtId="0" fontId="1" fillId="5" borderId="62" xfId="40" applyFont="1" applyFill="1" applyBorder="1" applyAlignment="1">
      <alignment horizontal="center" vertical="center" wrapText="1"/>
    </xf>
    <xf numFmtId="0" fontId="1" fillId="5" borderId="60" xfId="40" applyFont="1" applyFill="1" applyBorder="1" applyAlignment="1">
      <alignment horizontal="center" vertical="center" wrapText="1"/>
    </xf>
    <xf numFmtId="0" fontId="1" fillId="5" borderId="61" xfId="40" applyFont="1" applyFill="1" applyBorder="1" applyAlignment="1">
      <alignment horizontal="center" vertical="center" wrapText="1"/>
    </xf>
    <xf numFmtId="185" fontId="1" fillId="5" borderId="28" xfId="62" applyNumberFormat="1" applyFont="1" applyFill="1" applyBorder="1" applyAlignment="1">
      <alignment horizontal="center" vertical="center" wrapText="1"/>
    </xf>
    <xf numFmtId="0" fontId="1" fillId="5" borderId="37" xfId="0" applyFont="1" applyFill="1" applyBorder="1" applyAlignment="1">
      <alignment vertical="center" wrapText="1"/>
    </xf>
    <xf numFmtId="185" fontId="1" fillId="5" borderId="37" xfId="62" applyNumberFormat="1" applyFont="1" applyFill="1" applyBorder="1" applyAlignment="1">
      <alignment vertical="center" wrapText="1"/>
    </xf>
    <xf numFmtId="185" fontId="1" fillId="5" borderId="56" xfId="62" applyNumberFormat="1" applyFont="1" applyFill="1" applyBorder="1" applyAlignment="1">
      <alignment horizontal="center" vertical="center" wrapText="1"/>
    </xf>
    <xf numFmtId="0" fontId="3" fillId="0" borderId="37" xfId="0" applyFont="1" applyBorder="1"/>
    <xf numFmtId="185" fontId="3" fillId="0" borderId="37" xfId="62" applyNumberFormat="1" applyFont="1" applyBorder="1"/>
    <xf numFmtId="185" fontId="3" fillId="0" borderId="28" xfId="62" applyNumberFormat="1" applyFont="1" applyBorder="1"/>
    <xf numFmtId="185" fontId="3" fillId="3" borderId="28" xfId="62" applyNumberFormat="1" applyFont="1" applyFill="1" applyBorder="1"/>
    <xf numFmtId="0" fontId="39" fillId="0" borderId="0" xfId="0" applyFont="1" applyAlignment="1">
      <alignment horizontal="left" vertical="center"/>
    </xf>
    <xf numFmtId="185" fontId="1" fillId="3" borderId="28" xfId="62" applyNumberFormat="1" applyFont="1" applyFill="1" applyBorder="1" applyAlignment="1">
      <alignment horizontal="center" vertical="center" wrapText="1"/>
    </xf>
    <xf numFmtId="185" fontId="1" fillId="3" borderId="37" xfId="62" applyNumberFormat="1" applyFont="1" applyFill="1" applyBorder="1" applyAlignment="1">
      <alignment horizontal="center" vertical="center" wrapText="1"/>
    </xf>
    <xf numFmtId="185" fontId="45" fillId="5" borderId="37" xfId="62" applyNumberFormat="1" applyFont="1" applyFill="1" applyBorder="1" applyAlignment="1">
      <alignment horizontal="center" vertical="center" wrapText="1"/>
    </xf>
    <xf numFmtId="185" fontId="1" fillId="5" borderId="37" xfId="62" applyNumberFormat="1" applyFont="1" applyFill="1" applyBorder="1" applyAlignment="1">
      <alignment horizontal="center" vertical="center" wrapText="1"/>
    </xf>
    <xf numFmtId="185" fontId="45" fillId="5" borderId="28" xfId="62" applyNumberFormat="1" applyFont="1" applyFill="1" applyBorder="1" applyAlignment="1">
      <alignment horizontal="center" vertical="center" wrapText="1"/>
    </xf>
    <xf numFmtId="185" fontId="45" fillId="5" borderId="28" xfId="62" applyNumberFormat="1" applyFont="1" applyFill="1" applyBorder="1" applyAlignment="1">
      <alignment horizontal="center" vertical="center"/>
    </xf>
    <xf numFmtId="185" fontId="1" fillId="3" borderId="56" xfId="62" applyNumberFormat="1" applyFont="1" applyFill="1" applyBorder="1" applyAlignment="1">
      <alignment horizontal="center" vertical="center" wrapText="1"/>
    </xf>
    <xf numFmtId="185" fontId="45" fillId="5" borderId="56" xfId="62" applyNumberFormat="1" applyFont="1" applyFill="1" applyBorder="1" applyAlignment="1">
      <alignment horizontal="center" vertical="center" wrapText="1"/>
    </xf>
    <xf numFmtId="185" fontId="45" fillId="5" borderId="56" xfId="62" applyNumberFormat="1" applyFont="1" applyFill="1" applyBorder="1" applyAlignment="1">
      <alignment horizontal="center" vertical="center"/>
    </xf>
    <xf numFmtId="0" fontId="45" fillId="5" borderId="28" xfId="0" applyFont="1" applyFill="1" applyBorder="1" applyAlignment="1">
      <alignment horizontal="center" vertical="center"/>
    </xf>
    <xf numFmtId="185" fontId="45" fillId="5" borderId="28" xfId="62" applyNumberFormat="1" applyFont="1" applyFill="1" applyBorder="1" applyAlignment="1">
      <alignment horizontal="left" vertical="top"/>
    </xf>
    <xf numFmtId="178" fontId="39" fillId="3" borderId="37" xfId="70" applyNumberFormat="1" applyFont="1" applyFill="1" applyBorder="1"/>
    <xf numFmtId="185" fontId="39" fillId="0" borderId="28" xfId="62" applyNumberFormat="1" applyFont="1" applyBorder="1"/>
    <xf numFmtId="185" fontId="39" fillId="0" borderId="28" xfId="62" applyNumberFormat="1" applyFont="1" applyBorder="1" applyAlignment="1">
      <alignment horizontal="left" vertical="center"/>
    </xf>
    <xf numFmtId="185" fontId="37" fillId="6" borderId="37" xfId="2" applyNumberFormat="1" applyFont="1" applyFill="1" applyBorder="1"/>
    <xf numFmtId="178" fontId="3" fillId="3" borderId="0" xfId="0" applyNumberFormat="1" applyFont="1" applyFill="1"/>
    <xf numFmtId="11" fontId="3" fillId="0" borderId="28" xfId="9" applyNumberFormat="1" applyFont="1" applyFill="1" applyBorder="1" applyAlignment="1">
      <alignment horizontal="center" vertical="center"/>
    </xf>
    <xf numFmtId="0" fontId="43" fillId="0" borderId="59" xfId="40" applyFont="1" applyFill="1" applyBorder="1" applyAlignment="1">
      <alignment horizontal="center" vertical="center"/>
    </xf>
    <xf numFmtId="11" fontId="2" fillId="0" borderId="57" xfId="9" applyNumberFormat="1" applyFont="1" applyFill="1" applyBorder="1" applyAlignment="1">
      <alignment horizontal="center" vertical="center"/>
    </xf>
    <xf numFmtId="11" fontId="5" fillId="0" borderId="28" xfId="40" applyNumberFormat="1" applyFont="1" applyFill="1" applyBorder="1" applyAlignment="1">
      <alignment horizontal="center" vertical="center"/>
    </xf>
    <xf numFmtId="11" fontId="46" fillId="0" borderId="57" xfId="40" applyNumberFormat="1" applyFont="1" applyFill="1" applyBorder="1" applyAlignment="1">
      <alignment horizontal="center" vertical="center"/>
    </xf>
    <xf numFmtId="0" fontId="3" fillId="0" borderId="37" xfId="9" applyFont="1" applyFill="1" applyBorder="1" applyAlignment="1">
      <alignment horizontal="center" vertical="center"/>
    </xf>
    <xf numFmtId="0" fontId="10" fillId="0" borderId="37" xfId="0" applyFont="1" applyFill="1" applyBorder="1" applyAlignment="1">
      <alignment horizontal="center"/>
    </xf>
    <xf numFmtId="0" fontId="10" fillId="0" borderId="37" xfId="0" applyFont="1" applyFill="1" applyBorder="1" applyAlignment="1">
      <alignment horizontal="center" vertical="center"/>
    </xf>
    <xf numFmtId="0" fontId="44" fillId="2" borderId="37" xfId="0" applyFont="1" applyFill="1" applyBorder="1" applyAlignment="1">
      <alignment horizontal="center"/>
    </xf>
    <xf numFmtId="0" fontId="37" fillId="6" borderId="37" xfId="0" applyFont="1" applyFill="1" applyBorder="1"/>
    <xf numFmtId="0" fontId="37" fillId="6" borderId="37" xfId="0" applyFont="1" applyFill="1" applyBorder="1" applyAlignment="1">
      <alignment horizontal="center"/>
    </xf>
    <xf numFmtId="0" fontId="47" fillId="6" borderId="37" xfId="0" applyFont="1" applyFill="1" applyBorder="1" applyAlignment="1">
      <alignment horizontal="left"/>
    </xf>
    <xf numFmtId="0" fontId="3" fillId="7" borderId="0" xfId="0" applyFont="1" applyFill="1"/>
    <xf numFmtId="0" fontId="1" fillId="4" borderId="0" xfId="0" applyFont="1" applyFill="1" applyAlignment="1">
      <alignment horizontal="center"/>
    </xf>
    <xf numFmtId="0" fontId="3" fillId="4" borderId="0" xfId="0" applyFont="1" applyFill="1" applyAlignment="1">
      <alignment horizontal="center"/>
    </xf>
    <xf numFmtId="0" fontId="38" fillId="4" borderId="0" xfId="0" applyFont="1" applyFill="1" applyAlignment="1">
      <alignment horizontal="left"/>
    </xf>
    <xf numFmtId="58" fontId="3" fillId="8" borderId="28" xfId="9" applyNumberFormat="1" applyFont="1" applyFill="1" applyBorder="1" applyAlignment="1">
      <alignment horizontal="center" vertical="center"/>
    </xf>
    <xf numFmtId="0" fontId="2" fillId="8" borderId="57" xfId="9" applyFont="1" applyFill="1" applyBorder="1" applyAlignment="1">
      <alignment horizontal="center" vertical="center"/>
    </xf>
    <xf numFmtId="0" fontId="3" fillId="0" borderId="28" xfId="9" applyFont="1" applyBorder="1" applyAlignment="1">
      <alignment horizontal="center" vertical="center"/>
    </xf>
    <xf numFmtId="0" fontId="3" fillId="0" borderId="58" xfId="0" applyFont="1" applyFill="1" applyBorder="1" applyAlignment="1">
      <alignment horizontal="center"/>
    </xf>
    <xf numFmtId="0" fontId="3" fillId="0" borderId="28" xfId="9" applyFont="1" applyBorder="1" applyAlignment="1">
      <alignment horizontal="center"/>
    </xf>
    <xf numFmtId="0" fontId="3" fillId="0" borderId="37" xfId="9" applyFont="1" applyBorder="1" applyAlignment="1">
      <alignment horizontal="center"/>
    </xf>
    <xf numFmtId="0" fontId="3" fillId="0" borderId="37" xfId="9" applyFont="1" applyBorder="1" applyAlignment="1">
      <alignment horizontal="center" vertical="center"/>
    </xf>
    <xf numFmtId="0" fontId="38" fillId="0" borderId="37" xfId="9" applyFont="1" applyFill="1" applyBorder="1" applyAlignment="1">
      <alignment horizontal="left"/>
    </xf>
    <xf numFmtId="185" fontId="48" fillId="6" borderId="37" xfId="2" applyNumberFormat="1" applyFont="1" applyFill="1" applyBorder="1" applyAlignment="1">
      <alignment horizontal="center"/>
    </xf>
    <xf numFmtId="185" fontId="37" fillId="6" borderId="37" xfId="2" applyNumberFormat="1" applyFont="1" applyFill="1" applyBorder="1" applyAlignment="1">
      <alignment horizontal="center"/>
    </xf>
    <xf numFmtId="0" fontId="45" fillId="4" borderId="0" xfId="0" applyFont="1" applyFill="1" applyAlignment="1">
      <alignment horizontal="center"/>
    </xf>
    <xf numFmtId="0" fontId="39" fillId="4" borderId="0" xfId="0" applyFont="1" applyFill="1" applyAlignment="1">
      <alignment horizontal="center"/>
    </xf>
    <xf numFmtId="0" fontId="3" fillId="4" borderId="0" xfId="0" applyFont="1" applyFill="1" applyAlignment="1">
      <alignment vertical="center"/>
    </xf>
    <xf numFmtId="185" fontId="3" fillId="0" borderId="0" xfId="0" applyNumberFormat="1" applyFont="1"/>
    <xf numFmtId="185" fontId="9" fillId="0" borderId="0" xfId="0" applyNumberFormat="1" applyFont="1" applyAlignment="1">
      <alignment horizontal="center"/>
    </xf>
    <xf numFmtId="0" fontId="1" fillId="4" borderId="0" xfId="0" applyFont="1" applyFill="1"/>
    <xf numFmtId="185" fontId="1" fillId="4" borderId="0" xfId="0" applyNumberFormat="1" applyFont="1" applyFill="1"/>
    <xf numFmtId="185" fontId="3" fillId="4" borderId="0" xfId="62" applyNumberFormat="1" applyFont="1" applyFill="1"/>
    <xf numFmtId="178" fontId="3" fillId="0" borderId="0" xfId="0" applyNumberFormat="1" applyFont="1" applyFill="1"/>
    <xf numFmtId="185" fontId="48" fillId="6" borderId="37" xfId="2" applyNumberFormat="1" applyFont="1" applyFill="1" applyBorder="1" applyAlignment="1">
      <alignment horizontal="left" vertical="center"/>
    </xf>
    <xf numFmtId="178" fontId="37" fillId="0" borderId="0" xfId="0" applyNumberFormat="1" applyFont="1"/>
    <xf numFmtId="185" fontId="3" fillId="3" borderId="0" xfId="62" applyNumberFormat="1" applyFont="1" applyFill="1" applyBorder="1"/>
    <xf numFmtId="185" fontId="3" fillId="0" borderId="0" xfId="0" applyNumberFormat="1" applyFont="1" applyFill="1" applyBorder="1"/>
    <xf numFmtId="185" fontId="1" fillId="3" borderId="0" xfId="62" applyNumberFormat="1" applyFont="1" applyFill="1" applyBorder="1"/>
    <xf numFmtId="0" fontId="1" fillId="4" borderId="0" xfId="0" applyFont="1" applyFill="1" applyBorder="1"/>
    <xf numFmtId="0" fontId="39" fillId="4" borderId="0" xfId="0" applyFont="1" applyFill="1"/>
    <xf numFmtId="178" fontId="3" fillId="4" borderId="0" xfId="0" applyNumberFormat="1" applyFont="1" applyFill="1"/>
    <xf numFmtId="178" fontId="39" fillId="4" borderId="0" xfId="0" applyNumberFormat="1" applyFont="1" applyFill="1"/>
    <xf numFmtId="178" fontId="39" fillId="4" borderId="0" xfId="0" applyNumberFormat="1" applyFont="1" applyFill="1" applyAlignment="1">
      <alignment horizontal="left" vertical="center"/>
    </xf>
    <xf numFmtId="185" fontId="1" fillId="4" borderId="0" xfId="0" applyNumberFormat="1" applyFont="1" applyFill="1" applyBorder="1"/>
    <xf numFmtId="185" fontId="1" fillId="4" borderId="0" xfId="62" applyNumberFormat="1" applyFont="1" applyFill="1" applyBorder="1" applyAlignment="1">
      <alignment horizontal="center"/>
    </xf>
    <xf numFmtId="0" fontId="3" fillId="4" borderId="0" xfId="0" applyFont="1" applyFill="1" applyBorder="1"/>
    <xf numFmtId="0" fontId="3" fillId="3" borderId="0" xfId="0" applyFont="1" applyFill="1" applyBorder="1"/>
    <xf numFmtId="185" fontId="9" fillId="3" borderId="0" xfId="0" applyNumberFormat="1" applyFont="1" applyFill="1" applyBorder="1"/>
    <xf numFmtId="0" fontId="11" fillId="0" borderId="22" xfId="147" applyFont="1" applyBorder="1" applyAlignment="1">
      <alignment vertical="center"/>
    </xf>
    <xf numFmtId="0" fontId="5" fillId="0" borderId="22" xfId="147" applyFont="1" applyBorder="1" applyAlignment="1">
      <alignment vertical="center" wrapText="1"/>
    </xf>
    <xf numFmtId="0" fontId="3" fillId="0" borderId="10" xfId="147" applyNumberFormat="1" applyFont="1" applyBorder="1" applyAlignment="1">
      <alignment horizontal="center" vertical="center" wrapText="1"/>
    </xf>
    <xf numFmtId="0" fontId="3" fillId="0" borderId="11" xfId="147" applyNumberFormat="1" applyFont="1" applyBorder="1" applyAlignment="1">
      <alignment horizontal="center" vertical="center" wrapText="1"/>
    </xf>
    <xf numFmtId="3" fontId="3" fillId="0" borderId="0" xfId="147" applyNumberFormat="1" applyFont="1" applyAlignment="1">
      <alignment vertical="center"/>
    </xf>
    <xf numFmtId="0" fontId="3" fillId="0" borderId="0" xfId="0" applyFont="1" applyAlignment="1">
      <alignment horizontal="center" vertical="center"/>
    </xf>
    <xf numFmtId="0" fontId="49" fillId="0" borderId="0" xfId="0" applyFont="1"/>
    <xf numFmtId="0" fontId="39" fillId="3" borderId="0" xfId="0" applyFont="1" applyFill="1"/>
    <xf numFmtId="0" fontId="49" fillId="0" borderId="0" xfId="0" applyFont="1" applyFill="1"/>
    <xf numFmtId="0" fontId="3" fillId="2" borderId="0" xfId="0" applyFont="1" applyFill="1"/>
    <xf numFmtId="0" fontId="3" fillId="9" borderId="0" xfId="0" applyFont="1" applyFill="1"/>
    <xf numFmtId="0" fontId="25" fillId="0" borderId="0" xfId="0" applyFont="1"/>
    <xf numFmtId="0" fontId="3" fillId="0" borderId="0" xfId="0" applyNumberFormat="1" applyFont="1"/>
    <xf numFmtId="0" fontId="3" fillId="0" borderId="0" xfId="0" applyFont="1" applyAlignment="1">
      <alignment horizontal="left"/>
    </xf>
    <xf numFmtId="178" fontId="3" fillId="0" borderId="0" xfId="70" applyNumberFormat="1" applyFont="1"/>
    <xf numFmtId="178" fontId="39" fillId="3" borderId="0" xfId="0" applyNumberFormat="1" applyFont="1" applyFill="1"/>
    <xf numFmtId="178" fontId="50" fillId="0" borderId="0" xfId="0" applyNumberFormat="1" applyFont="1"/>
    <xf numFmtId="178" fontId="51" fillId="0" borderId="0" xfId="0" applyNumberFormat="1" applyFont="1"/>
    <xf numFmtId="178" fontId="50" fillId="0" borderId="0" xfId="0" applyNumberFormat="1" applyFont="1" applyAlignment="1"/>
    <xf numFmtId="0" fontId="3" fillId="0" borderId="0" xfId="9" applyFont="1"/>
    <xf numFmtId="0" fontId="25" fillId="0" borderId="0" xfId="9" applyFont="1"/>
    <xf numFmtId="0" fontId="3" fillId="0" borderId="0" xfId="9" applyFont="1" applyAlignment="1">
      <alignment horizontal="center"/>
    </xf>
    <xf numFmtId="0" fontId="1" fillId="0" borderId="0" xfId="9" applyNumberFormat="1" applyFont="1"/>
    <xf numFmtId="0" fontId="1" fillId="0" borderId="0" xfId="9" applyFont="1"/>
    <xf numFmtId="0" fontId="1" fillId="0" borderId="0" xfId="9" applyFont="1" applyAlignment="1">
      <alignment horizontal="left"/>
    </xf>
    <xf numFmtId="0" fontId="45" fillId="0" borderId="0" xfId="9" applyFont="1"/>
    <xf numFmtId="0" fontId="9" fillId="0" borderId="0" xfId="9" applyFont="1"/>
    <xf numFmtId="0" fontId="8" fillId="0" borderId="0" xfId="9" applyFont="1"/>
    <xf numFmtId="0" fontId="9" fillId="0" borderId="0" xfId="9" applyFont="1" applyAlignment="1">
      <alignment horizontal="center"/>
    </xf>
    <xf numFmtId="0" fontId="9" fillId="0" borderId="0" xfId="9" applyNumberFormat="1" applyFont="1"/>
    <xf numFmtId="0" fontId="3" fillId="0" borderId="0" xfId="9" applyFont="1" applyAlignment="1">
      <alignment horizontal="left"/>
    </xf>
    <xf numFmtId="0" fontId="39" fillId="0" borderId="0" xfId="9" applyFont="1"/>
    <xf numFmtId="0" fontId="3" fillId="0" borderId="0" xfId="9" applyNumberFormat="1" applyFont="1"/>
    <xf numFmtId="0" fontId="1" fillId="10" borderId="28" xfId="9" applyFont="1" applyFill="1" applyBorder="1" applyAlignment="1">
      <alignment horizontal="center" vertical="center"/>
    </xf>
    <xf numFmtId="0" fontId="49" fillId="10" borderId="28" xfId="9" applyFont="1" applyFill="1" applyBorder="1" applyAlignment="1">
      <alignment horizontal="center" vertical="center"/>
    </xf>
    <xf numFmtId="0" fontId="1" fillId="10" borderId="28" xfId="9" applyNumberFormat="1" applyFont="1" applyFill="1" applyBorder="1" applyAlignment="1">
      <alignment horizontal="center" vertical="center"/>
    </xf>
    <xf numFmtId="0" fontId="45" fillId="10" borderId="62" xfId="9" applyFont="1" applyFill="1" applyBorder="1" applyAlignment="1">
      <alignment horizontal="center" vertical="center" wrapText="1"/>
    </xf>
    <xf numFmtId="0" fontId="1" fillId="10" borderId="56" xfId="9" applyFont="1" applyFill="1" applyBorder="1" applyAlignment="1">
      <alignment horizontal="center" vertical="center"/>
    </xf>
    <xf numFmtId="0" fontId="49" fillId="10" borderId="56" xfId="9" applyFont="1" applyFill="1" applyBorder="1" applyAlignment="1">
      <alignment horizontal="center" vertical="center"/>
    </xf>
    <xf numFmtId="0" fontId="1" fillId="10" borderId="56" xfId="9" applyNumberFormat="1" applyFont="1" applyFill="1" applyBorder="1" applyAlignment="1">
      <alignment horizontal="center" vertical="center"/>
    </xf>
    <xf numFmtId="49" fontId="45" fillId="10" borderId="37" xfId="9" applyNumberFormat="1" applyFont="1" applyFill="1" applyBorder="1" applyAlignment="1">
      <alignment horizontal="center" vertical="center" wrapText="1"/>
    </xf>
    <xf numFmtId="0" fontId="1" fillId="10" borderId="37" xfId="9" applyFont="1" applyFill="1" applyBorder="1" applyAlignment="1">
      <alignment horizontal="center" vertical="center"/>
    </xf>
    <xf numFmtId="0" fontId="49" fillId="10" borderId="37" xfId="9" applyFont="1" applyFill="1" applyBorder="1" applyAlignment="1">
      <alignment horizontal="center" vertical="center"/>
    </xf>
    <xf numFmtId="0" fontId="1" fillId="10" borderId="37" xfId="9" applyNumberFormat="1" applyFont="1" applyFill="1" applyBorder="1" applyAlignment="1">
      <alignment horizontal="center" vertical="center"/>
    </xf>
    <xf numFmtId="0" fontId="1" fillId="10" borderId="37" xfId="9" applyFont="1" applyFill="1" applyBorder="1" applyAlignment="1">
      <alignment horizontal="left" vertical="center"/>
    </xf>
    <xf numFmtId="0" fontId="45" fillId="10" borderId="37" xfId="9" applyFont="1" applyFill="1" applyBorder="1" applyAlignment="1">
      <alignment horizontal="center" vertical="center" wrapText="1"/>
    </xf>
    <xf numFmtId="0" fontId="3" fillId="0" borderId="37" xfId="0" applyNumberFormat="1" applyFont="1" applyBorder="1" applyAlignment="1">
      <alignment horizontal="center"/>
    </xf>
    <xf numFmtId="0" fontId="3" fillId="0" borderId="37" xfId="149" applyFont="1" applyFill="1" applyBorder="1"/>
    <xf numFmtId="0" fontId="3" fillId="0" borderId="37" xfId="149" applyFont="1" applyFill="1" applyBorder="1" applyAlignment="1">
      <alignment horizontal="right"/>
    </xf>
    <xf numFmtId="0" fontId="3" fillId="0" borderId="37" xfId="149" applyFont="1" applyFill="1" applyBorder="1" applyAlignment="1">
      <alignment horizontal="left"/>
    </xf>
    <xf numFmtId="3" fontId="39" fillId="0" borderId="37" xfId="9" applyNumberFormat="1" applyFont="1" applyFill="1" applyBorder="1"/>
    <xf numFmtId="0" fontId="3" fillId="10" borderId="37" xfId="9" applyFont="1" applyFill="1" applyBorder="1" applyAlignment="1">
      <alignment horizontal="center"/>
    </xf>
    <xf numFmtId="0" fontId="49" fillId="0" borderId="37" xfId="9" applyFont="1" applyBorder="1" applyAlignment="1">
      <alignment horizontal="center"/>
    </xf>
    <xf numFmtId="0" fontId="52" fillId="0" borderId="63" xfId="51" applyFont="1" applyFill="1" applyBorder="1" applyAlignment="1">
      <alignment horizontal="center" wrapText="1"/>
    </xf>
    <xf numFmtId="0" fontId="3" fillId="0" borderId="37" xfId="9" applyNumberFormat="1" applyFont="1" applyFill="1" applyBorder="1" applyAlignment="1">
      <alignment horizontal="center"/>
    </xf>
    <xf numFmtId="0" fontId="53" fillId="10" borderId="37" xfId="9" applyFont="1" applyFill="1" applyBorder="1" applyAlignment="1">
      <alignment horizontal="center"/>
    </xf>
    <xf numFmtId="0" fontId="52" fillId="0" borderId="37" xfId="51" applyFont="1" applyFill="1" applyBorder="1" applyAlignment="1">
      <alignment horizontal="center" wrapText="1"/>
    </xf>
    <xf numFmtId="178" fontId="3" fillId="0" borderId="0" xfId="9" applyNumberFormat="1" applyFont="1"/>
    <xf numFmtId="0" fontId="45" fillId="10" borderId="60" xfId="9" applyFont="1" applyFill="1" applyBorder="1" applyAlignment="1">
      <alignment horizontal="center" vertical="center" wrapText="1"/>
    </xf>
    <xf numFmtId="0" fontId="1" fillId="10" borderId="37" xfId="9" applyFont="1" applyFill="1" applyBorder="1" applyAlignment="1">
      <alignment horizontal="center" vertical="center" wrapText="1"/>
    </xf>
    <xf numFmtId="0" fontId="1" fillId="10" borderId="62" xfId="9" applyFont="1" applyFill="1" applyBorder="1" applyAlignment="1">
      <alignment horizontal="center" vertical="center" wrapText="1"/>
    </xf>
    <xf numFmtId="0" fontId="1" fillId="10" borderId="60" xfId="9" applyFont="1" applyFill="1" applyBorder="1" applyAlignment="1">
      <alignment horizontal="center" vertical="center" wrapText="1"/>
    </xf>
    <xf numFmtId="0" fontId="1" fillId="10" borderId="61" xfId="9" applyFont="1" applyFill="1" applyBorder="1" applyAlignment="1">
      <alignment horizontal="center" vertical="center" wrapText="1"/>
    </xf>
    <xf numFmtId="178" fontId="1" fillId="10" borderId="37" xfId="9" applyNumberFormat="1" applyFont="1" applyFill="1" applyBorder="1" applyAlignment="1">
      <alignment horizontal="center" vertical="center" wrapText="1"/>
    </xf>
    <xf numFmtId="178" fontId="1" fillId="10" borderId="28" xfId="9" applyNumberFormat="1" applyFont="1" applyFill="1" applyBorder="1" applyAlignment="1">
      <alignment horizontal="center" vertical="center" wrapText="1"/>
    </xf>
    <xf numFmtId="178" fontId="1" fillId="10" borderId="56" xfId="9" applyNumberFormat="1" applyFont="1" applyFill="1" applyBorder="1" applyAlignment="1">
      <alignment horizontal="center" vertical="center" wrapText="1"/>
    </xf>
    <xf numFmtId="3" fontId="3" fillId="0" borderId="37" xfId="9" applyNumberFormat="1" applyFont="1" applyBorder="1"/>
    <xf numFmtId="178" fontId="3" fillId="0" borderId="37" xfId="9" applyNumberFormat="1" applyFont="1" applyBorder="1"/>
    <xf numFmtId="178" fontId="51" fillId="3" borderId="0" xfId="70" applyNumberFormat="1" applyFont="1" applyFill="1"/>
    <xf numFmtId="0" fontId="50" fillId="0" borderId="0" xfId="0" applyFont="1"/>
    <xf numFmtId="178" fontId="39" fillId="3" borderId="0" xfId="70" applyNumberFormat="1" applyFont="1" applyFill="1"/>
    <xf numFmtId="178" fontId="45" fillId="10" borderId="62" xfId="9" applyNumberFormat="1" applyFont="1" applyFill="1" applyBorder="1" applyAlignment="1">
      <alignment horizontal="center" vertical="center" wrapText="1"/>
    </xf>
    <xf numFmtId="178" fontId="45" fillId="10" borderId="60" xfId="9" applyNumberFormat="1" applyFont="1" applyFill="1" applyBorder="1" applyAlignment="1">
      <alignment horizontal="center" vertical="center" wrapText="1"/>
    </xf>
    <xf numFmtId="178" fontId="45" fillId="3" borderId="28" xfId="69" applyNumberFormat="1" applyFont="1" applyFill="1" applyBorder="1" applyAlignment="1">
      <alignment horizontal="center" vertical="center" wrapText="1"/>
    </xf>
    <xf numFmtId="178" fontId="1" fillId="3" borderId="28" xfId="0" applyNumberFormat="1" applyFont="1" applyFill="1" applyBorder="1" applyAlignment="1">
      <alignment horizontal="center" vertical="center"/>
    </xf>
    <xf numFmtId="0" fontId="54" fillId="0" borderId="0" xfId="0" applyFont="1" applyBorder="1" applyAlignment="1">
      <alignment horizontal="center" vertical="center"/>
    </xf>
    <xf numFmtId="0" fontId="1" fillId="0" borderId="0" xfId="0" applyFont="1" applyBorder="1" applyAlignment="1">
      <alignment horizontal="center" vertical="center"/>
    </xf>
    <xf numFmtId="178" fontId="45" fillId="0" borderId="28" xfId="0" applyNumberFormat="1" applyFont="1" applyBorder="1" applyAlignment="1">
      <alignment horizontal="center" vertical="center" wrapText="1"/>
    </xf>
    <xf numFmtId="178" fontId="1" fillId="0" borderId="28" xfId="0" applyNumberFormat="1" applyFont="1" applyBorder="1" applyAlignment="1">
      <alignment horizontal="center" vertical="center"/>
    </xf>
    <xf numFmtId="178" fontId="45" fillId="3" borderId="49" xfId="69" applyNumberFormat="1" applyFont="1" applyFill="1" applyBorder="1" applyAlignment="1">
      <alignment horizontal="center" vertical="center" wrapText="1"/>
    </xf>
    <xf numFmtId="178" fontId="1" fillId="3" borderId="49" xfId="0" applyNumberFormat="1" applyFont="1" applyFill="1" applyBorder="1" applyAlignment="1">
      <alignment horizontal="center" vertical="center"/>
    </xf>
    <xf numFmtId="178" fontId="45" fillId="0" borderId="49" xfId="0" applyNumberFormat="1" applyFont="1" applyBorder="1" applyAlignment="1">
      <alignment horizontal="center" vertical="center" wrapText="1"/>
    </xf>
    <xf numFmtId="178" fontId="1" fillId="0" borderId="49" xfId="0" applyNumberFormat="1" applyFont="1" applyBorder="1" applyAlignment="1">
      <alignment horizontal="center" vertical="center"/>
    </xf>
    <xf numFmtId="178" fontId="1" fillId="10" borderId="56" xfId="9" applyNumberFormat="1" applyFont="1" applyFill="1" applyBorder="1" applyAlignment="1">
      <alignment vertical="center" wrapText="1"/>
    </xf>
    <xf numFmtId="178" fontId="45" fillId="3" borderId="56" xfId="69" applyNumberFormat="1" applyFont="1" applyFill="1" applyBorder="1" applyAlignment="1">
      <alignment horizontal="center" vertical="center" wrapText="1"/>
    </xf>
    <xf numFmtId="178" fontId="1" fillId="3" borderId="56" xfId="0" applyNumberFormat="1" applyFont="1" applyFill="1" applyBorder="1" applyAlignment="1">
      <alignment horizontal="center" vertical="center"/>
    </xf>
    <xf numFmtId="3" fontId="54" fillId="0" borderId="0" xfId="0" applyNumberFormat="1" applyFont="1" applyBorder="1" applyAlignment="1">
      <alignment horizontal="center"/>
    </xf>
    <xf numFmtId="0" fontId="1" fillId="0" borderId="0" xfId="0" applyFont="1" applyBorder="1" applyAlignment="1">
      <alignment horizontal="center"/>
    </xf>
    <xf numFmtId="178" fontId="45" fillId="0" borderId="56" xfId="0" applyNumberFormat="1" applyFont="1" applyBorder="1" applyAlignment="1">
      <alignment horizontal="center" vertical="center" wrapText="1"/>
    </xf>
    <xf numFmtId="178" fontId="1" fillId="0" borderId="56" xfId="0" applyNumberFormat="1" applyFont="1" applyBorder="1" applyAlignment="1">
      <alignment horizontal="center" vertical="center"/>
    </xf>
    <xf numFmtId="178" fontId="3" fillId="0" borderId="37" xfId="70" applyNumberFormat="1" applyFont="1" applyBorder="1"/>
    <xf numFmtId="178" fontId="3" fillId="4" borderId="37" xfId="70" applyNumberFormat="1" applyFont="1" applyFill="1" applyBorder="1"/>
    <xf numFmtId="178" fontId="3" fillId="0" borderId="37" xfId="0" applyNumberFormat="1" applyFont="1" applyBorder="1"/>
    <xf numFmtId="3" fontId="50" fillId="0" borderId="37" xfId="0" applyNumberFormat="1" applyFont="1" applyBorder="1"/>
    <xf numFmtId="3" fontId="3" fillId="0" borderId="37" xfId="0" applyNumberFormat="1" applyFont="1" applyBorder="1"/>
    <xf numFmtId="178" fontId="39" fillId="0" borderId="37" xfId="0" applyNumberFormat="1" applyFont="1" applyBorder="1"/>
    <xf numFmtId="178" fontId="3" fillId="0" borderId="0" xfId="0" applyNumberFormat="1" applyFont="1" applyAlignment="1"/>
    <xf numFmtId="178" fontId="45" fillId="0" borderId="28" xfId="0" applyNumberFormat="1" applyFont="1" applyBorder="1" applyAlignment="1">
      <alignment horizontal="center" vertical="center"/>
    </xf>
    <xf numFmtId="178" fontId="45" fillId="0" borderId="49" xfId="0" applyNumberFormat="1" applyFont="1" applyBorder="1" applyAlignment="1">
      <alignment horizontal="center" vertical="center"/>
    </xf>
    <xf numFmtId="178" fontId="45" fillId="0" borderId="56" xfId="0" applyNumberFormat="1" applyFont="1" applyBorder="1" applyAlignment="1">
      <alignment horizontal="center" vertical="center"/>
    </xf>
    <xf numFmtId="178" fontId="3" fillId="0" borderId="37" xfId="0" applyNumberFormat="1" applyFont="1" applyBorder="1" applyAlignment="1"/>
    <xf numFmtId="0" fontId="3" fillId="3" borderId="37" xfId="149" applyFont="1" applyFill="1" applyBorder="1"/>
    <xf numFmtId="0" fontId="39" fillId="3" borderId="37" xfId="9" applyFont="1" applyFill="1" applyBorder="1" applyAlignment="1">
      <alignment horizontal="center"/>
    </xf>
    <xf numFmtId="0" fontId="39" fillId="3" borderId="63" xfId="51" applyFont="1" applyFill="1" applyBorder="1" applyAlignment="1">
      <alignment horizontal="center" wrapText="1"/>
    </xf>
    <xf numFmtId="0" fontId="39" fillId="3" borderId="37" xfId="9" applyNumberFormat="1" applyFont="1" applyFill="1" applyBorder="1" applyAlignment="1">
      <alignment horizontal="center"/>
    </xf>
    <xf numFmtId="0" fontId="39" fillId="3" borderId="37" xfId="149" applyFont="1" applyFill="1" applyBorder="1"/>
    <xf numFmtId="0" fontId="49" fillId="0" borderId="37" xfId="9" applyFont="1" applyFill="1" applyBorder="1" applyAlignment="1">
      <alignment horizontal="center"/>
    </xf>
    <xf numFmtId="0" fontId="3" fillId="3" borderId="37" xfId="9" applyFont="1" applyFill="1" applyBorder="1" applyAlignment="1">
      <alignment horizontal="center"/>
    </xf>
    <xf numFmtId="0" fontId="49" fillId="2" borderId="37" xfId="9" applyFont="1" applyFill="1" applyBorder="1" applyAlignment="1">
      <alignment horizontal="center"/>
    </xf>
    <xf numFmtId="0" fontId="3" fillId="2" borderId="37" xfId="9" applyFont="1" applyFill="1" applyBorder="1" applyAlignment="1">
      <alignment horizontal="center"/>
    </xf>
    <xf numFmtId="0" fontId="3" fillId="2" borderId="37" xfId="9" applyNumberFormat="1" applyFont="1" applyFill="1" applyBorder="1" applyAlignment="1">
      <alignment horizontal="center"/>
    </xf>
    <xf numFmtId="0" fontId="3" fillId="2" borderId="37" xfId="149" applyFont="1" applyFill="1" applyBorder="1"/>
    <xf numFmtId="0" fontId="3" fillId="4" borderId="37" xfId="9" applyFont="1" applyFill="1" applyBorder="1" applyAlignment="1">
      <alignment horizontal="center"/>
    </xf>
    <xf numFmtId="0" fontId="3" fillId="4" borderId="37" xfId="9" applyNumberFormat="1" applyFont="1" applyFill="1" applyBorder="1" applyAlignment="1">
      <alignment horizontal="center"/>
    </xf>
    <xf numFmtId="0" fontId="55" fillId="3" borderId="37" xfId="0" applyFont="1" applyFill="1" applyBorder="1"/>
    <xf numFmtId="0" fontId="3" fillId="3" borderId="37" xfId="9" applyNumberFormat="1" applyFont="1" applyFill="1" applyBorder="1" applyAlignment="1">
      <alignment horizontal="center"/>
    </xf>
    <xf numFmtId="0" fontId="3" fillId="3" borderId="37" xfId="149" applyFont="1" applyFill="1" applyBorder="1" applyAlignment="1">
      <alignment horizontal="right"/>
    </xf>
    <xf numFmtId="0" fontId="3" fillId="8" borderId="37" xfId="9" applyFont="1" applyFill="1" applyBorder="1" applyAlignment="1">
      <alignment horizontal="center"/>
    </xf>
    <xf numFmtId="178" fontId="3" fillId="3" borderId="37" xfId="70" applyNumberFormat="1" applyFont="1" applyFill="1" applyBorder="1"/>
    <xf numFmtId="0" fontId="3" fillId="0" borderId="37" xfId="149" applyNumberFormat="1" applyFont="1" applyFill="1" applyBorder="1" applyAlignment="1">
      <alignment horizontal="center"/>
    </xf>
    <xf numFmtId="0" fontId="3" fillId="4" borderId="37" xfId="149" applyFont="1" applyFill="1" applyBorder="1"/>
    <xf numFmtId="0" fontId="39" fillId="0" borderId="37" xfId="9" applyFont="1" applyBorder="1" applyAlignment="1">
      <alignment horizontal="center"/>
    </xf>
    <xf numFmtId="0" fontId="39" fillId="0" borderId="37" xfId="9" applyFont="1" applyFill="1" applyBorder="1" applyAlignment="1">
      <alignment horizontal="center"/>
    </xf>
    <xf numFmtId="0" fontId="39" fillId="0" borderId="37" xfId="9" applyNumberFormat="1" applyFont="1" applyFill="1" applyBorder="1" applyAlignment="1">
      <alignment horizontal="center"/>
    </xf>
    <xf numFmtId="0" fontId="39" fillId="0" borderId="37" xfId="149" applyFont="1" applyFill="1" applyBorder="1"/>
    <xf numFmtId="0" fontId="39" fillId="0" borderId="37" xfId="149" applyFont="1" applyFill="1" applyBorder="1" applyAlignment="1">
      <alignment horizontal="right"/>
    </xf>
    <xf numFmtId="0" fontId="3" fillId="5" borderId="37" xfId="9" applyFont="1" applyFill="1" applyBorder="1" applyAlignment="1">
      <alignment horizontal="center"/>
    </xf>
    <xf numFmtId="0" fontId="3" fillId="9" borderId="37" xfId="9" applyFont="1" applyFill="1" applyBorder="1" applyAlignment="1">
      <alignment horizontal="center"/>
    </xf>
    <xf numFmtId="0" fontId="3" fillId="9" borderId="37" xfId="9" applyNumberFormat="1" applyFont="1" applyFill="1" applyBorder="1" applyAlignment="1">
      <alignment horizontal="center"/>
    </xf>
    <xf numFmtId="0" fontId="3" fillId="9" borderId="37" xfId="149" applyFont="1" applyFill="1" applyBorder="1"/>
    <xf numFmtId="0" fontId="3" fillId="9" borderId="37" xfId="149" applyFont="1" applyFill="1" applyBorder="1" applyAlignment="1">
      <alignment horizontal="right"/>
    </xf>
    <xf numFmtId="0" fontId="39" fillId="3" borderId="64" xfId="51" applyFont="1" applyFill="1" applyBorder="1" applyAlignment="1">
      <alignment horizontal="center" wrapText="1"/>
    </xf>
    <xf numFmtId="0" fontId="3" fillId="0" borderId="37" xfId="9" applyFont="1" applyFill="1" applyBorder="1" applyAlignment="1">
      <alignment horizontal="left"/>
    </xf>
    <xf numFmtId="0" fontId="49" fillId="4" borderId="37" xfId="9" applyFont="1" applyFill="1" applyBorder="1" applyAlignment="1">
      <alignment horizontal="center"/>
    </xf>
    <xf numFmtId="0" fontId="3" fillId="7" borderId="37" xfId="9" applyNumberFormat="1" applyFont="1" applyFill="1" applyBorder="1" applyAlignment="1">
      <alignment horizontal="center"/>
    </xf>
    <xf numFmtId="0" fontId="25" fillId="6" borderId="37" xfId="9" applyFont="1" applyFill="1" applyBorder="1" applyAlignment="1">
      <alignment horizontal="center"/>
    </xf>
    <xf numFmtId="0" fontId="27" fillId="6" borderId="37" xfId="9" applyFont="1" applyFill="1" applyBorder="1" applyAlignment="1">
      <alignment horizontal="center"/>
    </xf>
    <xf numFmtId="0" fontId="25" fillId="6" borderId="37" xfId="9" applyNumberFormat="1" applyFont="1" applyFill="1" applyBorder="1" applyAlignment="1">
      <alignment horizontal="center"/>
    </xf>
    <xf numFmtId="0" fontId="25" fillId="6" borderId="37" xfId="149" applyFont="1" applyFill="1" applyBorder="1"/>
    <xf numFmtId="0" fontId="25" fillId="6" borderId="37" xfId="149" applyFont="1" applyFill="1" applyBorder="1" applyAlignment="1">
      <alignment horizontal="left"/>
    </xf>
    <xf numFmtId="3" fontId="56" fillId="6" borderId="37" xfId="9" applyNumberFormat="1" applyFont="1" applyFill="1" applyBorder="1"/>
    <xf numFmtId="0" fontId="3" fillId="0" borderId="37" xfId="0" applyNumberFormat="1" applyFont="1" applyBorder="1"/>
    <xf numFmtId="0" fontId="3" fillId="0" borderId="37" xfId="0" applyFont="1" applyBorder="1" applyAlignment="1">
      <alignment horizontal="left"/>
    </xf>
    <xf numFmtId="0" fontId="39" fillId="0" borderId="37" xfId="0" applyFont="1" applyBorder="1"/>
    <xf numFmtId="3" fontId="39" fillId="0" borderId="0" xfId="0" applyNumberFormat="1" applyFont="1"/>
    <xf numFmtId="3" fontId="25" fillId="6" borderId="37" xfId="9" applyNumberFormat="1" applyFont="1" applyFill="1" applyBorder="1"/>
    <xf numFmtId="0" fontId="3" fillId="3" borderId="37" xfId="0" applyFont="1" applyFill="1" applyBorder="1"/>
    <xf numFmtId="3" fontId="3" fillId="3" borderId="37" xfId="0" applyNumberFormat="1" applyFont="1" applyFill="1" applyBorder="1"/>
    <xf numFmtId="3" fontId="1" fillId="3" borderId="0" xfId="0" applyNumberFormat="1" applyFont="1" applyFill="1"/>
    <xf numFmtId="3" fontId="27" fillId="0" borderId="0" xfId="9" applyNumberFormat="1" applyFont="1" applyFill="1" applyBorder="1"/>
    <xf numFmtId="0" fontId="1" fillId="3" borderId="0" xfId="0" applyFont="1" applyFill="1"/>
    <xf numFmtId="185" fontId="3" fillId="0" borderId="0" xfId="2" applyNumberFormat="1" applyFont="1"/>
    <xf numFmtId="3" fontId="3" fillId="0" borderId="0" xfId="0" applyNumberFormat="1" applyFont="1"/>
    <xf numFmtId="3" fontId="1" fillId="0" borderId="37" xfId="0" applyNumberFormat="1" applyFont="1" applyBorder="1"/>
    <xf numFmtId="178" fontId="39" fillId="3" borderId="37" xfId="0" applyNumberFormat="1" applyFont="1" applyFill="1" applyBorder="1"/>
    <xf numFmtId="178" fontId="50" fillId="0" borderId="37" xfId="0" applyNumberFormat="1" applyFont="1" applyBorder="1"/>
    <xf numFmtId="178" fontId="51" fillId="0" borderId="37" xfId="0" applyNumberFormat="1" applyFont="1" applyBorder="1"/>
    <xf numFmtId="178" fontId="3" fillId="0" borderId="0" xfId="70" applyNumberFormat="1" applyFont="1" applyBorder="1"/>
    <xf numFmtId="178" fontId="50" fillId="0" borderId="0" xfId="0" applyNumberFormat="1" applyFont="1" applyBorder="1"/>
    <xf numFmtId="178" fontId="51" fillId="0" borderId="0" xfId="0" applyNumberFormat="1" applyFont="1" applyBorder="1"/>
    <xf numFmtId="178" fontId="45" fillId="3" borderId="0" xfId="0" applyNumberFormat="1" applyFont="1" applyFill="1"/>
    <xf numFmtId="178" fontId="1" fillId="0" borderId="0" xfId="70" applyNumberFormat="1" applyFont="1"/>
    <xf numFmtId="3" fontId="25" fillId="6" borderId="37" xfId="9" applyNumberFormat="1" applyFont="1" applyFill="1" applyBorder="1" applyAlignment="1"/>
    <xf numFmtId="178" fontId="50" fillId="0" borderId="37" xfId="0" applyNumberFormat="1" applyFont="1" applyBorder="1" applyAlignment="1"/>
    <xf numFmtId="178" fontId="50" fillId="0" borderId="0" xfId="0" applyNumberFormat="1" applyFont="1" applyBorder="1" applyAlignment="1"/>
    <xf numFmtId="0" fontId="1" fillId="0" borderId="0" xfId="147" applyFont="1"/>
    <xf numFmtId="0" fontId="5" fillId="0" borderId="0" xfId="147" applyFont="1"/>
    <xf numFmtId="0" fontId="4" fillId="0" borderId="0" xfId="116" applyFont="1" applyAlignment="1">
      <alignment horizontal="center"/>
    </xf>
    <xf numFmtId="0" fontId="7" fillId="0" borderId="0" xfId="147" applyFont="1" applyBorder="1" applyAlignment="1">
      <alignment horizontal="center"/>
    </xf>
    <xf numFmtId="0" fontId="7" fillId="0" borderId="1" xfId="147" applyFont="1" applyBorder="1" applyAlignment="1">
      <alignment horizontal="center"/>
    </xf>
    <xf numFmtId="0" fontId="1" fillId="0" borderId="2" xfId="147" applyFont="1" applyBorder="1" applyAlignment="1">
      <alignment horizontal="center"/>
    </xf>
    <xf numFmtId="0" fontId="1" fillId="0" borderId="0" xfId="147" applyFont="1" applyAlignment="1">
      <alignment horizontal="center"/>
    </xf>
    <xf numFmtId="0" fontId="3" fillId="0" borderId="3" xfId="147" applyFont="1" applyBorder="1"/>
    <xf numFmtId="0" fontId="3" fillId="0" borderId="4" xfId="147" applyFont="1" applyBorder="1"/>
    <xf numFmtId="0" fontId="57" fillId="0" borderId="3" xfId="147" applyFont="1" applyBorder="1" applyAlignment="1">
      <alignment horizontal="center" vertical="center" wrapText="1"/>
    </xf>
    <xf numFmtId="0" fontId="57" fillId="0" borderId="4" xfId="147" applyFont="1" applyBorder="1" applyAlignment="1">
      <alignment horizontal="center" vertical="center" wrapText="1"/>
    </xf>
    <xf numFmtId="0" fontId="3" fillId="0" borderId="6" xfId="147" applyFont="1" applyBorder="1"/>
    <xf numFmtId="58" fontId="3" fillId="0" borderId="0" xfId="147" applyNumberFormat="1" applyFont="1" applyBorder="1" applyAlignment="1"/>
    <xf numFmtId="183" fontId="1" fillId="0" borderId="0" xfId="147" applyNumberFormat="1" applyFont="1" applyBorder="1" applyAlignment="1"/>
    <xf numFmtId="0" fontId="3" fillId="0" borderId="7" xfId="147" applyFont="1" applyBorder="1"/>
    <xf numFmtId="0" fontId="44" fillId="0" borderId="8" xfId="0" applyFont="1" applyBorder="1" applyAlignment="1">
      <alignment horizontal="center"/>
    </xf>
    <xf numFmtId="0" fontId="44" fillId="0" borderId="9" xfId="0" applyFont="1" applyBorder="1" applyAlignment="1">
      <alignment horizontal="center"/>
    </xf>
    <xf numFmtId="0" fontId="58" fillId="0" borderId="0" xfId="147" applyFont="1" applyBorder="1" applyAlignment="1">
      <alignment horizontal="left" wrapText="1"/>
    </xf>
    <xf numFmtId="0" fontId="58" fillId="0" borderId="7" xfId="147" applyFont="1" applyBorder="1" applyAlignment="1">
      <alignment horizontal="left" wrapText="1"/>
    </xf>
    <xf numFmtId="0" fontId="3" fillId="0" borderId="65" xfId="147" applyFont="1" applyBorder="1" applyAlignment="1">
      <alignment horizontal="center" vertical="center"/>
    </xf>
    <xf numFmtId="0" fontId="3" fillId="0" borderId="66" xfId="147" applyFont="1" applyBorder="1" applyAlignment="1">
      <alignment horizontal="center" vertical="center"/>
    </xf>
    <xf numFmtId="0" fontId="1" fillId="0" borderId="0" xfId="147" applyFont="1" applyBorder="1" applyAlignment="1">
      <alignment horizontal="left"/>
    </xf>
    <xf numFmtId="0" fontId="1" fillId="0" borderId="7" xfId="147" applyFont="1" applyBorder="1" applyAlignment="1">
      <alignment horizontal="left"/>
    </xf>
    <xf numFmtId="0" fontId="3" fillId="0" borderId="67" xfId="147" applyFont="1" applyBorder="1" applyAlignment="1">
      <alignment horizontal="center" vertical="center"/>
    </xf>
    <xf numFmtId="0" fontId="3" fillId="0" borderId="68" xfId="147" applyFont="1" applyBorder="1" applyAlignment="1">
      <alignment horizontal="center" vertical="center"/>
    </xf>
    <xf numFmtId="0" fontId="1" fillId="0" borderId="0" xfId="147" applyFont="1" applyBorder="1"/>
    <xf numFmtId="0" fontId="8" fillId="0" borderId="3" xfId="147" applyFont="1" applyBorder="1" applyAlignment="1">
      <alignment horizontal="left" vertical="top"/>
    </xf>
    <xf numFmtId="0" fontId="8" fillId="0" borderId="4" xfId="147" applyFont="1" applyBorder="1" applyAlignment="1">
      <alignment horizontal="left" vertical="top"/>
    </xf>
    <xf numFmtId="0" fontId="8" fillId="0" borderId="5" xfId="147" applyFont="1" applyBorder="1" applyAlignment="1">
      <alignment horizontal="left" vertical="top"/>
    </xf>
    <xf numFmtId="0" fontId="3" fillId="0" borderId="69" xfId="147" applyFont="1" applyBorder="1" applyAlignment="1">
      <alignment horizontal="center" vertical="center"/>
    </xf>
    <xf numFmtId="0" fontId="3" fillId="0" borderId="70" xfId="147" applyFont="1" applyBorder="1" applyAlignment="1">
      <alignment horizontal="center" vertical="center"/>
    </xf>
    <xf numFmtId="0" fontId="9" fillId="0" borderId="6" xfId="147" applyFont="1" applyBorder="1" applyAlignment="1">
      <alignment horizontal="left" vertical="top" wrapText="1"/>
    </xf>
    <xf numFmtId="0" fontId="9" fillId="0" borderId="0" xfId="147" applyFont="1" applyBorder="1" applyAlignment="1">
      <alignment horizontal="left" vertical="top" wrapText="1"/>
    </xf>
    <xf numFmtId="0" fontId="9" fillId="0" borderId="7" xfId="147" applyFont="1" applyBorder="1" applyAlignment="1">
      <alignment horizontal="left" vertical="top" wrapText="1"/>
    </xf>
    <xf numFmtId="3" fontId="8" fillId="0" borderId="17" xfId="147" applyNumberFormat="1" applyFont="1" applyBorder="1" applyAlignment="1">
      <alignment horizontal="center"/>
    </xf>
    <xf numFmtId="3" fontId="8" fillId="0" borderId="18" xfId="147" applyNumberFormat="1" applyFont="1" applyBorder="1" applyAlignment="1">
      <alignment horizontal="center"/>
    </xf>
    <xf numFmtId="0" fontId="8" fillId="0" borderId="6" xfId="147" applyFont="1" applyBorder="1" applyAlignment="1">
      <alignment horizontal="left" vertical="center" wrapText="1"/>
    </xf>
    <xf numFmtId="0" fontId="8" fillId="0" borderId="0" xfId="147" applyFont="1" applyBorder="1" applyAlignment="1">
      <alignment horizontal="left" vertical="center" wrapText="1"/>
    </xf>
    <xf numFmtId="0" fontId="8" fillId="0" borderId="7" xfId="147" applyFont="1" applyBorder="1" applyAlignment="1">
      <alignment horizontal="left" vertical="center" wrapText="1"/>
    </xf>
    <xf numFmtId="0" fontId="10" fillId="0" borderId="71" xfId="147" applyFont="1" applyBorder="1" applyAlignment="1">
      <alignment horizontal="left"/>
    </xf>
    <xf numFmtId="0" fontId="12" fillId="0" borderId="72" xfId="147" applyFont="1" applyBorder="1" applyAlignment="1">
      <alignment horizontal="left"/>
    </xf>
    <xf numFmtId="0" fontId="10" fillId="0" borderId="73" xfId="147" applyFont="1" applyBorder="1" applyAlignment="1">
      <alignment horizontal="center" vertical="center"/>
    </xf>
    <xf numFmtId="0" fontId="10" fillId="0" borderId="60" xfId="147" applyFont="1" applyBorder="1" applyAlignment="1">
      <alignment horizontal="left" vertical="center" wrapText="1"/>
    </xf>
    <xf numFmtId="0" fontId="8" fillId="0" borderId="21" xfId="147" applyFont="1" applyBorder="1" applyAlignment="1">
      <alignment vertical="center" wrapText="1"/>
    </xf>
    <xf numFmtId="0" fontId="10" fillId="0" borderId="74" xfId="147" applyFont="1" applyBorder="1" applyAlignment="1">
      <alignment horizontal="center" vertical="center"/>
    </xf>
    <xf numFmtId="0" fontId="10" fillId="0" borderId="75" xfId="147" applyFont="1" applyBorder="1" applyAlignment="1">
      <alignment horizontal="left" vertical="center" wrapText="1"/>
    </xf>
    <xf numFmtId="0" fontId="1" fillId="0" borderId="4" xfId="147" applyFont="1" applyBorder="1" applyAlignment="1">
      <alignment horizontal="center"/>
    </xf>
    <xf numFmtId="0" fontId="1" fillId="0" borderId="0" xfId="147" applyFont="1" applyBorder="1" applyAlignment="1">
      <alignment horizontal="center"/>
    </xf>
    <xf numFmtId="0" fontId="3" fillId="0" borderId="1" xfId="147" applyFont="1" applyBorder="1" applyAlignment="1">
      <alignment horizontal="center"/>
    </xf>
    <xf numFmtId="0" fontId="1" fillId="0" borderId="0" xfId="116" applyFont="1" applyAlignment="1">
      <alignment vertical="center"/>
    </xf>
    <xf numFmtId="0" fontId="3" fillId="0" borderId="0" xfId="116" applyFont="1" applyAlignment="1">
      <alignment vertical="center"/>
    </xf>
    <xf numFmtId="0" fontId="4" fillId="0" borderId="0" xfId="116" applyFont="1" applyAlignment="1"/>
    <xf numFmtId="0" fontId="1" fillId="0" borderId="0" xfId="147" applyFont="1" applyAlignment="1"/>
    <xf numFmtId="0" fontId="3" fillId="0" borderId="0" xfId="116" applyFont="1" applyBorder="1" applyAlignment="1">
      <alignment vertical="center"/>
    </xf>
    <xf numFmtId="0" fontId="57" fillId="0" borderId="3" xfId="147" applyFont="1" applyBorder="1" applyAlignment="1">
      <alignment horizontal="center" wrapText="1"/>
    </xf>
    <xf numFmtId="0" fontId="57" fillId="0" borderId="4" xfId="147" applyFont="1" applyBorder="1" applyAlignment="1">
      <alignment horizontal="center" wrapText="1"/>
    </xf>
    <xf numFmtId="58" fontId="3" fillId="0" borderId="0" xfId="9" applyNumberFormat="1" applyFont="1" applyFill="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11" fillId="0" borderId="72" xfId="147" applyFont="1" applyBorder="1" applyAlignment="1">
      <alignment horizontal="left" vertical="center"/>
    </xf>
    <xf numFmtId="0" fontId="8" fillId="0" borderId="76" xfId="147" applyFont="1" applyBorder="1" applyAlignment="1">
      <alignment vertical="center" wrapText="1"/>
    </xf>
    <xf numFmtId="0" fontId="8" fillId="0" borderId="55" xfId="147" applyFont="1" applyBorder="1" applyAlignment="1">
      <alignment horizontal="center" vertical="center" wrapText="1"/>
    </xf>
    <xf numFmtId="0" fontId="8" fillId="0" borderId="77" xfId="147" applyFont="1" applyBorder="1" applyAlignment="1">
      <alignment horizontal="center" vertical="center" wrapText="1"/>
    </xf>
    <xf numFmtId="0" fontId="8" fillId="0" borderId="8" xfId="147" applyFont="1" applyBorder="1" applyAlignment="1">
      <alignment horizontal="center" vertical="center" wrapText="1"/>
    </xf>
    <xf numFmtId="0" fontId="8" fillId="0" borderId="9" xfId="147" applyFont="1" applyBorder="1" applyAlignment="1">
      <alignment horizontal="center" vertical="center" wrapText="1"/>
    </xf>
    <xf numFmtId="0" fontId="13" fillId="0" borderId="0" xfId="147" applyFont="1"/>
    <xf numFmtId="0" fontId="3" fillId="0" borderId="37" xfId="40" applyFont="1" applyFill="1" applyBorder="1"/>
    <xf numFmtId="0" fontId="5" fillId="0" borderId="0" xfId="147" applyFont="1" applyBorder="1"/>
    <xf numFmtId="0" fontId="57" fillId="0" borderId="5" xfId="147" applyFont="1" applyBorder="1" applyAlignment="1">
      <alignment horizontal="center" vertical="center" wrapText="1"/>
    </xf>
    <xf numFmtId="0" fontId="44" fillId="0" borderId="23" xfId="0" applyFont="1" applyBorder="1" applyAlignment="1">
      <alignment horizontal="center"/>
    </xf>
    <xf numFmtId="0" fontId="3" fillId="0" borderId="78" xfId="147" applyFont="1" applyBorder="1" applyAlignment="1">
      <alignment horizontal="center" vertical="center" wrapText="1"/>
    </xf>
    <xf numFmtId="0" fontId="3" fillId="0" borderId="5" xfId="147" applyFont="1" applyBorder="1" applyAlignment="1">
      <alignment horizontal="center" vertical="center" wrapText="1"/>
    </xf>
    <xf numFmtId="0" fontId="3" fillId="0" borderId="79" xfId="147" applyFont="1" applyBorder="1" applyAlignment="1">
      <alignment horizontal="center" vertical="center" wrapText="1"/>
    </xf>
    <xf numFmtId="0" fontId="3" fillId="0" borderId="30" xfId="147" applyFont="1" applyBorder="1" applyAlignment="1">
      <alignment horizontal="center" vertical="center" wrapText="1"/>
    </xf>
    <xf numFmtId="0" fontId="3" fillId="0" borderId="80" xfId="147" applyFont="1" applyBorder="1" applyAlignment="1">
      <alignment horizontal="center" vertical="center"/>
    </xf>
    <xf numFmtId="0" fontId="3" fillId="0" borderId="81" xfId="147" applyFont="1" applyBorder="1" applyAlignment="1">
      <alignment horizontal="center" vertical="center"/>
    </xf>
    <xf numFmtId="0" fontId="3" fillId="0" borderId="29" xfId="147" applyFont="1" applyBorder="1"/>
    <xf numFmtId="3" fontId="8" fillId="0" borderId="32" xfId="147" applyNumberFormat="1" applyFont="1" applyBorder="1" applyAlignment="1">
      <alignment horizontal="center"/>
    </xf>
    <xf numFmtId="3" fontId="59" fillId="0" borderId="33" xfId="147" applyNumberFormat="1" applyFont="1" applyBorder="1" applyAlignment="1">
      <alignment horizontal="center" vertical="center"/>
    </xf>
    <xf numFmtId="3" fontId="59" fillId="0" borderId="11" xfId="147" applyNumberFormat="1" applyFont="1" applyBorder="1" applyAlignment="1">
      <alignment horizontal="center" vertical="center"/>
    </xf>
    <xf numFmtId="3" fontId="8" fillId="0" borderId="36" xfId="147" applyNumberFormat="1" applyFont="1" applyBorder="1" applyAlignment="1">
      <alignment horizontal="center"/>
    </xf>
    <xf numFmtId="0" fontId="12" fillId="0" borderId="82" xfId="147" applyFont="1" applyBorder="1" applyAlignment="1">
      <alignment horizontal="left"/>
    </xf>
    <xf numFmtId="0" fontId="10" fillId="0" borderId="83" xfId="147" applyFont="1" applyBorder="1" applyAlignment="1">
      <alignment horizontal="left" vertical="center" wrapText="1"/>
    </xf>
    <xf numFmtId="0" fontId="10" fillId="0" borderId="84" xfId="147" applyFont="1" applyBorder="1" applyAlignment="1">
      <alignment horizontal="left" vertical="center" wrapText="1"/>
    </xf>
    <xf numFmtId="0" fontId="57" fillId="0" borderId="5" xfId="147" applyFont="1" applyBorder="1" applyAlignment="1">
      <alignment horizontal="center" wrapText="1"/>
    </xf>
    <xf numFmtId="0" fontId="0" fillId="0" borderId="23" xfId="0" applyBorder="1" applyAlignment="1">
      <alignment horizontal="center"/>
    </xf>
    <xf numFmtId="0" fontId="3" fillId="0" borderId="85" xfId="147" applyFont="1" applyBorder="1" applyAlignment="1">
      <alignment horizontal="center" vertical="center"/>
    </xf>
    <xf numFmtId="0" fontId="3" fillId="0" borderId="72" xfId="147" applyFont="1" applyBorder="1" applyAlignment="1">
      <alignment horizontal="left" vertical="center"/>
    </xf>
    <xf numFmtId="0" fontId="3" fillId="0" borderId="82" xfId="147" applyFont="1" applyBorder="1" applyAlignment="1">
      <alignment horizontal="left" vertical="center"/>
    </xf>
    <xf numFmtId="0" fontId="10" fillId="0" borderId="86" xfId="147" applyFont="1" applyBorder="1" applyAlignment="1">
      <alignment horizontal="center" vertical="center"/>
    </xf>
    <xf numFmtId="0" fontId="10" fillId="0" borderId="87" xfId="147" applyFont="1" applyBorder="1" applyAlignment="1">
      <alignment horizontal="left" vertical="center" wrapText="1"/>
    </xf>
    <xf numFmtId="0" fontId="10" fillId="0" borderId="8" xfId="147" applyFont="1" applyBorder="1" applyAlignment="1">
      <alignment horizontal="center" vertical="center"/>
    </xf>
    <xf numFmtId="0" fontId="10" fillId="0" borderId="9" xfId="147" applyFont="1" applyBorder="1" applyAlignment="1">
      <alignment horizontal="left" vertical="center" wrapText="1"/>
    </xf>
    <xf numFmtId="0" fontId="10" fillId="0" borderId="88" xfId="147" applyFont="1" applyBorder="1" applyAlignment="1">
      <alignment horizontal="left" vertical="center" wrapText="1"/>
    </xf>
    <xf numFmtId="0" fontId="10" fillId="0" borderId="23" xfId="147" applyFont="1" applyBorder="1" applyAlignment="1">
      <alignment horizontal="left" vertical="center" wrapText="1"/>
    </xf>
    <xf numFmtId="0" fontId="8" fillId="0" borderId="23" xfId="147" applyFont="1" applyBorder="1" applyAlignment="1">
      <alignment horizontal="center" vertical="center" wrapText="1"/>
    </xf>
    <xf numFmtId="0" fontId="3" fillId="0" borderId="28" xfId="0" applyFont="1" applyBorder="1" applyAlignment="1" quotePrefix="1">
      <alignment horizontal="center"/>
    </xf>
    <xf numFmtId="0" fontId="3" fillId="0" borderId="28" xfId="9" applyFont="1" applyFill="1" applyBorder="1" applyAlignment="1" quotePrefix="1">
      <alignment horizontal="center" vertical="center"/>
    </xf>
    <xf numFmtId="0" fontId="3" fillId="0" borderId="37" xfId="0" applyFont="1" applyBorder="1" applyAlignment="1" quotePrefix="1">
      <alignment horizontal="center"/>
    </xf>
    <xf numFmtId="0" fontId="3" fillId="0" borderId="28" xfId="9" applyFont="1" applyBorder="1" applyAlignment="1" quotePrefix="1">
      <alignment horizontal="center" vertical="center"/>
    </xf>
    <xf numFmtId="11" fontId="3" fillId="0" borderId="28" xfId="9" applyNumberFormat="1" applyFont="1" applyFill="1" applyBorder="1" applyAlignment="1" quotePrefix="1">
      <alignment horizontal="center" vertical="center"/>
    </xf>
    <xf numFmtId="0" fontId="3" fillId="0" borderId="37" xfId="9" applyFont="1" applyFill="1" applyBorder="1" applyAlignment="1" quotePrefix="1">
      <alignment horizontal="center"/>
    </xf>
    <xf numFmtId="0" fontId="3" fillId="0" borderId="37" xfId="9" applyFont="1" applyBorder="1" applyAlignment="1" quotePrefix="1">
      <alignment horizontal="center"/>
    </xf>
    <xf numFmtId="0" fontId="3" fillId="0" borderId="37" xfId="9" applyFont="1" applyBorder="1" applyAlignment="1" quotePrefix="1">
      <alignment horizontal="center" vertical="center"/>
    </xf>
    <xf numFmtId="0" fontId="34" fillId="0" borderId="0" xfId="147" applyFont="1" applyAlignment="1" quotePrefix="1">
      <alignment horizontal="left" vertical="center" wrapText="1"/>
    </xf>
    <xf numFmtId="0" fontId="35" fillId="0" borderId="0" xfId="147" applyFont="1" applyAlignment="1" quotePrefix="1">
      <alignment horizontal="left" vertical="center" wrapText="1"/>
    </xf>
    <xf numFmtId="0" fontId="15" fillId="0" borderId="0" xfId="0" applyFont="1" applyAlignment="1" quotePrefix="1">
      <alignment horizontal="center" vertical="center"/>
    </xf>
  </cellXfs>
  <cellStyles count="166">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Normal 7 2" xfId="7"/>
    <cellStyle name="Hyperlink" xfId="8" builtinId="8"/>
    <cellStyle name="Normal_Sheet1" xfId="9"/>
    <cellStyle name="60% - Accent4" xfId="10" builtinId="44"/>
    <cellStyle name="Followed Hyperlink" xfId="11" builtinId="9"/>
    <cellStyle name="Check Cell" xfId="12" builtinId="23"/>
    <cellStyle name="Fixed 6" xfId="13"/>
    <cellStyle name="Heading 2" xfId="14" builtinId="17"/>
    <cellStyle name="Note" xfId="15" builtinId="10"/>
    <cellStyle name="40% - Accent3" xfId="16" builtinId="39"/>
    <cellStyle name="Warning Text" xfId="17" builtinId="11"/>
    <cellStyle name="40% - Accent2" xfId="18" builtinId="35"/>
    <cellStyle name="Title" xfId="19" builtinId="15"/>
    <cellStyle name="CExplanatory Text" xfId="20" builtinId="53"/>
    <cellStyle name="Fixed 5" xfId="21"/>
    <cellStyle name="Heading 1" xfId="22" builtinId="16"/>
    <cellStyle name="Heading 3" xfId="23" builtinId="18"/>
    <cellStyle name="Heading 4" xfId="24" builtinId="19"/>
    <cellStyle name="Input" xfId="25" builtinId="20"/>
    <cellStyle name="60% - Accent3" xfId="26" builtinId="40"/>
    <cellStyle name="Good" xfId="27" builtinId="26"/>
    <cellStyle name="Output" xfId="28" builtinId="21"/>
    <cellStyle name="20% - Accent1" xfId="29" builtinId="30"/>
    <cellStyle name="Calculation" xfId="30" builtinId="22"/>
    <cellStyle name="Linked Cell" xfId="31" builtinId="24"/>
    <cellStyle name="Comma 2 4" xfId="32"/>
    <cellStyle name="Total" xfId="33" builtinId="25"/>
    <cellStyle name="Bad" xfId="34" builtinId="27"/>
    <cellStyle name="Neutral" xfId="35" builtinId="28"/>
    <cellStyle name="Comma 11" xfId="36"/>
    <cellStyle name="Accent1" xfId="37" builtinId="29"/>
    <cellStyle name="Normal 2 2 2 4" xfId="38"/>
    <cellStyle name="20% - Accent5" xfId="39" builtinId="46"/>
    <cellStyle name="Normal_Dien T308 2 2" xfId="40"/>
    <cellStyle name="60% - Accent1" xfId="41" builtinId="32"/>
    <cellStyle name="Accent2" xfId="42" builtinId="33"/>
    <cellStyle name="Comma 3 2 2" xfId="43"/>
    <cellStyle name="20% - Accent2" xfId="44" builtinId="34"/>
    <cellStyle name="Normal 2 2 2 5" xfId="45"/>
    <cellStyle name="20% - Accent6" xfId="46" builtinId="50"/>
    <cellStyle name="60% - Accent2" xfId="47" builtinId="36"/>
    <cellStyle name="Accent3" xfId="48" builtinId="37"/>
    <cellStyle name="Normal 2 2 2 2" xfId="49"/>
    <cellStyle name="20% - Accent3" xfId="50" builtinId="38"/>
    <cellStyle name="Normal_Customer" xfId="51"/>
    <cellStyle name="Accent4" xfId="52" builtinId="41"/>
    <cellStyle name="Normal 2 2 2 3" xfId="53"/>
    <cellStyle name="20% - Accent4" xfId="54" builtinId="42"/>
    <cellStyle name="Normal - Style1" xfId="55"/>
    <cellStyle name="40% - Accent4" xfId="56" builtinId="43"/>
    <cellStyle name="Accent5" xfId="57" builtinId="45"/>
    <cellStyle name="Comma 2 2" xfId="58"/>
    <cellStyle name="40% - Accent5" xfId="59" builtinId="47"/>
    <cellStyle name="60% - Accent5" xfId="60" builtinId="48"/>
    <cellStyle name="Accent6" xfId="61" builtinId="49"/>
    <cellStyle name="Comma 2 3" xfId="62"/>
    <cellStyle name="40% - Accent6" xfId="63" builtinId="51"/>
    <cellStyle name="60% - Accent6" xfId="64" builtinId="52"/>
    <cellStyle name="20% - Accent6 2" xfId="65"/>
    <cellStyle name="Normal 18" xfId="66"/>
    <cellStyle name="Comma 10" xfId="67"/>
    <cellStyle name="Comma 10 2" xfId="68"/>
    <cellStyle name="Comma 2 8" xfId="69"/>
    <cellStyle name="Comma 2" xfId="70"/>
    <cellStyle name="Comma 2 5" xfId="71"/>
    <cellStyle name="Comma 2 6" xfId="72"/>
    <cellStyle name="Comma 2 7" xfId="73"/>
    <cellStyle name="Comma 3" xfId="74"/>
    <cellStyle name="Comma 3 2" xfId="75"/>
    <cellStyle name="Comma 4" xfId="76"/>
    <cellStyle name="Comma 5" xfId="77"/>
    <cellStyle name="Comma 6" xfId="78"/>
    <cellStyle name="Comma 7" xfId="79"/>
    <cellStyle name="Comma 8" xfId="80"/>
    <cellStyle name="Comma 9" xfId="81"/>
    <cellStyle name="Comma0" xfId="82"/>
    <cellStyle name="Date 5" xfId="83"/>
    <cellStyle name="Comma0 2" xfId="84"/>
    <cellStyle name="Normal 14 2" xfId="85"/>
    <cellStyle name="Date 6" xfId="86"/>
    <cellStyle name="Comma0 3" xfId="87"/>
    <cellStyle name="Comma0 4" xfId="88"/>
    <cellStyle name="Comma0 5" xfId="89"/>
    <cellStyle name="Comma0 6" xfId="90"/>
    <cellStyle name="Currency 2" xfId="91"/>
    <cellStyle name="Currency 2 2" xfId="92"/>
    <cellStyle name="Currency 2 3" xfId="93"/>
    <cellStyle name="Normal 6 2" xfId="94"/>
    <cellStyle name="Currency 2 4" xfId="95"/>
    <cellStyle name="Currency 5" xfId="96"/>
    <cellStyle name="Currency0" xfId="97"/>
    <cellStyle name="Date" xfId="98"/>
    <cellStyle name="Date 2" xfId="99"/>
    <cellStyle name="Date 3" xfId="100"/>
    <cellStyle name="Date 4" xfId="101"/>
    <cellStyle name="Fixed" xfId="102"/>
    <cellStyle name="Fixed 2" xfId="103"/>
    <cellStyle name="Fixed 3" xfId="104"/>
    <cellStyle name="Normal 5 2" xfId="105"/>
    <cellStyle name="Fixed 4" xfId="106"/>
    <cellStyle name="Heading 1 2" xfId="107"/>
    <cellStyle name="Heading 1 3" xfId="108"/>
    <cellStyle name="Heading 1 4" xfId="109"/>
    <cellStyle name="Heading 2 2" xfId="110"/>
    <cellStyle name="Heading 2 3" xfId="111"/>
    <cellStyle name="Heading 2 4" xfId="112"/>
    <cellStyle name="Hyperlink 2" xfId="113"/>
    <cellStyle name="Normal 10" xfId="114"/>
    <cellStyle name="Normal 10 2" xfId="115"/>
    <cellStyle name="Normal_Debit note - Parking" xfId="116"/>
    <cellStyle name="Normal 11" xfId="117"/>
    <cellStyle name="Normal 12" xfId="118"/>
    <cellStyle name="Normal 13" xfId="119"/>
    <cellStyle name="Normal 14" xfId="120"/>
    <cellStyle name="Normal 15" xfId="121"/>
    <cellStyle name="Normal 15 2" xfId="122"/>
    <cellStyle name="Normal 16" xfId="123"/>
    <cellStyle name="Normal 17" xfId="124"/>
    <cellStyle name="Normal 2" xfId="125"/>
    <cellStyle name="Normal 2 10" xfId="126"/>
    <cellStyle name="Normal 2 2" xfId="127"/>
    <cellStyle name="Normal 2 2 2" xfId="128"/>
    <cellStyle name="Normal 2 2 3" xfId="129"/>
    <cellStyle name="Normal 2 2 4" xfId="130"/>
    <cellStyle name="Normal 2 2 5" xfId="131"/>
    <cellStyle name="Normal 2 3" xfId="132"/>
    <cellStyle name="Normal 2 4" xfId="133"/>
    <cellStyle name="Normal 2 5" xfId="134"/>
    <cellStyle name="Normal 2 6" xfId="135"/>
    <cellStyle name="Normal 2 7" xfId="136"/>
    <cellStyle name="Normal 3" xfId="137"/>
    <cellStyle name="Normal 3 2" xfId="138"/>
    <cellStyle name="Normal 4" xfId="139"/>
    <cellStyle name="Normal 5" xfId="140"/>
    <cellStyle name="Normal 6" xfId="141"/>
    <cellStyle name="Normal 7" xfId="142"/>
    <cellStyle name="Normal 8" xfId="143"/>
    <cellStyle name="䕃⹌塅Eut" xfId="144"/>
    <cellStyle name="Normal 9" xfId="145"/>
    <cellStyle name="Normal 9 2" xfId="146"/>
    <cellStyle name="Normal_Debit note form" xfId="147"/>
    <cellStyle name="Percent 4" xfId="148"/>
    <cellStyle name="Normal_Dien T308 2" xfId="149"/>
    <cellStyle name="Normal_Service charge - Debit note " xfId="150"/>
    <cellStyle name="Percent 2" xfId="151"/>
    <cellStyle name="Percent 3" xfId="152"/>
    <cellStyle name="Percent 5" xfId="153"/>
    <cellStyle name="Percent 6" xfId="154"/>
    <cellStyle name="Style 1" xfId="155"/>
    <cellStyle name="Total 2" xfId="156"/>
    <cellStyle name="Total 2 2" xfId="157"/>
    <cellStyle name="Total 2 3" xfId="158"/>
    <cellStyle name="Total 2 4" xfId="159"/>
    <cellStyle name="Total 3" xfId="160"/>
    <cellStyle name="Total 4" xfId="161"/>
    <cellStyle name="Total 5" xfId="162"/>
    <cellStyle name="Total 6" xfId="163"/>
    <cellStyle name="Total 7" xfId="164"/>
    <cellStyle name="Total 8" xfId="165"/>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externalLink" Target="externalLinks/externalLink16.xml"/><Relationship Id="rId24" Type="http://schemas.openxmlformats.org/officeDocument/2006/relationships/externalLink" Target="externalLinks/externalLink15.xml"/><Relationship Id="rId23" Type="http://schemas.openxmlformats.org/officeDocument/2006/relationships/externalLink" Target="externalLinks/externalLink14.xml"/><Relationship Id="rId22" Type="http://schemas.openxmlformats.org/officeDocument/2006/relationships/externalLink" Target="externalLinks/externalLink13.xml"/><Relationship Id="rId21" Type="http://schemas.openxmlformats.org/officeDocument/2006/relationships/externalLink" Target="externalLinks/externalLink12.xml"/><Relationship Id="rId20" Type="http://schemas.openxmlformats.org/officeDocument/2006/relationships/externalLink" Target="externalLinks/externalLink11.xml"/><Relationship Id="rId2" Type="http://schemas.openxmlformats.org/officeDocument/2006/relationships/worksheet" Target="worksheets/sheet2.xml"/><Relationship Id="rId19" Type="http://schemas.openxmlformats.org/officeDocument/2006/relationships/externalLink" Target="externalLinks/externalLink10.xml"/><Relationship Id="rId18" Type="http://schemas.openxmlformats.org/officeDocument/2006/relationships/externalLink" Target="externalLinks/externalLink9.xml"/><Relationship Id="rId17" Type="http://schemas.openxmlformats.org/officeDocument/2006/relationships/externalLink" Target="externalLinks/externalLink8.xml"/><Relationship Id="rId16" Type="http://schemas.openxmlformats.org/officeDocument/2006/relationships/externalLink" Target="externalLinks/externalLink7.xml"/><Relationship Id="rId15" Type="http://schemas.openxmlformats.org/officeDocument/2006/relationships/externalLink" Target="externalLinks/externalLink6.xml"/><Relationship Id="rId14" Type="http://schemas.openxmlformats.org/officeDocument/2006/relationships/externalLink" Target="externalLinks/externalLink5.xml"/><Relationship Id="rId13" Type="http://schemas.openxmlformats.org/officeDocument/2006/relationships/externalLink" Target="externalLinks/externalLink4.xml"/><Relationship Id="rId12" Type="http://schemas.openxmlformats.org/officeDocument/2006/relationships/externalLink" Target="externalLinks/externalLink3.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175846</xdr:colOff>
      <xdr:row>0</xdr:row>
      <xdr:rowOff>0</xdr:rowOff>
    </xdr:from>
    <xdr:to>
      <xdr:col>2</xdr:col>
      <xdr:colOff>62571</xdr:colOff>
      <xdr:row>0</xdr:row>
      <xdr:rowOff>8631</xdr:rowOff>
    </xdr:to>
    <xdr:pic>
      <xdr:nvPicPr>
        <xdr:cNvPr id="2" name="Picture 3" descr="BMTL-logo-01.png"/>
        <xdr:cNvPicPr>
          <a:picLocks noChangeAspect="1" noChangeArrowheads="1"/>
        </xdr:cNvPicPr>
      </xdr:nvPicPr>
      <xdr:blipFill>
        <a:blip r:embed="rId1"/>
        <a:srcRect/>
        <a:stretch>
          <a:fillRect/>
        </a:stretch>
      </xdr:blipFill>
      <xdr:spPr>
        <a:xfrm>
          <a:off x="175260" y="0"/>
          <a:ext cx="1820545" cy="8255"/>
        </a:xfrm>
        <a:prstGeom prst="rect">
          <a:avLst/>
        </a:prstGeom>
        <a:noFill/>
        <a:ln w="9525">
          <a:noFill/>
          <a:miter lim="800000"/>
          <a:headEnd/>
          <a:tailEnd/>
        </a:ln>
      </xdr:spPr>
    </xdr:pic>
    <xdr:clientData/>
  </xdr:twoCellAnchor>
  <xdr:twoCellAnchor>
    <xdr:from>
      <xdr:col>0</xdr:col>
      <xdr:colOff>0</xdr:colOff>
      <xdr:row>0</xdr:row>
      <xdr:rowOff>0</xdr:rowOff>
    </xdr:from>
    <xdr:to>
      <xdr:col>3</xdr:col>
      <xdr:colOff>209550</xdr:colOff>
      <xdr:row>5</xdr:row>
      <xdr:rowOff>104774</xdr:rowOff>
    </xdr:to>
    <xdr:grpSp>
      <xdr:nvGrpSpPr>
        <xdr:cNvPr id="17411" name="Group 3"/>
        <xdr:cNvGrpSpPr>
          <a:grpSpLocks noChangeAspect="1"/>
        </xdr:cNvGrpSpPr>
      </xdr:nvGrpSpPr>
      <xdr:grpSpPr>
        <a:xfrm>
          <a:off x="0" y="0"/>
          <a:ext cx="2733675" cy="837565"/>
          <a:chOff x="0" y="8"/>
          <a:chExt cx="267" cy="70"/>
        </a:xfrm>
      </xdr:grpSpPr>
      <xdr:sp>
        <xdr:nvSpPr>
          <xdr:cNvPr id="17410" name="AutoShape 2"/>
          <xdr:cNvSpPr>
            <a:spLocks noChangeAspect="1" noChangeArrowheads="1" noTextEdit="1"/>
          </xdr:cNvSpPr>
        </xdr:nvSpPr>
        <xdr:spPr>
          <a:xfrm>
            <a:off x="0" y="8"/>
            <a:ext cx="267" cy="70"/>
          </a:xfrm>
          <a:prstGeom prst="rect">
            <a:avLst/>
          </a:prstGeom>
          <a:noFill/>
          <a:ln w="9525">
            <a:noFill/>
            <a:miter lim="800000"/>
          </a:ln>
        </xdr:spPr>
      </xdr:sp>
      <xdr:pic>
        <xdr:nvPicPr>
          <xdr:cNvPr id="17412" name="Picture 4"/>
          <xdr:cNvPicPr>
            <a:picLocks noChangeAspect="1" noChangeArrowheads="1"/>
          </xdr:cNvPicPr>
        </xdr:nvPicPr>
        <xdr:blipFill>
          <a:blip r:embed="rId2" cstate="print"/>
          <a:srcRect/>
          <a:stretch>
            <a:fillRect/>
          </a:stretch>
        </xdr:blipFill>
        <xdr:spPr>
          <a:xfrm>
            <a:off x="0" y="30"/>
            <a:ext cx="267" cy="48"/>
          </a:xfrm>
          <a:prstGeom prst="rect">
            <a:avLst/>
          </a:prstGeom>
          <a:noFill/>
          <a:ln w="9525">
            <a:noFill/>
            <a:miter lim="800000"/>
            <a:headEnd/>
            <a:tailEnd/>
          </a:ln>
        </xdr:spPr>
      </xdr:pic>
    </xdr:grpSp>
    <xdr:clientData/>
  </xdr:twoCellAnchor>
  <xdr:twoCellAnchor>
    <xdr:from>
      <xdr:col>0</xdr:col>
      <xdr:colOff>9525</xdr:colOff>
      <xdr:row>33</xdr:row>
      <xdr:rowOff>19050</xdr:rowOff>
    </xdr:from>
    <xdr:to>
      <xdr:col>3</xdr:col>
      <xdr:colOff>219075</xdr:colOff>
      <xdr:row>36</xdr:row>
      <xdr:rowOff>47625</xdr:rowOff>
    </xdr:to>
    <xdr:grpSp>
      <xdr:nvGrpSpPr>
        <xdr:cNvPr id="7" name="Group 3"/>
        <xdr:cNvGrpSpPr>
          <a:grpSpLocks noChangeAspect="1"/>
        </xdr:cNvGrpSpPr>
      </xdr:nvGrpSpPr>
      <xdr:grpSpPr>
        <a:xfrm>
          <a:off x="9525" y="6343650"/>
          <a:ext cx="2733675" cy="542925"/>
          <a:chOff x="0" y="8"/>
          <a:chExt cx="267" cy="70"/>
        </a:xfrm>
      </xdr:grpSpPr>
      <xdr:sp>
        <xdr:nvSpPr>
          <xdr:cNvPr id="8" name="AutoShape 2"/>
          <xdr:cNvSpPr>
            <a:spLocks noChangeAspect="1" noChangeArrowheads="1" noTextEdit="1"/>
          </xdr:cNvSpPr>
        </xdr:nvSpPr>
        <xdr:spPr>
          <a:xfrm>
            <a:off x="0" y="8"/>
            <a:ext cx="267" cy="70"/>
          </a:xfrm>
          <a:prstGeom prst="rect">
            <a:avLst/>
          </a:prstGeom>
          <a:noFill/>
          <a:ln w="9525">
            <a:noFill/>
            <a:miter lim="800000"/>
          </a:ln>
        </xdr:spPr>
      </xdr:sp>
      <xdr:pic>
        <xdr:nvPicPr>
          <xdr:cNvPr id="9" name="Picture 4"/>
          <xdr:cNvPicPr>
            <a:picLocks noChangeAspect="1" noChangeArrowheads="1"/>
          </xdr:cNvPicPr>
        </xdr:nvPicPr>
        <xdr:blipFill>
          <a:blip r:embed="rId2" cstate="print"/>
          <a:srcRect/>
          <a:stretch>
            <a:fillRect/>
          </a:stretch>
        </xdr:blipFill>
        <xdr:spPr>
          <a:xfrm>
            <a:off x="0" y="8"/>
            <a:ext cx="267" cy="70"/>
          </a:xfrm>
          <a:prstGeom prst="rect">
            <a:avLst/>
          </a:prstGeom>
          <a:noFill/>
          <a:ln w="9525">
            <a:noFill/>
            <a:miter lim="800000"/>
            <a:headEnd/>
            <a:tailEnd/>
          </a:ln>
        </xdr:spPr>
      </xdr:pic>
    </xdr:grpSp>
    <xdr:clientData/>
  </xdr:twoCellAnchor>
  <xdr:twoCellAnchor editAs="oneCell">
    <xdr:from>
      <xdr:col>0</xdr:col>
      <xdr:colOff>175846</xdr:colOff>
      <xdr:row>60</xdr:row>
      <xdr:rowOff>0</xdr:rowOff>
    </xdr:from>
    <xdr:to>
      <xdr:col>2</xdr:col>
      <xdr:colOff>62571</xdr:colOff>
      <xdr:row>60</xdr:row>
      <xdr:rowOff>8631</xdr:rowOff>
    </xdr:to>
    <xdr:pic>
      <xdr:nvPicPr>
        <xdr:cNvPr id="10" name="Picture 3" descr="BMTL-logo-01.png"/>
        <xdr:cNvPicPr>
          <a:picLocks noChangeAspect="1" noChangeArrowheads="1"/>
        </xdr:cNvPicPr>
      </xdr:nvPicPr>
      <xdr:blipFill>
        <a:blip r:embed="rId1"/>
        <a:srcRect/>
        <a:stretch>
          <a:fillRect/>
        </a:stretch>
      </xdr:blipFill>
      <xdr:spPr>
        <a:xfrm>
          <a:off x="175260" y="12363450"/>
          <a:ext cx="1820545" cy="8255"/>
        </a:xfrm>
        <a:prstGeom prst="rect">
          <a:avLst/>
        </a:prstGeom>
        <a:noFill/>
        <a:ln w="9525">
          <a:noFill/>
          <a:miter lim="800000"/>
          <a:headEnd/>
          <a:tailEnd/>
        </a:ln>
      </xdr:spPr>
    </xdr:pic>
    <xdr:clientData/>
  </xdr:twoCellAnchor>
  <xdr:twoCellAnchor>
    <xdr:from>
      <xdr:col>0</xdr:col>
      <xdr:colOff>0</xdr:colOff>
      <xdr:row>60</xdr:row>
      <xdr:rowOff>0</xdr:rowOff>
    </xdr:from>
    <xdr:to>
      <xdr:col>3</xdr:col>
      <xdr:colOff>209550</xdr:colOff>
      <xdr:row>65</xdr:row>
      <xdr:rowOff>104774</xdr:rowOff>
    </xdr:to>
    <xdr:grpSp>
      <xdr:nvGrpSpPr>
        <xdr:cNvPr id="11" name="Group 3"/>
        <xdr:cNvGrpSpPr>
          <a:grpSpLocks noChangeAspect="1"/>
        </xdr:cNvGrpSpPr>
      </xdr:nvGrpSpPr>
      <xdr:grpSpPr>
        <a:xfrm>
          <a:off x="0" y="12363450"/>
          <a:ext cx="2733675" cy="961390"/>
          <a:chOff x="0" y="8"/>
          <a:chExt cx="267" cy="70"/>
        </a:xfrm>
      </xdr:grpSpPr>
      <xdr:sp>
        <xdr:nvSpPr>
          <xdr:cNvPr id="12" name="AutoShape 2"/>
          <xdr:cNvSpPr>
            <a:spLocks noChangeAspect="1" noChangeArrowheads="1" noTextEdit="1"/>
          </xdr:cNvSpPr>
        </xdr:nvSpPr>
        <xdr:spPr>
          <a:xfrm>
            <a:off x="0" y="8"/>
            <a:ext cx="267" cy="70"/>
          </a:xfrm>
          <a:prstGeom prst="rect">
            <a:avLst/>
          </a:prstGeom>
          <a:noFill/>
          <a:ln w="9525">
            <a:noFill/>
            <a:miter lim="800000"/>
          </a:ln>
        </xdr:spPr>
      </xdr:sp>
      <xdr:pic>
        <xdr:nvPicPr>
          <xdr:cNvPr id="13" name="Picture 4"/>
          <xdr:cNvPicPr>
            <a:picLocks noChangeAspect="1" noChangeArrowheads="1"/>
          </xdr:cNvPicPr>
        </xdr:nvPicPr>
        <xdr:blipFill>
          <a:blip r:embed="rId2" cstate="print"/>
          <a:srcRect/>
          <a:stretch>
            <a:fillRect/>
          </a:stretch>
        </xdr:blipFill>
        <xdr:spPr>
          <a:xfrm>
            <a:off x="0" y="30"/>
            <a:ext cx="267" cy="48"/>
          </a:xfrm>
          <a:prstGeom prst="rect">
            <a:avLst/>
          </a:prstGeom>
          <a:noFill/>
          <a:ln w="9525">
            <a:noFill/>
            <a:miter lim="800000"/>
            <a:headEnd/>
            <a:tailEnd/>
          </a:ln>
        </xdr:spPr>
      </xdr:pic>
    </xdr:grpSp>
    <xdr:clientData/>
  </xdr:twoCellAnchor>
  <xdr:twoCellAnchor>
    <xdr:from>
      <xdr:col>0</xdr:col>
      <xdr:colOff>9525</xdr:colOff>
      <xdr:row>91</xdr:row>
      <xdr:rowOff>19050</xdr:rowOff>
    </xdr:from>
    <xdr:to>
      <xdr:col>3</xdr:col>
      <xdr:colOff>219075</xdr:colOff>
      <xdr:row>94</xdr:row>
      <xdr:rowOff>47625</xdr:rowOff>
    </xdr:to>
    <xdr:grpSp>
      <xdr:nvGrpSpPr>
        <xdr:cNvPr id="14" name="Group 3"/>
        <xdr:cNvGrpSpPr>
          <a:grpSpLocks noChangeAspect="1"/>
        </xdr:cNvGrpSpPr>
      </xdr:nvGrpSpPr>
      <xdr:grpSpPr>
        <a:xfrm>
          <a:off x="9525" y="18992850"/>
          <a:ext cx="2733675" cy="523875"/>
          <a:chOff x="0" y="8"/>
          <a:chExt cx="267" cy="70"/>
        </a:xfrm>
      </xdr:grpSpPr>
      <xdr:sp>
        <xdr:nvSpPr>
          <xdr:cNvPr id="15" name="AutoShape 2"/>
          <xdr:cNvSpPr>
            <a:spLocks noChangeAspect="1" noChangeArrowheads="1" noTextEdit="1"/>
          </xdr:cNvSpPr>
        </xdr:nvSpPr>
        <xdr:spPr>
          <a:xfrm>
            <a:off x="0" y="8"/>
            <a:ext cx="267" cy="70"/>
          </a:xfrm>
          <a:prstGeom prst="rect">
            <a:avLst/>
          </a:prstGeom>
          <a:noFill/>
          <a:ln w="9525">
            <a:noFill/>
            <a:miter lim="800000"/>
          </a:ln>
        </xdr:spPr>
      </xdr:sp>
      <xdr:pic>
        <xdr:nvPicPr>
          <xdr:cNvPr id="16" name="Picture 4"/>
          <xdr:cNvPicPr>
            <a:picLocks noChangeAspect="1" noChangeArrowheads="1"/>
          </xdr:cNvPicPr>
        </xdr:nvPicPr>
        <xdr:blipFill>
          <a:blip r:embed="rId2" cstate="print"/>
          <a:srcRect/>
          <a:stretch>
            <a:fillRect/>
          </a:stretch>
        </xdr:blipFill>
        <xdr:spPr>
          <a:xfrm>
            <a:off x="0" y="8"/>
            <a:ext cx="267" cy="7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175846</xdr:colOff>
      <xdr:row>0</xdr:row>
      <xdr:rowOff>0</xdr:rowOff>
    </xdr:from>
    <xdr:to>
      <xdr:col>1</xdr:col>
      <xdr:colOff>1184308</xdr:colOff>
      <xdr:row>0</xdr:row>
      <xdr:rowOff>8631</xdr:rowOff>
    </xdr:to>
    <xdr:pic>
      <xdr:nvPicPr>
        <xdr:cNvPr id="2" name="Picture 3" descr="BMTL-logo-01.png"/>
        <xdr:cNvPicPr>
          <a:picLocks noChangeAspect="1" noChangeArrowheads="1"/>
        </xdr:cNvPicPr>
      </xdr:nvPicPr>
      <xdr:blipFill>
        <a:blip r:embed="rId1"/>
        <a:srcRect/>
        <a:stretch>
          <a:fillRect/>
        </a:stretch>
      </xdr:blipFill>
      <xdr:spPr>
        <a:xfrm>
          <a:off x="175260" y="0"/>
          <a:ext cx="1818640" cy="8255"/>
        </a:xfrm>
        <a:prstGeom prst="rect">
          <a:avLst/>
        </a:prstGeom>
        <a:noFill/>
        <a:ln w="9525">
          <a:noFill/>
          <a:miter lim="800000"/>
          <a:headEnd/>
          <a:tailEnd/>
        </a:ln>
      </xdr:spPr>
    </xdr:pic>
    <xdr:clientData/>
  </xdr:twoCellAnchor>
  <xdr:twoCellAnchor>
    <xdr:from>
      <xdr:col>0</xdr:col>
      <xdr:colOff>19051</xdr:colOff>
      <xdr:row>0</xdr:row>
      <xdr:rowOff>28575</xdr:rowOff>
    </xdr:from>
    <xdr:to>
      <xdr:col>3</xdr:col>
      <xdr:colOff>134697</xdr:colOff>
      <xdr:row>4</xdr:row>
      <xdr:rowOff>92123</xdr:rowOff>
    </xdr:to>
    <xdr:grpSp>
      <xdr:nvGrpSpPr>
        <xdr:cNvPr id="3" name="Group 3"/>
        <xdr:cNvGrpSpPr>
          <a:grpSpLocks noChangeAspect="1"/>
        </xdr:cNvGrpSpPr>
      </xdr:nvGrpSpPr>
      <xdr:grpSpPr>
        <a:xfrm>
          <a:off x="19050" y="28575"/>
          <a:ext cx="2839720" cy="635000"/>
          <a:chOff x="0" y="8"/>
          <a:chExt cx="267" cy="70"/>
        </a:xfrm>
      </xdr:grpSpPr>
      <xdr:sp>
        <xdr:nvSpPr>
          <xdr:cNvPr id="4" name="AutoShape 2"/>
          <xdr:cNvSpPr>
            <a:spLocks noChangeAspect="1" noChangeArrowheads="1" noTextEdit="1"/>
          </xdr:cNvSpPr>
        </xdr:nvSpPr>
        <xdr:spPr>
          <a:xfrm>
            <a:off x="0" y="8"/>
            <a:ext cx="267" cy="70"/>
          </a:xfrm>
          <a:prstGeom prst="rect">
            <a:avLst/>
          </a:prstGeom>
          <a:noFill/>
          <a:ln w="9525">
            <a:noFill/>
            <a:miter lim="800000"/>
          </a:ln>
        </xdr:spPr>
      </xdr:sp>
      <xdr:pic>
        <xdr:nvPicPr>
          <xdr:cNvPr id="5" name="Picture 4"/>
          <xdr:cNvPicPr>
            <a:picLocks noChangeAspect="1" noChangeArrowheads="1"/>
          </xdr:cNvPicPr>
        </xdr:nvPicPr>
        <xdr:blipFill>
          <a:blip r:embed="rId2" cstate="print"/>
          <a:srcRect/>
          <a:stretch>
            <a:fillRect/>
          </a:stretch>
        </xdr:blipFill>
        <xdr:spPr>
          <a:xfrm>
            <a:off x="0" y="8"/>
            <a:ext cx="267" cy="70"/>
          </a:xfrm>
          <a:prstGeom prst="rect">
            <a:avLst/>
          </a:prstGeom>
          <a:noFill/>
          <a:ln w="9525">
            <a:noFill/>
            <a:miter lim="800000"/>
            <a:headEnd/>
            <a:tailEnd/>
          </a:ln>
        </xdr:spPr>
      </xdr:pic>
    </xdr:grpSp>
    <xdr:clientData/>
  </xdr:twoCellAnchor>
  <xdr:twoCellAnchor>
    <xdr:from>
      <xdr:col>0</xdr:col>
      <xdr:colOff>19051</xdr:colOff>
      <xdr:row>30</xdr:row>
      <xdr:rowOff>28575</xdr:rowOff>
    </xdr:from>
    <xdr:to>
      <xdr:col>3</xdr:col>
      <xdr:colOff>38485</xdr:colOff>
      <xdr:row>34</xdr:row>
      <xdr:rowOff>114300</xdr:rowOff>
    </xdr:to>
    <xdr:grpSp>
      <xdr:nvGrpSpPr>
        <xdr:cNvPr id="10" name="Group 3"/>
        <xdr:cNvGrpSpPr>
          <a:grpSpLocks noChangeAspect="1"/>
        </xdr:cNvGrpSpPr>
      </xdr:nvGrpSpPr>
      <xdr:grpSpPr>
        <a:xfrm>
          <a:off x="19050" y="6638925"/>
          <a:ext cx="2743200" cy="561975"/>
          <a:chOff x="0" y="8"/>
          <a:chExt cx="267" cy="70"/>
        </a:xfrm>
      </xdr:grpSpPr>
      <xdr:sp>
        <xdr:nvSpPr>
          <xdr:cNvPr id="11" name="AutoShape 2"/>
          <xdr:cNvSpPr>
            <a:spLocks noChangeAspect="1" noChangeArrowheads="1" noTextEdit="1"/>
          </xdr:cNvSpPr>
        </xdr:nvSpPr>
        <xdr:spPr>
          <a:xfrm>
            <a:off x="0" y="8"/>
            <a:ext cx="267" cy="70"/>
          </a:xfrm>
          <a:prstGeom prst="rect">
            <a:avLst/>
          </a:prstGeom>
          <a:noFill/>
          <a:ln w="9525">
            <a:noFill/>
            <a:miter lim="800000"/>
          </a:ln>
        </xdr:spPr>
      </xdr:sp>
      <xdr:pic>
        <xdr:nvPicPr>
          <xdr:cNvPr id="12" name="Picture 11"/>
          <xdr:cNvPicPr>
            <a:picLocks noChangeAspect="1" noChangeArrowheads="1"/>
          </xdr:cNvPicPr>
        </xdr:nvPicPr>
        <xdr:blipFill>
          <a:blip r:embed="rId2" cstate="print"/>
          <a:srcRect/>
          <a:stretch>
            <a:fillRect/>
          </a:stretch>
        </xdr:blipFill>
        <xdr:spPr>
          <a:xfrm>
            <a:off x="0" y="8"/>
            <a:ext cx="267" cy="70"/>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19050</xdr:colOff>
      <xdr:row>0</xdr:row>
      <xdr:rowOff>0</xdr:rowOff>
    </xdr:from>
    <xdr:to>
      <xdr:col>2</xdr:col>
      <xdr:colOff>420408</xdr:colOff>
      <xdr:row>5</xdr:row>
      <xdr:rowOff>190500</xdr:rowOff>
    </xdr:to>
    <xdr:pic>
      <xdr:nvPicPr>
        <xdr:cNvPr id="2" name="Picture 3" descr="BMTL-logo-01.png"/>
        <xdr:cNvPicPr>
          <a:picLocks noChangeAspect="1" noChangeArrowheads="1"/>
        </xdr:cNvPicPr>
      </xdr:nvPicPr>
      <xdr:blipFill>
        <a:blip r:embed="rId1"/>
        <a:srcRect/>
        <a:stretch>
          <a:fillRect/>
        </a:stretch>
      </xdr:blipFill>
      <xdr:spPr>
        <a:xfrm>
          <a:off x="19050" y="0"/>
          <a:ext cx="1553845" cy="1390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175846</xdr:colOff>
      <xdr:row>0</xdr:row>
      <xdr:rowOff>0</xdr:rowOff>
    </xdr:from>
    <xdr:to>
      <xdr:col>1</xdr:col>
      <xdr:colOff>412783</xdr:colOff>
      <xdr:row>0</xdr:row>
      <xdr:rowOff>8631</xdr:rowOff>
    </xdr:to>
    <xdr:pic>
      <xdr:nvPicPr>
        <xdr:cNvPr id="2" name="Picture 3" descr="BMTL-logo-01.png"/>
        <xdr:cNvPicPr>
          <a:picLocks noChangeAspect="1" noChangeArrowheads="1"/>
        </xdr:cNvPicPr>
      </xdr:nvPicPr>
      <xdr:blipFill>
        <a:blip r:embed="rId1"/>
        <a:srcRect/>
        <a:stretch>
          <a:fillRect/>
        </a:stretch>
      </xdr:blipFill>
      <xdr:spPr>
        <a:xfrm>
          <a:off x="175260" y="0"/>
          <a:ext cx="1047115" cy="8255"/>
        </a:xfrm>
        <a:prstGeom prst="rect">
          <a:avLst/>
        </a:prstGeom>
        <a:noFill/>
        <a:ln w="9525">
          <a:noFill/>
          <a:miter lim="800000"/>
          <a:headEnd/>
          <a:tailEnd/>
        </a:ln>
      </xdr:spPr>
    </xdr:pic>
    <xdr:clientData/>
  </xdr:twoCellAnchor>
  <xdr:twoCellAnchor>
    <xdr:from>
      <xdr:col>0</xdr:col>
      <xdr:colOff>19051</xdr:colOff>
      <xdr:row>0</xdr:row>
      <xdr:rowOff>28575</xdr:rowOff>
    </xdr:from>
    <xdr:to>
      <xdr:col>3</xdr:col>
      <xdr:colOff>134697</xdr:colOff>
      <xdr:row>4</xdr:row>
      <xdr:rowOff>92123</xdr:rowOff>
    </xdr:to>
    <xdr:grpSp>
      <xdr:nvGrpSpPr>
        <xdr:cNvPr id="3" name="Group 3"/>
        <xdr:cNvGrpSpPr>
          <a:grpSpLocks noChangeAspect="1"/>
        </xdr:cNvGrpSpPr>
      </xdr:nvGrpSpPr>
      <xdr:grpSpPr>
        <a:xfrm>
          <a:off x="19050" y="28575"/>
          <a:ext cx="2839720" cy="635000"/>
          <a:chOff x="0" y="8"/>
          <a:chExt cx="267" cy="70"/>
        </a:xfrm>
      </xdr:grpSpPr>
      <xdr:sp>
        <xdr:nvSpPr>
          <xdr:cNvPr id="4" name="AutoShape 2"/>
          <xdr:cNvSpPr>
            <a:spLocks noChangeAspect="1" noChangeArrowheads="1" noTextEdit="1"/>
          </xdr:cNvSpPr>
        </xdr:nvSpPr>
        <xdr:spPr>
          <a:xfrm>
            <a:off x="0" y="8"/>
            <a:ext cx="267" cy="70"/>
          </a:xfrm>
          <a:prstGeom prst="rect">
            <a:avLst/>
          </a:prstGeom>
          <a:noFill/>
          <a:ln w="9525">
            <a:noFill/>
            <a:miter lim="800000"/>
          </a:ln>
        </xdr:spPr>
      </xdr:sp>
      <xdr:pic>
        <xdr:nvPicPr>
          <xdr:cNvPr id="5" name="Picture 4"/>
          <xdr:cNvPicPr>
            <a:picLocks noChangeAspect="1" noChangeArrowheads="1"/>
          </xdr:cNvPicPr>
        </xdr:nvPicPr>
        <xdr:blipFill>
          <a:blip r:embed="rId2" cstate="print"/>
          <a:srcRect/>
          <a:stretch>
            <a:fillRect/>
          </a:stretch>
        </xdr:blipFill>
        <xdr:spPr>
          <a:xfrm>
            <a:off x="0" y="8"/>
            <a:ext cx="267" cy="70"/>
          </a:xfrm>
          <a:prstGeom prst="rect">
            <a:avLst/>
          </a:prstGeom>
          <a:noFill/>
          <a:ln w="9525">
            <a:noFill/>
            <a:miter lim="800000"/>
            <a:headEnd/>
            <a:tailEnd/>
          </a:ln>
        </xdr:spPr>
      </xdr:pic>
    </xdr:grpSp>
    <xdr:clientData/>
  </xdr:twoCellAnchor>
  <xdr:twoCellAnchor>
    <xdr:from>
      <xdr:col>0</xdr:col>
      <xdr:colOff>19051</xdr:colOff>
      <xdr:row>31</xdr:row>
      <xdr:rowOff>28575</xdr:rowOff>
    </xdr:from>
    <xdr:to>
      <xdr:col>3</xdr:col>
      <xdr:colOff>38485</xdr:colOff>
      <xdr:row>35</xdr:row>
      <xdr:rowOff>114300</xdr:rowOff>
    </xdr:to>
    <xdr:grpSp>
      <xdr:nvGrpSpPr>
        <xdr:cNvPr id="6" name="Group 3"/>
        <xdr:cNvGrpSpPr>
          <a:grpSpLocks noChangeAspect="1"/>
        </xdr:cNvGrpSpPr>
      </xdr:nvGrpSpPr>
      <xdr:grpSpPr>
        <a:xfrm>
          <a:off x="19050" y="6848475"/>
          <a:ext cx="2743200" cy="619125"/>
          <a:chOff x="0" y="8"/>
          <a:chExt cx="267" cy="70"/>
        </a:xfrm>
      </xdr:grpSpPr>
      <xdr:sp>
        <xdr:nvSpPr>
          <xdr:cNvPr id="7" name="AutoShape 2"/>
          <xdr:cNvSpPr>
            <a:spLocks noChangeAspect="1" noChangeArrowheads="1" noTextEdit="1"/>
          </xdr:cNvSpPr>
        </xdr:nvSpPr>
        <xdr:spPr>
          <a:xfrm>
            <a:off x="0" y="8"/>
            <a:ext cx="267" cy="70"/>
          </a:xfrm>
          <a:prstGeom prst="rect">
            <a:avLst/>
          </a:prstGeom>
          <a:noFill/>
          <a:ln w="9525">
            <a:noFill/>
            <a:miter lim="800000"/>
          </a:ln>
        </xdr:spPr>
      </xdr:sp>
      <xdr:pic>
        <xdr:nvPicPr>
          <xdr:cNvPr id="8" name="Picture 7"/>
          <xdr:cNvPicPr>
            <a:picLocks noChangeAspect="1" noChangeArrowheads="1"/>
          </xdr:cNvPicPr>
        </xdr:nvPicPr>
        <xdr:blipFill>
          <a:blip r:embed="rId2" cstate="print"/>
          <a:srcRect/>
          <a:stretch>
            <a:fillRect/>
          </a:stretch>
        </xdr:blipFill>
        <xdr:spPr>
          <a:xfrm>
            <a:off x="0" y="8"/>
            <a:ext cx="267" cy="70"/>
          </a:xfrm>
          <a:prstGeom prst="rect">
            <a:avLst/>
          </a:prstGeom>
          <a:noFill/>
          <a:ln w="9525">
            <a:noFill/>
            <a:miter lim="800000"/>
            <a:headEnd/>
            <a:tailEnd/>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hu-1306\Phi%20dich%20vu\PDV%20nam%202012\UNC%20BIDV.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entth\Desktop\DoiSo.xla"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uongNT\H&#243;a%20&#273;&#417;n%20Kh&#225;ch%20h&#224;ng\MAU%20HD\Copy%20of%20Mau%20HD%20PDV%20BMT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dientth\Desktop\N&#432;&#7899;c%20c&#432;%20d&#226;n%20MN%20T6.202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etup\DoiSo.xla"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uongNT\Ti&#7873;n%20n&#432;&#7899;c\N&#259;m%202022\Th&#225;ng%205.2022\220604%20Bang%20Nuoc%20Manor%20va%20Villa%20T05%20202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dientth\Desktop\N&#432;&#7899;c%20c&#432;%20d&#226;n%20VL%20T6.202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thang%20nq\DoiSo.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hu-1306\Phi%20dich%20vu\Documents%20and%20Settings\hoangmai\Desktop\AR%200907.1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thuttm\Local%20Settings\Temporary%20Internet%20Files\Content.Outlook\V00ZYRG2\In%20DN%20quyet%20toan%202007-2010\In%20Debit%20chuan%20PDV%20QT-Thu%20in%20DN%20QToa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F\Cong%20no%20Xe%202011\In%20debit%20CN%20chua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hu-1306\Phi%20dich%20vu\HoangMai\Bao%20cao%20Thu\BC%202007\BC%20T0807\SOA.HN.200724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20Mail\HoangMai\Bao%20cao%20Thu\BC%202009\BC%20T1009\AR_1009.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Thu-1306\Phi%20dich%20vu\HoangMai\Bao%20cao%20Thu\BC%202008\Cam%20Tu\Copy%20of%20Hop_dong_The_Manor_Can_ho__villa%205%25%20gui%20Ms%20Ma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AR\T7-8-9%20-%20Tenant\Cac%20Khach%20Hang%20thue\Thong%20bao%20KH%20no\AR%200207.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AR\T7-8-9%20-%20Tenant\Cac%20Khach%20Hang%20thue\Thong%20bao%20KH%20no\AR%200207.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able-VND"/>
      <sheetName val="Data-Vietnamese"/>
      <sheetName val="VCB"/>
      <sheetName val="BIDV 1306"/>
      <sheetName val="BIDV 1306 (2)"/>
      <sheetName val="BIDV 1307"/>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Sheet2"/>
      <sheetName val="Sheet3"/>
    </sheetNames>
    <definedNames>
      <definedName name="vnd"/>
      <definedName name="vnd_us"/>
    </definedNames>
    <sheetDataSet>
      <sheetData sheetId="0"/>
      <sheetData sheetId="1"/>
      <sheetData sheetId="2"/>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tien PDV"/>
      <sheetName val="tien nuoc"/>
      <sheetName val="KL PDV"/>
      <sheetName val="KL Nuoc"/>
      <sheetName val="List chuẩn"/>
      <sheetName val="List chuẩn (code moi)"/>
      <sheetName val="List"/>
      <sheetName val="Sheet1"/>
      <sheetName val="Sheet2"/>
      <sheetName val="Sheet3"/>
    </sheetNames>
    <sheetDataSet>
      <sheetData sheetId="0"/>
      <sheetData sheetId="1"/>
      <sheetData sheetId="2"/>
      <sheetData sheetId="3"/>
      <sheetData sheetId="4">
        <row r="2">
          <cell r="B2" t="str">
            <v>B1001</v>
          </cell>
          <cell r="C2">
            <v>1406110649</v>
          </cell>
          <cell r="D2" t="str">
            <v>Nguyễn Thị Kim Chi</v>
          </cell>
          <cell r="E2" t="str">
            <v>KL</v>
          </cell>
        </row>
        <row r="3">
          <cell r="B3" t="str">
            <v>B1002</v>
          </cell>
          <cell r="C3">
            <v>1406110650</v>
          </cell>
          <cell r="D3" t="str">
            <v>Ngô Minh Giang</v>
          </cell>
          <cell r="E3" t="str">
            <v>KL</v>
          </cell>
        </row>
        <row r="4">
          <cell r="B4" t="str">
            <v>B1003</v>
          </cell>
          <cell r="C4">
            <v>1406110651</v>
          </cell>
          <cell r="D4" t="str">
            <v>Phùng Xuân Hà</v>
          </cell>
          <cell r="E4" t="str">
            <v>KL</v>
          </cell>
        </row>
        <row r="5">
          <cell r="B5" t="str">
            <v>B1004</v>
          </cell>
          <cell r="C5">
            <v>1406111656</v>
          </cell>
          <cell r="D5" t="str">
            <v>Phạm Việt Tuấn</v>
          </cell>
          <cell r="E5" t="str">
            <v>KL</v>
          </cell>
        </row>
        <row r="6">
          <cell r="B6" t="str">
            <v>B1005</v>
          </cell>
          <cell r="C6">
            <v>1406110653</v>
          </cell>
          <cell r="D6" t="str">
            <v>Hoàng Nam Tiến</v>
          </cell>
          <cell r="E6" t="str">
            <v>KL</v>
          </cell>
        </row>
        <row r="7">
          <cell r="B7" t="str">
            <v>B1006</v>
          </cell>
          <cell r="C7">
            <v>1406111657</v>
          </cell>
          <cell r="D7" t="str">
            <v>Trần Vĩnh Thành</v>
          </cell>
          <cell r="E7" t="str">
            <v>KL</v>
          </cell>
        </row>
        <row r="8">
          <cell r="B8" t="str">
            <v>B101</v>
          </cell>
          <cell r="C8">
            <v>1406110504</v>
          </cell>
          <cell r="D8" t="str">
            <v>Khuất Quang Mậu</v>
          </cell>
          <cell r="E8" t="str">
            <v>KL</v>
          </cell>
        </row>
        <row r="9">
          <cell r="B9" t="str">
            <v>B102</v>
          </cell>
          <cell r="C9">
            <v>1406111658</v>
          </cell>
          <cell r="D9" t="str">
            <v>Nguyễn Đức Minh</v>
          </cell>
          <cell r="E9" t="str">
            <v>KL</v>
          </cell>
        </row>
        <row r="10">
          <cell r="B10" t="str">
            <v>B103</v>
          </cell>
          <cell r="C10">
            <v>1406110506</v>
          </cell>
          <cell r="D10" t="str">
            <v>Bùi Thành Chung</v>
          </cell>
          <cell r="E10" t="str">
            <v>HD</v>
          </cell>
        </row>
        <row r="11">
          <cell r="B11" t="str">
            <v>B104</v>
          </cell>
          <cell r="C11">
            <v>1406110507</v>
          </cell>
          <cell r="D11" t="str">
            <v>Nguyễn Trường Sơn</v>
          </cell>
          <cell r="E11" t="str">
            <v>KL</v>
          </cell>
        </row>
        <row r="12">
          <cell r="B12" t="str">
            <v>B105</v>
          </cell>
          <cell r="C12">
            <v>1406110508</v>
          </cell>
          <cell r="D12" t="str">
            <v>Trần Thị Trình</v>
          </cell>
          <cell r="E12" t="str">
            <v>KL</v>
          </cell>
        </row>
        <row r="13">
          <cell r="B13" t="str">
            <v>B106</v>
          </cell>
          <cell r="C13">
            <v>1406110509</v>
          </cell>
          <cell r="D13" t="str">
            <v>Nguyễn Thụ</v>
          </cell>
          <cell r="E13" t="str">
            <v>KL</v>
          </cell>
        </row>
        <row r="14">
          <cell r="B14" t="str">
            <v>B107</v>
          </cell>
          <cell r="C14">
            <v>1406110510</v>
          </cell>
          <cell r="D14" t="str">
            <v>Lê Thị Liên</v>
          </cell>
          <cell r="E14" t="str">
            <v>KL</v>
          </cell>
        </row>
        <row r="15">
          <cell r="B15" t="str">
            <v>B108</v>
          </cell>
          <cell r="C15">
            <v>1406110511</v>
          </cell>
          <cell r="D15" t="str">
            <v>Trần Hữu Thùy</v>
          </cell>
          <cell r="E15" t="str">
            <v>KL</v>
          </cell>
        </row>
        <row r="16">
          <cell r="B16" t="str">
            <v>B109</v>
          </cell>
          <cell r="C16">
            <v>1406110512</v>
          </cell>
          <cell r="D16" t="str">
            <v>Nguyễn Tuấn  Anh</v>
          </cell>
          <cell r="E16" t="str">
            <v>KL</v>
          </cell>
        </row>
        <row r="17">
          <cell r="B17" t="str">
            <v>B110</v>
          </cell>
          <cell r="C17">
            <v>1406111489</v>
          </cell>
          <cell r="D17" t="str">
            <v>Nguyễn Thị Cưu</v>
          </cell>
          <cell r="E17" t="str">
            <v>KL</v>
          </cell>
        </row>
        <row r="18">
          <cell r="B18" t="str">
            <v>B111</v>
          </cell>
          <cell r="C18">
            <v>1406110513</v>
          </cell>
          <cell r="D18" t="str">
            <v>Lê Thị Liên</v>
          </cell>
          <cell r="E18" t="str">
            <v>KL</v>
          </cell>
        </row>
        <row r="19">
          <cell r="B19" t="str">
            <v>B112</v>
          </cell>
          <cell r="C19">
            <v>1406110514</v>
          </cell>
          <cell r="D19" t="str">
            <v>Trần Hữu Thùy</v>
          </cell>
          <cell r="E19" t="str">
            <v>KL</v>
          </cell>
        </row>
        <row r="20">
          <cell r="B20" t="str">
            <v>B113</v>
          </cell>
          <cell r="C20">
            <v>1406111455</v>
          </cell>
          <cell r="D20" t="str">
            <v>Bùi Đình Hưng</v>
          </cell>
          <cell r="E20" t="str">
            <v>KL</v>
          </cell>
        </row>
        <row r="21">
          <cell r="B21" t="str">
            <v>B114</v>
          </cell>
          <cell r="C21">
            <v>1406111659</v>
          </cell>
          <cell r="D21" t="str">
            <v>Thân Hoàng</v>
          </cell>
          <cell r="E21" t="str">
            <v>KL</v>
          </cell>
        </row>
        <row r="22">
          <cell r="B22" t="str">
            <v>B115</v>
          </cell>
          <cell r="C22">
            <v>1406110516</v>
          </cell>
          <cell r="D22" t="str">
            <v>Lê Thị Phương</v>
          </cell>
          <cell r="E22" t="str">
            <v>KL</v>
          </cell>
        </row>
        <row r="23">
          <cell r="B23" t="str">
            <v>B116</v>
          </cell>
          <cell r="C23">
            <v>1406110517</v>
          </cell>
          <cell r="D23" t="str">
            <v>Bùi Đình Hưng</v>
          </cell>
          <cell r="E23" t="str">
            <v>KL</v>
          </cell>
        </row>
        <row r="24">
          <cell r="B24" t="str">
            <v>B117</v>
          </cell>
          <cell r="C24">
            <v>1406110518</v>
          </cell>
          <cell r="D24" t="str">
            <v>Nguyễn Thị Thu Yến</v>
          </cell>
          <cell r="E24" t="str">
            <v>KL</v>
          </cell>
        </row>
        <row r="25">
          <cell r="B25" t="str">
            <v>B118</v>
          </cell>
          <cell r="C25">
            <v>1406111660</v>
          </cell>
          <cell r="D25" t="str">
            <v>Nguyễn Tuấn Anh</v>
          </cell>
          <cell r="E25" t="str">
            <v>KL</v>
          </cell>
        </row>
        <row r="26">
          <cell r="B26" t="str">
            <v>B119</v>
          </cell>
          <cell r="C26">
            <v>1406110520</v>
          </cell>
          <cell r="D26" t="str">
            <v>Dương Duy Linh</v>
          </cell>
          <cell r="E26" t="str">
            <v>KL</v>
          </cell>
        </row>
        <row r="27">
          <cell r="B27" t="str">
            <v>B120</v>
          </cell>
          <cell r="C27">
            <v>1406111373</v>
          </cell>
          <cell r="D27" t="str">
            <v>Đỗ Việt Quang</v>
          </cell>
          <cell r="E27" t="str">
            <v>KL</v>
          </cell>
        </row>
        <row r="28">
          <cell r="B28" t="str">
            <v>B121</v>
          </cell>
          <cell r="C28">
            <v>1406111661</v>
          </cell>
          <cell r="D28" t="str">
            <v>Nguyễn Thị Tính</v>
          </cell>
          <cell r="E28" t="str">
            <v>KL</v>
          </cell>
        </row>
        <row r="29">
          <cell r="B29" t="str">
            <v>B122</v>
          </cell>
          <cell r="C29">
            <v>1406111499</v>
          </cell>
          <cell r="D29" t="str">
            <v>Đặng Hồng Ngọc</v>
          </cell>
          <cell r="E29" t="str">
            <v>KL</v>
          </cell>
        </row>
        <row r="30">
          <cell r="B30" t="str">
            <v>B201</v>
          </cell>
          <cell r="C30">
            <v>1406110522</v>
          </cell>
          <cell r="D30" t="str">
            <v>Đoàn Thị Thái Yên</v>
          </cell>
          <cell r="E30" t="str">
            <v>KL</v>
          </cell>
        </row>
        <row r="31">
          <cell r="B31" t="str">
            <v>B202</v>
          </cell>
          <cell r="C31">
            <v>1406110523</v>
          </cell>
          <cell r="D31" t="str">
            <v>Nguyễn Thị Hoa My</v>
          </cell>
          <cell r="E31" t="str">
            <v>KL</v>
          </cell>
        </row>
        <row r="32">
          <cell r="B32" t="str">
            <v>B203</v>
          </cell>
          <cell r="C32">
            <v>1406110524</v>
          </cell>
          <cell r="D32" t="str">
            <v>Ngô Thanh</v>
          </cell>
          <cell r="E32" t="str">
            <v>KL</v>
          </cell>
        </row>
        <row r="33">
          <cell r="B33" t="str">
            <v>B204</v>
          </cell>
          <cell r="C33">
            <v>1406111662</v>
          </cell>
          <cell r="D33" t="str">
            <v>Nguyễn Thị Ngọc Anh</v>
          </cell>
          <cell r="E33" t="str">
            <v>KL</v>
          </cell>
        </row>
        <row r="34">
          <cell r="B34" t="str">
            <v>B205</v>
          </cell>
          <cell r="C34">
            <v>1406110526</v>
          </cell>
          <cell r="D34" t="str">
            <v>Phạm Hoàng Giang</v>
          </cell>
          <cell r="E34" t="str">
            <v>KL</v>
          </cell>
        </row>
        <row r="35">
          <cell r="B35" t="str">
            <v>B206</v>
          </cell>
          <cell r="C35">
            <v>1406111663</v>
          </cell>
          <cell r="D35" t="str">
            <v>Trần Hùng Giang</v>
          </cell>
          <cell r="E35" t="str">
            <v>KL</v>
          </cell>
        </row>
        <row r="36">
          <cell r="B36" t="str">
            <v>B207</v>
          </cell>
          <cell r="C36">
            <v>1406110528</v>
          </cell>
          <cell r="D36" t="str">
            <v>Hoàng Thị Thu Hương</v>
          </cell>
          <cell r="E36" t="str">
            <v>HD</v>
          </cell>
        </row>
        <row r="37">
          <cell r="B37" t="str">
            <v>B208</v>
          </cell>
          <cell r="C37">
            <v>1406111664</v>
          </cell>
          <cell r="D37" t="str">
            <v>Trương Hải Tùng</v>
          </cell>
          <cell r="E37" t="str">
            <v>KL</v>
          </cell>
        </row>
        <row r="38">
          <cell r="B38" t="str">
            <v>B209</v>
          </cell>
          <cell r="C38">
            <v>1406110530</v>
          </cell>
          <cell r="D38" t="str">
            <v>Phạm Văn Bảy</v>
          </cell>
          <cell r="E38" t="str">
            <v>HD</v>
          </cell>
        </row>
        <row r="39">
          <cell r="B39" t="str">
            <v>B210</v>
          </cell>
          <cell r="C39">
            <v>1406111536</v>
          </cell>
          <cell r="D39" t="str">
            <v>Trần Thị Hưng </v>
          </cell>
          <cell r="E39" t="str">
            <v>KL</v>
          </cell>
        </row>
        <row r="40">
          <cell r="B40" t="str">
            <v>B211</v>
          </cell>
          <cell r="C40">
            <v>1406110069</v>
          </cell>
          <cell r="D40" t="str">
            <v>Đặng Thái Hồng / Phan Ngọc Anh</v>
          </cell>
          <cell r="E40" t="str">
            <v>KL</v>
          </cell>
        </row>
        <row r="41">
          <cell r="B41" t="str">
            <v>B212</v>
          </cell>
          <cell r="C41">
            <v>1406110070</v>
          </cell>
          <cell r="D41" t="str">
            <v>Nguyễn Thu Hằng</v>
          </cell>
          <cell r="E41" t="str">
            <v>KL</v>
          </cell>
        </row>
        <row r="42">
          <cell r="B42" t="str">
            <v>B213</v>
          </cell>
          <cell r="C42">
            <v>1406110533</v>
          </cell>
          <cell r="D42" t="str">
            <v>Đặng Thị Ngọc Dung</v>
          </cell>
          <cell r="E42" t="str">
            <v>HD</v>
          </cell>
        </row>
        <row r="43">
          <cell r="B43" t="str">
            <v>B214</v>
          </cell>
          <cell r="C43">
            <v>1406111665</v>
          </cell>
          <cell r="D43" t="str">
            <v>Nguyễn Thị Lan Hương</v>
          </cell>
          <cell r="E43" t="str">
            <v>KL</v>
          </cell>
        </row>
        <row r="44">
          <cell r="B44" t="str">
            <v>B215</v>
          </cell>
          <cell r="C44">
            <v>1406110073</v>
          </cell>
          <cell r="D44" t="str">
            <v>Phạm Hà Duy Linh</v>
          </cell>
          <cell r="E44" t="str">
            <v>KL</v>
          </cell>
        </row>
        <row r="45">
          <cell r="B45" t="str">
            <v>B216</v>
          </cell>
          <cell r="C45">
            <v>1406111666</v>
          </cell>
          <cell r="D45" t="str">
            <v>Đặng Thị Phương Thanh</v>
          </cell>
          <cell r="E45" t="str">
            <v>KL</v>
          </cell>
        </row>
        <row r="46">
          <cell r="B46" t="str">
            <v>B217</v>
          </cell>
          <cell r="C46">
            <v>1406111667</v>
          </cell>
          <cell r="D46" t="str">
            <v>Nguyễn Thị Cúc</v>
          </cell>
          <cell r="E46" t="str">
            <v>KL</v>
          </cell>
        </row>
        <row r="47">
          <cell r="B47" t="str">
            <v>B218</v>
          </cell>
          <cell r="C47">
            <v>1406110538</v>
          </cell>
          <cell r="D47" t="str">
            <v>Nguyễn Linh Chi</v>
          </cell>
          <cell r="E47" t="str">
            <v>KL</v>
          </cell>
        </row>
        <row r="48">
          <cell r="B48" t="str">
            <v>B219</v>
          </cell>
          <cell r="C48">
            <v>1406111668</v>
          </cell>
          <cell r="D48" t="str">
            <v>Đỗ Vân Anh</v>
          </cell>
          <cell r="E48" t="str">
            <v>KL</v>
          </cell>
        </row>
        <row r="49">
          <cell r="B49" t="str">
            <v>B220</v>
          </cell>
          <cell r="C49">
            <v>1406110540</v>
          </cell>
          <cell r="D49" t="str">
            <v>Nguyễn Thị Thu Hà</v>
          </cell>
          <cell r="E49" t="str">
            <v>KL</v>
          </cell>
        </row>
        <row r="50">
          <cell r="B50" t="str">
            <v>B221</v>
          </cell>
          <cell r="C50">
            <v>1406110541</v>
          </cell>
          <cell r="D50" t="str">
            <v>Nguyễn Thị Hương Giang</v>
          </cell>
          <cell r="E50" t="str">
            <v>HD</v>
          </cell>
        </row>
        <row r="51">
          <cell r="B51" t="str">
            <v>B222</v>
          </cell>
          <cell r="C51">
            <v>1406110542</v>
          </cell>
          <cell r="D51" t="str">
            <v>Nguyễn Văn Thiện</v>
          </cell>
          <cell r="E51" t="str">
            <v>KL</v>
          </cell>
        </row>
        <row r="52">
          <cell r="B52" t="str">
            <v>B223</v>
          </cell>
          <cell r="C52">
            <v>1406110543</v>
          </cell>
          <cell r="D52" t="str">
            <v>Dương Quỳnh Hoa</v>
          </cell>
          <cell r="E52" t="str">
            <v>KL</v>
          </cell>
        </row>
        <row r="53">
          <cell r="B53" t="str">
            <v>B224</v>
          </cell>
          <cell r="C53">
            <v>1406111637</v>
          </cell>
          <cell r="D53" t="str">
            <v>Nguyễn Thúy Hằng</v>
          </cell>
          <cell r="E53" t="str">
            <v>KL</v>
          </cell>
        </row>
        <row r="54">
          <cell r="B54" t="str">
            <v>B301</v>
          </cell>
          <cell r="C54">
            <v>1406110544</v>
          </cell>
          <cell r="D54" t="str">
            <v>Trần Bình Giang</v>
          </cell>
          <cell r="E54" t="str">
            <v>KL</v>
          </cell>
        </row>
        <row r="55">
          <cell r="B55" t="str">
            <v>B302</v>
          </cell>
          <cell r="C55">
            <v>1406110545</v>
          </cell>
          <cell r="D55" t="str">
            <v>Lê Minh Tuấn</v>
          </cell>
          <cell r="E55" t="str">
            <v>KL</v>
          </cell>
        </row>
        <row r="56">
          <cell r="B56" t="str">
            <v>B303</v>
          </cell>
          <cell r="C56">
            <v>1406110546</v>
          </cell>
          <cell r="D56" t="str">
            <v>Dương Hải Hưng</v>
          </cell>
          <cell r="E56" t="str">
            <v>KL</v>
          </cell>
        </row>
        <row r="57">
          <cell r="B57" t="str">
            <v>B304</v>
          </cell>
          <cell r="C57">
            <v>1406111520</v>
          </cell>
          <cell r="D57" t="str">
            <v>Nguyễn Thị Hồng Vân</v>
          </cell>
          <cell r="E57" t="str">
            <v>KL</v>
          </cell>
        </row>
        <row r="58">
          <cell r="B58" t="str">
            <v>B305</v>
          </cell>
          <cell r="C58">
            <v>1406110548</v>
          </cell>
          <cell r="D58" t="str">
            <v>Bùi Đường Nghiêu</v>
          </cell>
          <cell r="E58" t="str">
            <v>KL</v>
          </cell>
        </row>
        <row r="59">
          <cell r="B59" t="str">
            <v>B306</v>
          </cell>
          <cell r="C59">
            <v>1406110549</v>
          </cell>
          <cell r="D59" t="str">
            <v>Trần Thị Thoa</v>
          </cell>
          <cell r="E59" t="str">
            <v>KL</v>
          </cell>
        </row>
        <row r="60">
          <cell r="B60" t="str">
            <v>B307</v>
          </cell>
          <cell r="C60">
            <v>1406110550</v>
          </cell>
          <cell r="D60" t="str">
            <v>Lê Thị Ngọc Oanh</v>
          </cell>
          <cell r="E60" t="str">
            <v>KL</v>
          </cell>
        </row>
        <row r="61">
          <cell r="B61" t="str">
            <v>B308</v>
          </cell>
          <cell r="C61">
            <v>1406110551</v>
          </cell>
          <cell r="D61" t="str">
            <v>Nguyễn Văn Hòa</v>
          </cell>
          <cell r="E61" t="str">
            <v>KL</v>
          </cell>
        </row>
        <row r="62">
          <cell r="B62" t="str">
            <v>B309</v>
          </cell>
          <cell r="C62">
            <v>1406111669</v>
          </cell>
          <cell r="D62" t="str">
            <v>Nguyễn Đức Hợp</v>
          </cell>
          <cell r="E62" t="str">
            <v>KL</v>
          </cell>
        </row>
        <row r="63">
          <cell r="B63" t="str">
            <v>B310</v>
          </cell>
          <cell r="C63">
            <v>1406111592</v>
          </cell>
          <cell r="D63" t="str">
            <v>Nguyễn Thế Anh</v>
          </cell>
          <cell r="E63" t="str">
            <v>KL</v>
          </cell>
        </row>
        <row r="64">
          <cell r="B64" t="str">
            <v>B311</v>
          </cell>
          <cell r="C64">
            <v>1406110553</v>
          </cell>
          <cell r="D64" t="str">
            <v>Đỗ Việt Quang</v>
          </cell>
          <cell r="E64" t="str">
            <v>KL</v>
          </cell>
        </row>
        <row r="65">
          <cell r="B65" t="str">
            <v>B312</v>
          </cell>
          <cell r="C65">
            <v>1406111670</v>
          </cell>
          <cell r="D65" t="str">
            <v>Nguyễn Thảo Linh</v>
          </cell>
          <cell r="E65" t="str">
            <v>KL</v>
          </cell>
        </row>
        <row r="66">
          <cell r="B66" t="str">
            <v>B313</v>
          </cell>
          <cell r="C66">
            <v>1406110555</v>
          </cell>
          <cell r="D66" t="str">
            <v>Nguyễn Bỉnh Khiêm</v>
          </cell>
          <cell r="E66" t="str">
            <v>KL</v>
          </cell>
        </row>
        <row r="67">
          <cell r="B67" t="str">
            <v>B314</v>
          </cell>
          <cell r="C67">
            <v>1406110556</v>
          </cell>
          <cell r="D67" t="str">
            <v>Lê Mai Anh</v>
          </cell>
          <cell r="E67" t="str">
            <v>KL</v>
          </cell>
        </row>
        <row r="68">
          <cell r="B68" t="str">
            <v>B315</v>
          </cell>
          <cell r="C68">
            <v>1406110557</v>
          </cell>
          <cell r="D68" t="str">
            <v>Nguyễn Thanh Bình</v>
          </cell>
          <cell r="E68" t="str">
            <v>HD</v>
          </cell>
        </row>
        <row r="69">
          <cell r="B69" t="str">
            <v>B316</v>
          </cell>
          <cell r="C69">
            <v>1406110558</v>
          </cell>
          <cell r="D69" t="str">
            <v>Phạm Hoàng Ngân</v>
          </cell>
          <cell r="E69" t="str">
            <v>KL</v>
          </cell>
        </row>
        <row r="70">
          <cell r="B70" t="str">
            <v>B317</v>
          </cell>
          <cell r="C70">
            <v>1406110559</v>
          </cell>
          <cell r="D70" t="str">
            <v>Đinh Việt Anh</v>
          </cell>
          <cell r="E70" t="str">
            <v>KL</v>
          </cell>
        </row>
        <row r="71">
          <cell r="B71" t="str">
            <v>B318</v>
          </cell>
          <cell r="C71">
            <v>1406111671</v>
          </cell>
          <cell r="D71" t="str">
            <v>Trần Đức Tuấn</v>
          </cell>
          <cell r="E71" t="str">
            <v>KL</v>
          </cell>
        </row>
        <row r="72">
          <cell r="B72" t="str">
            <v>B319</v>
          </cell>
          <cell r="C72">
            <v>1406110561</v>
          </cell>
          <cell r="D72" t="str">
            <v>Đỗ Việt Hùng</v>
          </cell>
          <cell r="E72" t="str">
            <v>KL</v>
          </cell>
        </row>
        <row r="73">
          <cell r="B73" t="str">
            <v>B320</v>
          </cell>
          <cell r="C73">
            <v>1406111672</v>
          </cell>
          <cell r="D73" t="str">
            <v>Đào Hiền Chi</v>
          </cell>
          <cell r="E73" t="str">
            <v>KL</v>
          </cell>
        </row>
        <row r="74">
          <cell r="B74" t="str">
            <v>B321</v>
          </cell>
          <cell r="C74">
            <v>1406110563</v>
          </cell>
          <cell r="D74" t="str">
            <v>Nguyễn Phạm Thu Hương Trang</v>
          </cell>
          <cell r="E74" t="str">
            <v>KL</v>
          </cell>
        </row>
        <row r="75">
          <cell r="B75" t="str">
            <v>B322</v>
          </cell>
          <cell r="C75">
            <v>1406110101</v>
          </cell>
          <cell r="D75" t="str">
            <v>Nguyễn Thị Minh Nguyệt</v>
          </cell>
          <cell r="E75" t="str">
            <v>KL</v>
          </cell>
        </row>
        <row r="76">
          <cell r="B76" t="str">
            <v>B323</v>
          </cell>
          <cell r="C76">
            <v>1406110565</v>
          </cell>
          <cell r="D76" t="str">
            <v>Nguyễn Thị Kim Thanh</v>
          </cell>
          <cell r="E76" t="str">
            <v>KL</v>
          </cell>
        </row>
        <row r="77">
          <cell r="B77" t="str">
            <v>B324</v>
          </cell>
          <cell r="C77">
            <v>1406111490</v>
          </cell>
          <cell r="D77" t="str">
            <v>Nguyễn Xuân Phúc</v>
          </cell>
          <cell r="E77" t="str">
            <v>KL</v>
          </cell>
        </row>
        <row r="78">
          <cell r="B78" t="str">
            <v>B401</v>
          </cell>
          <cell r="C78">
            <v>1406110566</v>
          </cell>
          <cell r="D78" t="str">
            <v>Nguyễn Thị Hạnh</v>
          </cell>
          <cell r="E78" t="str">
            <v>KL</v>
          </cell>
        </row>
        <row r="79">
          <cell r="B79" t="str">
            <v>B402</v>
          </cell>
          <cell r="C79">
            <v>1406110567</v>
          </cell>
          <cell r="D79" t="str">
            <v>Nguyễn Thị Đào</v>
          </cell>
          <cell r="E79" t="str">
            <v>KL</v>
          </cell>
        </row>
        <row r="80">
          <cell r="B80" t="str">
            <v>B403</v>
          </cell>
          <cell r="C80">
            <v>1406110568</v>
          </cell>
          <cell r="D80" t="str">
            <v>Phan Thu Giang</v>
          </cell>
          <cell r="E80" t="str">
            <v>KL</v>
          </cell>
        </row>
        <row r="81">
          <cell r="B81" t="str">
            <v>B404</v>
          </cell>
          <cell r="C81">
            <v>1406110569</v>
          </cell>
          <cell r="D81" t="str">
            <v>Nguyễn Thi Cát Nhật</v>
          </cell>
          <cell r="E81" t="str">
            <v>KL</v>
          </cell>
        </row>
        <row r="82">
          <cell r="B82" t="str">
            <v>B405</v>
          </cell>
          <cell r="C82">
            <v>1406110570</v>
          </cell>
          <cell r="D82" t="str">
            <v>Lê Văn Khoan</v>
          </cell>
          <cell r="E82" t="str">
            <v>KL</v>
          </cell>
        </row>
        <row r="83">
          <cell r="B83" t="str">
            <v>B406</v>
          </cell>
          <cell r="C83">
            <v>1406110571</v>
          </cell>
          <cell r="D83" t="str">
            <v>Phạm Hoàng Hà</v>
          </cell>
          <cell r="E83" t="str">
            <v>KL</v>
          </cell>
        </row>
        <row r="84">
          <cell r="B84" t="str">
            <v>B407</v>
          </cell>
          <cell r="C84">
            <v>1406110572</v>
          </cell>
          <cell r="D84" t="str">
            <v>Trần Thị Hạnh</v>
          </cell>
          <cell r="E84" t="str">
            <v>KL</v>
          </cell>
        </row>
        <row r="85">
          <cell r="B85" t="str">
            <v>B408</v>
          </cell>
          <cell r="C85">
            <v>1406110573</v>
          </cell>
          <cell r="D85" t="str">
            <v>Nguyễn Trịnh Nhật Anh</v>
          </cell>
          <cell r="E85" t="str">
            <v>KL</v>
          </cell>
        </row>
        <row r="86">
          <cell r="B86" t="str">
            <v>B409</v>
          </cell>
          <cell r="C86">
            <v>1406110574</v>
          </cell>
          <cell r="D86" t="str">
            <v>Đinh Thi Hồng Châm</v>
          </cell>
          <cell r="E86" t="str">
            <v>KL</v>
          </cell>
        </row>
        <row r="87">
          <cell r="B87" t="str">
            <v>B410</v>
          </cell>
          <cell r="C87">
            <v>1406111639</v>
          </cell>
          <cell r="D87" t="str">
            <v>Vũ Thị Khánh Hà</v>
          </cell>
          <cell r="E87" t="str">
            <v>KL</v>
          </cell>
        </row>
        <row r="88">
          <cell r="B88" t="str">
            <v>B411</v>
          </cell>
          <cell r="C88">
            <v>1406110575</v>
          </cell>
          <cell r="D88" t="str">
            <v>Nguyễn Bích Thủy</v>
          </cell>
          <cell r="E88" t="str">
            <v>KL</v>
          </cell>
        </row>
        <row r="89">
          <cell r="B89" t="str">
            <v>B412</v>
          </cell>
          <cell r="C89">
            <v>1406110576</v>
          </cell>
          <cell r="D89" t="str">
            <v>Đặng Minh Phương</v>
          </cell>
          <cell r="E89" t="str">
            <v>KL</v>
          </cell>
        </row>
        <row r="90">
          <cell r="B90" t="str">
            <v>B413</v>
          </cell>
          <cell r="C90">
            <v>1406110577</v>
          </cell>
          <cell r="D90" t="str">
            <v>Nguyễn Thị Thủy</v>
          </cell>
          <cell r="E90" t="str">
            <v>KL</v>
          </cell>
        </row>
        <row r="91">
          <cell r="B91" t="str">
            <v>B414</v>
          </cell>
          <cell r="C91">
            <v>1406110578</v>
          </cell>
          <cell r="D91" t="str">
            <v>Phạm Thị Hồng Minh</v>
          </cell>
          <cell r="E91" t="str">
            <v>KL</v>
          </cell>
        </row>
        <row r="92">
          <cell r="B92" t="str">
            <v>B415</v>
          </cell>
          <cell r="C92">
            <v>1406110579</v>
          </cell>
          <cell r="D92" t="str">
            <v>Vũ  Thị Chuông</v>
          </cell>
          <cell r="E92" t="str">
            <v>KL</v>
          </cell>
        </row>
        <row r="93">
          <cell r="B93" t="str">
            <v>B416</v>
          </cell>
          <cell r="C93">
            <v>1406110580</v>
          </cell>
          <cell r="D93" t="str">
            <v>Lê Thị Hoa</v>
          </cell>
          <cell r="E93" t="str">
            <v>KL</v>
          </cell>
        </row>
        <row r="94">
          <cell r="B94" t="str">
            <v>B417</v>
          </cell>
          <cell r="C94">
            <v>1406110581</v>
          </cell>
          <cell r="D94" t="str">
            <v>Nguyễn Thị Hoa</v>
          </cell>
          <cell r="E94" t="str">
            <v>KL</v>
          </cell>
        </row>
        <row r="95">
          <cell r="B95" t="str">
            <v>B418</v>
          </cell>
          <cell r="C95">
            <v>1406111448</v>
          </cell>
          <cell r="D95" t="str">
            <v>Vương Quân Ngọc</v>
          </cell>
          <cell r="E95" t="str">
            <v>KL</v>
          </cell>
        </row>
        <row r="96">
          <cell r="B96" t="str">
            <v>B419</v>
          </cell>
          <cell r="C96">
            <v>1406111673</v>
          </cell>
          <cell r="D96" t="str">
            <v>Phạm Văn Côi/ Lê Thị Thanh</v>
          </cell>
          <cell r="E96" t="str">
            <v>KL</v>
          </cell>
        </row>
        <row r="97">
          <cell r="B97" t="str">
            <v>B420</v>
          </cell>
          <cell r="C97">
            <v>1406111674</v>
          </cell>
          <cell r="D97" t="str">
            <v>Vũ Văn Tiến</v>
          </cell>
          <cell r="E97" t="str">
            <v>KL</v>
          </cell>
        </row>
        <row r="98">
          <cell r="B98" t="str">
            <v>B421</v>
          </cell>
          <cell r="C98">
            <v>1406110120</v>
          </cell>
          <cell r="D98" t="str">
            <v>Điền Kiều Hồng Hạnh</v>
          </cell>
          <cell r="E98" t="str">
            <v>KL</v>
          </cell>
        </row>
        <row r="99">
          <cell r="B99" t="str">
            <v>B422</v>
          </cell>
          <cell r="C99">
            <v>1406110585</v>
          </cell>
          <cell r="D99" t="str">
            <v>Phạm Thị Tuyết Mai</v>
          </cell>
          <cell r="E99" t="str">
            <v>KL</v>
          </cell>
        </row>
        <row r="100">
          <cell r="B100" t="str">
            <v>B423</v>
          </cell>
          <cell r="C100">
            <v>1406110586</v>
          </cell>
          <cell r="D100" t="str">
            <v>Vũ Tất Vương</v>
          </cell>
          <cell r="E100" t="str">
            <v>KL</v>
          </cell>
        </row>
        <row r="101">
          <cell r="B101" t="str">
            <v>B424</v>
          </cell>
          <cell r="C101">
            <v>1406111425</v>
          </cell>
          <cell r="D101" t="str">
            <v>Nguyễn Thị Thu Hà</v>
          </cell>
          <cell r="E101" t="str">
            <v>KL</v>
          </cell>
        </row>
        <row r="102">
          <cell r="B102" t="str">
            <v>B501</v>
          </cell>
          <cell r="C102">
            <v>1406110587</v>
          </cell>
          <cell r="D102" t="str">
            <v>Nguyễn Thanh Thuỷ</v>
          </cell>
          <cell r="E102" t="str">
            <v>KL</v>
          </cell>
        </row>
        <row r="103">
          <cell r="B103" t="str">
            <v>B502</v>
          </cell>
          <cell r="C103">
            <v>1406110588</v>
          </cell>
          <cell r="D103" t="str">
            <v>Phạm Khánh Sơn</v>
          </cell>
          <cell r="E103" t="str">
            <v>HD</v>
          </cell>
        </row>
        <row r="104">
          <cell r="B104" t="str">
            <v>B503</v>
          </cell>
          <cell r="C104">
            <v>1406110589</v>
          </cell>
          <cell r="D104" t="str">
            <v>Nguyễn Hồng Hải / Nguyễn Thị Thanh Lịch</v>
          </cell>
          <cell r="E104" t="str">
            <v>KL</v>
          </cell>
        </row>
        <row r="105">
          <cell r="B105" t="str">
            <v>B504</v>
          </cell>
          <cell r="C105">
            <v>1406110590</v>
          </cell>
          <cell r="D105" t="str">
            <v>Nguyễn Tiến Lập / Nguyễn Hương Ly</v>
          </cell>
          <cell r="E105" t="str">
            <v>KL</v>
          </cell>
        </row>
        <row r="106">
          <cell r="B106" t="str">
            <v>B505</v>
          </cell>
          <cell r="C106">
            <v>1406110591</v>
          </cell>
          <cell r="D106" t="str">
            <v>Lương Sỹ Pháp</v>
          </cell>
          <cell r="E106" t="str">
            <v>KL</v>
          </cell>
        </row>
        <row r="107">
          <cell r="B107" t="str">
            <v>B506</v>
          </cell>
          <cell r="C107">
            <v>1406110592</v>
          </cell>
          <cell r="D107" t="str">
            <v>Nguyễn Chí Chung</v>
          </cell>
          <cell r="E107" t="str">
            <v>KL</v>
          </cell>
        </row>
        <row r="108">
          <cell r="B108" t="str">
            <v>B507</v>
          </cell>
          <cell r="C108">
            <v>1406110593</v>
          </cell>
          <cell r="D108" t="str">
            <v>Trần Thị Huệ</v>
          </cell>
          <cell r="E108" t="str">
            <v>KL</v>
          </cell>
        </row>
        <row r="109">
          <cell r="B109" t="str">
            <v>B508</v>
          </cell>
          <cell r="C109">
            <v>1406110594</v>
          </cell>
          <cell r="D109" t="str">
            <v>An Thúy Nga</v>
          </cell>
          <cell r="E109" t="str">
            <v>KL</v>
          </cell>
        </row>
        <row r="110">
          <cell r="B110" t="str">
            <v>B509</v>
          </cell>
          <cell r="C110">
            <v>1406111005</v>
          </cell>
          <cell r="D110" t="str">
            <v>Phạm Văn Sinh</v>
          </cell>
          <cell r="E110" t="str">
            <v>HD</v>
          </cell>
        </row>
        <row r="111">
          <cell r="B111" t="str">
            <v>B510</v>
          </cell>
          <cell r="C111">
            <v>1406111675</v>
          </cell>
          <cell r="D111" t="str">
            <v>Lê Thị Vượng</v>
          </cell>
          <cell r="E111" t="str">
            <v>KL</v>
          </cell>
        </row>
        <row r="112">
          <cell r="B112" t="str">
            <v>B511</v>
          </cell>
          <cell r="C112">
            <v>1406110597</v>
          </cell>
          <cell r="D112" t="str">
            <v>Nguyễn Thái Dương</v>
          </cell>
          <cell r="E112" t="str">
            <v>KL</v>
          </cell>
        </row>
        <row r="113">
          <cell r="B113" t="str">
            <v>B512</v>
          </cell>
          <cell r="C113">
            <v>1406111676</v>
          </cell>
          <cell r="D113" t="str">
            <v>Nguyễn Thị Hiên</v>
          </cell>
          <cell r="E113" t="str">
            <v>HD</v>
          </cell>
        </row>
        <row r="114">
          <cell r="B114" t="str">
            <v>B513</v>
          </cell>
          <cell r="C114">
            <v>1406111450</v>
          </cell>
          <cell r="D114" t="str">
            <v>Lưu Quang Dũng</v>
          </cell>
          <cell r="E114" t="str">
            <v>KL</v>
          </cell>
        </row>
        <row r="115">
          <cell r="B115" t="str">
            <v>B514</v>
          </cell>
          <cell r="C115">
            <v>1406110599</v>
          </cell>
          <cell r="D115" t="str">
            <v>Nguyễn Thị Minh Nguyệt</v>
          </cell>
          <cell r="E115" t="str">
            <v>KL</v>
          </cell>
        </row>
        <row r="116">
          <cell r="B116" t="str">
            <v>B515</v>
          </cell>
          <cell r="C116">
            <v>1406110600</v>
          </cell>
          <cell r="D116" t="str">
            <v>Trần Ngọc Sang/ Phạm Thị Thu Hà</v>
          </cell>
          <cell r="E116" t="str">
            <v>KL</v>
          </cell>
        </row>
        <row r="117">
          <cell r="B117" t="str">
            <v>B516</v>
          </cell>
          <cell r="C117">
            <v>1406110601</v>
          </cell>
          <cell r="D117" t="str">
            <v>Nguyễn Thụ</v>
          </cell>
          <cell r="E117" t="str">
            <v>KL</v>
          </cell>
        </row>
        <row r="118">
          <cell r="B118" t="str">
            <v>B517</v>
          </cell>
          <cell r="C118">
            <v>1406110602</v>
          </cell>
          <cell r="D118" t="str">
            <v>Lê Thị Bạch Tuyết</v>
          </cell>
          <cell r="E118" t="str">
            <v>KL</v>
          </cell>
        </row>
        <row r="119">
          <cell r="B119" t="str">
            <v>B518</v>
          </cell>
          <cell r="C119">
            <v>1406111677</v>
          </cell>
          <cell r="D119" t="str">
            <v>Lê Thu Vân</v>
          </cell>
          <cell r="E119" t="str">
            <v>KL</v>
          </cell>
        </row>
        <row r="120">
          <cell r="B120" t="str">
            <v>B519</v>
          </cell>
          <cell r="C120">
            <v>1406110604</v>
          </cell>
          <cell r="D120" t="str">
            <v>Phan Văn Kha</v>
          </cell>
          <cell r="E120" t="str">
            <v>KL</v>
          </cell>
        </row>
        <row r="121">
          <cell r="B121" t="str">
            <v>B520</v>
          </cell>
          <cell r="C121">
            <v>1406111678</v>
          </cell>
          <cell r="D121" t="str">
            <v>Đoàn Thị Hằng</v>
          </cell>
          <cell r="E121" t="str">
            <v>KL</v>
          </cell>
        </row>
        <row r="122">
          <cell r="B122" t="str">
            <v>B521</v>
          </cell>
          <cell r="C122">
            <v>1406110606</v>
          </cell>
          <cell r="D122" t="str">
            <v>Nguyễn Ngọc Châu</v>
          </cell>
          <cell r="E122" t="str">
            <v>KL</v>
          </cell>
        </row>
        <row r="123">
          <cell r="B123" t="str">
            <v>B522</v>
          </cell>
          <cell r="C123">
            <v>1406110607</v>
          </cell>
          <cell r="D123" t="str">
            <v>Phạm Thanh Bình</v>
          </cell>
          <cell r="E123" t="str">
            <v>KL</v>
          </cell>
        </row>
        <row r="124">
          <cell r="B124" t="str">
            <v>B523</v>
          </cell>
          <cell r="C124">
            <v>1406110608</v>
          </cell>
          <cell r="D124" t="str">
            <v>Phạm Thị Yến</v>
          </cell>
          <cell r="E124" t="str">
            <v>KL</v>
          </cell>
        </row>
        <row r="125">
          <cell r="B125" t="str">
            <v>B524</v>
          </cell>
          <cell r="C125">
            <v>1406111461</v>
          </cell>
          <cell r="D125" t="str">
            <v>Dương Thị Vân Anh</v>
          </cell>
          <cell r="E125" t="str">
            <v>KL</v>
          </cell>
        </row>
        <row r="126">
          <cell r="B126" t="str">
            <v>B601</v>
          </cell>
          <cell r="C126">
            <v>1406110609</v>
          </cell>
          <cell r="D126" t="str">
            <v>Dương Thị Đoan</v>
          </cell>
          <cell r="E126" t="str">
            <v>KL</v>
          </cell>
        </row>
        <row r="127">
          <cell r="B127" t="str">
            <v>B602</v>
          </cell>
          <cell r="C127">
            <v>1406110610</v>
          </cell>
          <cell r="D127" t="str">
            <v>Lê Nhân Phượng</v>
          </cell>
          <cell r="E127" t="str">
            <v>KL</v>
          </cell>
        </row>
        <row r="128">
          <cell r="B128" t="str">
            <v>B603</v>
          </cell>
          <cell r="C128">
            <v>1406110611</v>
          </cell>
          <cell r="D128" t="str">
            <v>Nguyễn Văn Giáp</v>
          </cell>
          <cell r="E128" t="str">
            <v>KL</v>
          </cell>
        </row>
        <row r="129">
          <cell r="B129" t="str">
            <v>B604</v>
          </cell>
          <cell r="C129">
            <v>1406110612</v>
          </cell>
          <cell r="D129" t="str">
            <v>Nguyễn Ngọc Trân</v>
          </cell>
          <cell r="E129" t="str">
            <v>KL</v>
          </cell>
        </row>
        <row r="130">
          <cell r="B130" t="str">
            <v>B605</v>
          </cell>
          <cell r="C130">
            <v>1406110613</v>
          </cell>
          <cell r="D130" t="str">
            <v>Hà Hồng Thắng</v>
          </cell>
          <cell r="E130" t="str">
            <v>KL</v>
          </cell>
        </row>
        <row r="131">
          <cell r="B131" t="str">
            <v>B606</v>
          </cell>
          <cell r="C131">
            <v>1406110614</v>
          </cell>
          <cell r="D131" t="str">
            <v>Phan Lê Thu Hằng</v>
          </cell>
          <cell r="E131" t="str">
            <v>KL</v>
          </cell>
        </row>
        <row r="132">
          <cell r="B132" t="str">
            <v>B607</v>
          </cell>
          <cell r="C132">
            <v>1406110615</v>
          </cell>
          <cell r="D132" t="str">
            <v>Nguyễn  Thị Thanh Hà</v>
          </cell>
          <cell r="E132" t="str">
            <v>KL</v>
          </cell>
        </row>
        <row r="133">
          <cell r="B133" t="str">
            <v>B608</v>
          </cell>
          <cell r="C133">
            <v>1406110616</v>
          </cell>
          <cell r="D133" t="str">
            <v>Trần Ngọc</v>
          </cell>
          <cell r="E133" t="str">
            <v>KL</v>
          </cell>
        </row>
        <row r="134">
          <cell r="B134" t="str">
            <v>B609</v>
          </cell>
          <cell r="C134">
            <v>1406110617</v>
          </cell>
          <cell r="D134" t="str">
            <v>Nguyễn Đức</v>
          </cell>
          <cell r="E134" t="str">
            <v>KL</v>
          </cell>
        </row>
        <row r="135">
          <cell r="B135" t="str">
            <v>B610</v>
          </cell>
          <cell r="C135">
            <v>1406110618</v>
          </cell>
          <cell r="D135" t="str">
            <v>Lưu Kim Thư</v>
          </cell>
          <cell r="E135" t="str">
            <v>KL</v>
          </cell>
        </row>
        <row r="136">
          <cell r="B136" t="str">
            <v>B611</v>
          </cell>
          <cell r="C136">
            <v>1406110154</v>
          </cell>
          <cell r="D136" t="str">
            <v>Lưu Thị Hồng Nhung</v>
          </cell>
          <cell r="E136" t="str">
            <v>KL</v>
          </cell>
        </row>
        <row r="137">
          <cell r="B137" t="str">
            <v>B612</v>
          </cell>
          <cell r="C137">
            <v>1406110620</v>
          </cell>
          <cell r="D137" t="str">
            <v>Lưu Thị Hồng Nhung</v>
          </cell>
          <cell r="E137" t="str">
            <v>KL</v>
          </cell>
        </row>
        <row r="138">
          <cell r="B138" t="str">
            <v>B613</v>
          </cell>
          <cell r="C138">
            <v>1406111595</v>
          </cell>
          <cell r="D138" t="str">
            <v>Lưu Thị Hồng Nhung</v>
          </cell>
          <cell r="E138" t="str">
            <v>KL</v>
          </cell>
        </row>
        <row r="139">
          <cell r="B139" t="str">
            <v>B614</v>
          </cell>
          <cell r="C139">
            <v>1406110621</v>
          </cell>
          <cell r="D139" t="str">
            <v>Hoàng Anh Tuấn</v>
          </cell>
          <cell r="E139" t="str">
            <v>KL</v>
          </cell>
        </row>
        <row r="140">
          <cell r="B140" t="str">
            <v>B615</v>
          </cell>
          <cell r="C140">
            <v>1406110622</v>
          </cell>
          <cell r="D140" t="str">
            <v>Thang Đức Thắng</v>
          </cell>
          <cell r="E140" t="str">
            <v>KL</v>
          </cell>
        </row>
        <row r="141">
          <cell r="B141" t="str">
            <v>B616</v>
          </cell>
          <cell r="C141">
            <v>1406110623</v>
          </cell>
          <cell r="D141" t="str">
            <v>Nguyễn Hữu Chung</v>
          </cell>
          <cell r="E141" t="str">
            <v>HD</v>
          </cell>
        </row>
        <row r="142">
          <cell r="B142" t="str">
            <v>B617</v>
          </cell>
          <cell r="C142">
            <v>1406111679</v>
          </cell>
          <cell r="D142" t="str">
            <v>Nguyễn Thanh Diệu Linh</v>
          </cell>
          <cell r="E142" t="str">
            <v>KL</v>
          </cell>
        </row>
        <row r="143">
          <cell r="B143" t="str">
            <v>B618</v>
          </cell>
          <cell r="C143">
            <v>1406111031</v>
          </cell>
          <cell r="D143" t="str">
            <v>Trần Thị Thu Hằng</v>
          </cell>
          <cell r="E143" t="str">
            <v>KL</v>
          </cell>
        </row>
        <row r="144">
          <cell r="B144" t="str">
            <v>B619</v>
          </cell>
          <cell r="C144">
            <v>1406110626</v>
          </cell>
          <cell r="D144" t="str">
            <v>Trần Thị Thu Hằng</v>
          </cell>
          <cell r="E144" t="str">
            <v>KL</v>
          </cell>
        </row>
        <row r="145">
          <cell r="B145" t="str">
            <v>B620</v>
          </cell>
          <cell r="C145">
            <v>1406111033</v>
          </cell>
          <cell r="D145" t="str">
            <v>Nguyễn Linh Ngọc/ Nguyễn Hoài Anh</v>
          </cell>
          <cell r="E145" t="str">
            <v>KL</v>
          </cell>
        </row>
        <row r="146">
          <cell r="B146" t="str">
            <v>B621</v>
          </cell>
          <cell r="C146">
            <v>1406111680</v>
          </cell>
          <cell r="D146" t="str">
            <v>Nguyễn Văn Phượng</v>
          </cell>
          <cell r="E146" t="str">
            <v>KL</v>
          </cell>
        </row>
        <row r="147">
          <cell r="B147" t="str">
            <v>B622</v>
          </cell>
          <cell r="C147">
            <v>1406111681</v>
          </cell>
          <cell r="D147" t="str">
            <v>Nguyễn Ngọc Tân</v>
          </cell>
          <cell r="E147" t="str">
            <v>KL</v>
          </cell>
        </row>
        <row r="148">
          <cell r="B148" t="str">
            <v>B623</v>
          </cell>
          <cell r="C148">
            <v>1406111682</v>
          </cell>
          <cell r="D148" t="str">
            <v>Nguyễn Linh Giang</v>
          </cell>
          <cell r="E148" t="str">
            <v>KL</v>
          </cell>
        </row>
        <row r="149">
          <cell r="B149" t="str">
            <v>B624</v>
          </cell>
          <cell r="C149">
            <v>1406111641</v>
          </cell>
          <cell r="D149" t="str">
            <v>Nguyễn Văn Phượng</v>
          </cell>
          <cell r="E149" t="str">
            <v>KL</v>
          </cell>
        </row>
        <row r="150">
          <cell r="B150" t="str">
            <v>B701</v>
          </cell>
          <cell r="C150">
            <v>1406110631</v>
          </cell>
          <cell r="D150" t="str">
            <v>Nguyễn Hữu Thành</v>
          </cell>
          <cell r="E150" t="str">
            <v>KL</v>
          </cell>
        </row>
        <row r="151">
          <cell r="B151" t="str">
            <v>B702</v>
          </cell>
          <cell r="C151">
            <v>1406111683</v>
          </cell>
          <cell r="D151" t="str">
            <v>Võ Thu Hương</v>
          </cell>
          <cell r="E151" t="str">
            <v>KL</v>
          </cell>
        </row>
        <row r="152">
          <cell r="B152" t="str">
            <v>B703</v>
          </cell>
          <cell r="C152">
            <v>1406110633</v>
          </cell>
          <cell r="D152" t="str">
            <v>Nguyễn Việt Dũng</v>
          </cell>
          <cell r="E152" t="str">
            <v>KL</v>
          </cell>
        </row>
        <row r="153">
          <cell r="B153" t="str">
            <v>B704</v>
          </cell>
          <cell r="C153">
            <v>1406110634</v>
          </cell>
          <cell r="D153" t="str">
            <v>Hoàng Tuấn Minh</v>
          </cell>
          <cell r="E153" t="str">
            <v>KL</v>
          </cell>
        </row>
        <row r="154">
          <cell r="B154" t="str">
            <v>B705</v>
          </cell>
          <cell r="C154">
            <v>1406110635</v>
          </cell>
          <cell r="D154" t="str">
            <v>Nguyễn Hữu Thanh</v>
          </cell>
          <cell r="E154" t="str">
            <v>KL</v>
          </cell>
        </row>
        <row r="155">
          <cell r="B155" t="str">
            <v>B706</v>
          </cell>
          <cell r="C155">
            <v>1406110636</v>
          </cell>
          <cell r="D155" t="str">
            <v>Kiều Thu Ngọc</v>
          </cell>
          <cell r="E155" t="str">
            <v>HD</v>
          </cell>
        </row>
        <row r="156">
          <cell r="B156" t="str">
            <v>B801</v>
          </cell>
          <cell r="C156">
            <v>1406110637</v>
          </cell>
          <cell r="D156" t="str">
            <v>ARMAND CLAUDE</v>
          </cell>
          <cell r="E156" t="str">
            <v>KL</v>
          </cell>
        </row>
        <row r="157">
          <cell r="B157" t="str">
            <v>B802</v>
          </cell>
          <cell r="C157">
            <v>1406110638</v>
          </cell>
          <cell r="D157" t="str">
            <v>Nguyễn Thanh Tâm</v>
          </cell>
          <cell r="E157" t="str">
            <v>KL</v>
          </cell>
        </row>
        <row r="158">
          <cell r="B158" t="str">
            <v>B803</v>
          </cell>
          <cell r="C158">
            <v>1406110639</v>
          </cell>
          <cell r="D158" t="str">
            <v>Trần Điền</v>
          </cell>
          <cell r="E158" t="str">
            <v>KL</v>
          </cell>
        </row>
        <row r="159">
          <cell r="B159" t="str">
            <v>B804</v>
          </cell>
          <cell r="C159">
            <v>1406110640</v>
          </cell>
          <cell r="D159" t="str">
            <v>Nguyễn Thanh Bình</v>
          </cell>
          <cell r="E159" t="str">
            <v>KL</v>
          </cell>
        </row>
        <row r="160">
          <cell r="B160" t="str">
            <v>B805</v>
          </cell>
          <cell r="C160">
            <v>1406110641</v>
          </cell>
          <cell r="D160" t="str">
            <v>Nguyễn Ngọc Toàn</v>
          </cell>
          <cell r="E160" t="str">
            <v>KL</v>
          </cell>
        </row>
        <row r="161">
          <cell r="B161" t="str">
            <v>B806</v>
          </cell>
          <cell r="C161">
            <v>1406111684</v>
          </cell>
          <cell r="D161" t="str">
            <v>Đinh Văn Mạnh</v>
          </cell>
          <cell r="E161" t="str">
            <v>KL</v>
          </cell>
        </row>
        <row r="162">
          <cell r="B162" t="str">
            <v>B901</v>
          </cell>
          <cell r="C162">
            <v>1406110643</v>
          </cell>
          <cell r="D162" t="str">
            <v>Nguyễn Đắc Dậu</v>
          </cell>
          <cell r="E162" t="str">
            <v>HD</v>
          </cell>
        </row>
        <row r="163">
          <cell r="B163" t="str">
            <v>B902</v>
          </cell>
          <cell r="C163">
            <v>1406111685</v>
          </cell>
          <cell r="D163" t="str">
            <v>Đới Thị Thúy Hằng</v>
          </cell>
          <cell r="E163" t="str">
            <v>KL</v>
          </cell>
        </row>
        <row r="164">
          <cell r="B164" t="str">
            <v>B903</v>
          </cell>
          <cell r="C164">
            <v>1406110645</v>
          </cell>
          <cell r="D164" t="str">
            <v>Nguyễn Thuý Anh</v>
          </cell>
          <cell r="E164" t="str">
            <v>KL</v>
          </cell>
        </row>
        <row r="165">
          <cell r="B165" t="str">
            <v>B904</v>
          </cell>
          <cell r="C165">
            <v>1406110646</v>
          </cell>
          <cell r="D165" t="str">
            <v>Trần Anh Hiền</v>
          </cell>
          <cell r="E165" t="str">
            <v>KL</v>
          </cell>
        </row>
        <row r="166">
          <cell r="B166" t="str">
            <v>B905</v>
          </cell>
          <cell r="C166">
            <v>1406111686</v>
          </cell>
          <cell r="D166" t="str">
            <v>Đỗ Thị Thu Phương</v>
          </cell>
          <cell r="E166" t="str">
            <v>KL</v>
          </cell>
        </row>
        <row r="167">
          <cell r="B167" t="str">
            <v>B906</v>
          </cell>
          <cell r="C167">
            <v>1406110648</v>
          </cell>
          <cell r="D167" t="str">
            <v>Trần Thị Xuân Hòa</v>
          </cell>
          <cell r="E167" t="str">
            <v>KL</v>
          </cell>
        </row>
        <row r="168">
          <cell r="B168" t="str">
            <v>C1001</v>
          </cell>
          <cell r="C168">
            <v>1406110759</v>
          </cell>
          <cell r="D168" t="str">
            <v>Nguyễn Duy Hưng</v>
          </cell>
          <cell r="E168" t="str">
            <v>KL</v>
          </cell>
        </row>
        <row r="169">
          <cell r="B169" t="str">
            <v>C1002</v>
          </cell>
          <cell r="C169">
            <v>1406110760</v>
          </cell>
          <cell r="D169" t="str">
            <v>Khổng Anh Cường</v>
          </cell>
          <cell r="E169" t="str">
            <v>KL</v>
          </cell>
        </row>
        <row r="170">
          <cell r="B170" t="str">
            <v>C1003</v>
          </cell>
          <cell r="C170">
            <v>1406110761</v>
          </cell>
          <cell r="D170" t="str">
            <v>Đặng Thị Bích Hòa</v>
          </cell>
          <cell r="E170" t="str">
            <v>KL</v>
          </cell>
        </row>
        <row r="171">
          <cell r="B171" t="str">
            <v>C1004</v>
          </cell>
          <cell r="C171">
            <v>1406110762</v>
          </cell>
          <cell r="D171" t="str">
            <v>Vũ Xuân Trường</v>
          </cell>
          <cell r="E171" t="str">
            <v>KL</v>
          </cell>
        </row>
        <row r="172">
          <cell r="B172" t="str">
            <v>C101</v>
          </cell>
          <cell r="C172">
            <v>1406110655</v>
          </cell>
          <cell r="D172" t="str">
            <v>Phạm Minh Hà</v>
          </cell>
          <cell r="E172" t="str">
            <v>KL</v>
          </cell>
        </row>
        <row r="173">
          <cell r="B173" t="str">
            <v>C102</v>
          </cell>
          <cell r="C173">
            <v>1406111687</v>
          </cell>
          <cell r="D173" t="str">
            <v>Vũ Thị Dung</v>
          </cell>
          <cell r="E173" t="str">
            <v>HD</v>
          </cell>
        </row>
        <row r="174">
          <cell r="B174" t="str">
            <v>C103</v>
          </cell>
          <cell r="C174">
            <v>1406111299</v>
          </cell>
          <cell r="D174" t="str">
            <v>Nguyễn Thị Diễm Hương/ Hoàng Hải</v>
          </cell>
          <cell r="E174" t="str">
            <v>KL</v>
          </cell>
        </row>
        <row r="175">
          <cell r="B175" t="str">
            <v>C104</v>
          </cell>
          <cell r="C175">
            <v>1406110658</v>
          </cell>
          <cell r="D175" t="str">
            <v>Nguyễn Vũ Long</v>
          </cell>
          <cell r="E175" t="str">
            <v>KL</v>
          </cell>
        </row>
        <row r="176">
          <cell r="B176" t="str">
            <v>C105</v>
          </cell>
          <cell r="C176">
            <v>1406110659</v>
          </cell>
          <cell r="D176" t="str">
            <v>Nguyễn Ngọc Lượng</v>
          </cell>
          <cell r="E176" t="str">
            <v>KL</v>
          </cell>
        </row>
        <row r="177">
          <cell r="B177" t="str">
            <v>C106</v>
          </cell>
          <cell r="C177">
            <v>1406110660</v>
          </cell>
          <cell r="D177" t="str">
            <v>Trần Thị Thu Hương</v>
          </cell>
          <cell r="E177" t="str">
            <v>KL</v>
          </cell>
        </row>
        <row r="178">
          <cell r="B178" t="str">
            <v>C107</v>
          </cell>
          <cell r="C178">
            <v>1406111688</v>
          </cell>
          <cell r="D178" t="str">
            <v>Nguyễn Thị Nhung Tuyết</v>
          </cell>
          <cell r="E178" t="str">
            <v>KL</v>
          </cell>
        </row>
        <row r="179">
          <cell r="B179" t="str">
            <v>C108</v>
          </cell>
          <cell r="C179">
            <v>1406110661</v>
          </cell>
          <cell r="D179" t="str">
            <v>Đặng Văn Dũng</v>
          </cell>
          <cell r="E179" t="str">
            <v>KL</v>
          </cell>
        </row>
        <row r="180">
          <cell r="B180" t="str">
            <v>C109</v>
          </cell>
          <cell r="C180">
            <v>1406110662</v>
          </cell>
          <cell r="D180" t="str">
            <v>Trần Phan Hữu</v>
          </cell>
          <cell r="E180" t="str">
            <v>KL</v>
          </cell>
        </row>
        <row r="181">
          <cell r="B181" t="str">
            <v>C110</v>
          </cell>
          <cell r="C181">
            <v>1406111689</v>
          </cell>
          <cell r="D181" t="str">
            <v>Lê Thị Quỳnh Trang</v>
          </cell>
          <cell r="E181" t="str">
            <v>HD</v>
          </cell>
        </row>
        <row r="182">
          <cell r="B182" t="str">
            <v>C111</v>
          </cell>
          <cell r="C182">
            <v>1406110664</v>
          </cell>
          <cell r="D182" t="str">
            <v>Đặng Thị Liên</v>
          </cell>
          <cell r="E182" t="str">
            <v>KL</v>
          </cell>
        </row>
        <row r="183">
          <cell r="B183" t="str">
            <v>C112</v>
          </cell>
          <cell r="C183">
            <v>1406110665</v>
          </cell>
          <cell r="D183" t="str">
            <v>Phan Đức Anh</v>
          </cell>
          <cell r="E183" t="str">
            <v>KL</v>
          </cell>
        </row>
        <row r="184">
          <cell r="B184" t="str">
            <v>C113</v>
          </cell>
          <cell r="C184">
            <v>1406110666</v>
          </cell>
          <cell r="D184" t="str">
            <v>Nguyễn Thị Diễm Hương</v>
          </cell>
          <cell r="E184" t="str">
            <v>KL</v>
          </cell>
        </row>
        <row r="185">
          <cell r="B185" t="str">
            <v>C114</v>
          </cell>
          <cell r="C185">
            <v>1406110667</v>
          </cell>
          <cell r="D185" t="str">
            <v>Phan Công Hải</v>
          </cell>
          <cell r="E185" t="str">
            <v>KL</v>
          </cell>
        </row>
        <row r="186">
          <cell r="B186" t="str">
            <v>C115</v>
          </cell>
          <cell r="C186">
            <v>1406110668</v>
          </cell>
          <cell r="D186" t="str">
            <v>Đặng Thị Huyền Anh</v>
          </cell>
          <cell r="E186" t="str">
            <v>KL</v>
          </cell>
        </row>
        <row r="187">
          <cell r="B187" t="str">
            <v>C116</v>
          </cell>
          <cell r="C187">
            <v>1406110669</v>
          </cell>
          <cell r="D187" t="str">
            <v>Phạm Thu Trang</v>
          </cell>
          <cell r="E187" t="str">
            <v>KL</v>
          </cell>
        </row>
        <row r="188">
          <cell r="B188" t="str">
            <v>C117</v>
          </cell>
          <cell r="C188">
            <v>1406111541</v>
          </cell>
          <cell r="D188" t="str">
            <v>Hoàng Hưũ Hà</v>
          </cell>
          <cell r="E188" t="str">
            <v>KL</v>
          </cell>
        </row>
        <row r="189">
          <cell r="B189" t="str">
            <v>C201</v>
          </cell>
          <cell r="C189">
            <v>1406110670</v>
          </cell>
          <cell r="D189" t="str">
            <v>Nguyễn Vạn Thắng</v>
          </cell>
          <cell r="E189" t="str">
            <v>HD</v>
          </cell>
        </row>
        <row r="190">
          <cell r="B190" t="str">
            <v>C202</v>
          </cell>
          <cell r="C190">
            <v>1406111250</v>
          </cell>
          <cell r="D190" t="str">
            <v>Nguyễn Thị Thu Hà</v>
          </cell>
          <cell r="E190" t="str">
            <v>KL</v>
          </cell>
        </row>
        <row r="191">
          <cell r="B191" t="str">
            <v>C203</v>
          </cell>
          <cell r="C191">
            <v>1406110672</v>
          </cell>
          <cell r="D191" t="str">
            <v>Đào Thúy Hà</v>
          </cell>
          <cell r="E191" t="str">
            <v>KL</v>
          </cell>
        </row>
        <row r="192">
          <cell r="B192" t="str">
            <v>C204</v>
          </cell>
          <cell r="C192">
            <v>1406110673</v>
          </cell>
          <cell r="D192" t="str">
            <v>Nguyễn Thị Thu Hương</v>
          </cell>
          <cell r="E192" t="str">
            <v>KL</v>
          </cell>
        </row>
        <row r="193">
          <cell r="B193" t="str">
            <v>C205</v>
          </cell>
          <cell r="C193">
            <v>1406110674</v>
          </cell>
          <cell r="D193" t="str">
            <v>Trần Mai Lan</v>
          </cell>
          <cell r="E193" t="str">
            <v>KL</v>
          </cell>
        </row>
        <row r="194">
          <cell r="B194" t="str">
            <v>C206</v>
          </cell>
          <cell r="C194">
            <v>1406110675</v>
          </cell>
          <cell r="D194" t="str">
            <v>Nguyễn Quỳnh Chi</v>
          </cell>
          <cell r="E194" t="str">
            <v>KL</v>
          </cell>
        </row>
        <row r="195">
          <cell r="B195" t="str">
            <v>C207</v>
          </cell>
          <cell r="C195">
            <v>1406111642</v>
          </cell>
          <cell r="D195" t="str">
            <v>Trần Anh Kiệt</v>
          </cell>
          <cell r="E195" t="str">
            <v>KL</v>
          </cell>
        </row>
        <row r="196">
          <cell r="B196" t="str">
            <v>C208</v>
          </cell>
          <cell r="C196">
            <v>1406110676</v>
          </cell>
          <cell r="D196" t="str">
            <v>Nguyễn Tiền Hải</v>
          </cell>
          <cell r="E196" t="str">
            <v>KL</v>
          </cell>
        </row>
        <row r="197">
          <cell r="B197" t="str">
            <v>C209</v>
          </cell>
          <cell r="C197">
            <v>1406110677</v>
          </cell>
          <cell r="D197" t="str">
            <v>Nguyễn Quốc Huy</v>
          </cell>
          <cell r="E197" t="str">
            <v>KL</v>
          </cell>
        </row>
        <row r="198">
          <cell r="B198" t="str">
            <v>C210</v>
          </cell>
          <cell r="C198">
            <v>1406110678</v>
          </cell>
          <cell r="D198" t="str">
            <v>Nguyễn Thị Đoan Trang</v>
          </cell>
          <cell r="E198" t="str">
            <v>KL</v>
          </cell>
        </row>
        <row r="199">
          <cell r="B199" t="str">
            <v>C211</v>
          </cell>
          <cell r="C199">
            <v>1406111690</v>
          </cell>
          <cell r="D199" t="str">
            <v>Nguyễn Công Nam</v>
          </cell>
          <cell r="E199" t="str">
            <v>KL</v>
          </cell>
        </row>
        <row r="200">
          <cell r="B200" t="str">
            <v>C212</v>
          </cell>
          <cell r="C200">
            <v>1406111643</v>
          </cell>
          <cell r="D200" t="str">
            <v>Nguyễn Phương Lân</v>
          </cell>
          <cell r="E200" t="str">
            <v>HD</v>
          </cell>
        </row>
        <row r="201">
          <cell r="B201" t="str">
            <v>C213</v>
          </cell>
          <cell r="C201">
            <v>1406111691</v>
          </cell>
          <cell r="D201" t="str">
            <v>Phạm Lâm Quyết</v>
          </cell>
          <cell r="E201" t="str">
            <v>KL</v>
          </cell>
        </row>
        <row r="202">
          <cell r="B202" t="str">
            <v>C214</v>
          </cell>
          <cell r="C202">
            <v>1406110681</v>
          </cell>
          <cell r="D202" t="str">
            <v>Vũ Huy Tân/Vũ Quỳnh Nhung</v>
          </cell>
          <cell r="E202" t="str">
            <v>KL</v>
          </cell>
        </row>
        <row r="203">
          <cell r="B203" t="str">
            <v>C215</v>
          </cell>
          <cell r="C203">
            <v>1406110682</v>
          </cell>
          <cell r="D203" t="str">
            <v>Hồ Thanh Hương</v>
          </cell>
          <cell r="E203" t="str">
            <v>KL</v>
          </cell>
        </row>
        <row r="204">
          <cell r="B204" t="str">
            <v>C216</v>
          </cell>
          <cell r="C204">
            <v>1406111644</v>
          </cell>
          <cell r="D204" t="str">
            <v>Nguyễn Hồng Vinh</v>
          </cell>
          <cell r="E204" t="str">
            <v>KL</v>
          </cell>
        </row>
        <row r="205">
          <cell r="B205" t="str">
            <v>C217</v>
          </cell>
          <cell r="C205">
            <v>1406110683</v>
          </cell>
          <cell r="D205" t="str">
            <v>Trần Văn Thắng</v>
          </cell>
          <cell r="E205" t="str">
            <v>KL</v>
          </cell>
        </row>
        <row r="206">
          <cell r="B206" t="str">
            <v>C218</v>
          </cell>
          <cell r="C206">
            <v>1406111628</v>
          </cell>
          <cell r="D206" t="str">
            <v>Nguyễn Thị Mùi</v>
          </cell>
          <cell r="E206" t="str">
            <v>KL</v>
          </cell>
        </row>
        <row r="207">
          <cell r="B207" t="str">
            <v>C301</v>
          </cell>
          <cell r="C207">
            <v>1406111692</v>
          </cell>
          <cell r="D207" t="str">
            <v>Hồ Thị Cẩm Linh</v>
          </cell>
          <cell r="E207" t="str">
            <v>KL</v>
          </cell>
        </row>
        <row r="208">
          <cell r="B208" t="str">
            <v>C302</v>
          </cell>
          <cell r="C208">
            <v>1406110685</v>
          </cell>
          <cell r="D208" t="str">
            <v>Nguyễn Mạnh Bằng</v>
          </cell>
          <cell r="E208" t="str">
            <v>KL</v>
          </cell>
        </row>
        <row r="209">
          <cell r="B209" t="str">
            <v>C303</v>
          </cell>
          <cell r="C209">
            <v>1406110686</v>
          </cell>
          <cell r="D209" t="str">
            <v>Nguyễn Thị Tân Sinh</v>
          </cell>
          <cell r="E209" t="str">
            <v>KL</v>
          </cell>
        </row>
        <row r="210">
          <cell r="B210" t="str">
            <v>C304</v>
          </cell>
          <cell r="C210">
            <v>1406110687</v>
          </cell>
          <cell r="D210" t="str">
            <v>Nguyễn Thành Nam</v>
          </cell>
          <cell r="E210" t="str">
            <v>KL</v>
          </cell>
        </row>
        <row r="211">
          <cell r="B211" t="str">
            <v>C305</v>
          </cell>
          <cell r="C211">
            <v>1406110688</v>
          </cell>
          <cell r="D211" t="str">
            <v>Trương Mai Hoa</v>
          </cell>
          <cell r="E211" t="str">
            <v>KL</v>
          </cell>
        </row>
        <row r="212">
          <cell r="B212" t="str">
            <v>C306</v>
          </cell>
          <cell r="C212">
            <v>1406110689</v>
          </cell>
          <cell r="D212" t="str">
            <v>Nguyễn Thu Thủy</v>
          </cell>
          <cell r="E212" t="str">
            <v>KL</v>
          </cell>
        </row>
        <row r="213">
          <cell r="B213" t="str">
            <v>C307</v>
          </cell>
          <cell r="C213">
            <v>1406111632</v>
          </cell>
          <cell r="D213" t="str">
            <v>Nguyễn Thị Thu Hà</v>
          </cell>
          <cell r="E213" t="str">
            <v>KL</v>
          </cell>
        </row>
        <row r="214">
          <cell r="B214" t="str">
            <v>C308</v>
          </cell>
          <cell r="C214">
            <v>1406110690</v>
          </cell>
          <cell r="D214" t="str">
            <v>Trần Thị Thúy Nhạn</v>
          </cell>
          <cell r="E214" t="str">
            <v>KL</v>
          </cell>
        </row>
        <row r="215">
          <cell r="B215" t="str">
            <v>C309</v>
          </cell>
          <cell r="C215">
            <v>1406110691</v>
          </cell>
          <cell r="D215" t="str">
            <v>Nguyễn Khang</v>
          </cell>
          <cell r="E215" t="str">
            <v>KL</v>
          </cell>
        </row>
        <row r="216">
          <cell r="B216" t="str">
            <v>C310</v>
          </cell>
          <cell r="C216">
            <v>1406110692</v>
          </cell>
          <cell r="D216" t="str">
            <v>Phan Lệ Nghi</v>
          </cell>
          <cell r="E216" t="str">
            <v>KL</v>
          </cell>
        </row>
        <row r="217">
          <cell r="B217" t="str">
            <v>C311</v>
          </cell>
          <cell r="C217">
            <v>1406110693</v>
          </cell>
          <cell r="D217" t="str">
            <v>Nguyễn Khang</v>
          </cell>
          <cell r="E217" t="str">
            <v>KL</v>
          </cell>
        </row>
        <row r="218">
          <cell r="B218" t="str">
            <v>C312</v>
          </cell>
          <cell r="C218">
            <v>1406111464</v>
          </cell>
          <cell r="D218" t="str">
            <v>Trần Thị Thu Hương</v>
          </cell>
          <cell r="E218" t="str">
            <v>KL</v>
          </cell>
        </row>
        <row r="219">
          <cell r="B219" t="str">
            <v>C313</v>
          </cell>
          <cell r="C219">
            <v>1406110694</v>
          </cell>
          <cell r="D219" t="str">
            <v>Nguyễn Hồng Phong</v>
          </cell>
          <cell r="E219" t="str">
            <v>KL</v>
          </cell>
        </row>
        <row r="220">
          <cell r="B220" t="str">
            <v>C314</v>
          </cell>
          <cell r="C220">
            <v>1406110695</v>
          </cell>
          <cell r="D220" t="str">
            <v>Nguyễn Thị Mùi</v>
          </cell>
          <cell r="E220" t="str">
            <v>KL</v>
          </cell>
        </row>
        <row r="221">
          <cell r="B221" t="str">
            <v>C315</v>
          </cell>
          <cell r="C221">
            <v>1406110696</v>
          </cell>
          <cell r="D221" t="str">
            <v>Trần Chương Huyến</v>
          </cell>
          <cell r="E221" t="str">
            <v>KL</v>
          </cell>
        </row>
        <row r="222">
          <cell r="B222" t="str">
            <v>C316</v>
          </cell>
          <cell r="C222">
            <v>1406111445</v>
          </cell>
          <cell r="D222" t="str">
            <v>Trần Thị Tố Nga</v>
          </cell>
          <cell r="E222" t="str">
            <v>KL</v>
          </cell>
        </row>
        <row r="223">
          <cell r="B223" t="str">
            <v>C317</v>
          </cell>
          <cell r="C223">
            <v>1406110697</v>
          </cell>
          <cell r="D223" t="str">
            <v>Nguyễn Thị Thanh Hà</v>
          </cell>
          <cell r="E223" t="str">
            <v>KL</v>
          </cell>
        </row>
        <row r="224">
          <cell r="B224" t="str">
            <v>C318</v>
          </cell>
          <cell r="C224">
            <v>1406110698</v>
          </cell>
          <cell r="D224" t="str">
            <v>Lê Thị Thu Hương</v>
          </cell>
          <cell r="E224" t="str">
            <v>KL</v>
          </cell>
        </row>
        <row r="225">
          <cell r="B225" t="str">
            <v>C401</v>
          </cell>
          <cell r="C225">
            <v>1406110699</v>
          </cell>
          <cell r="D225" t="str">
            <v>Khúc Trung Kiên</v>
          </cell>
          <cell r="E225" t="str">
            <v>KL</v>
          </cell>
        </row>
        <row r="226">
          <cell r="B226" t="str">
            <v>C402</v>
          </cell>
          <cell r="C226">
            <v>1406110700</v>
          </cell>
          <cell r="D226" t="str">
            <v>Phan Đào Nguyên</v>
          </cell>
          <cell r="E226" t="str">
            <v>KL</v>
          </cell>
        </row>
        <row r="227">
          <cell r="B227" t="str">
            <v>C403</v>
          </cell>
          <cell r="C227">
            <v>1406110701</v>
          </cell>
          <cell r="D227" t="str">
            <v>Nguyễn Ngọc Hồng Sơn</v>
          </cell>
          <cell r="E227" t="str">
            <v>KL</v>
          </cell>
        </row>
        <row r="228">
          <cell r="B228" t="str">
            <v>C404</v>
          </cell>
          <cell r="C228">
            <v>1406110702</v>
          </cell>
          <cell r="D228" t="str">
            <v>Trần Thị Mão</v>
          </cell>
          <cell r="E228" t="str">
            <v>KL</v>
          </cell>
        </row>
        <row r="229">
          <cell r="B229" t="str">
            <v>C405</v>
          </cell>
          <cell r="C229">
            <v>1406110703</v>
          </cell>
          <cell r="D229" t="str">
            <v>Lê Đức Đồng</v>
          </cell>
          <cell r="E229" t="str">
            <v>KL</v>
          </cell>
        </row>
        <row r="230">
          <cell r="B230" t="str">
            <v>C406</v>
          </cell>
          <cell r="C230">
            <v>1406110704</v>
          </cell>
          <cell r="D230" t="str">
            <v>Lâm Thị Huyền</v>
          </cell>
          <cell r="E230" t="str">
            <v>KL</v>
          </cell>
        </row>
        <row r="231">
          <cell r="B231" t="str">
            <v>C407</v>
          </cell>
          <cell r="C231">
            <v>1406111645</v>
          </cell>
          <cell r="D231" t="str">
            <v>Nông Thị Minh Anh</v>
          </cell>
          <cell r="E231" t="str">
            <v>KL</v>
          </cell>
        </row>
        <row r="232">
          <cell r="B232" t="str">
            <v>C408</v>
          </cell>
          <cell r="C232">
            <v>1406111693</v>
          </cell>
          <cell r="D232" t="str">
            <v>Nguyễn Quốc Huy</v>
          </cell>
          <cell r="E232" t="str">
            <v>HD</v>
          </cell>
        </row>
        <row r="233">
          <cell r="B233" t="str">
            <v>C409</v>
          </cell>
          <cell r="C233">
            <v>1406110706</v>
          </cell>
          <cell r="D233" t="str">
            <v>Vũ Hồng Hoa</v>
          </cell>
          <cell r="E233" t="str">
            <v>KL</v>
          </cell>
        </row>
        <row r="234">
          <cell r="B234" t="str">
            <v>C410</v>
          </cell>
          <cell r="C234">
            <v>1406110707</v>
          </cell>
          <cell r="D234" t="str">
            <v>Nguyễn Thị Hoài Quy</v>
          </cell>
          <cell r="E234" t="str">
            <v>KL</v>
          </cell>
        </row>
        <row r="235">
          <cell r="B235" t="str">
            <v>C411</v>
          </cell>
          <cell r="C235">
            <v>1406110708</v>
          </cell>
          <cell r="D235" t="str">
            <v>Vũ Thị Kim Khuyên</v>
          </cell>
          <cell r="E235" t="str">
            <v>KL</v>
          </cell>
        </row>
        <row r="236">
          <cell r="B236" t="str">
            <v>C412</v>
          </cell>
          <cell r="C236">
            <v>1406111646</v>
          </cell>
          <cell r="D236" t="str">
            <v>Nguyễn Thanh Diệu Hương</v>
          </cell>
          <cell r="E236" t="str">
            <v>KL</v>
          </cell>
        </row>
        <row r="237">
          <cell r="B237" t="str">
            <v>C413</v>
          </cell>
          <cell r="C237">
            <v>1406110709</v>
          </cell>
          <cell r="D237" t="str">
            <v>Đỗ Thị Thu Trang</v>
          </cell>
          <cell r="E237" t="str">
            <v>KL</v>
          </cell>
        </row>
        <row r="238">
          <cell r="B238" t="str">
            <v>C414</v>
          </cell>
          <cell r="C238">
            <v>1406110710</v>
          </cell>
          <cell r="D238" t="str">
            <v>Vũ Vân Quỳnh</v>
          </cell>
          <cell r="E238" t="str">
            <v>KL</v>
          </cell>
        </row>
        <row r="239">
          <cell r="B239" t="str">
            <v>C415</v>
          </cell>
          <cell r="C239">
            <v>1406111694</v>
          </cell>
          <cell r="D239" t="str">
            <v>Phạm Thế Hùng/Nguyễn Thị Thu</v>
          </cell>
          <cell r="E239" t="str">
            <v>KL</v>
          </cell>
        </row>
        <row r="240">
          <cell r="B240" t="str">
            <v>C416</v>
          </cell>
          <cell r="C240">
            <v>1406111695</v>
          </cell>
          <cell r="D240" t="str">
            <v>Vũ Văn Hoan </v>
          </cell>
          <cell r="E240" t="str">
            <v>KL</v>
          </cell>
        </row>
        <row r="241">
          <cell r="B241" t="str">
            <v>C417</v>
          </cell>
          <cell r="C241">
            <v>1406110712</v>
          </cell>
          <cell r="D241" t="str">
            <v>Vũ Thúy Hường</v>
          </cell>
          <cell r="E241" t="str">
            <v>KL</v>
          </cell>
        </row>
        <row r="242">
          <cell r="B242" t="str">
            <v>C418</v>
          </cell>
          <cell r="C242">
            <v>1406110713</v>
          </cell>
          <cell r="D242" t="str">
            <v>Nguyễn Thu Hồng</v>
          </cell>
          <cell r="E242" t="str">
            <v>KL</v>
          </cell>
        </row>
        <row r="243">
          <cell r="B243" t="str">
            <v>C501</v>
          </cell>
          <cell r="C243">
            <v>1406110714</v>
          </cell>
          <cell r="D243" t="str">
            <v>Lê Thị Hải Bình</v>
          </cell>
          <cell r="E243" t="str">
            <v>KL</v>
          </cell>
        </row>
        <row r="244">
          <cell r="B244" t="str">
            <v>C502</v>
          </cell>
          <cell r="C244">
            <v>1406110715</v>
          </cell>
          <cell r="D244" t="str">
            <v>Nguyễn Hồng Nga</v>
          </cell>
          <cell r="E244" t="str">
            <v>KL</v>
          </cell>
        </row>
        <row r="245">
          <cell r="B245" t="str">
            <v>C503</v>
          </cell>
          <cell r="C245">
            <v>1406110716</v>
          </cell>
          <cell r="D245" t="str">
            <v>Nguyễn Thị Bích Huệ</v>
          </cell>
          <cell r="E245" t="str">
            <v>KL</v>
          </cell>
        </row>
        <row r="246">
          <cell r="B246" t="str">
            <v>C504</v>
          </cell>
          <cell r="C246">
            <v>1406110717</v>
          </cell>
          <cell r="D246" t="str">
            <v>Lê Trung Hiếu</v>
          </cell>
          <cell r="E246" t="str">
            <v>KL</v>
          </cell>
        </row>
        <row r="247">
          <cell r="B247" t="str">
            <v>C505</v>
          </cell>
          <cell r="C247">
            <v>1406110718</v>
          </cell>
          <cell r="D247" t="str">
            <v>Nguyễn Thị Thuý Loan</v>
          </cell>
          <cell r="E247" t="str">
            <v>KL</v>
          </cell>
        </row>
        <row r="248">
          <cell r="B248" t="str">
            <v>C506</v>
          </cell>
          <cell r="C248">
            <v>1406110719</v>
          </cell>
          <cell r="D248" t="str">
            <v>Trần Cao Công</v>
          </cell>
          <cell r="E248" t="str">
            <v>KL</v>
          </cell>
        </row>
        <row r="249">
          <cell r="B249" t="str">
            <v>C507</v>
          </cell>
          <cell r="C249">
            <v>1406111647</v>
          </cell>
          <cell r="D249" t="str">
            <v>Đoàn Thị Phương Thảo</v>
          </cell>
          <cell r="E249" t="str">
            <v>KL</v>
          </cell>
        </row>
        <row r="250">
          <cell r="B250" t="str">
            <v>C508</v>
          </cell>
          <cell r="C250">
            <v>1406111095</v>
          </cell>
          <cell r="D250" t="str">
            <v>Đỗ Văn Hoà</v>
          </cell>
          <cell r="E250" t="str">
            <v>KL</v>
          </cell>
        </row>
        <row r="251">
          <cell r="B251" t="str">
            <v>C509</v>
          </cell>
          <cell r="C251">
            <v>1406111696</v>
          </cell>
          <cell r="D251" t="str">
            <v>Nguyễn Thị Hồng Vân</v>
          </cell>
          <cell r="E251" t="str">
            <v>KL</v>
          </cell>
        </row>
        <row r="252">
          <cell r="B252" t="str">
            <v>C510</v>
          </cell>
          <cell r="C252">
            <v>1406110722</v>
          </cell>
          <cell r="D252" t="str">
            <v>Nguyễn Ánh Tuyết</v>
          </cell>
          <cell r="E252" t="str">
            <v>KL</v>
          </cell>
        </row>
        <row r="253">
          <cell r="B253" t="str">
            <v>C511</v>
          </cell>
          <cell r="C253">
            <v>1406111698</v>
          </cell>
          <cell r="D253" t="str">
            <v>Nguyễn Thị Hồng Minh</v>
          </cell>
          <cell r="E253" t="str">
            <v>KL</v>
          </cell>
        </row>
        <row r="254">
          <cell r="B254" t="str">
            <v>C512</v>
          </cell>
          <cell r="C254">
            <v>1406111648</v>
          </cell>
          <cell r="D254" t="str">
            <v>Nguyễn Huy Cường/ Nguyễn Thị Diện</v>
          </cell>
          <cell r="E254" t="str">
            <v>KL</v>
          </cell>
        </row>
        <row r="255">
          <cell r="B255" t="str">
            <v>C513</v>
          </cell>
          <cell r="C255">
            <v>1406110724</v>
          </cell>
          <cell r="D255" t="str">
            <v>Thái Thị Dung</v>
          </cell>
          <cell r="E255" t="str">
            <v>KL</v>
          </cell>
        </row>
        <row r="256">
          <cell r="B256" t="str">
            <v>C514</v>
          </cell>
          <cell r="C256">
            <v>1406110725</v>
          </cell>
          <cell r="D256" t="str">
            <v>Nguyễn Quang Vinh</v>
          </cell>
          <cell r="E256" t="str">
            <v>KL</v>
          </cell>
        </row>
        <row r="257">
          <cell r="B257" t="str">
            <v>C515</v>
          </cell>
          <cell r="C257">
            <v>1406111699</v>
          </cell>
          <cell r="D257" t="str">
            <v>Công ty TNHH Quốc Tế FEI-LING</v>
          </cell>
          <cell r="E257" t="str">
            <v>HD</v>
          </cell>
        </row>
        <row r="258">
          <cell r="B258" t="str">
            <v>C516</v>
          </cell>
          <cell r="C258">
            <v>1406110727</v>
          </cell>
          <cell r="D258" t="str">
            <v>Phạm Thành Trung</v>
          </cell>
          <cell r="E258" t="str">
            <v>KL</v>
          </cell>
        </row>
        <row r="259">
          <cell r="B259" t="str">
            <v>C517</v>
          </cell>
          <cell r="C259">
            <v>1406110728</v>
          </cell>
          <cell r="D259" t="str">
            <v>Nông Thị Lan Chi</v>
          </cell>
          <cell r="E259" t="str">
            <v>KL</v>
          </cell>
        </row>
        <row r="260">
          <cell r="B260" t="str">
            <v>C518</v>
          </cell>
          <cell r="C260">
            <v>1406110729</v>
          </cell>
          <cell r="D260" t="str">
            <v>Nguyễn Hoàng Tuấn</v>
          </cell>
          <cell r="E260" t="str">
            <v>KL</v>
          </cell>
        </row>
        <row r="261">
          <cell r="B261" t="str">
            <v>C601</v>
          </cell>
          <cell r="C261">
            <v>1406111104</v>
          </cell>
          <cell r="D261" t="str">
            <v>Nguyễn Thị Thanh Thủy</v>
          </cell>
          <cell r="E261" t="str">
            <v>KL</v>
          </cell>
        </row>
        <row r="262">
          <cell r="B262" t="str">
            <v>C602</v>
          </cell>
          <cell r="C262">
            <v>1406110731</v>
          </cell>
          <cell r="D262" t="str">
            <v>Nguyễn Tuấn Anh</v>
          </cell>
          <cell r="E262" t="str">
            <v>KL</v>
          </cell>
        </row>
        <row r="263">
          <cell r="B263" t="str">
            <v>C603</v>
          </cell>
          <cell r="C263">
            <v>1406110732</v>
          </cell>
          <cell r="D263" t="str">
            <v>Nguyễn Văn Đính</v>
          </cell>
          <cell r="E263" t="str">
            <v>KL</v>
          </cell>
        </row>
        <row r="264">
          <cell r="B264" t="str">
            <v>C604</v>
          </cell>
          <cell r="C264">
            <v>1406110733</v>
          </cell>
          <cell r="D264" t="str">
            <v>Nguyễn Ngọc Minh</v>
          </cell>
          <cell r="E264" t="str">
            <v>KL</v>
          </cell>
        </row>
        <row r="265">
          <cell r="B265" t="str">
            <v>C605</v>
          </cell>
          <cell r="C265">
            <v>1406111700</v>
          </cell>
          <cell r="D265" t="str">
            <v>Lê Anh Tùng</v>
          </cell>
          <cell r="E265" t="str">
            <v>KL</v>
          </cell>
        </row>
        <row r="266">
          <cell r="B266" t="str">
            <v>C606</v>
          </cell>
          <cell r="C266">
            <v>1406110735</v>
          </cell>
          <cell r="D266" t="str">
            <v>Trần Thị Hồng Sâm</v>
          </cell>
          <cell r="E266" t="str">
            <v>KL</v>
          </cell>
        </row>
        <row r="267">
          <cell r="B267" t="str">
            <v>C607</v>
          </cell>
          <cell r="C267">
            <v>1406110736</v>
          </cell>
          <cell r="D267" t="str">
            <v>Đào Thị Thương</v>
          </cell>
          <cell r="E267" t="str">
            <v>KL</v>
          </cell>
        </row>
        <row r="268">
          <cell r="B268" t="str">
            <v>C608</v>
          </cell>
          <cell r="C268">
            <v>1406110737</v>
          </cell>
          <cell r="D268" t="str">
            <v>Nguyễn Hùng Sơn</v>
          </cell>
          <cell r="E268" t="str">
            <v>KL</v>
          </cell>
        </row>
        <row r="269">
          <cell r="B269" t="str">
            <v>C609</v>
          </cell>
          <cell r="C269">
            <v>1406110738</v>
          </cell>
          <cell r="D269" t="str">
            <v>Lê Thanh Hà</v>
          </cell>
          <cell r="E269" t="str">
            <v>KL</v>
          </cell>
        </row>
        <row r="270">
          <cell r="B270" t="str">
            <v>C610</v>
          </cell>
          <cell r="C270">
            <v>1406110739</v>
          </cell>
          <cell r="D270" t="str">
            <v>Trịnh Văn Tiến</v>
          </cell>
          <cell r="E270" t="str">
            <v>KL</v>
          </cell>
        </row>
        <row r="271">
          <cell r="B271" t="str">
            <v>C611</v>
          </cell>
          <cell r="C271">
            <v>1406110740</v>
          </cell>
          <cell r="D271" t="str">
            <v>Lê Quỳnh Mai</v>
          </cell>
          <cell r="E271" t="str">
            <v>KL</v>
          </cell>
        </row>
        <row r="272">
          <cell r="B272" t="str">
            <v>C612</v>
          </cell>
          <cell r="C272">
            <v>1406110741</v>
          </cell>
          <cell r="D272" t="str">
            <v>Hoàng Mạnh Cường</v>
          </cell>
          <cell r="E272" t="str">
            <v>KL</v>
          </cell>
        </row>
        <row r="273">
          <cell r="B273" t="str">
            <v>C613</v>
          </cell>
          <cell r="C273">
            <v>1406111701</v>
          </cell>
          <cell r="D273" t="str">
            <v>Nguyễn Thanh Vân</v>
          </cell>
          <cell r="E273" t="str">
            <v>KL</v>
          </cell>
        </row>
        <row r="274">
          <cell r="B274" t="str">
            <v>C614</v>
          </cell>
          <cell r="C274">
            <v>1406110743</v>
          </cell>
          <cell r="D274" t="str">
            <v>Nguyễn Thị Hiên</v>
          </cell>
          <cell r="E274" t="str">
            <v>KL</v>
          </cell>
        </row>
        <row r="275">
          <cell r="B275" t="str">
            <v>C615</v>
          </cell>
          <cell r="C275">
            <v>1406110744</v>
          </cell>
          <cell r="D275" t="str">
            <v>Nguyễn Mạnh Cường</v>
          </cell>
          <cell r="E275" t="str">
            <v>KL</v>
          </cell>
        </row>
        <row r="276">
          <cell r="B276" t="str">
            <v>C616</v>
          </cell>
          <cell r="C276">
            <v>1406111376</v>
          </cell>
          <cell r="D276" t="str">
            <v>Nguyễn Thị Thu Hương</v>
          </cell>
          <cell r="E276" t="str">
            <v>KL</v>
          </cell>
        </row>
        <row r="277">
          <cell r="B277" t="str">
            <v>C617</v>
          </cell>
          <cell r="C277">
            <v>1406110745</v>
          </cell>
          <cell r="D277" t="str">
            <v>Trần Thị Tố Nga</v>
          </cell>
          <cell r="E277" t="str">
            <v>KL</v>
          </cell>
        </row>
        <row r="278">
          <cell r="B278" t="str">
            <v>C618</v>
          </cell>
          <cell r="C278">
            <v>1406110746</v>
          </cell>
          <cell r="D278" t="str">
            <v>Lê Đức Trung</v>
          </cell>
          <cell r="E278" t="str">
            <v>KL</v>
          </cell>
        </row>
        <row r="279">
          <cell r="B279" t="str">
            <v>C701</v>
          </cell>
          <cell r="C279">
            <v>1406110747</v>
          </cell>
          <cell r="D279" t="str">
            <v> Park kuynchul</v>
          </cell>
          <cell r="E279" t="str">
            <v>KL</v>
          </cell>
        </row>
        <row r="280">
          <cell r="B280" t="str">
            <v>C702</v>
          </cell>
          <cell r="C280">
            <v>1406111120</v>
          </cell>
          <cell r="D280" t="str">
            <v>Đặng Duy Tùng</v>
          </cell>
          <cell r="E280" t="str">
            <v>KL</v>
          </cell>
        </row>
        <row r="281">
          <cell r="B281" t="str">
            <v>C703</v>
          </cell>
          <cell r="C281">
            <v>1406110749</v>
          </cell>
          <cell r="D281" t="str">
            <v>Kim Yu San</v>
          </cell>
          <cell r="E281" t="str">
            <v>KL</v>
          </cell>
        </row>
        <row r="282">
          <cell r="B282" t="str">
            <v>C704</v>
          </cell>
          <cell r="C282">
            <v>1406110750</v>
          </cell>
          <cell r="D282" t="str">
            <v>Vũ Lộc</v>
          </cell>
          <cell r="E282" t="str">
            <v>KL</v>
          </cell>
        </row>
        <row r="283">
          <cell r="B283" t="str">
            <v>C801</v>
          </cell>
          <cell r="C283">
            <v>1406110751</v>
          </cell>
          <cell r="D283" t="str">
            <v>Nguyễn Minh Huy</v>
          </cell>
          <cell r="E283" t="str">
            <v>KL</v>
          </cell>
        </row>
        <row r="284">
          <cell r="B284" t="str">
            <v>C802</v>
          </cell>
          <cell r="C284">
            <v>1406110752</v>
          </cell>
          <cell r="D284" t="str">
            <v>Phạm Thị Quyên</v>
          </cell>
          <cell r="E284" t="str">
            <v>KL</v>
          </cell>
        </row>
        <row r="285">
          <cell r="B285" t="str">
            <v>C803</v>
          </cell>
          <cell r="C285">
            <v>1406110753</v>
          </cell>
          <cell r="D285" t="str">
            <v>Nguyễn Thị phương Vân</v>
          </cell>
          <cell r="E285" t="str">
            <v>KL</v>
          </cell>
        </row>
        <row r="286">
          <cell r="B286" t="str">
            <v>C804</v>
          </cell>
          <cell r="C286">
            <v>1406111702</v>
          </cell>
          <cell r="D286" t="str">
            <v>Đỗ Thị Mỹ Ngọc</v>
          </cell>
          <cell r="E286" t="str">
            <v>KL</v>
          </cell>
        </row>
        <row r="287">
          <cell r="B287" t="str">
            <v>C901</v>
          </cell>
          <cell r="C287">
            <v>1406110755</v>
          </cell>
          <cell r="D287" t="str">
            <v>Trần Hải Học</v>
          </cell>
          <cell r="E287" t="str">
            <v>KL</v>
          </cell>
        </row>
        <row r="288">
          <cell r="B288" t="str">
            <v>C902</v>
          </cell>
          <cell r="C288">
            <v>1406111703</v>
          </cell>
          <cell r="D288" t="str">
            <v>Phạm Đình Thông</v>
          </cell>
          <cell r="E288" t="str">
            <v>KL</v>
          </cell>
        </row>
        <row r="289">
          <cell r="B289" t="str">
            <v>C903</v>
          </cell>
          <cell r="C289">
            <v>1406110757</v>
          </cell>
          <cell r="D289" t="str">
            <v>Trịnh Mai Linh</v>
          </cell>
          <cell r="E289" t="str">
            <v>KL</v>
          </cell>
        </row>
        <row r="290">
          <cell r="B290" t="str">
            <v>C904</v>
          </cell>
          <cell r="C290">
            <v>1406110758</v>
          </cell>
          <cell r="D290" t="str">
            <v>Trịnh Mai Linh</v>
          </cell>
          <cell r="E290" t="str">
            <v>KL</v>
          </cell>
        </row>
        <row r="291">
          <cell r="B291" t="str">
            <v>E1001</v>
          </cell>
          <cell r="C291">
            <v>1406110784</v>
          </cell>
          <cell r="D291" t="str">
            <v>Nguyễn Thị Thu Hằng</v>
          </cell>
          <cell r="E291" t="str">
            <v>KL</v>
          </cell>
        </row>
        <row r="292">
          <cell r="B292" t="str">
            <v>E1002</v>
          </cell>
          <cell r="C292">
            <v>1406110785</v>
          </cell>
          <cell r="D292" t="str">
            <v>Bùi Hải Nguyên</v>
          </cell>
          <cell r="E292" t="str">
            <v>KL</v>
          </cell>
        </row>
        <row r="293">
          <cell r="B293" t="str">
            <v>E1003</v>
          </cell>
          <cell r="C293">
            <v>1406110786</v>
          </cell>
          <cell r="D293" t="str">
            <v>Cao Khánh Phương</v>
          </cell>
          <cell r="E293" t="str">
            <v>KL</v>
          </cell>
        </row>
        <row r="294">
          <cell r="B294" t="str">
            <v>E1004</v>
          </cell>
          <cell r="C294">
            <v>1406110787</v>
          </cell>
          <cell r="D294" t="str">
            <v> Đào Anh Vũ</v>
          </cell>
          <cell r="E294" t="str">
            <v>KL</v>
          </cell>
        </row>
        <row r="295">
          <cell r="B295" t="str">
            <v>E1101</v>
          </cell>
          <cell r="C295">
            <v>1406110323</v>
          </cell>
          <cell r="D295" t="str">
            <v>Phạm Đức Tú</v>
          </cell>
          <cell r="E295" t="str">
            <v>KL</v>
          </cell>
        </row>
        <row r="296">
          <cell r="B296" t="str">
            <v>E1102</v>
          </cell>
          <cell r="C296">
            <v>1406111704</v>
          </cell>
          <cell r="D296" t="str">
            <v>Đào Thị Chân Phương</v>
          </cell>
          <cell r="E296" t="str">
            <v>KL</v>
          </cell>
        </row>
        <row r="297">
          <cell r="B297" t="str">
            <v>E1103</v>
          </cell>
          <cell r="C297">
            <v>1406110790</v>
          </cell>
          <cell r="D297" t="str">
            <v>Phạm Thị Sáng</v>
          </cell>
          <cell r="E297" t="str">
            <v>KL</v>
          </cell>
        </row>
        <row r="298">
          <cell r="B298" t="str">
            <v>E1104</v>
          </cell>
          <cell r="C298">
            <v>1406110791</v>
          </cell>
          <cell r="D298" t="str">
            <v>Bùi Thiện Minh</v>
          </cell>
          <cell r="E298" t="str">
            <v>KL</v>
          </cell>
        </row>
        <row r="299">
          <cell r="B299" t="str">
            <v>E1201</v>
          </cell>
          <cell r="C299">
            <v>1406110792</v>
          </cell>
          <cell r="D299" t="str">
            <v>Nguyễn Vũ Long</v>
          </cell>
          <cell r="E299" t="str">
            <v>KL</v>
          </cell>
        </row>
        <row r="300">
          <cell r="B300" t="str">
            <v>E1202</v>
          </cell>
          <cell r="C300">
            <v>1406110793</v>
          </cell>
          <cell r="D300" t="str">
            <v>Nguyễn Thị Lan Anh</v>
          </cell>
          <cell r="E300" t="str">
            <v>KL</v>
          </cell>
        </row>
        <row r="301">
          <cell r="B301" t="str">
            <v>E1203</v>
          </cell>
          <cell r="C301">
            <v>1406110794</v>
          </cell>
          <cell r="D301" t="str">
            <v>Huỳnh Thị Quỳnh Nga</v>
          </cell>
          <cell r="E301" t="str">
            <v>KL</v>
          </cell>
        </row>
        <row r="302">
          <cell r="B302" t="str">
            <v>E1204</v>
          </cell>
          <cell r="C302">
            <v>1406110795</v>
          </cell>
          <cell r="D302" t="str">
            <v>Nguyễn Việt Hùng</v>
          </cell>
          <cell r="E302" t="str">
            <v>KL</v>
          </cell>
        </row>
        <row r="303">
          <cell r="B303" t="str">
            <v>E12A01</v>
          </cell>
          <cell r="C303">
            <v>1406111705</v>
          </cell>
          <cell r="D303" t="str">
            <v>Nguyễn Thị Thành</v>
          </cell>
          <cell r="E303" t="str">
            <v>KL</v>
          </cell>
        </row>
        <row r="304">
          <cell r="B304" t="str">
            <v>E1302</v>
          </cell>
          <cell r="C304">
            <v>1406110797</v>
          </cell>
          <cell r="D304" t="str">
            <v>Trần Thị Nga</v>
          </cell>
          <cell r="E304" t="str">
            <v>KL</v>
          </cell>
        </row>
        <row r="305">
          <cell r="B305" t="str">
            <v>E1303</v>
          </cell>
          <cell r="C305">
            <v>1406110798</v>
          </cell>
          <cell r="D305" t="str">
            <v>Tô Tuấn</v>
          </cell>
          <cell r="E305" t="str">
            <v>KL</v>
          </cell>
        </row>
        <row r="306">
          <cell r="B306" t="str">
            <v>E1304</v>
          </cell>
          <cell r="C306">
            <v>1406110799</v>
          </cell>
          <cell r="D306" t="str">
            <v>Trần Thị Lan Hương</v>
          </cell>
          <cell r="E306" t="str">
            <v>KL</v>
          </cell>
        </row>
        <row r="307">
          <cell r="B307" t="str">
            <v>E1401</v>
          </cell>
          <cell r="C307">
            <v>1406110800</v>
          </cell>
          <cell r="D307" t="str">
            <v>Lê Mai Hương</v>
          </cell>
          <cell r="E307" t="str">
            <v>KL</v>
          </cell>
        </row>
        <row r="308">
          <cell r="B308" t="str">
            <v>E1402</v>
          </cell>
          <cell r="C308">
            <v>1406110801</v>
          </cell>
          <cell r="D308" t="str">
            <v>Diệp Mỹ Liên</v>
          </cell>
          <cell r="E308" t="str">
            <v>KL</v>
          </cell>
        </row>
        <row r="309">
          <cell r="B309" t="str">
            <v>E1403</v>
          </cell>
          <cell r="C309">
            <v>1406110337</v>
          </cell>
          <cell r="D309" t="str">
            <v>Nguyễn Thị Kim Chi</v>
          </cell>
          <cell r="E309" t="str">
            <v>KL</v>
          </cell>
        </row>
        <row r="310">
          <cell r="B310" t="str">
            <v>E1404</v>
          </cell>
          <cell r="C310">
            <v>1406110803</v>
          </cell>
          <cell r="D310" t="str">
            <v>Hồ Thị Minh Tý</v>
          </cell>
          <cell r="E310" t="str">
            <v>KL</v>
          </cell>
        </row>
        <row r="311">
          <cell r="B311" t="str">
            <v>E1501</v>
          </cell>
          <cell r="C311">
            <v>1406110804</v>
          </cell>
          <cell r="D311" t="str">
            <v>Vũ Thị Tuyết Mai</v>
          </cell>
          <cell r="E311" t="str">
            <v>KL</v>
          </cell>
        </row>
        <row r="312">
          <cell r="B312" t="str">
            <v>E1502</v>
          </cell>
          <cell r="C312">
            <v>1406110805</v>
          </cell>
          <cell r="D312" t="str">
            <v>Cao Thị Quỳnh Liên</v>
          </cell>
          <cell r="E312" t="str">
            <v>KL</v>
          </cell>
        </row>
        <row r="313">
          <cell r="B313" t="str">
            <v>E1503</v>
          </cell>
          <cell r="C313">
            <v>1406110806</v>
          </cell>
          <cell r="D313" t="str">
            <v>Nguyễn Thị Lê Giang</v>
          </cell>
          <cell r="E313" t="str">
            <v>KL</v>
          </cell>
        </row>
        <row r="314">
          <cell r="B314" t="str">
            <v>E1504</v>
          </cell>
          <cell r="C314">
            <v>1406111143</v>
          </cell>
          <cell r="D314" t="str">
            <v>Cao Khánh Phương</v>
          </cell>
          <cell r="E314" t="str">
            <v>KL</v>
          </cell>
        </row>
        <row r="315">
          <cell r="B315" t="str">
            <v>E1601</v>
          </cell>
          <cell r="C315">
            <v>1406111144</v>
          </cell>
          <cell r="D315" t="str">
            <v>Phan Đình Phong</v>
          </cell>
          <cell r="E315" t="str">
            <v>KL</v>
          </cell>
        </row>
        <row r="316">
          <cell r="B316" t="str">
            <v>E1602</v>
          </cell>
          <cell r="C316">
            <v>1406110809</v>
          </cell>
          <cell r="D316" t="str">
            <v>Phan Đình Nhiêm</v>
          </cell>
          <cell r="E316" t="str">
            <v>KL</v>
          </cell>
        </row>
        <row r="317">
          <cell r="B317" t="str">
            <v>E1603</v>
          </cell>
          <cell r="C317">
            <v>1406110810</v>
          </cell>
          <cell r="D317" t="str">
            <v>Nguyễn Ngọc Dung</v>
          </cell>
          <cell r="E317" t="str">
            <v>KL</v>
          </cell>
        </row>
        <row r="318">
          <cell r="B318" t="str">
            <v>E1604</v>
          </cell>
          <cell r="C318">
            <v>1406111706</v>
          </cell>
          <cell r="D318" t="str">
            <v>Phan Minh Chính</v>
          </cell>
          <cell r="E318" t="str">
            <v>KL</v>
          </cell>
        </row>
        <row r="319">
          <cell r="B319" t="str">
            <v>E1701</v>
          </cell>
          <cell r="C319">
            <v>1406110812</v>
          </cell>
          <cell r="D319" t="str">
            <v>Nguyễn Thu Hằng</v>
          </cell>
          <cell r="E319" t="str">
            <v>KL</v>
          </cell>
        </row>
        <row r="320">
          <cell r="B320" t="str">
            <v>E1702</v>
          </cell>
          <cell r="C320">
            <v>1406110813</v>
          </cell>
          <cell r="D320" t="str">
            <v>Hoàng Ngọc Nga</v>
          </cell>
          <cell r="E320" t="str">
            <v>KL</v>
          </cell>
        </row>
        <row r="321">
          <cell r="B321" t="str">
            <v>E1703</v>
          </cell>
          <cell r="C321">
            <v>1406110814</v>
          </cell>
          <cell r="D321" t="str">
            <v>Nguyễn Thị Thông</v>
          </cell>
          <cell r="E321" t="str">
            <v>KL</v>
          </cell>
        </row>
        <row r="322">
          <cell r="B322" t="str">
            <v>E1704</v>
          </cell>
          <cell r="C322">
            <v>1406110815</v>
          </cell>
          <cell r="D322" t="str">
            <v>Nguyễn Thị Thuỷ</v>
          </cell>
          <cell r="E322" t="str">
            <v>KL</v>
          </cell>
        </row>
        <row r="323">
          <cell r="B323" t="str">
            <v>E1801</v>
          </cell>
          <cell r="C323">
            <v>1406110816</v>
          </cell>
          <cell r="D323" t="str">
            <v>Vũ Quang Thái</v>
          </cell>
          <cell r="E323" t="str">
            <v>KL</v>
          </cell>
        </row>
        <row r="324">
          <cell r="B324" t="str">
            <v>E1802</v>
          </cell>
          <cell r="C324">
            <v>1406111707</v>
          </cell>
          <cell r="D324" t="str">
            <v>Phan Ngọc Hiền/ Nguyễn Thị Quý Đông</v>
          </cell>
          <cell r="E324" t="str">
            <v>KL</v>
          </cell>
        </row>
        <row r="325">
          <cell r="B325" t="str">
            <v>E1803</v>
          </cell>
          <cell r="C325">
            <v>1406110818</v>
          </cell>
          <cell r="D325" t="str">
            <v>Lê Viết Tuấn/Tạ Thị Hà Thu</v>
          </cell>
          <cell r="E325" t="str">
            <v>KL</v>
          </cell>
        </row>
        <row r="326">
          <cell r="B326" t="str">
            <v>E1804</v>
          </cell>
          <cell r="C326">
            <v>1406111708</v>
          </cell>
          <cell r="D326" t="str">
            <v>Nguyễn Thị Thanh Thủy</v>
          </cell>
          <cell r="E326" t="str">
            <v>KL</v>
          </cell>
        </row>
        <row r="327">
          <cell r="B327" t="str">
            <v>E1901</v>
          </cell>
          <cell r="C327">
            <v>1406111360</v>
          </cell>
          <cell r="D327" t="str">
            <v>Nguyễn Thị Ngọc Lan</v>
          </cell>
          <cell r="E327" t="str">
            <v>KL</v>
          </cell>
        </row>
        <row r="328">
          <cell r="B328" t="str">
            <v>E1902</v>
          </cell>
          <cell r="C328">
            <v>1406110821</v>
          </cell>
          <cell r="D328" t="str">
            <v>Phạm Đức Tú</v>
          </cell>
          <cell r="E328" t="str">
            <v>KL</v>
          </cell>
        </row>
        <row r="329">
          <cell r="B329" t="str">
            <v>E1903</v>
          </cell>
          <cell r="C329">
            <v>1406110822</v>
          </cell>
          <cell r="D329" t="str">
            <v>Trần Tuyết Hồng</v>
          </cell>
          <cell r="E329" t="str">
            <v>KL</v>
          </cell>
        </row>
        <row r="330">
          <cell r="B330" t="str">
            <v>E1904</v>
          </cell>
          <cell r="C330">
            <v>1406110823</v>
          </cell>
          <cell r="D330" t="str">
            <v>Nguyễn Trương Kiếm Sơn/ Phạm Thị Thu Hà</v>
          </cell>
          <cell r="E330" t="str">
            <v>HD</v>
          </cell>
        </row>
        <row r="331">
          <cell r="B331" t="str">
            <v>E1904</v>
          </cell>
          <cell r="C331">
            <v>1406110823</v>
          </cell>
          <cell r="D331" t="str">
            <v>Nguyễn Trương Kiếm Sơn/ Phạm Thị Thu Hà</v>
          </cell>
          <cell r="E331" t="str">
            <v>KL</v>
          </cell>
        </row>
        <row r="332">
          <cell r="B332" t="str">
            <v>E2001</v>
          </cell>
          <cell r="C332">
            <v>1406111709</v>
          </cell>
          <cell r="D332" t="str">
            <v>Hồ Ngàn Chi</v>
          </cell>
          <cell r="E332" t="str">
            <v>KL</v>
          </cell>
        </row>
        <row r="333">
          <cell r="B333" t="str">
            <v>E2002</v>
          </cell>
          <cell r="C333">
            <v>1406111710</v>
          </cell>
          <cell r="D333" t="str">
            <v>Nguyễn Mai Lan</v>
          </cell>
          <cell r="E333" t="str">
            <v>KL</v>
          </cell>
        </row>
        <row r="334">
          <cell r="B334" t="str">
            <v>E2003</v>
          </cell>
          <cell r="C334">
            <v>1406110826</v>
          </cell>
          <cell r="D334" t="str">
            <v>Nguyễn Anh Tuấn</v>
          </cell>
          <cell r="E334" t="str">
            <v>KL</v>
          </cell>
        </row>
        <row r="335">
          <cell r="B335" t="str">
            <v>E2004</v>
          </cell>
          <cell r="C335">
            <v>1406110827</v>
          </cell>
          <cell r="D335" t="str">
            <v>Đào Thị Thương</v>
          </cell>
          <cell r="E335" t="str">
            <v>KL</v>
          </cell>
        </row>
        <row r="336">
          <cell r="B336" t="str">
            <v>E2101</v>
          </cell>
          <cell r="C336">
            <v>1406110828</v>
          </cell>
          <cell r="D336" t="str">
            <v>Đặng Quốc Sơn</v>
          </cell>
          <cell r="E336" t="str">
            <v>KL</v>
          </cell>
        </row>
        <row r="337">
          <cell r="B337" t="str">
            <v>E2102</v>
          </cell>
          <cell r="C337">
            <v>1406111711</v>
          </cell>
          <cell r="D337" t="str">
            <v>Nguyễn Thị Hồng Thuý</v>
          </cell>
          <cell r="E337" t="str">
            <v>KL</v>
          </cell>
        </row>
        <row r="338">
          <cell r="B338" t="str">
            <v>E2103</v>
          </cell>
          <cell r="C338">
            <v>1406111712</v>
          </cell>
          <cell r="D338" t="str">
            <v>Trần Thị  Cúc</v>
          </cell>
          <cell r="E338" t="str">
            <v>HD</v>
          </cell>
        </row>
        <row r="339">
          <cell r="B339" t="str">
            <v>E2104</v>
          </cell>
          <cell r="C339">
            <v>1406111713</v>
          </cell>
          <cell r="D339" t="str">
            <v>Hoàng Hồng Giang</v>
          </cell>
          <cell r="E339" t="str">
            <v>KL</v>
          </cell>
        </row>
        <row r="340">
          <cell r="B340" t="str">
            <v>E2201</v>
          </cell>
          <cell r="C340">
            <v>1406111714</v>
          </cell>
          <cell r="D340" t="str">
            <v>Nguyễn Huy Hoàng</v>
          </cell>
          <cell r="E340" t="str">
            <v>KL</v>
          </cell>
        </row>
        <row r="341">
          <cell r="B341" t="str">
            <v>E2202</v>
          </cell>
          <cell r="C341">
            <v>1406111715</v>
          </cell>
          <cell r="D341" t="str">
            <v>Lê Thuận Yến</v>
          </cell>
          <cell r="E341" t="str">
            <v>KL</v>
          </cell>
        </row>
        <row r="342">
          <cell r="B342" t="str">
            <v>E2301</v>
          </cell>
          <cell r="C342">
            <v>1406111649</v>
          </cell>
          <cell r="D342" t="str">
            <v>Nguyễn Thế Anh</v>
          </cell>
          <cell r="E342" t="str">
            <v>KL</v>
          </cell>
        </row>
        <row r="343">
          <cell r="B343" t="str">
            <v>E2302</v>
          </cell>
          <cell r="C343">
            <v>1406111650</v>
          </cell>
          <cell r="D343" t="str">
            <v>Dương Hải Hưng</v>
          </cell>
          <cell r="E343" t="str">
            <v>KL</v>
          </cell>
        </row>
        <row r="344">
          <cell r="B344" t="str">
            <v>E2401</v>
          </cell>
          <cell r="C344">
            <v>1406110833</v>
          </cell>
          <cell r="D344" t="str">
            <v>Nguyễn Thu Nga</v>
          </cell>
          <cell r="E344" t="str">
            <v>KL</v>
          </cell>
        </row>
        <row r="345">
          <cell r="B345" t="str">
            <v>E2402</v>
          </cell>
          <cell r="C345">
            <v>1406110834</v>
          </cell>
          <cell r="D345" t="str">
            <v>Lâm Thị Thúy</v>
          </cell>
          <cell r="E345" t="str">
            <v>HD</v>
          </cell>
        </row>
        <row r="346">
          <cell r="B346" t="str">
            <v>E2501</v>
          </cell>
          <cell r="C346">
            <v>1406110457</v>
          </cell>
          <cell r="D346" t="str">
            <v>Vũ Thị Liên / Dương Văn Hợp</v>
          </cell>
          <cell r="E346" t="str">
            <v>KL</v>
          </cell>
        </row>
        <row r="347">
          <cell r="B347" t="str">
            <v>E2502</v>
          </cell>
          <cell r="C347">
            <v>1406110835</v>
          </cell>
          <cell r="D347" t="str">
            <v>Phạm Thị Hải Âu</v>
          </cell>
          <cell r="E347" t="str">
            <v>KL</v>
          </cell>
        </row>
        <row r="348">
          <cell r="B348" t="str">
            <v>E2601</v>
          </cell>
          <cell r="C348">
            <v>1406111494</v>
          </cell>
          <cell r="D348" t="str">
            <v>Mai Thanh Phương</v>
          </cell>
          <cell r="E348" t="str">
            <v>KL</v>
          </cell>
        </row>
        <row r="349">
          <cell r="B349" t="str">
            <v>E2602</v>
          </cell>
          <cell r="C349">
            <v>1406111533</v>
          </cell>
          <cell r="D349" t="str">
            <v>Vũ Thị Thúy Mùi</v>
          </cell>
          <cell r="E349" t="str">
            <v>KL</v>
          </cell>
        </row>
        <row r="350">
          <cell r="B350" t="str">
            <v>E401</v>
          </cell>
          <cell r="C350">
            <v>1406110763</v>
          </cell>
          <cell r="D350" t="str">
            <v>Vũ Thị Thoa</v>
          </cell>
          <cell r="E350" t="str">
            <v>KL</v>
          </cell>
        </row>
        <row r="351">
          <cell r="B351" t="str">
            <v>E402</v>
          </cell>
          <cell r="C351">
            <v>1406110764</v>
          </cell>
          <cell r="D351" t="str">
            <v>Vũ Thị Thoa</v>
          </cell>
          <cell r="E351" t="str">
            <v>KL</v>
          </cell>
        </row>
        <row r="352">
          <cell r="B352" t="str">
            <v>E403</v>
          </cell>
          <cell r="C352">
            <v>1406111737</v>
          </cell>
          <cell r="D352" t="str">
            <v>Vũ Thị Thoa</v>
          </cell>
          <cell r="E352" t="str">
            <v>KL</v>
          </cell>
        </row>
        <row r="353">
          <cell r="B353" t="str">
            <v>E501</v>
          </cell>
          <cell r="C353">
            <v>1406110765</v>
          </cell>
          <cell r="D353" t="str">
            <v>Nguyễn Thị Nga</v>
          </cell>
          <cell r="E353" t="str">
            <v>KL</v>
          </cell>
        </row>
        <row r="354">
          <cell r="B354" t="str">
            <v>E502</v>
          </cell>
          <cell r="C354">
            <v>1406110766</v>
          </cell>
          <cell r="D354" t="str">
            <v>Trần Xuân Thanh</v>
          </cell>
          <cell r="E354" t="str">
            <v>KL</v>
          </cell>
        </row>
        <row r="355">
          <cell r="B355" t="str">
            <v>E503</v>
          </cell>
          <cell r="C355">
            <v>1406111716</v>
          </cell>
          <cell r="D355" t="str">
            <v>Nguyễn Thị Hưng</v>
          </cell>
          <cell r="E355" t="str">
            <v>KL</v>
          </cell>
        </row>
        <row r="356">
          <cell r="B356" t="str">
            <v>E504</v>
          </cell>
          <cell r="C356">
            <v>1406110768</v>
          </cell>
          <cell r="D356" t="str">
            <v>Nguyễn Sinh Hiền</v>
          </cell>
          <cell r="E356" t="str">
            <v>KL</v>
          </cell>
        </row>
        <row r="357">
          <cell r="B357" t="str">
            <v>E601</v>
          </cell>
          <cell r="C357">
            <v>1406110769</v>
          </cell>
          <cell r="D357" t="str">
            <v>Lại Quang Long</v>
          </cell>
          <cell r="E357" t="str">
            <v>KL</v>
          </cell>
        </row>
        <row r="358">
          <cell r="B358" t="str">
            <v>E602</v>
          </cell>
          <cell r="C358">
            <v>1406110770</v>
          </cell>
          <cell r="D358" t="str">
            <v>Nguyễn Thị Quang</v>
          </cell>
          <cell r="E358" t="str">
            <v>KL</v>
          </cell>
        </row>
        <row r="359">
          <cell r="B359" t="str">
            <v>E603</v>
          </cell>
          <cell r="C359">
            <v>1406110771</v>
          </cell>
          <cell r="D359" t="str">
            <v>Phạm Lan Dung</v>
          </cell>
          <cell r="E359" t="str">
            <v>KL</v>
          </cell>
        </row>
        <row r="360">
          <cell r="B360" t="str">
            <v>E604</v>
          </cell>
          <cell r="C360">
            <v>1406110772</v>
          </cell>
          <cell r="D360" t="str">
            <v>Nguyễn Xuân Khang</v>
          </cell>
          <cell r="E360" t="str">
            <v>KL</v>
          </cell>
        </row>
        <row r="361">
          <cell r="B361" t="str">
            <v>E701</v>
          </cell>
          <cell r="C361">
            <v>1406110773</v>
          </cell>
          <cell r="D361" t="str">
            <v>Phạm Thị Hương Hạnh</v>
          </cell>
          <cell r="E361" t="str">
            <v>KL</v>
          </cell>
        </row>
        <row r="362">
          <cell r="B362" t="str">
            <v>E702</v>
          </cell>
          <cell r="C362">
            <v>1406110774</v>
          </cell>
          <cell r="D362" t="str">
            <v>Lê Thanh Quỳnh</v>
          </cell>
          <cell r="E362" t="str">
            <v>HD</v>
          </cell>
        </row>
        <row r="363">
          <cell r="B363" t="str">
            <v>E703</v>
          </cell>
          <cell r="C363">
            <v>1406110775</v>
          </cell>
          <cell r="D363" t="str">
            <v>Nguyễn Việt Nam</v>
          </cell>
          <cell r="E363" t="str">
            <v>KL</v>
          </cell>
        </row>
        <row r="364">
          <cell r="B364" t="str">
            <v>E704</v>
          </cell>
          <cell r="C364">
            <v>1406110776</v>
          </cell>
          <cell r="D364" t="str">
            <v>Trương Uyên Thái</v>
          </cell>
          <cell r="E364" t="str">
            <v>KL</v>
          </cell>
        </row>
        <row r="365">
          <cell r="B365" t="str">
            <v>E801</v>
          </cell>
          <cell r="C365">
            <v>1406110777</v>
          </cell>
          <cell r="D365" t="str">
            <v>Nguyễn Kim Chi</v>
          </cell>
          <cell r="E365" t="str">
            <v>HD</v>
          </cell>
        </row>
        <row r="366">
          <cell r="B366" t="str">
            <v>E802</v>
          </cell>
          <cell r="C366">
            <v>1406110778</v>
          </cell>
          <cell r="D366" t="str">
            <v>Nguyễn Thị Mai Hương</v>
          </cell>
          <cell r="E366" t="str">
            <v>KL</v>
          </cell>
        </row>
        <row r="367">
          <cell r="B367" t="str">
            <v>E803</v>
          </cell>
          <cell r="C367">
            <v>1406110779</v>
          </cell>
          <cell r="D367" t="str">
            <v>Bùi Cao Tỉnh</v>
          </cell>
          <cell r="E367" t="str">
            <v>HD</v>
          </cell>
        </row>
        <row r="368">
          <cell r="B368" t="str">
            <v>E804</v>
          </cell>
          <cell r="C368">
            <v>1406110780</v>
          </cell>
          <cell r="D368" t="str">
            <v>Lê Mai Anh</v>
          </cell>
          <cell r="E368" t="str">
            <v>KL</v>
          </cell>
        </row>
        <row r="369">
          <cell r="B369" t="str">
            <v>E901</v>
          </cell>
          <cell r="C369">
            <v>1406110781</v>
          </cell>
          <cell r="D369" t="str">
            <v>Nguyễn Thị Hải Yến</v>
          </cell>
          <cell r="E369" t="str">
            <v>KL</v>
          </cell>
        </row>
        <row r="370">
          <cell r="B370" t="str">
            <v>E902</v>
          </cell>
          <cell r="C370">
            <v>1406110317</v>
          </cell>
          <cell r="D370" t="str">
            <v>Lã Thị Thu Yến</v>
          </cell>
          <cell r="E370" t="str">
            <v>KL</v>
          </cell>
        </row>
        <row r="371">
          <cell r="B371" t="str">
            <v>E903</v>
          </cell>
          <cell r="C371">
            <v>1406111544</v>
          </cell>
          <cell r="D371" t="str">
            <v>Lê Thị Quỳnh Trang</v>
          </cell>
          <cell r="E371" t="str">
            <v>KL</v>
          </cell>
        </row>
        <row r="372">
          <cell r="B372" t="str">
            <v>E904</v>
          </cell>
          <cell r="C372">
            <v>1406110783</v>
          </cell>
          <cell r="D372" t="str">
            <v>Phạm Thanh Tùng</v>
          </cell>
          <cell r="E372" t="str">
            <v>KL</v>
          </cell>
        </row>
        <row r="373">
          <cell r="B373" t="str">
            <v>W1001</v>
          </cell>
          <cell r="C373">
            <v>1406110858</v>
          </cell>
          <cell r="D373" t="str">
            <v>Nguyễn Thị Minh Tâm</v>
          </cell>
          <cell r="E373" t="str">
            <v>KL</v>
          </cell>
        </row>
        <row r="374">
          <cell r="B374" t="str">
            <v>W1002</v>
          </cell>
          <cell r="C374">
            <v>1406110859</v>
          </cell>
          <cell r="D374" t="str">
            <v>Nguyễn Việt Hùng</v>
          </cell>
          <cell r="E374" t="str">
            <v>KL</v>
          </cell>
        </row>
        <row r="375">
          <cell r="B375" t="str">
            <v>W1003</v>
          </cell>
          <cell r="C375">
            <v>1406111717</v>
          </cell>
          <cell r="D375" t="str">
            <v>Nguyễn Trần Thu Nguyên</v>
          </cell>
          <cell r="E375" t="str">
            <v>KL</v>
          </cell>
        </row>
        <row r="376">
          <cell r="B376" t="str">
            <v>W1004</v>
          </cell>
          <cell r="C376">
            <v>1406110861</v>
          </cell>
          <cell r="D376" t="str">
            <v>Nguyễn Trường Thành</v>
          </cell>
          <cell r="E376" t="str">
            <v>KL</v>
          </cell>
        </row>
        <row r="377">
          <cell r="B377" t="str">
            <v>W1101</v>
          </cell>
          <cell r="C377">
            <v>1406110862</v>
          </cell>
          <cell r="D377" t="str">
            <v>Phạm Thị Ngọc Lan</v>
          </cell>
          <cell r="E377" t="str">
            <v>KL</v>
          </cell>
        </row>
        <row r="378">
          <cell r="B378" t="str">
            <v>W1102</v>
          </cell>
          <cell r="C378">
            <v>1406111718</v>
          </cell>
          <cell r="D378" t="str">
            <v>Đào Thu Thủy</v>
          </cell>
          <cell r="E378" t="str">
            <v>KL</v>
          </cell>
        </row>
        <row r="379">
          <cell r="B379" t="str">
            <v>W1103</v>
          </cell>
          <cell r="C379">
            <v>1406110864</v>
          </cell>
          <cell r="D379" t="str">
            <v>Lê Thị Thuỷ</v>
          </cell>
          <cell r="E379" t="str">
            <v>KL</v>
          </cell>
        </row>
        <row r="380">
          <cell r="B380" t="str">
            <v>W1104</v>
          </cell>
          <cell r="C380">
            <v>1406110865</v>
          </cell>
          <cell r="D380" t="str">
            <v>Kiều Đình Hùng</v>
          </cell>
          <cell r="E380" t="str">
            <v>KL</v>
          </cell>
        </row>
        <row r="381">
          <cell r="B381" t="str">
            <v>W1201</v>
          </cell>
          <cell r="C381">
            <v>1406110866</v>
          </cell>
          <cell r="D381" t="str">
            <v>Lương Thị Ngọt</v>
          </cell>
          <cell r="E381" t="str">
            <v>KL</v>
          </cell>
        </row>
        <row r="382">
          <cell r="B382" t="str">
            <v>W1202</v>
          </cell>
          <cell r="C382">
            <v>1406110867</v>
          </cell>
          <cell r="D382" t="str">
            <v>Phạm Bách Tùng</v>
          </cell>
          <cell r="E382" t="str">
            <v>KL</v>
          </cell>
        </row>
        <row r="383">
          <cell r="B383" t="str">
            <v>W1203</v>
          </cell>
          <cell r="C383">
            <v>1406110868</v>
          </cell>
          <cell r="D383" t="str">
            <v>Seo HyunSep</v>
          </cell>
          <cell r="E383" t="str">
            <v>KL</v>
          </cell>
        </row>
        <row r="384">
          <cell r="B384" t="str">
            <v>W1204</v>
          </cell>
          <cell r="C384">
            <v>1406110869</v>
          </cell>
          <cell r="D384" t="str">
            <v>Nguyễn Mạnh Hùng</v>
          </cell>
          <cell r="E384" t="str">
            <v>KL</v>
          </cell>
        </row>
        <row r="385">
          <cell r="B385" t="str">
            <v>W1301</v>
          </cell>
          <cell r="C385">
            <v>1406110870</v>
          </cell>
          <cell r="D385" t="str">
            <v>Trương Minh Thanh</v>
          </cell>
          <cell r="E385" t="str">
            <v>KL</v>
          </cell>
        </row>
        <row r="386">
          <cell r="B386" t="str">
            <v>W1302</v>
          </cell>
          <cell r="C386">
            <v>1406110871</v>
          </cell>
          <cell r="D386" t="str">
            <v>Hồ Thị Lan Hoa</v>
          </cell>
          <cell r="E386" t="str">
            <v>KL</v>
          </cell>
        </row>
        <row r="387">
          <cell r="B387" t="str">
            <v>W1303</v>
          </cell>
          <cell r="C387">
            <v>1406110872</v>
          </cell>
          <cell r="D387" t="str">
            <v>Nguyễn Thị May</v>
          </cell>
          <cell r="E387" t="str">
            <v>KL</v>
          </cell>
        </row>
        <row r="388">
          <cell r="B388" t="str">
            <v>W1304</v>
          </cell>
          <cell r="C388">
            <v>1406110873</v>
          </cell>
          <cell r="D388" t="str">
            <v>Lê Thanh Hiền</v>
          </cell>
          <cell r="E388" t="str">
            <v>KL</v>
          </cell>
        </row>
        <row r="389">
          <cell r="B389" t="str">
            <v>W1401</v>
          </cell>
          <cell r="C389">
            <v>1406110874</v>
          </cell>
          <cell r="D389" t="str">
            <v>Bùi Hoàng Tùng</v>
          </cell>
          <cell r="E389" t="str">
            <v>KL</v>
          </cell>
        </row>
        <row r="390">
          <cell r="B390" t="str">
            <v>W1402</v>
          </cell>
          <cell r="C390">
            <v>1406110875</v>
          </cell>
          <cell r="D390" t="str">
            <v>Phạm Thu Hiền</v>
          </cell>
          <cell r="E390" t="str">
            <v>KL</v>
          </cell>
        </row>
        <row r="391">
          <cell r="B391" t="str">
            <v>W1403</v>
          </cell>
          <cell r="C391">
            <v>1406110876</v>
          </cell>
          <cell r="D391" t="str">
            <v>Lê Thị Thắng</v>
          </cell>
          <cell r="E391" t="str">
            <v>KL</v>
          </cell>
        </row>
        <row r="392">
          <cell r="B392" t="str">
            <v>W1404</v>
          </cell>
          <cell r="C392">
            <v>1406110877</v>
          </cell>
          <cell r="D392" t="str">
            <v>Nguyễn Quốc Bảo</v>
          </cell>
          <cell r="E392" t="str">
            <v>KL</v>
          </cell>
        </row>
        <row r="393">
          <cell r="B393" t="str">
            <v>W1501</v>
          </cell>
          <cell r="C393">
            <v>1406110878</v>
          </cell>
          <cell r="D393" t="str">
            <v>Nguyễn Quốc Bảo</v>
          </cell>
          <cell r="E393" t="str">
            <v>KL</v>
          </cell>
        </row>
        <row r="394">
          <cell r="B394" t="str">
            <v>W1502</v>
          </cell>
          <cell r="C394">
            <v>1406110879</v>
          </cell>
          <cell r="D394" t="str">
            <v>Đỗ Thị Phi Hoài</v>
          </cell>
          <cell r="E394" t="str">
            <v>KL</v>
          </cell>
        </row>
        <row r="395">
          <cell r="B395" t="str">
            <v>W1503</v>
          </cell>
          <cell r="C395">
            <v>1406111446</v>
          </cell>
          <cell r="D395" t="str">
            <v>Phạm Văn Chung</v>
          </cell>
          <cell r="E395" t="str">
            <v>KL</v>
          </cell>
        </row>
        <row r="396">
          <cell r="B396" t="str">
            <v>W1504</v>
          </cell>
          <cell r="C396">
            <v>1406110881</v>
          </cell>
          <cell r="D396" t="str">
            <v>Hồ Thị Thanh Nga</v>
          </cell>
          <cell r="E396" t="str">
            <v>KL</v>
          </cell>
        </row>
        <row r="397">
          <cell r="B397" t="str">
            <v>W1601</v>
          </cell>
          <cell r="C397">
            <v>1406110882</v>
          </cell>
          <cell r="D397" t="str">
            <v>Trần Thị Mỹ Hạnh</v>
          </cell>
          <cell r="E397" t="str">
            <v>KL</v>
          </cell>
        </row>
        <row r="398">
          <cell r="B398" t="str">
            <v>W1602</v>
          </cell>
          <cell r="C398">
            <v>1406111719</v>
          </cell>
          <cell r="D398" t="str">
            <v>Trần Thu Hương</v>
          </cell>
          <cell r="E398" t="str">
            <v>HD</v>
          </cell>
        </row>
        <row r="399">
          <cell r="B399" t="str">
            <v>W1603</v>
          </cell>
          <cell r="C399">
            <v>1406110884</v>
          </cell>
          <cell r="D399" t="str">
            <v>Dương Thị Hương Giang</v>
          </cell>
          <cell r="E399" t="str">
            <v>KL</v>
          </cell>
        </row>
        <row r="400">
          <cell r="B400" t="str">
            <v>W1604</v>
          </cell>
          <cell r="C400">
            <v>1406110885</v>
          </cell>
          <cell r="D400" t="str">
            <v>Nguyễn Văn Hưng</v>
          </cell>
          <cell r="E400" t="str">
            <v>KL</v>
          </cell>
        </row>
        <row r="401">
          <cell r="B401" t="str">
            <v>W1701</v>
          </cell>
          <cell r="C401">
            <v>1406110886</v>
          </cell>
          <cell r="D401" t="str">
            <v>Nguyễn Thị Thu Phương</v>
          </cell>
          <cell r="E401" t="str">
            <v>KL</v>
          </cell>
        </row>
        <row r="402">
          <cell r="B402" t="str">
            <v>W1702</v>
          </cell>
          <cell r="C402">
            <v>1406111721</v>
          </cell>
          <cell r="D402" t="str">
            <v>Nguyễn Thị Bảo Hiền</v>
          </cell>
          <cell r="E402" t="str">
            <v>KL</v>
          </cell>
        </row>
        <row r="403">
          <cell r="B403" t="str">
            <v>W1703</v>
          </cell>
          <cell r="C403">
            <v>1406111722</v>
          </cell>
          <cell r="D403" t="str">
            <v>Lê Quỳnh Trâm</v>
          </cell>
          <cell r="E403" t="str">
            <v>KL</v>
          </cell>
        </row>
        <row r="404">
          <cell r="B404" t="str">
            <v>W1704</v>
          </cell>
          <cell r="C404">
            <v>1406110889</v>
          </cell>
          <cell r="D404" t="str">
            <v>Nguyễn Thị Thanh Thúy</v>
          </cell>
          <cell r="E404" t="str">
            <v>KL</v>
          </cell>
        </row>
        <row r="405">
          <cell r="B405" t="str">
            <v>W1801</v>
          </cell>
          <cell r="C405">
            <v>1406111397</v>
          </cell>
          <cell r="D405" t="str">
            <v>Nguyễn Thị Thanh Hương</v>
          </cell>
          <cell r="E405" t="str">
            <v>KL</v>
          </cell>
        </row>
        <row r="406">
          <cell r="B406" t="str">
            <v>W1802</v>
          </cell>
          <cell r="C406">
            <v>1406110890</v>
          </cell>
          <cell r="D406" t="str">
            <v>Nguyễn Văn Lanh</v>
          </cell>
          <cell r="E406" t="str">
            <v>KL</v>
          </cell>
        </row>
        <row r="407">
          <cell r="B407" t="str">
            <v>W1803</v>
          </cell>
          <cell r="C407">
            <v>1406110891</v>
          </cell>
          <cell r="D407" t="str">
            <v>Phạm Ngọc Hùng</v>
          </cell>
          <cell r="E407" t="str">
            <v>KL</v>
          </cell>
        </row>
        <row r="408">
          <cell r="B408" t="str">
            <v>W1804</v>
          </cell>
          <cell r="C408">
            <v>1406110892</v>
          </cell>
          <cell r="D408" t="str">
            <v>Liu Chien Ming</v>
          </cell>
          <cell r="E408" t="str">
            <v>KL</v>
          </cell>
        </row>
        <row r="409">
          <cell r="B409" t="str">
            <v>W1901</v>
          </cell>
          <cell r="C409">
            <v>1406110893</v>
          </cell>
          <cell r="D409" t="str">
            <v>Vũ Hữu Hưng</v>
          </cell>
          <cell r="E409" t="str">
            <v>KL</v>
          </cell>
        </row>
        <row r="410">
          <cell r="B410" t="str">
            <v>W1902</v>
          </cell>
          <cell r="C410">
            <v>1406110894</v>
          </cell>
          <cell r="D410" t="str">
            <v>Nguyễn Hồng Hạnh</v>
          </cell>
          <cell r="E410" t="str">
            <v>KL</v>
          </cell>
        </row>
        <row r="411">
          <cell r="B411" t="str">
            <v>W1903</v>
          </cell>
          <cell r="C411">
            <v>1406111723</v>
          </cell>
          <cell r="D411" t="str">
            <v>Nguyễn Xuân Hiếu</v>
          </cell>
          <cell r="E411" t="str">
            <v>KL</v>
          </cell>
        </row>
        <row r="412">
          <cell r="B412" t="str">
            <v>W1904</v>
          </cell>
          <cell r="C412">
            <v>1406111189</v>
          </cell>
          <cell r="D412" t="str">
            <v>Vũ Mai Dung</v>
          </cell>
          <cell r="E412" t="str">
            <v>KL</v>
          </cell>
        </row>
        <row r="413">
          <cell r="B413" t="str">
            <v>W2001</v>
          </cell>
          <cell r="C413">
            <v>1406110897</v>
          </cell>
          <cell r="D413" t="str">
            <v>Nguyễn Thanh Liêm</v>
          </cell>
          <cell r="E413" t="str">
            <v>KL</v>
          </cell>
        </row>
        <row r="414">
          <cell r="B414" t="str">
            <v>W2002</v>
          </cell>
          <cell r="C414">
            <v>1406111484</v>
          </cell>
          <cell r="D414" t="str">
            <v>Nguyễn Tuế Loan</v>
          </cell>
          <cell r="E414" t="str">
            <v>KL</v>
          </cell>
        </row>
        <row r="415">
          <cell r="B415" t="str">
            <v>W2003</v>
          </cell>
          <cell r="C415">
            <v>1406110898</v>
          </cell>
          <cell r="D415" t="str">
            <v>Đặng Minh Tuấn</v>
          </cell>
          <cell r="E415" t="str">
            <v>KL</v>
          </cell>
        </row>
        <row r="416">
          <cell r="B416" t="str">
            <v>W2004</v>
          </cell>
          <cell r="C416">
            <v>1406110899</v>
          </cell>
          <cell r="D416" t="str">
            <v>Lê Hoài Nam</v>
          </cell>
          <cell r="E416" t="str">
            <v>KL</v>
          </cell>
        </row>
        <row r="417">
          <cell r="B417" t="str">
            <v>W2101</v>
          </cell>
          <cell r="C417">
            <v>1406110900</v>
          </cell>
          <cell r="D417" t="str">
            <v>Hoàng Minh Tuấn</v>
          </cell>
          <cell r="E417" t="str">
            <v>KL</v>
          </cell>
        </row>
        <row r="418">
          <cell r="B418" t="str">
            <v>W2102</v>
          </cell>
          <cell r="C418">
            <v>1406110901</v>
          </cell>
          <cell r="D418" t="str">
            <v>Nguyễn Cao Công</v>
          </cell>
          <cell r="E418" t="str">
            <v>KL</v>
          </cell>
        </row>
        <row r="419">
          <cell r="B419" t="str">
            <v>W2103</v>
          </cell>
          <cell r="C419">
            <v>1406111724</v>
          </cell>
          <cell r="D419" t="str">
            <v>Công Ty Cổ Phần DELI 1996</v>
          </cell>
          <cell r="E419" t="str">
            <v>HD</v>
          </cell>
        </row>
        <row r="420">
          <cell r="B420" t="str">
            <v>W2104</v>
          </cell>
          <cell r="C420">
            <v>1406110903</v>
          </cell>
          <cell r="D420" t="str">
            <v>Đào Tú Khanh</v>
          </cell>
          <cell r="E420" t="str">
            <v>HD</v>
          </cell>
        </row>
        <row r="421">
          <cell r="B421" t="str">
            <v>W2201</v>
          </cell>
          <cell r="C421">
            <v>1406110904</v>
          </cell>
          <cell r="D421" t="str">
            <v>Đòan Thị Bích Ngọc</v>
          </cell>
          <cell r="E421" t="str">
            <v>HD</v>
          </cell>
        </row>
        <row r="422">
          <cell r="B422" t="str">
            <v>W2202</v>
          </cell>
          <cell r="C422">
            <v>1406110905</v>
          </cell>
          <cell r="D422" t="str">
            <v>Vương Thị Vân</v>
          </cell>
          <cell r="E422" t="str">
            <v>KL</v>
          </cell>
        </row>
        <row r="423">
          <cell r="B423" t="str">
            <v>W2301</v>
          </cell>
          <cell r="C423">
            <v>1406111651</v>
          </cell>
          <cell r="D423" t="str">
            <v>Trần Thế Việt</v>
          </cell>
          <cell r="E423" t="str">
            <v>KL</v>
          </cell>
        </row>
        <row r="424">
          <cell r="B424" t="str">
            <v>W2302</v>
          </cell>
          <cell r="C424">
            <v>1406111652</v>
          </cell>
          <cell r="D424" t="str">
            <v>Kiều Phương Liên</v>
          </cell>
          <cell r="E424" t="str">
            <v>KL</v>
          </cell>
        </row>
        <row r="425">
          <cell r="B425" t="str">
            <v>W2401</v>
          </cell>
          <cell r="C425">
            <v>1406111653</v>
          </cell>
          <cell r="D425" t="str">
            <v>Vũ Thị Suốt</v>
          </cell>
          <cell r="E425" t="str">
            <v>HD</v>
          </cell>
        </row>
        <row r="426">
          <cell r="B426" t="str">
            <v>W2402</v>
          </cell>
          <cell r="C426">
            <v>1406111654</v>
          </cell>
          <cell r="D426" t="str">
            <v>Vũ Thị Suốt</v>
          </cell>
          <cell r="E426" t="str">
            <v>HD</v>
          </cell>
        </row>
        <row r="427">
          <cell r="B427" t="str">
            <v>W2501</v>
          </cell>
          <cell r="C427">
            <v>1406111501</v>
          </cell>
          <cell r="D427" t="str">
            <v>Nguyễn Thị Thanh Thủy</v>
          </cell>
          <cell r="E427" t="str">
            <v>KL</v>
          </cell>
        </row>
        <row r="428">
          <cell r="B428" t="str">
            <v>W2502</v>
          </cell>
          <cell r="C428">
            <v>1406111655</v>
          </cell>
          <cell r="D428" t="str">
            <v>Hoàng Đại Huy</v>
          </cell>
          <cell r="E428" t="str">
            <v>KL</v>
          </cell>
        </row>
        <row r="429">
          <cell r="B429" t="str">
            <v>W2601</v>
          </cell>
          <cell r="C429">
            <v>1406110906</v>
          </cell>
          <cell r="D429" t="str">
            <v>Nguyễn Minh Tâm</v>
          </cell>
          <cell r="E429" t="str">
            <v>HD</v>
          </cell>
        </row>
        <row r="430">
          <cell r="B430" t="str">
            <v>W2602</v>
          </cell>
          <cell r="C430">
            <v>1406110907</v>
          </cell>
          <cell r="D430" t="str">
            <v>Lê Kim Thanh</v>
          </cell>
          <cell r="E430" t="str">
            <v>KL</v>
          </cell>
        </row>
        <row r="431">
          <cell r="B431" t="str">
            <v>W401</v>
          </cell>
          <cell r="C431">
            <v>1406110836</v>
          </cell>
          <cell r="D431" t="str">
            <v>Ngô Thị Ngọc Quyên</v>
          </cell>
          <cell r="E431" t="str">
            <v>KL</v>
          </cell>
        </row>
        <row r="432">
          <cell r="B432" t="str">
            <v>W402</v>
          </cell>
          <cell r="C432">
            <v>1406110837</v>
          </cell>
          <cell r="D432" t="str">
            <v>Nguyễn Quốc Huy</v>
          </cell>
          <cell r="E432" t="str">
            <v>KL</v>
          </cell>
        </row>
        <row r="433">
          <cell r="B433" t="str">
            <v>W403</v>
          </cell>
          <cell r="C433">
            <v>1406111772</v>
          </cell>
          <cell r="D433" t="str">
            <v>Vũ Thị Thoa</v>
          </cell>
          <cell r="E433" t="str">
            <v>KL</v>
          </cell>
        </row>
        <row r="434">
          <cell r="B434" t="str">
            <v>W404</v>
          </cell>
          <cell r="C434">
            <v>1406111753</v>
          </cell>
          <cell r="D434" t="str">
            <v>Vũ Thị Thoa</v>
          </cell>
          <cell r="E434" t="str">
            <v>KL</v>
          </cell>
        </row>
        <row r="435">
          <cell r="B435" t="str">
            <v>W501</v>
          </cell>
          <cell r="C435">
            <v>1406110838</v>
          </cell>
          <cell r="D435" t="str">
            <v>Nguyễn Thi Thu Hồng</v>
          </cell>
          <cell r="E435" t="str">
            <v>HD</v>
          </cell>
        </row>
        <row r="436">
          <cell r="B436" t="str">
            <v>W502</v>
          </cell>
          <cell r="C436">
            <v>1406110839</v>
          </cell>
          <cell r="D436" t="str">
            <v>Nguyễn Thị Hoài Quy</v>
          </cell>
          <cell r="E436" t="str">
            <v>KL</v>
          </cell>
        </row>
        <row r="437">
          <cell r="B437" t="str">
            <v>W503</v>
          </cell>
          <cell r="C437">
            <v>1406110840</v>
          </cell>
          <cell r="D437" t="str">
            <v>Phan Tuấn Khanh</v>
          </cell>
          <cell r="E437" t="str">
            <v>KL</v>
          </cell>
        </row>
        <row r="438">
          <cell r="B438" t="str">
            <v>W504</v>
          </cell>
          <cell r="C438">
            <v>1406110841</v>
          </cell>
          <cell r="D438" t="str">
            <v>Đặng Văn Tiến</v>
          </cell>
          <cell r="E438" t="str">
            <v>HD</v>
          </cell>
        </row>
        <row r="439">
          <cell r="B439" t="str">
            <v>W601</v>
          </cell>
          <cell r="C439">
            <v>1406111349</v>
          </cell>
          <cell r="D439" t="str">
            <v>Phạm Thanh Bình</v>
          </cell>
          <cell r="E439" t="str">
            <v>KL</v>
          </cell>
        </row>
        <row r="440">
          <cell r="B440" t="str">
            <v>W602</v>
          </cell>
          <cell r="C440">
            <v>1406110843</v>
          </cell>
          <cell r="D440" t="str">
            <v>Phạm Văn Cường/ Phạm Thị Hiếu</v>
          </cell>
          <cell r="E440" t="str">
            <v>KL</v>
          </cell>
        </row>
        <row r="441">
          <cell r="B441" t="str">
            <v>W603</v>
          </cell>
          <cell r="C441">
            <v>1406110844</v>
          </cell>
          <cell r="D441" t="str">
            <v>Đỗ Thị Thuý Long</v>
          </cell>
          <cell r="E441" t="str">
            <v>KL</v>
          </cell>
        </row>
        <row r="442">
          <cell r="B442" t="str">
            <v>W604</v>
          </cell>
          <cell r="C442">
            <v>1406110845</v>
          </cell>
          <cell r="D442" t="str">
            <v>Trần Đức Lộc</v>
          </cell>
          <cell r="E442" t="str">
            <v>KL</v>
          </cell>
        </row>
        <row r="443">
          <cell r="B443" t="str">
            <v>W701</v>
          </cell>
          <cell r="C443">
            <v>1406110846</v>
          </cell>
          <cell r="D443" t="str">
            <v>Nguyễn Lâm Phương</v>
          </cell>
          <cell r="E443" t="str">
            <v>KL</v>
          </cell>
        </row>
        <row r="444">
          <cell r="B444" t="str">
            <v>W702</v>
          </cell>
          <cell r="C444">
            <v>1406110847</v>
          </cell>
          <cell r="D444" t="str">
            <v>Đỗ Năng Tuấn</v>
          </cell>
          <cell r="E444" t="str">
            <v>KL</v>
          </cell>
        </row>
        <row r="445">
          <cell r="B445" t="str">
            <v>W703</v>
          </cell>
          <cell r="C445">
            <v>1406110848</v>
          </cell>
          <cell r="D445" t="str">
            <v>Bùi Văn Kiên/ Vũ Thị Hương</v>
          </cell>
          <cell r="E445" t="str">
            <v>KL</v>
          </cell>
        </row>
        <row r="446">
          <cell r="B446" t="str">
            <v>W704</v>
          </cell>
          <cell r="C446">
            <v>1406110849</v>
          </cell>
          <cell r="D446" t="str">
            <v>Nguyễn Thị Hoa</v>
          </cell>
          <cell r="E446" t="str">
            <v>KL</v>
          </cell>
        </row>
        <row r="447">
          <cell r="B447" t="str">
            <v>W801</v>
          </cell>
          <cell r="C447">
            <v>1406111206</v>
          </cell>
          <cell r="D447" t="str">
            <v>Kiều Phương Liên</v>
          </cell>
          <cell r="E447" t="str">
            <v>KL</v>
          </cell>
        </row>
        <row r="448">
          <cell r="B448" t="str">
            <v>W802</v>
          </cell>
          <cell r="C448">
            <v>1406110851</v>
          </cell>
          <cell r="D448" t="str">
            <v>Phạm Thị Kim Oanh</v>
          </cell>
          <cell r="E448" t="str">
            <v>KL</v>
          </cell>
        </row>
        <row r="449">
          <cell r="B449" t="str">
            <v>W803</v>
          </cell>
          <cell r="C449">
            <v>1406110852</v>
          </cell>
          <cell r="D449" t="str">
            <v>Bùi Thị Hồng Hương</v>
          </cell>
          <cell r="E449" t="str">
            <v>KL</v>
          </cell>
        </row>
        <row r="450">
          <cell r="B450" t="str">
            <v>W804</v>
          </cell>
          <cell r="C450">
            <v>1406111209</v>
          </cell>
          <cell r="D450" t="str">
            <v>Nguyễn Thị Thanh Hà</v>
          </cell>
          <cell r="E450" t="str">
            <v>KL</v>
          </cell>
        </row>
        <row r="451">
          <cell r="B451" t="str">
            <v>W901</v>
          </cell>
          <cell r="C451">
            <v>1406110854</v>
          </cell>
          <cell r="D451" t="str">
            <v>Trần Quang Đức</v>
          </cell>
          <cell r="E451" t="str">
            <v>KL</v>
          </cell>
        </row>
        <row r="452">
          <cell r="B452" t="str">
            <v>W902</v>
          </cell>
          <cell r="C452">
            <v>1406110855</v>
          </cell>
          <cell r="D452" t="str">
            <v>Nguyễn Mỹ Hạnh</v>
          </cell>
          <cell r="E452" t="str">
            <v>KL</v>
          </cell>
        </row>
        <row r="453">
          <cell r="B453" t="str">
            <v>W903</v>
          </cell>
          <cell r="C453">
            <v>1406110856</v>
          </cell>
          <cell r="D453" t="str">
            <v>Trần Thị Vân Anh</v>
          </cell>
          <cell r="E453" t="str">
            <v>KL</v>
          </cell>
        </row>
        <row r="454">
          <cell r="B454" t="str">
            <v>W904</v>
          </cell>
          <cell r="C454">
            <v>1406110857</v>
          </cell>
          <cell r="D454" t="str">
            <v>Hoàng Hà Trung</v>
          </cell>
          <cell r="E454" t="str">
            <v>KL</v>
          </cell>
        </row>
        <row r="455">
          <cell r="B455" t="str">
            <v>E01</v>
          </cell>
          <cell r="C455">
            <v>1407110481</v>
          </cell>
          <cell r="D455" t="str">
            <v>Ngô Thị Thanh Ngọc</v>
          </cell>
          <cell r="E455" t="str">
            <v>KL</v>
          </cell>
        </row>
        <row r="456">
          <cell r="B456" t="str">
            <v>E02</v>
          </cell>
          <cell r="C456">
            <v>1407110482</v>
          </cell>
          <cell r="D456" t="str">
            <v>Đỗ Thị Thuý Long</v>
          </cell>
          <cell r="E456" t="str">
            <v>KL</v>
          </cell>
        </row>
        <row r="457">
          <cell r="B457" t="str">
            <v>E03</v>
          </cell>
          <cell r="C457">
            <v>1407110460</v>
          </cell>
          <cell r="D457" t="str">
            <v>Nguyễn Ngân Hà</v>
          </cell>
          <cell r="E457" t="str">
            <v>KL</v>
          </cell>
        </row>
        <row r="458">
          <cell r="B458" t="str">
            <v>E04</v>
          </cell>
          <cell r="C458">
            <v>1407110502</v>
          </cell>
          <cell r="D458" t="str">
            <v>Trần Bích Phương</v>
          </cell>
          <cell r="E458" t="str">
            <v>HD</v>
          </cell>
        </row>
        <row r="459">
          <cell r="B459" t="str">
            <v>E04'</v>
          </cell>
          <cell r="C459">
            <v>1407110502</v>
          </cell>
          <cell r="D459" t="str">
            <v>Trần Bích Phương</v>
          </cell>
          <cell r="E459" t="str">
            <v>KL</v>
          </cell>
        </row>
        <row r="460">
          <cell r="B460" t="str">
            <v>E05</v>
          </cell>
          <cell r="C460">
            <v>1407110500</v>
          </cell>
          <cell r="D460" t="str">
            <v>Nguyễn Thị Mỹ</v>
          </cell>
          <cell r="E460" t="str">
            <v>HD</v>
          </cell>
        </row>
        <row r="461">
          <cell r="B461" t="str">
            <v>E06</v>
          </cell>
          <cell r="C461">
            <v>1407110491</v>
          </cell>
          <cell r="D461" t="str">
            <v>Lương Cao Thắng</v>
          </cell>
          <cell r="E461" t="str">
            <v>KL</v>
          </cell>
        </row>
        <row r="462">
          <cell r="B462" t="str">
            <v>E07</v>
          </cell>
          <cell r="C462">
            <v>1407110483</v>
          </cell>
          <cell r="D462" t="str">
            <v>Nguyễn Thị Bích Hạnh</v>
          </cell>
          <cell r="E462" t="str">
            <v>KL</v>
          </cell>
        </row>
        <row r="463">
          <cell r="B463" t="str">
            <v>E08</v>
          </cell>
          <cell r="C463">
            <v>1407110484</v>
          </cell>
          <cell r="D463" t="str">
            <v>Trần Minh Chính</v>
          </cell>
          <cell r="E463" t="str">
            <v>KL</v>
          </cell>
        </row>
        <row r="464">
          <cell r="B464" t="str">
            <v>E09</v>
          </cell>
          <cell r="C464">
            <v>1407110024</v>
          </cell>
          <cell r="D464" t="str">
            <v>Đinh Thị Ngọc</v>
          </cell>
          <cell r="E464" t="str">
            <v>KL</v>
          </cell>
        </row>
        <row r="465">
          <cell r="B465" t="str">
            <v>E10</v>
          </cell>
          <cell r="C465">
            <v>1407110486</v>
          </cell>
          <cell r="D465" t="str">
            <v>Pham Thị Thu Hà</v>
          </cell>
          <cell r="E465" t="str">
            <v>KL</v>
          </cell>
        </row>
        <row r="466">
          <cell r="B466" t="str">
            <v>E11</v>
          </cell>
          <cell r="C466">
            <v>1407110487</v>
          </cell>
          <cell r="D466" t="str">
            <v>Nguyễn Đức Trọng</v>
          </cell>
          <cell r="E466" t="str">
            <v>KL</v>
          </cell>
        </row>
        <row r="467">
          <cell r="B467" t="str">
            <v>E12</v>
          </cell>
          <cell r="C467">
            <v>1407110488</v>
          </cell>
          <cell r="D467" t="str">
            <v>Nguyễn Khắc Sinh</v>
          </cell>
          <cell r="E467" t="str">
            <v>KL</v>
          </cell>
        </row>
        <row r="468">
          <cell r="B468" t="str">
            <v>E13</v>
          </cell>
          <cell r="C468">
            <v>1407111498</v>
          </cell>
          <cell r="D468" t="str">
            <v>Vũ Văn Thân</v>
          </cell>
          <cell r="E468" t="str">
            <v>HD</v>
          </cell>
        </row>
        <row r="469">
          <cell r="B469" t="str">
            <v>E14</v>
          </cell>
          <cell r="C469">
            <v>1407110489</v>
          </cell>
          <cell r="D469" t="str">
            <v>Nguyễn Thị Duân</v>
          </cell>
          <cell r="E469" t="str">
            <v>KL</v>
          </cell>
        </row>
        <row r="470">
          <cell r="B470" t="str">
            <v>E15</v>
          </cell>
          <cell r="C470">
            <v>1407110501</v>
          </cell>
          <cell r="D470" t="str">
            <v>Lê Minh Hiệu</v>
          </cell>
          <cell r="E470" t="str">
            <v>HD</v>
          </cell>
        </row>
        <row r="471">
          <cell r="B471" t="str">
            <v>E16</v>
          </cell>
          <cell r="C471">
            <v>1407111617</v>
          </cell>
          <cell r="D471" t="str">
            <v>Hoàng Thị Việt Hà</v>
          </cell>
          <cell r="E471" t="str">
            <v>KL</v>
          </cell>
        </row>
        <row r="472">
          <cell r="B472" t="str">
            <v>E17</v>
          </cell>
          <cell r="C472">
            <v>1407110490</v>
          </cell>
          <cell r="D472" t="str">
            <v>Nguyễn Hữu Trọng</v>
          </cell>
          <cell r="E472" t="str">
            <v>KL</v>
          </cell>
        </row>
        <row r="473">
          <cell r="B473" t="str">
            <v>E18</v>
          </cell>
          <cell r="C473">
            <v>1407110492</v>
          </cell>
          <cell r="D473" t="str">
            <v>Phạm Ngọc Ánh</v>
          </cell>
          <cell r="E473" t="str">
            <v>HD</v>
          </cell>
        </row>
        <row r="474">
          <cell r="B474" t="str">
            <v>E19</v>
          </cell>
          <cell r="C474">
            <v>1407110493</v>
          </cell>
          <cell r="D474" t="str">
            <v>Vũ Thành Huế/Vũ Thị Hương Giang</v>
          </cell>
          <cell r="E474" t="str">
            <v>KL</v>
          </cell>
        </row>
        <row r="475">
          <cell r="B475" t="str">
            <v>E20</v>
          </cell>
          <cell r="C475">
            <v>1407111518</v>
          </cell>
          <cell r="D475" t="str">
            <v>Vũ Thị An Thái</v>
          </cell>
          <cell r="E475" t="str">
            <v>KL</v>
          </cell>
        </row>
        <row r="476">
          <cell r="B476" t="str">
            <v>E21</v>
          </cell>
          <cell r="C476">
            <v>1407111618</v>
          </cell>
          <cell r="D476" t="str">
            <v>Nguyễn Đình Hải</v>
          </cell>
          <cell r="E476" t="str">
            <v>KL</v>
          </cell>
        </row>
        <row r="477">
          <cell r="B477" t="str">
            <v>E22</v>
          </cell>
          <cell r="C477">
            <v>1407111619</v>
          </cell>
          <cell r="D477" t="str">
            <v>Phạm Thị Thanh Hằng</v>
          </cell>
          <cell r="E477" t="str">
            <v>HD</v>
          </cell>
        </row>
        <row r="478">
          <cell r="B478" t="str">
            <v>D01</v>
          </cell>
          <cell r="C478">
            <v>1407111391</v>
          </cell>
          <cell r="D478" t="str">
            <v>Lưu Quang Hoà</v>
          </cell>
          <cell r="E478" t="str">
            <v>HD</v>
          </cell>
        </row>
        <row r="479">
          <cell r="B479" t="str">
            <v>D02</v>
          </cell>
          <cell r="C479">
            <v>1407110471</v>
          </cell>
          <cell r="D479" t="str">
            <v>Trịnh Thị Thanh Hà</v>
          </cell>
          <cell r="E479" t="str">
            <v>HD</v>
          </cell>
        </row>
        <row r="480">
          <cell r="B480" t="str">
            <v>D03</v>
          </cell>
          <cell r="C480">
            <v>1407110459</v>
          </cell>
          <cell r="D480" t="str">
            <v>Trần Thị Thắm</v>
          </cell>
          <cell r="E480" t="str">
            <v>KL</v>
          </cell>
        </row>
        <row r="481">
          <cell r="B481" t="str">
            <v>D04</v>
          </cell>
          <cell r="C481">
            <v>1407110503</v>
          </cell>
          <cell r="D481" t="str">
            <v>Nguyễn Quang Huy</v>
          </cell>
          <cell r="E481" t="str">
            <v>HD</v>
          </cell>
        </row>
        <row r="482">
          <cell r="B482" t="str">
            <v>D05</v>
          </cell>
          <cell r="C482">
            <v>1407111482</v>
          </cell>
          <cell r="D482" t="str">
            <v>Nguyễn Thiện Thu Thủy</v>
          </cell>
          <cell r="E482" t="str">
            <v>KL</v>
          </cell>
        </row>
        <row r="483">
          <cell r="B483" t="str">
            <v>D06</v>
          </cell>
          <cell r="C483">
            <v>1407110461</v>
          </cell>
          <cell r="D483" t="str">
            <v>Nguyễn Thị Thu Yến</v>
          </cell>
          <cell r="E483" t="str">
            <v>HD</v>
          </cell>
        </row>
        <row r="484">
          <cell r="B484" t="str">
            <v>D07</v>
          </cell>
          <cell r="C484">
            <v>1407111467</v>
          </cell>
          <cell r="D484" t="str">
            <v>Đặng Thị Hoàn</v>
          </cell>
          <cell r="E484" t="str">
            <v>KL</v>
          </cell>
        </row>
        <row r="485">
          <cell r="B485" t="str">
            <v>D08</v>
          </cell>
          <cell r="C485">
            <v>1407110462</v>
          </cell>
          <cell r="D485" t="str">
            <v>Nguyễn Ngọc Minh</v>
          </cell>
          <cell r="E485" t="str">
            <v>KL</v>
          </cell>
        </row>
        <row r="486">
          <cell r="B486" t="str">
            <v>D09</v>
          </cell>
          <cell r="C486">
            <v>1407110463</v>
          </cell>
          <cell r="D486" t="str">
            <v>Phan Thị Quỳnh Lâm</v>
          </cell>
          <cell r="E486" t="str">
            <v>KL</v>
          </cell>
        </row>
        <row r="487">
          <cell r="B487" t="str">
            <v>D10</v>
          </cell>
          <cell r="C487">
            <v>1407110464</v>
          </cell>
          <cell r="D487" t="str">
            <v>Dương Đức Nhâm</v>
          </cell>
          <cell r="E487" t="str">
            <v>KL</v>
          </cell>
        </row>
        <row r="488">
          <cell r="B488" t="str">
            <v>D11</v>
          </cell>
          <cell r="C488">
            <v>1407110465</v>
          </cell>
          <cell r="D488" t="str">
            <v>Lê Minh Hùng / Phan Thị Quỳnh Lâm</v>
          </cell>
          <cell r="E488" t="str">
            <v>KL</v>
          </cell>
        </row>
        <row r="489">
          <cell r="B489" t="str">
            <v>D12</v>
          </cell>
          <cell r="C489">
            <v>1407110466</v>
          </cell>
          <cell r="D489" t="str">
            <v>Hoàng Vĩnh Ninh</v>
          </cell>
          <cell r="E489" t="str">
            <v>KL</v>
          </cell>
        </row>
        <row r="490">
          <cell r="B490" t="str">
            <v>D13</v>
          </cell>
          <cell r="C490">
            <v>1407110467</v>
          </cell>
          <cell r="D490" t="str">
            <v>Thái Thị Kim Dung</v>
          </cell>
          <cell r="E490" t="str">
            <v>HD</v>
          </cell>
        </row>
        <row r="491">
          <cell r="B491" t="str">
            <v>D14</v>
          </cell>
          <cell r="C491">
            <v>1407110468</v>
          </cell>
          <cell r="D491" t="str">
            <v>Phan Tú Anh</v>
          </cell>
          <cell r="E491" t="str">
            <v>KL</v>
          </cell>
        </row>
        <row r="492">
          <cell r="B492" t="str">
            <v>D15</v>
          </cell>
          <cell r="C492">
            <v>1407110469</v>
          </cell>
          <cell r="D492" t="str">
            <v>Phạm Nghiêm Xuân Bắc</v>
          </cell>
          <cell r="E492" t="str">
            <v>KL</v>
          </cell>
        </row>
        <row r="493">
          <cell r="B493" t="str">
            <v>D16</v>
          </cell>
          <cell r="C493">
            <v>1407110470</v>
          </cell>
          <cell r="D493" t="str">
            <v>Đặng Thị Tú Quyên</v>
          </cell>
          <cell r="E493" t="str">
            <v>KL</v>
          </cell>
        </row>
        <row r="494">
          <cell r="B494" t="str">
            <v>D17</v>
          </cell>
          <cell r="C494">
            <v>1407111375</v>
          </cell>
          <cell r="D494" t="str">
            <v>Phan Lệ Nghi</v>
          </cell>
          <cell r="E494" t="str">
            <v>KL</v>
          </cell>
        </row>
        <row r="495">
          <cell r="B495" t="str">
            <v>D18</v>
          </cell>
          <cell r="C495">
            <v>1407110499</v>
          </cell>
          <cell r="D495" t="str">
            <v>Nguyễn Thanh Hòa</v>
          </cell>
          <cell r="E495" t="str">
            <v>KL</v>
          </cell>
        </row>
        <row r="496">
          <cell r="B496" t="str">
            <v>D19</v>
          </cell>
          <cell r="C496">
            <v>1407111388</v>
          </cell>
          <cell r="D496" t="str">
            <v>Công ty cổ phần giấy Hải Tiến</v>
          </cell>
          <cell r="E496" t="str">
            <v>HD</v>
          </cell>
        </row>
        <row r="497">
          <cell r="B497" t="str">
            <v>D20</v>
          </cell>
          <cell r="C497">
            <v>1407110495</v>
          </cell>
          <cell r="D497" t="str">
            <v>Vũ Thị Thu Loan</v>
          </cell>
          <cell r="E497" t="str">
            <v>KL</v>
          </cell>
        </row>
        <row r="498">
          <cell r="B498" t="str">
            <v>D21</v>
          </cell>
          <cell r="C498">
            <v>1407110498</v>
          </cell>
          <cell r="D498" t="str">
            <v>Đào Duy Anh</v>
          </cell>
          <cell r="E498" t="str">
            <v>KL</v>
          </cell>
        </row>
        <row r="499">
          <cell r="B499" t="str">
            <v>D22</v>
          </cell>
          <cell r="C499">
            <v>1407110472</v>
          </cell>
          <cell r="D499" t="str">
            <v>Lê Thị Minh Ngọc</v>
          </cell>
          <cell r="E499" t="str">
            <v>KL</v>
          </cell>
        </row>
        <row r="500">
          <cell r="B500" t="str">
            <v>D23</v>
          </cell>
          <cell r="C500">
            <v>1407111396</v>
          </cell>
          <cell r="D500" t="str">
            <v>Nguyễn Thị Minh Lân</v>
          </cell>
          <cell r="E500" t="str">
            <v>KL</v>
          </cell>
        </row>
        <row r="501">
          <cell r="B501" t="str">
            <v>D24</v>
          </cell>
          <cell r="C501">
            <v>1407110474</v>
          </cell>
          <cell r="D501" t="str">
            <v>Vũ Thị Hương</v>
          </cell>
          <cell r="E501" t="str">
            <v>HD</v>
          </cell>
        </row>
        <row r="502">
          <cell r="B502" t="str">
            <v>D25</v>
          </cell>
          <cell r="C502">
            <v>1407111465</v>
          </cell>
          <cell r="D502" t="str">
            <v>Ngô Quốc Khanh</v>
          </cell>
          <cell r="E502" t="str">
            <v>KL</v>
          </cell>
        </row>
        <row r="503">
          <cell r="B503" t="str">
            <v>D26</v>
          </cell>
          <cell r="C503">
            <v>1407110475</v>
          </cell>
          <cell r="D503" t="str">
            <v>Vũ Kông Trứ</v>
          </cell>
          <cell r="E503" t="str">
            <v>KL</v>
          </cell>
        </row>
        <row r="504">
          <cell r="B504" t="str">
            <v>D27</v>
          </cell>
          <cell r="C504">
            <v>1407110476</v>
          </cell>
          <cell r="D504" t="str">
            <v>Ngô Thị Bình</v>
          </cell>
          <cell r="E504" t="str">
            <v>HD</v>
          </cell>
        </row>
        <row r="505">
          <cell r="B505" t="str">
            <v>D28</v>
          </cell>
          <cell r="C505">
            <v>1407110477</v>
          </cell>
          <cell r="D505" t="str">
            <v>Dương Thị Tuyết</v>
          </cell>
          <cell r="E505" t="str">
            <v>HD</v>
          </cell>
        </row>
        <row r="506">
          <cell r="B506" t="str">
            <v>D29</v>
          </cell>
          <cell r="C506">
            <v>1407110034</v>
          </cell>
          <cell r="D506" t="str">
            <v>Nông Thị Liên</v>
          </cell>
          <cell r="E506" t="str">
            <v>HD</v>
          </cell>
        </row>
        <row r="507">
          <cell r="B507" t="str">
            <v>D30</v>
          </cell>
          <cell r="C507">
            <v>1407111616</v>
          </cell>
          <cell r="D507" t="str">
            <v>Pham Hoàng Tùng</v>
          </cell>
          <cell r="E507" t="str">
            <v>HD</v>
          </cell>
        </row>
        <row r="508">
          <cell r="B508" t="str">
            <v>D31</v>
          </cell>
          <cell r="C508">
            <v>1407110497</v>
          </cell>
          <cell r="D508" t="str">
            <v>Phạm Đình Thông</v>
          </cell>
          <cell r="E508" t="str">
            <v>KL</v>
          </cell>
        </row>
        <row r="509">
          <cell r="B509" t="str">
            <v>D32</v>
          </cell>
          <cell r="C509">
            <v>1407110479</v>
          </cell>
          <cell r="D509" t="str">
            <v>Cao Thị Minh</v>
          </cell>
          <cell r="E509" t="str">
            <v>KL</v>
          </cell>
        </row>
        <row r="510">
          <cell r="B510" t="str">
            <v>D33</v>
          </cell>
          <cell r="C510">
            <v>1407110480</v>
          </cell>
          <cell r="D510" t="str">
            <v>Ngô Thị Thúy Nguyên</v>
          </cell>
          <cell r="E510" t="str">
            <v>KL</v>
          </cell>
        </row>
        <row r="511">
          <cell r="B511" t="str">
            <v>VOM D</v>
          </cell>
          <cell r="C511">
            <v>1407111803</v>
          </cell>
          <cell r="D511" t="str">
            <v>Công ty TNHH tập đoàn Bitexco</v>
          </cell>
          <cell r="E511" t="str">
            <v>HD</v>
          </cell>
        </row>
        <row r="512">
          <cell r="B512" t="str">
            <v>VOM E</v>
          </cell>
          <cell r="C512">
            <v>1407111750</v>
          </cell>
          <cell r="D512" t="str">
            <v>Trần Thị Tho</v>
          </cell>
          <cell r="E512" t="str">
            <v>KL</v>
          </cell>
        </row>
      </sheetData>
      <sheetData sheetId="5"/>
      <sheetData sheetId="6"/>
      <sheetData sheetId="7"/>
      <sheetData sheetId="8"/>
      <sheetData sheetId="9"/>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T6"/>
      <sheetName val="T5"/>
      <sheetName val="T4"/>
      <sheetName val="T3"/>
      <sheetName val="T2"/>
      <sheetName val="T1"/>
      <sheetName val="T12"/>
    </sheetNames>
    <sheetDataSet>
      <sheetData sheetId="0">
        <row r="6">
          <cell r="B6" t="str">
            <v>B101</v>
          </cell>
          <cell r="C6">
            <v>2854</v>
          </cell>
          <cell r="D6">
            <v>2823</v>
          </cell>
          <cell r="E6">
            <v>31</v>
          </cell>
        </row>
        <row r="7">
          <cell r="B7" t="str">
            <v>B102</v>
          </cell>
          <cell r="C7">
            <v>4170</v>
          </cell>
          <cell r="D7">
            <v>4151</v>
          </cell>
          <cell r="E7">
            <v>19</v>
          </cell>
          <cell r="F7" t="str">
            <v>Ngày 3/7 Mr.Hưng đã kiểm tra lại, chỉ số đúng</v>
          </cell>
        </row>
        <row r="8">
          <cell r="B8" t="str">
            <v>B103</v>
          </cell>
          <cell r="C8">
            <v>2245</v>
          </cell>
          <cell r="D8">
            <v>2234</v>
          </cell>
          <cell r="E8">
            <v>11</v>
          </cell>
        </row>
        <row r="9">
          <cell r="B9" t="str">
            <v>B104</v>
          </cell>
          <cell r="C9">
            <v>3159</v>
          </cell>
          <cell r="D9">
            <v>3142</v>
          </cell>
          <cell r="E9">
            <v>17</v>
          </cell>
        </row>
        <row r="10">
          <cell r="B10" t="str">
            <v>B105</v>
          </cell>
          <cell r="C10">
            <v>5425</v>
          </cell>
          <cell r="D10">
            <v>5396</v>
          </cell>
          <cell r="E10">
            <v>29</v>
          </cell>
          <cell r="F10" t="str">
            <v>Ngày 3/7 Mr.Hưng đã kiểm tra lại, chỉ số đúng</v>
          </cell>
        </row>
        <row r="11">
          <cell r="B11" t="str">
            <v>B106</v>
          </cell>
          <cell r="C11">
            <v>2336</v>
          </cell>
          <cell r="D11">
            <v>2336</v>
          </cell>
          <cell r="E11">
            <v>0</v>
          </cell>
        </row>
        <row r="12">
          <cell r="B12" t="str">
            <v>B107</v>
          </cell>
          <cell r="C12">
            <v>2666</v>
          </cell>
          <cell r="D12">
            <v>2652</v>
          </cell>
          <cell r="E12">
            <v>14</v>
          </cell>
        </row>
        <row r="13">
          <cell r="B13" t="str">
            <v>B108</v>
          </cell>
          <cell r="C13">
            <v>1386</v>
          </cell>
          <cell r="D13">
            <v>1384</v>
          </cell>
          <cell r="E13">
            <v>2</v>
          </cell>
        </row>
        <row r="14">
          <cell r="B14" t="str">
            <v>B109</v>
          </cell>
          <cell r="C14">
            <v>2067</v>
          </cell>
          <cell r="D14">
            <v>2060</v>
          </cell>
          <cell r="E14">
            <v>7</v>
          </cell>
        </row>
        <row r="15">
          <cell r="B15" t="str">
            <v>B110</v>
          </cell>
          <cell r="C15">
            <v>6468</v>
          </cell>
          <cell r="D15">
            <v>6448</v>
          </cell>
          <cell r="E15">
            <v>20</v>
          </cell>
        </row>
        <row r="16">
          <cell r="B16" t="str">
            <v>B111</v>
          </cell>
          <cell r="C16">
            <v>2424</v>
          </cell>
          <cell r="D16">
            <v>2407</v>
          </cell>
          <cell r="E16">
            <v>17</v>
          </cell>
        </row>
        <row r="17">
          <cell r="B17" t="str">
            <v>B112</v>
          </cell>
          <cell r="C17">
            <v>2730</v>
          </cell>
          <cell r="D17">
            <v>2722</v>
          </cell>
          <cell r="E17">
            <v>8</v>
          </cell>
        </row>
        <row r="18">
          <cell r="B18" t="str">
            <v>B113</v>
          </cell>
          <cell r="C18">
            <v>5326</v>
          </cell>
          <cell r="D18">
            <v>5293</v>
          </cell>
          <cell r="E18">
            <v>33</v>
          </cell>
        </row>
        <row r="19">
          <cell r="B19" t="str">
            <v>B114</v>
          </cell>
          <cell r="C19">
            <v>2622</v>
          </cell>
          <cell r="D19">
            <v>2614</v>
          </cell>
          <cell r="E19">
            <v>8</v>
          </cell>
        </row>
        <row r="20">
          <cell r="B20" t="str">
            <v>B115</v>
          </cell>
          <cell r="C20">
            <v>1683</v>
          </cell>
          <cell r="D20">
            <v>1682</v>
          </cell>
          <cell r="E20">
            <v>1</v>
          </cell>
        </row>
        <row r="21">
          <cell r="B21" t="str">
            <v>B116</v>
          </cell>
          <cell r="C21">
            <v>3960</v>
          </cell>
          <cell r="D21">
            <v>3959</v>
          </cell>
          <cell r="E21">
            <v>1</v>
          </cell>
        </row>
        <row r="22">
          <cell r="B22" t="str">
            <v>B117</v>
          </cell>
          <cell r="C22">
            <v>2313</v>
          </cell>
          <cell r="D22">
            <v>2293</v>
          </cell>
          <cell r="E22">
            <v>20</v>
          </cell>
        </row>
        <row r="23">
          <cell r="B23" t="str">
            <v>B118</v>
          </cell>
          <cell r="C23">
            <v>1615</v>
          </cell>
          <cell r="D23">
            <v>1604</v>
          </cell>
          <cell r="E23">
            <v>11</v>
          </cell>
        </row>
        <row r="24">
          <cell r="B24" t="str">
            <v>B119</v>
          </cell>
          <cell r="C24">
            <v>2132</v>
          </cell>
          <cell r="D24">
            <v>2127</v>
          </cell>
          <cell r="E24">
            <v>5</v>
          </cell>
        </row>
        <row r="25">
          <cell r="B25" t="str">
            <v>B120</v>
          </cell>
          <cell r="C25">
            <v>2739</v>
          </cell>
          <cell r="D25">
            <v>2727</v>
          </cell>
          <cell r="E25">
            <v>12</v>
          </cell>
        </row>
        <row r="26">
          <cell r="B26" t="str">
            <v>B121</v>
          </cell>
          <cell r="C26">
            <v>2970</v>
          </cell>
          <cell r="D26">
            <v>2968</v>
          </cell>
          <cell r="E26">
            <v>2</v>
          </cell>
          <cell r="F26" t="str">
            <v>Ngày 3/7 Mr.Hưng đã kiểm tra lại, chỉ số đúng</v>
          </cell>
        </row>
        <row r="27">
          <cell r="B27" t="str">
            <v>B122</v>
          </cell>
          <cell r="C27">
            <v>3753</v>
          </cell>
          <cell r="D27">
            <v>3720</v>
          </cell>
          <cell r="E27">
            <v>33</v>
          </cell>
          <cell r="F27" t="str">
            <v>Ngày 3/7 Mr.Hưng đã kiểm tra lại, chỉ số đúng. Đã báo chủ nhà</v>
          </cell>
        </row>
        <row r="28">
          <cell r="B28" t="str">
            <v>B201</v>
          </cell>
          <cell r="C28">
            <v>3331</v>
          </cell>
          <cell r="D28">
            <v>3304</v>
          </cell>
          <cell r="E28">
            <v>27</v>
          </cell>
        </row>
        <row r="29">
          <cell r="B29" t="str">
            <v>B202</v>
          </cell>
          <cell r="C29">
            <v>2297</v>
          </cell>
          <cell r="D29">
            <v>2294</v>
          </cell>
          <cell r="E29">
            <v>3</v>
          </cell>
        </row>
        <row r="30">
          <cell r="B30" t="str">
            <v>B203</v>
          </cell>
          <cell r="C30">
            <v>2466</v>
          </cell>
          <cell r="D30">
            <v>2454</v>
          </cell>
          <cell r="E30">
            <v>12</v>
          </cell>
        </row>
        <row r="31">
          <cell r="B31" t="str">
            <v>B204</v>
          </cell>
          <cell r="C31">
            <v>3315</v>
          </cell>
          <cell r="D31">
            <v>3300</v>
          </cell>
          <cell r="E31">
            <v>15</v>
          </cell>
        </row>
        <row r="32">
          <cell r="B32" t="str">
            <v>B205</v>
          </cell>
          <cell r="C32">
            <v>3458</v>
          </cell>
          <cell r="D32">
            <v>3438</v>
          </cell>
          <cell r="E32">
            <v>20</v>
          </cell>
        </row>
        <row r="33">
          <cell r="B33" t="str">
            <v>B206</v>
          </cell>
          <cell r="C33">
            <v>4700</v>
          </cell>
          <cell r="D33">
            <v>4680</v>
          </cell>
          <cell r="E33">
            <v>20</v>
          </cell>
        </row>
        <row r="34">
          <cell r="B34" t="str">
            <v>B207</v>
          </cell>
          <cell r="C34">
            <v>1610</v>
          </cell>
          <cell r="D34">
            <v>1599</v>
          </cell>
          <cell r="E34">
            <v>11</v>
          </cell>
        </row>
        <row r="35">
          <cell r="B35" t="str">
            <v>B208</v>
          </cell>
          <cell r="C35">
            <v>3602</v>
          </cell>
          <cell r="D35">
            <v>3585</v>
          </cell>
          <cell r="E35">
            <v>17</v>
          </cell>
        </row>
        <row r="36">
          <cell r="B36" t="str">
            <v>B209</v>
          </cell>
          <cell r="C36">
            <v>1225</v>
          </cell>
          <cell r="D36">
            <v>1220</v>
          </cell>
          <cell r="E36">
            <v>5</v>
          </cell>
        </row>
        <row r="37">
          <cell r="B37" t="str">
            <v>B210</v>
          </cell>
          <cell r="C37">
            <v>3728</v>
          </cell>
          <cell r="D37">
            <v>3715</v>
          </cell>
          <cell r="E37">
            <v>13</v>
          </cell>
          <cell r="F37" t="str">
            <v>Ngày 3/7 Mr.Hưng đã kiểm tra lại, chỉ số đúng</v>
          </cell>
        </row>
        <row r="38">
          <cell r="B38" t="str">
            <v>B211</v>
          </cell>
          <cell r="C38">
            <v>1442</v>
          </cell>
          <cell r="D38">
            <v>1428</v>
          </cell>
          <cell r="E38">
            <v>14</v>
          </cell>
        </row>
        <row r="39">
          <cell r="B39" t="str">
            <v>B212</v>
          </cell>
          <cell r="C39">
            <v>1887</v>
          </cell>
          <cell r="D39">
            <v>1887</v>
          </cell>
          <cell r="E39">
            <v>0</v>
          </cell>
        </row>
        <row r="40">
          <cell r="B40" t="str">
            <v>B213</v>
          </cell>
          <cell r="C40">
            <v>2001</v>
          </cell>
          <cell r="D40">
            <v>1994</v>
          </cell>
          <cell r="E40">
            <v>7</v>
          </cell>
        </row>
        <row r="41">
          <cell r="B41" t="str">
            <v>B214</v>
          </cell>
          <cell r="C41">
            <v>2463</v>
          </cell>
          <cell r="D41">
            <v>2442</v>
          </cell>
          <cell r="E41">
            <v>21</v>
          </cell>
        </row>
        <row r="42">
          <cell r="B42" t="str">
            <v>B215</v>
          </cell>
          <cell r="C42">
            <v>2015</v>
          </cell>
          <cell r="D42">
            <v>2007</v>
          </cell>
          <cell r="E42">
            <v>8</v>
          </cell>
        </row>
        <row r="43">
          <cell r="B43" t="str">
            <v>B216</v>
          </cell>
          <cell r="C43">
            <v>2256</v>
          </cell>
          <cell r="D43">
            <v>2240</v>
          </cell>
          <cell r="E43">
            <v>16</v>
          </cell>
        </row>
        <row r="44">
          <cell r="B44" t="str">
            <v>B217</v>
          </cell>
          <cell r="C44">
            <v>2996</v>
          </cell>
          <cell r="D44">
            <v>2995</v>
          </cell>
          <cell r="E44">
            <v>1</v>
          </cell>
        </row>
        <row r="45">
          <cell r="B45" t="str">
            <v>B218</v>
          </cell>
          <cell r="C45">
            <v>2531</v>
          </cell>
          <cell r="D45">
            <v>2523</v>
          </cell>
          <cell r="E45">
            <v>8</v>
          </cell>
        </row>
        <row r="46">
          <cell r="B46" t="str">
            <v>B219</v>
          </cell>
          <cell r="C46">
            <v>4431</v>
          </cell>
          <cell r="D46">
            <v>4420</v>
          </cell>
          <cell r="E46">
            <v>11</v>
          </cell>
        </row>
        <row r="47">
          <cell r="B47" t="str">
            <v>B220</v>
          </cell>
          <cell r="C47">
            <v>3371</v>
          </cell>
          <cell r="D47">
            <v>3364</v>
          </cell>
          <cell r="E47">
            <v>7</v>
          </cell>
          <cell r="F47" t="str">
            <v>Ngày 3/7 Mr.Hưng đã kiểm tra lại, chỉ số đúng. Không có nhà</v>
          </cell>
        </row>
        <row r="48">
          <cell r="B48" t="str">
            <v>B221</v>
          </cell>
          <cell r="C48">
            <v>3938</v>
          </cell>
          <cell r="D48">
            <v>3928</v>
          </cell>
          <cell r="E48">
            <v>10</v>
          </cell>
        </row>
        <row r="49">
          <cell r="B49" t="str">
            <v>B222</v>
          </cell>
          <cell r="C49">
            <v>4104</v>
          </cell>
          <cell r="D49">
            <v>4086</v>
          </cell>
          <cell r="E49">
            <v>18</v>
          </cell>
        </row>
        <row r="50">
          <cell r="B50" t="str">
            <v>B223</v>
          </cell>
          <cell r="C50">
            <v>2323</v>
          </cell>
          <cell r="D50">
            <v>2318</v>
          </cell>
          <cell r="E50">
            <v>5</v>
          </cell>
        </row>
        <row r="51">
          <cell r="B51" t="str">
            <v>B224</v>
          </cell>
          <cell r="C51">
            <v>1853</v>
          </cell>
          <cell r="D51">
            <v>1830</v>
          </cell>
          <cell r="E51">
            <v>23</v>
          </cell>
        </row>
        <row r="52">
          <cell r="B52" t="str">
            <v>B301</v>
          </cell>
          <cell r="C52">
            <v>3259</v>
          </cell>
          <cell r="D52">
            <v>3245</v>
          </cell>
          <cell r="E52">
            <v>14</v>
          </cell>
        </row>
        <row r="53">
          <cell r="B53" t="str">
            <v>B302</v>
          </cell>
          <cell r="C53">
            <v>2630</v>
          </cell>
          <cell r="D53">
            <v>2617</v>
          </cell>
          <cell r="E53">
            <v>13</v>
          </cell>
        </row>
        <row r="54">
          <cell r="B54" t="str">
            <v>B303</v>
          </cell>
          <cell r="C54">
            <v>4897</v>
          </cell>
          <cell r="D54">
            <v>4876</v>
          </cell>
          <cell r="E54">
            <v>21</v>
          </cell>
        </row>
        <row r="55">
          <cell r="B55" t="str">
            <v>B304</v>
          </cell>
          <cell r="C55">
            <v>5014</v>
          </cell>
          <cell r="D55">
            <v>4981</v>
          </cell>
          <cell r="E55">
            <v>33</v>
          </cell>
        </row>
        <row r="56">
          <cell r="B56" t="str">
            <v>B305</v>
          </cell>
          <cell r="C56">
            <v>2873</v>
          </cell>
          <cell r="D56">
            <v>2860</v>
          </cell>
          <cell r="E56">
            <v>13</v>
          </cell>
        </row>
        <row r="57">
          <cell r="B57" t="str">
            <v>B306</v>
          </cell>
          <cell r="C57">
            <v>3529</v>
          </cell>
          <cell r="D57">
            <v>3503</v>
          </cell>
          <cell r="E57">
            <v>26</v>
          </cell>
        </row>
        <row r="58">
          <cell r="B58" t="str">
            <v>B307</v>
          </cell>
          <cell r="C58">
            <v>1646</v>
          </cell>
          <cell r="D58">
            <v>1642</v>
          </cell>
          <cell r="E58">
            <v>4</v>
          </cell>
        </row>
        <row r="59">
          <cell r="B59" t="str">
            <v>B308</v>
          </cell>
          <cell r="C59">
            <v>1584</v>
          </cell>
          <cell r="D59">
            <v>1571</v>
          </cell>
          <cell r="E59">
            <v>13</v>
          </cell>
        </row>
        <row r="60">
          <cell r="B60" t="str">
            <v>B309</v>
          </cell>
          <cell r="C60">
            <v>1600</v>
          </cell>
          <cell r="D60">
            <v>1589</v>
          </cell>
          <cell r="E60">
            <v>11</v>
          </cell>
        </row>
        <row r="61">
          <cell r="B61" t="str">
            <v>B310</v>
          </cell>
          <cell r="C61">
            <v>3658</v>
          </cell>
          <cell r="D61">
            <v>3626</v>
          </cell>
          <cell r="E61">
            <v>32</v>
          </cell>
        </row>
        <row r="62">
          <cell r="B62" t="str">
            <v>B311</v>
          </cell>
          <cell r="C62">
            <v>2306</v>
          </cell>
          <cell r="D62">
            <v>2298</v>
          </cell>
          <cell r="E62">
            <v>8</v>
          </cell>
        </row>
        <row r="63">
          <cell r="B63" t="str">
            <v>B312</v>
          </cell>
          <cell r="C63">
            <v>2620</v>
          </cell>
          <cell r="D63">
            <v>2600</v>
          </cell>
          <cell r="E63">
            <v>20</v>
          </cell>
        </row>
        <row r="64">
          <cell r="B64" t="str">
            <v>B313</v>
          </cell>
          <cell r="C64">
            <v>1655</v>
          </cell>
          <cell r="D64">
            <v>1647</v>
          </cell>
          <cell r="E64">
            <v>8</v>
          </cell>
        </row>
        <row r="65">
          <cell r="B65" t="str">
            <v>B314</v>
          </cell>
          <cell r="C65">
            <v>2996</v>
          </cell>
          <cell r="D65">
            <v>2978</v>
          </cell>
          <cell r="E65">
            <v>18</v>
          </cell>
        </row>
        <row r="66">
          <cell r="B66" t="str">
            <v>B315</v>
          </cell>
          <cell r="C66">
            <v>2808</v>
          </cell>
          <cell r="D66">
            <v>2802</v>
          </cell>
          <cell r="E66">
            <v>6</v>
          </cell>
        </row>
        <row r="67">
          <cell r="B67" t="str">
            <v>B316</v>
          </cell>
          <cell r="C67">
            <v>2184</v>
          </cell>
          <cell r="D67">
            <v>2168</v>
          </cell>
          <cell r="E67">
            <v>16</v>
          </cell>
          <cell r="F67" t="str">
            <v>Ngày 3/7 Mr.Hưng đã kiểm tra lại, chỉ số đúng, Khách HQ OK</v>
          </cell>
        </row>
        <row r="68">
          <cell r="B68" t="str">
            <v>B317</v>
          </cell>
          <cell r="C68">
            <v>2451</v>
          </cell>
          <cell r="D68">
            <v>2441</v>
          </cell>
          <cell r="E68">
            <v>10</v>
          </cell>
        </row>
        <row r="69">
          <cell r="B69" t="str">
            <v>B318</v>
          </cell>
          <cell r="C69">
            <v>2741</v>
          </cell>
          <cell r="D69">
            <v>2710</v>
          </cell>
          <cell r="E69">
            <v>31</v>
          </cell>
          <cell r="F69" t="str">
            <v>Ngày 3/7 Mr.Hưng đã kiểm tra lại, chỉ số đúng. Đã báo anh Tuấn</v>
          </cell>
        </row>
        <row r="70">
          <cell r="B70" t="str">
            <v>B319</v>
          </cell>
          <cell r="C70">
            <v>3912</v>
          </cell>
          <cell r="D70">
            <v>3901</v>
          </cell>
          <cell r="E70">
            <v>11</v>
          </cell>
          <cell r="F70" t="str">
            <v>Ngày 3/7 Mr.Hưng đã kiểm tra lại, chỉ số đúng</v>
          </cell>
        </row>
        <row r="71">
          <cell r="B71" t="str">
            <v>B320</v>
          </cell>
          <cell r="C71">
            <v>2663</v>
          </cell>
          <cell r="D71">
            <v>2647</v>
          </cell>
          <cell r="E71">
            <v>16</v>
          </cell>
        </row>
        <row r="72">
          <cell r="B72" t="str">
            <v>B321</v>
          </cell>
          <cell r="C72">
            <v>2901</v>
          </cell>
          <cell r="D72">
            <v>2897</v>
          </cell>
          <cell r="E72">
            <v>4</v>
          </cell>
        </row>
        <row r="73">
          <cell r="B73" t="str">
            <v>B322</v>
          </cell>
          <cell r="C73">
            <v>5108</v>
          </cell>
          <cell r="D73">
            <v>5097</v>
          </cell>
          <cell r="E73">
            <v>11</v>
          </cell>
        </row>
        <row r="74">
          <cell r="B74" t="str">
            <v>B323</v>
          </cell>
          <cell r="C74">
            <v>2327</v>
          </cell>
          <cell r="D74">
            <v>2314</v>
          </cell>
          <cell r="E74">
            <v>13</v>
          </cell>
        </row>
        <row r="75">
          <cell r="B75" t="str">
            <v>B324</v>
          </cell>
          <cell r="C75">
            <v>6209</v>
          </cell>
          <cell r="D75">
            <v>6170</v>
          </cell>
          <cell r="E75">
            <v>39</v>
          </cell>
          <cell r="F75" t="str">
            <v>Ngày 3/7 Mr.Hưng đã kiểm tra lại, chỉ số đúng</v>
          </cell>
        </row>
        <row r="76">
          <cell r="B76" t="str">
            <v>B401</v>
          </cell>
          <cell r="C76">
            <v>2845</v>
          </cell>
          <cell r="D76">
            <v>2799</v>
          </cell>
          <cell r="E76">
            <v>46</v>
          </cell>
          <cell r="F76" t="str">
            <v>Ngày 3/7 Mr.Hưng đã kiểm tra lại, chỉ số đúng. Vắng nhà</v>
          </cell>
        </row>
        <row r="77">
          <cell r="B77" t="str">
            <v>B402</v>
          </cell>
          <cell r="C77">
            <v>1961</v>
          </cell>
          <cell r="D77">
            <v>1955</v>
          </cell>
          <cell r="E77">
            <v>6</v>
          </cell>
        </row>
        <row r="78">
          <cell r="B78" t="str">
            <v>B403</v>
          </cell>
          <cell r="C78">
            <v>3077</v>
          </cell>
          <cell r="D78">
            <v>3059</v>
          </cell>
          <cell r="E78">
            <v>18</v>
          </cell>
        </row>
        <row r="79">
          <cell r="B79" t="str">
            <v>B404</v>
          </cell>
          <cell r="C79">
            <v>373</v>
          </cell>
          <cell r="D79">
            <v>333</v>
          </cell>
          <cell r="E79">
            <v>40</v>
          </cell>
        </row>
        <row r="80">
          <cell r="B80" t="str">
            <v>B405</v>
          </cell>
          <cell r="C80">
            <v>6160</v>
          </cell>
          <cell r="D80">
            <v>6135</v>
          </cell>
          <cell r="E80">
            <v>25</v>
          </cell>
        </row>
        <row r="81">
          <cell r="B81" t="str">
            <v>B406</v>
          </cell>
          <cell r="C81">
            <v>3415</v>
          </cell>
          <cell r="D81">
            <v>3391</v>
          </cell>
          <cell r="E81">
            <v>24</v>
          </cell>
        </row>
        <row r="82">
          <cell r="B82" t="str">
            <v>B407</v>
          </cell>
          <cell r="C82">
            <v>3358</v>
          </cell>
          <cell r="D82">
            <v>3338</v>
          </cell>
          <cell r="E82">
            <v>20</v>
          </cell>
        </row>
        <row r="83">
          <cell r="B83" t="str">
            <v>B408</v>
          </cell>
          <cell r="C83">
            <v>3026</v>
          </cell>
          <cell r="D83">
            <v>3026</v>
          </cell>
          <cell r="E83">
            <v>0</v>
          </cell>
        </row>
        <row r="84">
          <cell r="B84" t="str">
            <v>B409</v>
          </cell>
          <cell r="C84">
            <v>3098</v>
          </cell>
          <cell r="D84">
            <v>3077</v>
          </cell>
          <cell r="E84">
            <v>21</v>
          </cell>
        </row>
        <row r="85">
          <cell r="B85" t="str">
            <v>B410</v>
          </cell>
          <cell r="C85">
            <v>3196</v>
          </cell>
          <cell r="D85">
            <v>3172</v>
          </cell>
          <cell r="E85">
            <v>24</v>
          </cell>
        </row>
        <row r="86">
          <cell r="B86" t="str">
            <v>B411</v>
          </cell>
          <cell r="C86">
            <v>2772</v>
          </cell>
          <cell r="D86">
            <v>2772</v>
          </cell>
          <cell r="E86">
            <v>0</v>
          </cell>
          <cell r="F86" t="str">
            <v>Ngày 3/7 Mr.Hưng đã kiểm tra lại, chỉ số đúng. Không ở</v>
          </cell>
        </row>
        <row r="87">
          <cell r="B87" t="str">
            <v>B412</v>
          </cell>
          <cell r="C87">
            <v>3655</v>
          </cell>
          <cell r="D87">
            <v>3639</v>
          </cell>
          <cell r="E87">
            <v>16</v>
          </cell>
        </row>
        <row r="88">
          <cell r="B88" t="str">
            <v>B413</v>
          </cell>
          <cell r="C88">
            <v>1397</v>
          </cell>
          <cell r="D88">
            <v>1375</v>
          </cell>
          <cell r="E88">
            <v>22</v>
          </cell>
        </row>
        <row r="89">
          <cell r="B89" t="str">
            <v>B414</v>
          </cell>
          <cell r="C89">
            <v>3082</v>
          </cell>
          <cell r="D89">
            <v>3067</v>
          </cell>
          <cell r="E89">
            <v>15</v>
          </cell>
        </row>
        <row r="90">
          <cell r="B90" t="str">
            <v>B415</v>
          </cell>
          <cell r="C90">
            <v>1627</v>
          </cell>
          <cell r="D90">
            <v>1607</v>
          </cell>
          <cell r="E90">
            <v>20</v>
          </cell>
        </row>
        <row r="91">
          <cell r="B91" t="str">
            <v>B416</v>
          </cell>
          <cell r="C91">
            <v>2360</v>
          </cell>
          <cell r="D91">
            <v>2347</v>
          </cell>
          <cell r="E91">
            <v>13</v>
          </cell>
        </row>
        <row r="92">
          <cell r="B92" t="str">
            <v>B417</v>
          </cell>
          <cell r="C92">
            <v>3224</v>
          </cell>
          <cell r="D92">
            <v>3212</v>
          </cell>
          <cell r="E92">
            <v>12</v>
          </cell>
        </row>
        <row r="93">
          <cell r="B93" t="str">
            <v>B418</v>
          </cell>
          <cell r="C93">
            <v>2296</v>
          </cell>
          <cell r="D93">
            <v>2278</v>
          </cell>
          <cell r="E93">
            <v>18</v>
          </cell>
        </row>
        <row r="94">
          <cell r="B94" t="str">
            <v>B419</v>
          </cell>
          <cell r="C94">
            <v>2953</v>
          </cell>
          <cell r="D94">
            <v>2948</v>
          </cell>
          <cell r="E94">
            <v>5</v>
          </cell>
        </row>
        <row r="95">
          <cell r="B95" t="str">
            <v>B420</v>
          </cell>
          <cell r="C95">
            <v>1924</v>
          </cell>
          <cell r="D95">
            <v>1918</v>
          </cell>
          <cell r="E95">
            <v>6</v>
          </cell>
        </row>
        <row r="96">
          <cell r="B96" t="str">
            <v>B421</v>
          </cell>
          <cell r="C96">
            <v>2915</v>
          </cell>
          <cell r="D96">
            <v>2900</v>
          </cell>
          <cell r="E96">
            <v>15</v>
          </cell>
        </row>
        <row r="97">
          <cell r="B97" t="str">
            <v>B422</v>
          </cell>
          <cell r="C97">
            <v>4361</v>
          </cell>
          <cell r="D97">
            <v>4338</v>
          </cell>
          <cell r="E97">
            <v>23</v>
          </cell>
        </row>
        <row r="98">
          <cell r="B98" t="str">
            <v>B423</v>
          </cell>
          <cell r="C98">
            <v>3582</v>
          </cell>
          <cell r="D98">
            <v>3574</v>
          </cell>
          <cell r="E98">
            <v>8</v>
          </cell>
        </row>
        <row r="99">
          <cell r="B99" t="str">
            <v>B424</v>
          </cell>
          <cell r="C99">
            <v>5012</v>
          </cell>
          <cell r="D99">
            <v>5011</v>
          </cell>
          <cell r="E99">
            <v>1</v>
          </cell>
        </row>
        <row r="100">
          <cell r="B100" t="str">
            <v>B501</v>
          </cell>
          <cell r="C100">
            <v>4090</v>
          </cell>
          <cell r="D100">
            <v>4073</v>
          </cell>
          <cell r="E100">
            <v>17</v>
          </cell>
        </row>
        <row r="101">
          <cell r="B101" t="str">
            <v>B502</v>
          </cell>
          <cell r="C101">
            <v>2327</v>
          </cell>
          <cell r="D101">
            <v>2316</v>
          </cell>
          <cell r="E101">
            <v>11</v>
          </cell>
        </row>
        <row r="102">
          <cell r="B102" t="str">
            <v>B503</v>
          </cell>
          <cell r="C102">
            <v>2791</v>
          </cell>
          <cell r="D102">
            <v>2787</v>
          </cell>
          <cell r="E102">
            <v>4</v>
          </cell>
        </row>
        <row r="103">
          <cell r="B103" t="str">
            <v>B504</v>
          </cell>
          <cell r="C103">
            <v>2890</v>
          </cell>
          <cell r="D103">
            <v>2876</v>
          </cell>
          <cell r="E103">
            <v>14</v>
          </cell>
        </row>
        <row r="104">
          <cell r="B104" t="str">
            <v>B505</v>
          </cell>
          <cell r="C104">
            <v>3217</v>
          </cell>
          <cell r="D104">
            <v>3188</v>
          </cell>
          <cell r="E104">
            <v>29</v>
          </cell>
        </row>
        <row r="105">
          <cell r="B105" t="str">
            <v>B506</v>
          </cell>
          <cell r="C105">
            <v>2253</v>
          </cell>
          <cell r="D105">
            <v>2236</v>
          </cell>
          <cell r="E105">
            <v>17</v>
          </cell>
        </row>
        <row r="106">
          <cell r="B106" t="str">
            <v>B507</v>
          </cell>
          <cell r="C106">
            <v>5107</v>
          </cell>
          <cell r="D106">
            <v>5086</v>
          </cell>
          <cell r="E106">
            <v>21</v>
          </cell>
          <cell r="F106" t="str">
            <v>Ngày 3/7 Mr.Hưng đã kiểm tra lại, chỉ số đúng. Vắng nhà</v>
          </cell>
        </row>
        <row r="107">
          <cell r="B107" t="str">
            <v>B508</v>
          </cell>
          <cell r="C107">
            <v>3157</v>
          </cell>
          <cell r="D107">
            <v>3137</v>
          </cell>
          <cell r="E107">
            <v>20</v>
          </cell>
        </row>
        <row r="108">
          <cell r="B108" t="str">
            <v>B509</v>
          </cell>
          <cell r="C108">
            <v>4055</v>
          </cell>
          <cell r="D108">
            <v>4040</v>
          </cell>
          <cell r="E108">
            <v>15</v>
          </cell>
        </row>
        <row r="109">
          <cell r="B109" t="str">
            <v>B510</v>
          </cell>
          <cell r="C109">
            <v>3501</v>
          </cell>
          <cell r="D109">
            <v>3473</v>
          </cell>
          <cell r="E109">
            <v>28</v>
          </cell>
        </row>
        <row r="110">
          <cell r="B110" t="str">
            <v>B511</v>
          </cell>
          <cell r="C110">
            <v>3876</v>
          </cell>
          <cell r="D110">
            <v>3856</v>
          </cell>
          <cell r="E110">
            <v>20</v>
          </cell>
        </row>
        <row r="111">
          <cell r="B111" t="str">
            <v>B512</v>
          </cell>
          <cell r="C111">
            <v>3135</v>
          </cell>
          <cell r="D111">
            <v>3115</v>
          </cell>
          <cell r="E111">
            <v>20</v>
          </cell>
        </row>
        <row r="112">
          <cell r="B112" t="str">
            <v>B513</v>
          </cell>
          <cell r="C112">
            <v>2866</v>
          </cell>
          <cell r="D112">
            <v>2852</v>
          </cell>
          <cell r="E112">
            <v>14</v>
          </cell>
          <cell r="F112" t="str">
            <v>Ngày 3/7 Mr.Hưng đã kiểm tra lại, chỉ số đúng. Vắng nhà</v>
          </cell>
        </row>
        <row r="113">
          <cell r="B113" t="str">
            <v>B514</v>
          </cell>
          <cell r="C113">
            <v>1954</v>
          </cell>
          <cell r="D113">
            <v>1948</v>
          </cell>
          <cell r="E113">
            <v>6</v>
          </cell>
        </row>
        <row r="114">
          <cell r="B114" t="str">
            <v>B515</v>
          </cell>
          <cell r="C114">
            <v>2926</v>
          </cell>
          <cell r="D114">
            <v>2903</v>
          </cell>
          <cell r="E114">
            <v>23</v>
          </cell>
          <cell r="F114" t="str">
            <v>Ngày 3/7 Mr.Ngọc đã kiểm tra lại, chỉ số đúng. Vắng nhà</v>
          </cell>
        </row>
        <row r="115">
          <cell r="B115" t="str">
            <v>B516</v>
          </cell>
          <cell r="C115">
            <v>2838</v>
          </cell>
          <cell r="D115">
            <v>2812</v>
          </cell>
          <cell r="E115">
            <v>26</v>
          </cell>
        </row>
        <row r="116">
          <cell r="B116" t="str">
            <v>B517</v>
          </cell>
          <cell r="C116">
            <v>1691</v>
          </cell>
          <cell r="D116">
            <v>1689</v>
          </cell>
          <cell r="E116">
            <v>2</v>
          </cell>
        </row>
        <row r="117">
          <cell r="B117" t="str">
            <v>B518</v>
          </cell>
          <cell r="C117">
            <v>3610</v>
          </cell>
          <cell r="D117">
            <v>3576</v>
          </cell>
          <cell r="E117">
            <v>34</v>
          </cell>
        </row>
        <row r="118">
          <cell r="B118" t="str">
            <v>B519</v>
          </cell>
          <cell r="C118">
            <v>3046</v>
          </cell>
          <cell r="D118">
            <v>3043</v>
          </cell>
          <cell r="E118">
            <v>3</v>
          </cell>
        </row>
        <row r="119">
          <cell r="B119" t="str">
            <v>B520</v>
          </cell>
          <cell r="C119">
            <v>2360</v>
          </cell>
          <cell r="D119">
            <v>2350</v>
          </cell>
          <cell r="E119">
            <v>10</v>
          </cell>
        </row>
        <row r="120">
          <cell r="B120" t="str">
            <v>B521</v>
          </cell>
          <cell r="C120">
            <v>3484</v>
          </cell>
          <cell r="D120">
            <v>3471</v>
          </cell>
          <cell r="E120">
            <v>13</v>
          </cell>
        </row>
        <row r="121">
          <cell r="B121" t="str">
            <v>B522</v>
          </cell>
          <cell r="C121">
            <v>4385</v>
          </cell>
          <cell r="D121">
            <v>4358</v>
          </cell>
          <cell r="E121">
            <v>27</v>
          </cell>
          <cell r="F121" t="str">
            <v>Ngày 3/7 Mr.Hưng đã kiểm tra lại, chỉ số đúng. Khách HQ OK</v>
          </cell>
        </row>
        <row r="122">
          <cell r="B122" t="str">
            <v>B523</v>
          </cell>
          <cell r="C122">
            <v>2585</v>
          </cell>
          <cell r="D122">
            <v>2574</v>
          </cell>
          <cell r="E122">
            <v>11</v>
          </cell>
        </row>
        <row r="123">
          <cell r="B123" t="str">
            <v>B524</v>
          </cell>
          <cell r="C123">
            <v>6103</v>
          </cell>
          <cell r="D123">
            <v>6070</v>
          </cell>
          <cell r="E123">
            <v>33</v>
          </cell>
        </row>
        <row r="124">
          <cell r="B124" t="str">
            <v>B601</v>
          </cell>
          <cell r="C124">
            <v>2576</v>
          </cell>
          <cell r="D124">
            <v>2546</v>
          </cell>
          <cell r="E124">
            <v>30</v>
          </cell>
        </row>
        <row r="125">
          <cell r="B125" t="str">
            <v>B602</v>
          </cell>
          <cell r="C125">
            <v>2229</v>
          </cell>
          <cell r="D125">
            <v>2195</v>
          </cell>
          <cell r="E125">
            <v>34</v>
          </cell>
          <cell r="F125" t="str">
            <v>Ngày 3/7 Mr.Ngọc đã kiểm tra lại, chỉ số đúng. Nhà có nhiều người ở</v>
          </cell>
        </row>
        <row r="126">
          <cell r="B126" t="str">
            <v>B603</v>
          </cell>
          <cell r="C126">
            <v>2688</v>
          </cell>
          <cell r="D126">
            <v>2662</v>
          </cell>
          <cell r="E126">
            <v>26</v>
          </cell>
        </row>
        <row r="127">
          <cell r="B127" t="str">
            <v>B604</v>
          </cell>
          <cell r="C127">
            <v>3620</v>
          </cell>
          <cell r="D127">
            <v>3595</v>
          </cell>
          <cell r="E127">
            <v>25</v>
          </cell>
        </row>
        <row r="128">
          <cell r="B128" t="str">
            <v>B605</v>
          </cell>
          <cell r="C128">
            <v>3237</v>
          </cell>
          <cell r="D128">
            <v>3217</v>
          </cell>
          <cell r="E128">
            <v>20</v>
          </cell>
        </row>
        <row r="129">
          <cell r="B129" t="str">
            <v>B606</v>
          </cell>
          <cell r="C129">
            <v>2557</v>
          </cell>
          <cell r="D129">
            <v>2531</v>
          </cell>
          <cell r="E129">
            <v>26</v>
          </cell>
          <cell r="F129" t="str">
            <v>Ngày 3/7 Mr.Hưng đã kiểm tra lại, chỉ số đúng. Khách HQ OK</v>
          </cell>
        </row>
        <row r="130">
          <cell r="B130" t="str">
            <v>B607</v>
          </cell>
          <cell r="C130">
            <v>3824</v>
          </cell>
          <cell r="D130">
            <v>3802</v>
          </cell>
          <cell r="E130">
            <v>22</v>
          </cell>
        </row>
        <row r="131">
          <cell r="B131" t="str">
            <v>B608</v>
          </cell>
          <cell r="C131">
            <v>2457</v>
          </cell>
          <cell r="D131">
            <v>2433</v>
          </cell>
          <cell r="E131">
            <v>24</v>
          </cell>
        </row>
        <row r="132">
          <cell r="B132" t="str">
            <v>B609</v>
          </cell>
          <cell r="C132">
            <v>3659</v>
          </cell>
          <cell r="D132">
            <v>3646</v>
          </cell>
          <cell r="E132">
            <v>13</v>
          </cell>
        </row>
        <row r="133">
          <cell r="B133" t="str">
            <v>B610</v>
          </cell>
          <cell r="C133">
            <v>6883</v>
          </cell>
          <cell r="D133">
            <v>6813</v>
          </cell>
          <cell r="E133">
            <v>70</v>
          </cell>
          <cell r="F133" t="str">
            <v>Ngày 3/7 Mr.Hưng đã kiểm tra lại, chỉ số đúng. Nhà có nhiều người ở</v>
          </cell>
        </row>
        <row r="134">
          <cell r="B134" t="str">
            <v>B611</v>
          </cell>
          <cell r="C134">
            <v>2710</v>
          </cell>
          <cell r="D134">
            <v>2695</v>
          </cell>
          <cell r="E134">
            <v>15</v>
          </cell>
        </row>
        <row r="135">
          <cell r="B135" t="str">
            <v>B612</v>
          </cell>
          <cell r="C135">
            <v>2158</v>
          </cell>
          <cell r="D135">
            <v>2138</v>
          </cell>
          <cell r="E135">
            <v>20</v>
          </cell>
        </row>
        <row r="136">
          <cell r="B136" t="str">
            <v>B613</v>
          </cell>
          <cell r="C136">
            <v>2562</v>
          </cell>
          <cell r="D136">
            <v>2553</v>
          </cell>
          <cell r="E136">
            <v>9</v>
          </cell>
        </row>
        <row r="137">
          <cell r="B137" t="str">
            <v>B614</v>
          </cell>
          <cell r="C137">
            <v>3660</v>
          </cell>
          <cell r="D137">
            <v>3644</v>
          </cell>
          <cell r="E137">
            <v>16</v>
          </cell>
        </row>
        <row r="138">
          <cell r="B138" t="str">
            <v>B615</v>
          </cell>
          <cell r="C138">
            <v>3499</v>
          </cell>
          <cell r="D138">
            <v>3469</v>
          </cell>
          <cell r="E138">
            <v>30</v>
          </cell>
        </row>
        <row r="139">
          <cell r="B139" t="str">
            <v>B616</v>
          </cell>
          <cell r="C139">
            <v>2126</v>
          </cell>
          <cell r="D139">
            <v>2111</v>
          </cell>
          <cell r="E139">
            <v>15</v>
          </cell>
        </row>
        <row r="140">
          <cell r="B140" t="str">
            <v>B617</v>
          </cell>
          <cell r="C140">
            <v>2834</v>
          </cell>
          <cell r="D140">
            <v>2823</v>
          </cell>
          <cell r="E140">
            <v>11</v>
          </cell>
          <cell r="F140" t="str">
            <v>Ngày 3/7 Mr.Hưng đã kiểm tra lại, chỉ số đúng. Khách HQ OK</v>
          </cell>
        </row>
        <row r="141">
          <cell r="B141" t="str">
            <v>B618</v>
          </cell>
          <cell r="C141">
            <v>3021</v>
          </cell>
          <cell r="D141">
            <v>3013</v>
          </cell>
          <cell r="E141">
            <v>8</v>
          </cell>
        </row>
        <row r="142">
          <cell r="B142" t="str">
            <v>B619</v>
          </cell>
          <cell r="C142">
            <v>2689</v>
          </cell>
          <cell r="D142">
            <v>2674</v>
          </cell>
          <cell r="E142">
            <v>15</v>
          </cell>
        </row>
        <row r="143">
          <cell r="B143" t="str">
            <v>B620</v>
          </cell>
          <cell r="C143">
            <v>2449</v>
          </cell>
          <cell r="D143">
            <v>2429</v>
          </cell>
          <cell r="E143">
            <v>20</v>
          </cell>
        </row>
        <row r="144">
          <cell r="B144" t="str">
            <v>B621</v>
          </cell>
          <cell r="C144">
            <v>2084</v>
          </cell>
          <cell r="D144">
            <v>2074</v>
          </cell>
          <cell r="E144">
            <v>10</v>
          </cell>
        </row>
        <row r="145">
          <cell r="B145" t="str">
            <v>B622</v>
          </cell>
          <cell r="C145">
            <v>3399</v>
          </cell>
          <cell r="D145">
            <v>3390</v>
          </cell>
          <cell r="E145">
            <v>9</v>
          </cell>
        </row>
        <row r="146">
          <cell r="B146" t="str">
            <v>B623</v>
          </cell>
          <cell r="C146">
            <v>3902</v>
          </cell>
          <cell r="D146">
            <v>3879</v>
          </cell>
          <cell r="E146">
            <v>23</v>
          </cell>
        </row>
        <row r="147">
          <cell r="B147" t="str">
            <v>B624</v>
          </cell>
          <cell r="C147">
            <v>2585</v>
          </cell>
          <cell r="D147">
            <v>2556</v>
          </cell>
          <cell r="E147">
            <v>29</v>
          </cell>
        </row>
        <row r="148">
          <cell r="B148" t="str">
            <v>B701</v>
          </cell>
          <cell r="C148">
            <v>3381</v>
          </cell>
          <cell r="D148">
            <v>3367</v>
          </cell>
          <cell r="E148">
            <v>14</v>
          </cell>
        </row>
        <row r="149">
          <cell r="B149" t="str">
            <v>B702</v>
          </cell>
          <cell r="C149">
            <v>5432</v>
          </cell>
          <cell r="D149">
            <v>5421</v>
          </cell>
          <cell r="E149">
            <v>11</v>
          </cell>
        </row>
        <row r="150">
          <cell r="B150" t="str">
            <v>B703</v>
          </cell>
          <cell r="C150">
            <v>4239</v>
          </cell>
          <cell r="D150">
            <v>4238</v>
          </cell>
          <cell r="E150">
            <v>1</v>
          </cell>
        </row>
        <row r="151">
          <cell r="B151" t="str">
            <v>B704</v>
          </cell>
          <cell r="C151">
            <v>4534</v>
          </cell>
          <cell r="D151">
            <v>4514</v>
          </cell>
          <cell r="E151">
            <v>20</v>
          </cell>
        </row>
        <row r="152">
          <cell r="B152" t="str">
            <v>B705</v>
          </cell>
          <cell r="C152">
            <v>3673</v>
          </cell>
          <cell r="D152">
            <v>3656</v>
          </cell>
          <cell r="E152">
            <v>17</v>
          </cell>
        </row>
        <row r="153">
          <cell r="B153" t="str">
            <v>B706</v>
          </cell>
          <cell r="C153">
            <v>3250</v>
          </cell>
          <cell r="D153">
            <v>3241</v>
          </cell>
          <cell r="E153">
            <v>9</v>
          </cell>
        </row>
        <row r="154">
          <cell r="B154" t="str">
            <v>B801</v>
          </cell>
          <cell r="C154">
            <v>3048</v>
          </cell>
          <cell r="D154">
            <v>3027</v>
          </cell>
          <cell r="E154">
            <v>21</v>
          </cell>
        </row>
        <row r="155">
          <cell r="B155" t="str">
            <v>B802</v>
          </cell>
          <cell r="C155">
            <v>4714</v>
          </cell>
          <cell r="D155">
            <v>4703</v>
          </cell>
          <cell r="E155">
            <v>11</v>
          </cell>
        </row>
        <row r="156">
          <cell r="B156" t="str">
            <v>B803</v>
          </cell>
          <cell r="C156">
            <v>3025</v>
          </cell>
          <cell r="D156">
            <v>3014</v>
          </cell>
          <cell r="E156">
            <v>11</v>
          </cell>
        </row>
        <row r="157">
          <cell r="B157" t="str">
            <v>B804</v>
          </cell>
          <cell r="C157">
            <v>2964</v>
          </cell>
          <cell r="D157">
            <v>2954</v>
          </cell>
          <cell r="E157">
            <v>10</v>
          </cell>
        </row>
        <row r="158">
          <cell r="B158" t="str">
            <v>B805</v>
          </cell>
          <cell r="C158">
            <v>3736</v>
          </cell>
          <cell r="D158">
            <v>3723</v>
          </cell>
          <cell r="E158">
            <v>13</v>
          </cell>
        </row>
        <row r="159">
          <cell r="B159" t="str">
            <v>B806</v>
          </cell>
          <cell r="C159">
            <v>3494</v>
          </cell>
          <cell r="D159">
            <v>3484</v>
          </cell>
          <cell r="E159">
            <v>10</v>
          </cell>
        </row>
        <row r="160">
          <cell r="B160" t="str">
            <v>B901</v>
          </cell>
          <cell r="C160">
            <v>4625</v>
          </cell>
          <cell r="D160">
            <v>4589</v>
          </cell>
          <cell r="E160">
            <v>36</v>
          </cell>
        </row>
        <row r="161">
          <cell r="B161" t="str">
            <v>B902</v>
          </cell>
          <cell r="C161">
            <v>2143</v>
          </cell>
          <cell r="D161">
            <v>2128</v>
          </cell>
          <cell r="E161">
            <v>15</v>
          </cell>
        </row>
        <row r="162">
          <cell r="B162" t="str">
            <v>B903</v>
          </cell>
          <cell r="C162">
            <v>2080</v>
          </cell>
          <cell r="D162">
            <v>2060</v>
          </cell>
          <cell r="E162">
            <v>20</v>
          </cell>
          <cell r="F162" t="str">
            <v>Ngày 3/7 Mr.Hưng đã kiểm tra lại, chỉ số đúng. Không có nhà</v>
          </cell>
        </row>
        <row r="163">
          <cell r="B163" t="str">
            <v>B904</v>
          </cell>
          <cell r="C163">
            <v>3492</v>
          </cell>
          <cell r="D163">
            <v>3481</v>
          </cell>
          <cell r="E163">
            <v>11</v>
          </cell>
        </row>
        <row r="164">
          <cell r="B164" t="str">
            <v>B905</v>
          </cell>
          <cell r="C164">
            <v>5030</v>
          </cell>
          <cell r="D164">
            <v>5013</v>
          </cell>
          <cell r="E164">
            <v>17</v>
          </cell>
        </row>
        <row r="165">
          <cell r="B165" t="str">
            <v>B906</v>
          </cell>
          <cell r="C165">
            <v>4242</v>
          </cell>
          <cell r="D165">
            <v>4213</v>
          </cell>
          <cell r="E165">
            <v>29</v>
          </cell>
        </row>
        <row r="166">
          <cell r="B166" t="str">
            <v>B1001</v>
          </cell>
          <cell r="C166">
            <v>3795</v>
          </cell>
          <cell r="D166">
            <v>3793</v>
          </cell>
          <cell r="E166">
            <v>2</v>
          </cell>
        </row>
        <row r="167">
          <cell r="B167" t="str">
            <v>B1002</v>
          </cell>
          <cell r="C167">
            <v>3916</v>
          </cell>
          <cell r="D167">
            <v>3880</v>
          </cell>
          <cell r="E167">
            <v>36</v>
          </cell>
        </row>
        <row r="168">
          <cell r="B168" t="str">
            <v>B1003</v>
          </cell>
          <cell r="C168">
            <v>2906</v>
          </cell>
          <cell r="D168">
            <v>2882</v>
          </cell>
          <cell r="E168">
            <v>24</v>
          </cell>
          <cell r="F168" t="str">
            <v>Ngày 3/7 Mr.Hưng đã kiểm tra lại, chỉ số đúng. Không có nhà</v>
          </cell>
        </row>
        <row r="169">
          <cell r="B169" t="str">
            <v>B1004</v>
          </cell>
          <cell r="C169">
            <v>4140</v>
          </cell>
          <cell r="D169">
            <v>4126</v>
          </cell>
          <cell r="E169">
            <v>14</v>
          </cell>
        </row>
        <row r="170">
          <cell r="B170" t="str">
            <v>B1005</v>
          </cell>
          <cell r="C170">
            <v>2508</v>
          </cell>
          <cell r="D170">
            <v>2498</v>
          </cell>
          <cell r="E170">
            <v>10</v>
          </cell>
        </row>
        <row r="171">
          <cell r="B171" t="str">
            <v>B1006</v>
          </cell>
          <cell r="C171">
            <v>6344</v>
          </cell>
          <cell r="D171">
            <v>6301</v>
          </cell>
          <cell r="E171">
            <v>43</v>
          </cell>
        </row>
        <row r="172">
          <cell r="B172" t="str">
            <v>C101</v>
          </cell>
          <cell r="C172">
            <v>3017</v>
          </cell>
          <cell r="D172">
            <v>2998</v>
          </cell>
          <cell r="E172">
            <v>19</v>
          </cell>
        </row>
        <row r="173">
          <cell r="B173" t="str">
            <v>C102</v>
          </cell>
          <cell r="C173">
            <v>3146</v>
          </cell>
          <cell r="D173">
            <v>3128</v>
          </cell>
          <cell r="E173">
            <v>18</v>
          </cell>
        </row>
        <row r="174">
          <cell r="B174" t="str">
            <v>C103</v>
          </cell>
          <cell r="C174">
            <v>4768</v>
          </cell>
          <cell r="D174">
            <v>4756</v>
          </cell>
          <cell r="E174">
            <v>12</v>
          </cell>
        </row>
        <row r="175">
          <cell r="B175" t="str">
            <v>C104</v>
          </cell>
          <cell r="C175">
            <v>2019</v>
          </cell>
          <cell r="D175">
            <v>2001</v>
          </cell>
          <cell r="E175">
            <v>18</v>
          </cell>
        </row>
        <row r="176">
          <cell r="B176" t="str">
            <v>C105</v>
          </cell>
          <cell r="C176">
            <v>2119</v>
          </cell>
          <cell r="D176">
            <v>2107</v>
          </cell>
          <cell r="E176">
            <v>12</v>
          </cell>
        </row>
        <row r="177">
          <cell r="B177" t="str">
            <v>C106</v>
          </cell>
          <cell r="C177">
            <v>2305</v>
          </cell>
          <cell r="D177">
            <v>2303</v>
          </cell>
          <cell r="E177">
            <v>2</v>
          </cell>
        </row>
        <row r="178">
          <cell r="B178" t="str">
            <v>C107</v>
          </cell>
          <cell r="C178">
            <v>2571</v>
          </cell>
          <cell r="D178">
            <v>2555</v>
          </cell>
          <cell r="E178">
            <v>16</v>
          </cell>
        </row>
        <row r="179">
          <cell r="B179" t="str">
            <v>C108</v>
          </cell>
          <cell r="C179">
            <v>1683</v>
          </cell>
          <cell r="D179">
            <v>1672</v>
          </cell>
          <cell r="E179">
            <v>11</v>
          </cell>
        </row>
        <row r="180">
          <cell r="B180" t="str">
            <v>C109</v>
          </cell>
          <cell r="C180">
            <v>2731</v>
          </cell>
          <cell r="D180">
            <v>2723</v>
          </cell>
          <cell r="E180">
            <v>8</v>
          </cell>
        </row>
        <row r="181">
          <cell r="B181" t="str">
            <v>C110</v>
          </cell>
          <cell r="C181">
            <v>1652</v>
          </cell>
          <cell r="D181">
            <v>1651</v>
          </cell>
          <cell r="E181">
            <v>1</v>
          </cell>
        </row>
        <row r="182">
          <cell r="B182" t="str">
            <v>C111</v>
          </cell>
          <cell r="C182">
            <v>2689</v>
          </cell>
          <cell r="D182">
            <v>2658</v>
          </cell>
          <cell r="E182">
            <v>31</v>
          </cell>
        </row>
        <row r="183">
          <cell r="B183" t="str">
            <v>C112</v>
          </cell>
          <cell r="C183">
            <v>4204</v>
          </cell>
          <cell r="D183">
            <v>4170</v>
          </cell>
          <cell r="E183">
            <v>34</v>
          </cell>
        </row>
        <row r="184">
          <cell r="B184" t="str">
            <v>C113</v>
          </cell>
          <cell r="C184">
            <v>2696</v>
          </cell>
          <cell r="D184">
            <v>2686</v>
          </cell>
          <cell r="E184">
            <v>10</v>
          </cell>
        </row>
        <row r="185">
          <cell r="B185" t="str">
            <v>C114</v>
          </cell>
          <cell r="C185">
            <v>2771</v>
          </cell>
          <cell r="D185">
            <v>2738</v>
          </cell>
          <cell r="E185">
            <v>33</v>
          </cell>
        </row>
        <row r="186">
          <cell r="B186" t="str">
            <v>C115</v>
          </cell>
          <cell r="C186">
            <v>2453</v>
          </cell>
          <cell r="D186">
            <v>2446</v>
          </cell>
          <cell r="E186">
            <v>7</v>
          </cell>
        </row>
        <row r="187">
          <cell r="B187" t="str">
            <v>C116</v>
          </cell>
          <cell r="C187">
            <v>892</v>
          </cell>
          <cell r="D187">
            <v>887</v>
          </cell>
          <cell r="E187">
            <v>5</v>
          </cell>
        </row>
        <row r="188">
          <cell r="B188" t="str">
            <v>C117</v>
          </cell>
          <cell r="C188">
            <v>4092</v>
          </cell>
          <cell r="D188">
            <v>4079</v>
          </cell>
          <cell r="E188">
            <v>13</v>
          </cell>
        </row>
        <row r="189">
          <cell r="B189" t="str">
            <v>C201</v>
          </cell>
          <cell r="C189">
            <v>2904</v>
          </cell>
          <cell r="D189">
            <v>2895</v>
          </cell>
          <cell r="E189">
            <v>9</v>
          </cell>
        </row>
        <row r="190">
          <cell r="B190" t="str">
            <v>C202</v>
          </cell>
          <cell r="C190">
            <v>5786</v>
          </cell>
          <cell r="D190">
            <v>5749</v>
          </cell>
          <cell r="E190">
            <v>37</v>
          </cell>
        </row>
        <row r="191">
          <cell r="B191" t="str">
            <v>C203</v>
          </cell>
          <cell r="C191">
            <v>4265</v>
          </cell>
          <cell r="D191">
            <v>4253</v>
          </cell>
          <cell r="E191">
            <v>12</v>
          </cell>
        </row>
        <row r="192">
          <cell r="B192" t="str">
            <v>C204</v>
          </cell>
          <cell r="C192">
            <v>4025</v>
          </cell>
          <cell r="D192">
            <v>4014</v>
          </cell>
          <cell r="E192">
            <v>11</v>
          </cell>
        </row>
        <row r="193">
          <cell r="B193" t="str">
            <v>C205</v>
          </cell>
          <cell r="C193">
            <v>2901</v>
          </cell>
          <cell r="D193">
            <v>2897</v>
          </cell>
          <cell r="E193">
            <v>4</v>
          </cell>
        </row>
        <row r="194">
          <cell r="B194" t="str">
            <v>C206</v>
          </cell>
          <cell r="C194">
            <v>2145</v>
          </cell>
          <cell r="D194">
            <v>2135</v>
          </cell>
          <cell r="E194">
            <v>10</v>
          </cell>
        </row>
        <row r="195">
          <cell r="B195" t="str">
            <v>C207</v>
          </cell>
          <cell r="C195">
            <v>1909</v>
          </cell>
          <cell r="D195">
            <v>1905</v>
          </cell>
          <cell r="E195">
            <v>4</v>
          </cell>
        </row>
        <row r="196">
          <cell r="B196" t="str">
            <v>C208</v>
          </cell>
          <cell r="C196">
            <v>2672</v>
          </cell>
          <cell r="D196">
            <v>2661</v>
          </cell>
          <cell r="E196">
            <v>11</v>
          </cell>
        </row>
        <row r="197">
          <cell r="B197" t="str">
            <v>C209</v>
          </cell>
          <cell r="C197">
            <v>788</v>
          </cell>
          <cell r="D197">
            <v>781</v>
          </cell>
          <cell r="E197">
            <v>7</v>
          </cell>
        </row>
        <row r="198">
          <cell r="B198" t="str">
            <v>C210</v>
          </cell>
          <cell r="C198">
            <v>2043</v>
          </cell>
          <cell r="D198">
            <v>2032</v>
          </cell>
          <cell r="E198">
            <v>11</v>
          </cell>
        </row>
        <row r="199">
          <cell r="B199" t="str">
            <v>C211</v>
          </cell>
          <cell r="C199">
            <v>2783</v>
          </cell>
          <cell r="D199">
            <v>2764</v>
          </cell>
          <cell r="E199">
            <v>19</v>
          </cell>
        </row>
        <row r="200">
          <cell r="B200" t="str">
            <v>C212</v>
          </cell>
          <cell r="C200">
            <v>3306</v>
          </cell>
          <cell r="D200">
            <v>3267</v>
          </cell>
          <cell r="E200">
            <v>39</v>
          </cell>
          <cell r="F200" t="str">
            <v>Ngày 3/7 Mr.Ngọc đã kiểm tra lại, chỉ số đúng. Không có nhà</v>
          </cell>
        </row>
        <row r="201">
          <cell r="B201" t="str">
            <v>C213</v>
          </cell>
          <cell r="C201">
            <v>1161</v>
          </cell>
          <cell r="D201">
            <v>1147</v>
          </cell>
          <cell r="E201">
            <v>14</v>
          </cell>
        </row>
        <row r="202">
          <cell r="B202" t="str">
            <v>C214</v>
          </cell>
          <cell r="C202">
            <v>2169</v>
          </cell>
          <cell r="D202">
            <v>2153</v>
          </cell>
          <cell r="E202">
            <v>16</v>
          </cell>
        </row>
        <row r="203">
          <cell r="B203" t="str">
            <v>C215</v>
          </cell>
          <cell r="C203">
            <v>2073</v>
          </cell>
          <cell r="D203">
            <v>2065</v>
          </cell>
          <cell r="E203">
            <v>8</v>
          </cell>
        </row>
        <row r="204">
          <cell r="B204" t="str">
            <v>C216</v>
          </cell>
          <cell r="C204">
            <v>2264</v>
          </cell>
          <cell r="D204">
            <v>2243</v>
          </cell>
          <cell r="E204">
            <v>21</v>
          </cell>
        </row>
        <row r="205">
          <cell r="B205" t="str">
            <v>C217</v>
          </cell>
          <cell r="C205">
            <v>2766</v>
          </cell>
          <cell r="D205">
            <v>2747</v>
          </cell>
          <cell r="E205">
            <v>19</v>
          </cell>
        </row>
        <row r="206">
          <cell r="B206" t="str">
            <v>C218</v>
          </cell>
          <cell r="C206">
            <v>4091</v>
          </cell>
          <cell r="D206">
            <v>4068</v>
          </cell>
          <cell r="E206">
            <v>23</v>
          </cell>
        </row>
        <row r="207">
          <cell r="B207" t="str">
            <v>C301</v>
          </cell>
          <cell r="C207">
            <v>3768</v>
          </cell>
          <cell r="D207">
            <v>3748</v>
          </cell>
          <cell r="E207">
            <v>20</v>
          </cell>
        </row>
        <row r="208">
          <cell r="B208" t="str">
            <v>C302</v>
          </cell>
          <cell r="C208">
            <v>3512</v>
          </cell>
          <cell r="D208">
            <v>3476</v>
          </cell>
          <cell r="E208">
            <v>36</v>
          </cell>
        </row>
        <row r="209">
          <cell r="B209" t="str">
            <v>C303</v>
          </cell>
          <cell r="C209">
            <v>3667</v>
          </cell>
          <cell r="D209">
            <v>3645</v>
          </cell>
          <cell r="E209">
            <v>22</v>
          </cell>
        </row>
        <row r="210">
          <cell r="B210" t="str">
            <v>C304</v>
          </cell>
          <cell r="C210">
            <v>3897</v>
          </cell>
          <cell r="D210">
            <v>3878</v>
          </cell>
          <cell r="E210">
            <v>19</v>
          </cell>
        </row>
        <row r="211">
          <cell r="B211" t="str">
            <v>C305</v>
          </cell>
          <cell r="C211">
            <v>1342</v>
          </cell>
          <cell r="D211">
            <v>1338</v>
          </cell>
          <cell r="E211">
            <v>4</v>
          </cell>
        </row>
        <row r="212">
          <cell r="B212" t="str">
            <v>C306</v>
          </cell>
          <cell r="C212">
            <v>1744</v>
          </cell>
          <cell r="D212">
            <v>1740</v>
          </cell>
          <cell r="E212">
            <v>4</v>
          </cell>
        </row>
        <row r="213">
          <cell r="B213" t="str">
            <v>C307</v>
          </cell>
          <cell r="C213">
            <v>3515</v>
          </cell>
          <cell r="D213">
            <v>3467</v>
          </cell>
          <cell r="E213">
            <v>48</v>
          </cell>
          <cell r="F213" t="str">
            <v>Ngày 3/7 Mr.Ngọc đã kiểm tra lại, chỉ số đúng. Đã báo chủ nhà</v>
          </cell>
        </row>
        <row r="214">
          <cell r="B214" t="str">
            <v>C308</v>
          </cell>
          <cell r="C214">
            <v>1223</v>
          </cell>
          <cell r="D214">
            <v>1211</v>
          </cell>
          <cell r="E214">
            <v>12</v>
          </cell>
        </row>
        <row r="215">
          <cell r="B215" t="str">
            <v>C309</v>
          </cell>
          <cell r="C215">
            <v>2727</v>
          </cell>
          <cell r="D215">
            <v>2714</v>
          </cell>
          <cell r="E215">
            <v>13</v>
          </cell>
        </row>
        <row r="216">
          <cell r="B216" t="str">
            <v>C310</v>
          </cell>
          <cell r="C216">
            <v>5481</v>
          </cell>
          <cell r="D216">
            <v>5438</v>
          </cell>
          <cell r="E216">
            <v>43</v>
          </cell>
        </row>
        <row r="217">
          <cell r="B217" t="str">
            <v>C311</v>
          </cell>
          <cell r="C217">
            <v>3239</v>
          </cell>
          <cell r="D217">
            <v>3212</v>
          </cell>
          <cell r="E217">
            <v>27</v>
          </cell>
        </row>
        <row r="218">
          <cell r="B218" t="str">
            <v>C312</v>
          </cell>
          <cell r="C218">
            <v>3526</v>
          </cell>
          <cell r="D218">
            <v>3503</v>
          </cell>
          <cell r="E218">
            <v>23</v>
          </cell>
        </row>
        <row r="219">
          <cell r="B219" t="str">
            <v>C313</v>
          </cell>
          <cell r="C219">
            <v>3323</v>
          </cell>
          <cell r="D219">
            <v>3320</v>
          </cell>
          <cell r="E219">
            <v>3</v>
          </cell>
        </row>
        <row r="220">
          <cell r="B220" t="str">
            <v>C314</v>
          </cell>
          <cell r="C220">
            <v>3143</v>
          </cell>
          <cell r="D220">
            <v>3130</v>
          </cell>
          <cell r="E220">
            <v>13</v>
          </cell>
        </row>
        <row r="221">
          <cell r="B221" t="str">
            <v>C315</v>
          </cell>
          <cell r="C221">
            <v>3698</v>
          </cell>
          <cell r="D221">
            <v>3694</v>
          </cell>
          <cell r="E221">
            <v>4</v>
          </cell>
        </row>
        <row r="222">
          <cell r="B222" t="str">
            <v>C316</v>
          </cell>
          <cell r="C222">
            <v>4258</v>
          </cell>
          <cell r="D222">
            <v>4243</v>
          </cell>
          <cell r="E222">
            <v>15</v>
          </cell>
        </row>
        <row r="223">
          <cell r="B223" t="str">
            <v>C317</v>
          </cell>
          <cell r="C223">
            <v>5373</v>
          </cell>
          <cell r="D223">
            <v>5356</v>
          </cell>
          <cell r="E223">
            <v>17</v>
          </cell>
        </row>
        <row r="224">
          <cell r="B224" t="str">
            <v>C318</v>
          </cell>
          <cell r="C224">
            <v>2462</v>
          </cell>
          <cell r="D224">
            <v>2443</v>
          </cell>
          <cell r="E224">
            <v>19</v>
          </cell>
        </row>
        <row r="225">
          <cell r="B225" t="str">
            <v>C401</v>
          </cell>
          <cell r="C225">
            <v>3136</v>
          </cell>
          <cell r="D225">
            <v>3116</v>
          </cell>
          <cell r="E225">
            <v>20</v>
          </cell>
        </row>
        <row r="226">
          <cell r="B226" t="str">
            <v>C402</v>
          </cell>
          <cell r="C226">
            <v>3767</v>
          </cell>
          <cell r="D226">
            <v>3751</v>
          </cell>
          <cell r="E226">
            <v>16</v>
          </cell>
        </row>
        <row r="227">
          <cell r="B227" t="str">
            <v>C403</v>
          </cell>
          <cell r="C227">
            <v>4549</v>
          </cell>
          <cell r="D227">
            <v>4514</v>
          </cell>
          <cell r="E227">
            <v>35</v>
          </cell>
        </row>
        <row r="228">
          <cell r="B228" t="str">
            <v>C404</v>
          </cell>
          <cell r="C228">
            <v>3589</v>
          </cell>
          <cell r="D228">
            <v>3571</v>
          </cell>
          <cell r="E228">
            <v>18</v>
          </cell>
        </row>
        <row r="229">
          <cell r="B229" t="str">
            <v>C405</v>
          </cell>
          <cell r="C229">
            <v>1745</v>
          </cell>
          <cell r="D229">
            <v>1737</v>
          </cell>
          <cell r="E229">
            <v>8</v>
          </cell>
        </row>
        <row r="230">
          <cell r="B230" t="str">
            <v>C406</v>
          </cell>
          <cell r="C230">
            <v>2163</v>
          </cell>
          <cell r="D230">
            <v>2139</v>
          </cell>
          <cell r="E230">
            <v>24</v>
          </cell>
        </row>
        <row r="231">
          <cell r="B231" t="str">
            <v>C407</v>
          </cell>
          <cell r="C231">
            <v>3357</v>
          </cell>
          <cell r="D231">
            <v>3342</v>
          </cell>
          <cell r="E231">
            <v>15</v>
          </cell>
        </row>
        <row r="232">
          <cell r="B232" t="str">
            <v>C408</v>
          </cell>
          <cell r="C232">
            <v>1698</v>
          </cell>
          <cell r="D232">
            <v>1693</v>
          </cell>
          <cell r="E232">
            <v>5</v>
          </cell>
        </row>
        <row r="233">
          <cell r="B233" t="str">
            <v>C409</v>
          </cell>
          <cell r="C233">
            <v>1892</v>
          </cell>
          <cell r="D233">
            <v>1884</v>
          </cell>
          <cell r="E233">
            <v>8</v>
          </cell>
        </row>
        <row r="234">
          <cell r="B234" t="str">
            <v>C410</v>
          </cell>
          <cell r="C234">
            <v>1665</v>
          </cell>
          <cell r="D234">
            <v>1658</v>
          </cell>
          <cell r="E234">
            <v>7</v>
          </cell>
        </row>
        <row r="235">
          <cell r="B235" t="str">
            <v>C411</v>
          </cell>
          <cell r="C235">
            <v>2287</v>
          </cell>
          <cell r="D235">
            <v>2283</v>
          </cell>
          <cell r="E235">
            <v>4</v>
          </cell>
          <cell r="F235" t="str">
            <v>Ngày 3/7 Mr.Ngọc đã kiểm tra lại, chỉ số đúng. </v>
          </cell>
        </row>
        <row r="236">
          <cell r="B236" t="str">
            <v>C412</v>
          </cell>
          <cell r="C236">
            <v>1999</v>
          </cell>
          <cell r="D236">
            <v>1987</v>
          </cell>
          <cell r="E236">
            <v>12</v>
          </cell>
        </row>
        <row r="237">
          <cell r="B237" t="str">
            <v>C413</v>
          </cell>
          <cell r="C237">
            <v>2433</v>
          </cell>
          <cell r="D237">
            <v>2417</v>
          </cell>
          <cell r="E237">
            <v>16</v>
          </cell>
        </row>
        <row r="238">
          <cell r="B238" t="str">
            <v>C414</v>
          </cell>
          <cell r="C238">
            <v>1906</v>
          </cell>
          <cell r="D238">
            <v>1899</v>
          </cell>
          <cell r="E238">
            <v>7</v>
          </cell>
        </row>
        <row r="239">
          <cell r="B239" t="str">
            <v>C415</v>
          </cell>
          <cell r="C239">
            <v>3235</v>
          </cell>
          <cell r="D239">
            <v>3234</v>
          </cell>
          <cell r="E239">
            <v>1</v>
          </cell>
          <cell r="F239" t="str">
            <v>Ngày 3/7 Mr.Ngọc đã kiểm tra lại, chỉ số đúng. </v>
          </cell>
        </row>
        <row r="240">
          <cell r="B240" t="str">
            <v>C416</v>
          </cell>
          <cell r="C240">
            <v>3667</v>
          </cell>
          <cell r="D240">
            <v>3666</v>
          </cell>
          <cell r="E240">
            <v>1</v>
          </cell>
        </row>
        <row r="241">
          <cell r="B241" t="str">
            <v>C417</v>
          </cell>
          <cell r="C241">
            <v>2856</v>
          </cell>
          <cell r="D241">
            <v>2853</v>
          </cell>
          <cell r="E241">
            <v>3</v>
          </cell>
        </row>
        <row r="242">
          <cell r="B242" t="str">
            <v>C418</v>
          </cell>
          <cell r="C242">
            <v>3779</v>
          </cell>
          <cell r="D242">
            <v>3748</v>
          </cell>
          <cell r="E242">
            <v>31</v>
          </cell>
        </row>
        <row r="243">
          <cell r="B243" t="str">
            <v>C501</v>
          </cell>
          <cell r="C243">
            <v>3335</v>
          </cell>
          <cell r="D243">
            <v>3319</v>
          </cell>
          <cell r="E243">
            <v>16</v>
          </cell>
        </row>
        <row r="244">
          <cell r="B244" t="str">
            <v>C502</v>
          </cell>
          <cell r="C244">
            <v>5894</v>
          </cell>
          <cell r="D244">
            <v>5860</v>
          </cell>
          <cell r="E244">
            <v>34</v>
          </cell>
        </row>
        <row r="245">
          <cell r="B245" t="str">
            <v>C503</v>
          </cell>
          <cell r="C245">
            <v>4607</v>
          </cell>
          <cell r="D245">
            <v>4589</v>
          </cell>
          <cell r="E245">
            <v>18</v>
          </cell>
        </row>
        <row r="246">
          <cell r="B246" t="str">
            <v>C504</v>
          </cell>
          <cell r="C246">
            <v>4287</v>
          </cell>
          <cell r="D246">
            <v>4278</v>
          </cell>
          <cell r="E246">
            <v>9</v>
          </cell>
        </row>
        <row r="247">
          <cell r="B247" t="str">
            <v>C505</v>
          </cell>
          <cell r="C247">
            <v>2211</v>
          </cell>
          <cell r="D247">
            <v>2199</v>
          </cell>
          <cell r="E247">
            <v>12</v>
          </cell>
        </row>
        <row r="248">
          <cell r="B248" t="str">
            <v>C506</v>
          </cell>
          <cell r="C248">
            <v>1305</v>
          </cell>
          <cell r="D248">
            <v>1303</v>
          </cell>
          <cell r="E248">
            <v>2</v>
          </cell>
        </row>
        <row r="249">
          <cell r="B249" t="str">
            <v>C507</v>
          </cell>
          <cell r="C249">
            <v>8985</v>
          </cell>
          <cell r="D249">
            <v>8918</v>
          </cell>
          <cell r="E249">
            <v>67</v>
          </cell>
        </row>
        <row r="250">
          <cell r="B250" t="str">
            <v>C508</v>
          </cell>
          <cell r="C250">
            <v>774</v>
          </cell>
          <cell r="D250">
            <v>774</v>
          </cell>
          <cell r="E250">
            <v>0</v>
          </cell>
        </row>
        <row r="251">
          <cell r="B251" t="str">
            <v>C509</v>
          </cell>
          <cell r="C251">
            <v>2017</v>
          </cell>
          <cell r="D251">
            <v>2007</v>
          </cell>
          <cell r="E251">
            <v>10</v>
          </cell>
        </row>
        <row r="252">
          <cell r="B252" t="str">
            <v>C510</v>
          </cell>
          <cell r="C252">
            <v>1872</v>
          </cell>
          <cell r="D252">
            <v>1859</v>
          </cell>
          <cell r="E252">
            <v>13</v>
          </cell>
        </row>
        <row r="253">
          <cell r="B253" t="str">
            <v>C511</v>
          </cell>
          <cell r="C253">
            <v>2483</v>
          </cell>
          <cell r="D253">
            <v>2466</v>
          </cell>
          <cell r="E253">
            <v>17</v>
          </cell>
        </row>
        <row r="254">
          <cell r="B254" t="str">
            <v>C512</v>
          </cell>
          <cell r="C254">
            <v>3879</v>
          </cell>
          <cell r="D254">
            <v>3836</v>
          </cell>
          <cell r="E254">
            <v>43</v>
          </cell>
        </row>
        <row r="255">
          <cell r="B255" t="str">
            <v>C513</v>
          </cell>
          <cell r="C255">
            <v>2917</v>
          </cell>
          <cell r="D255">
            <v>2915</v>
          </cell>
          <cell r="E255">
            <v>2</v>
          </cell>
        </row>
        <row r="256">
          <cell r="B256" t="str">
            <v>C514</v>
          </cell>
          <cell r="C256">
            <v>2873</v>
          </cell>
          <cell r="D256">
            <v>2858</v>
          </cell>
          <cell r="E256">
            <v>15</v>
          </cell>
        </row>
        <row r="257">
          <cell r="B257" t="str">
            <v>C515</v>
          </cell>
          <cell r="C257">
            <v>2232</v>
          </cell>
          <cell r="D257">
            <v>2222</v>
          </cell>
          <cell r="E257">
            <v>10</v>
          </cell>
        </row>
        <row r="258">
          <cell r="B258" t="str">
            <v>C516</v>
          </cell>
          <cell r="C258">
            <v>4096</v>
          </cell>
          <cell r="D258">
            <v>4064</v>
          </cell>
          <cell r="E258">
            <v>32</v>
          </cell>
        </row>
        <row r="259">
          <cell r="B259" t="str">
            <v>C517</v>
          </cell>
          <cell r="C259">
            <v>4350</v>
          </cell>
          <cell r="D259">
            <v>4336</v>
          </cell>
          <cell r="E259">
            <v>14</v>
          </cell>
          <cell r="F259" t="str">
            <v>Ngày 3/7 Mr.Ngọc đã kiểm tra lại, chỉ số đúng. </v>
          </cell>
        </row>
        <row r="260">
          <cell r="B260" t="str">
            <v>C518</v>
          </cell>
          <cell r="C260">
            <v>4302</v>
          </cell>
          <cell r="D260">
            <v>4279</v>
          </cell>
          <cell r="E260">
            <v>23</v>
          </cell>
        </row>
        <row r="261">
          <cell r="B261" t="str">
            <v>C601</v>
          </cell>
          <cell r="C261">
            <v>2801</v>
          </cell>
          <cell r="D261">
            <v>2780</v>
          </cell>
          <cell r="E261">
            <v>21</v>
          </cell>
        </row>
        <row r="262">
          <cell r="B262" t="str">
            <v>C602</v>
          </cell>
          <cell r="C262">
            <v>3357</v>
          </cell>
          <cell r="D262">
            <v>3343</v>
          </cell>
          <cell r="E262">
            <v>14</v>
          </cell>
        </row>
        <row r="263">
          <cell r="B263" t="str">
            <v>C603</v>
          </cell>
          <cell r="C263">
            <v>4019</v>
          </cell>
          <cell r="D263">
            <v>4008</v>
          </cell>
          <cell r="E263">
            <v>11</v>
          </cell>
        </row>
        <row r="264">
          <cell r="B264" t="str">
            <v>C604</v>
          </cell>
          <cell r="C264">
            <v>3872</v>
          </cell>
          <cell r="D264">
            <v>3846</v>
          </cell>
          <cell r="E264">
            <v>26</v>
          </cell>
          <cell r="F264" t="str">
            <v>Ngày 3/7 Mr.Ngọc đã kiểm tra lại, chỉ số đúng. </v>
          </cell>
        </row>
        <row r="265">
          <cell r="B265" t="str">
            <v>C605</v>
          </cell>
          <cell r="C265">
            <v>1946</v>
          </cell>
          <cell r="D265">
            <v>1936</v>
          </cell>
          <cell r="E265">
            <v>10</v>
          </cell>
          <cell r="F265" t="str">
            <v>Ngày 3/7 Mr.Ngọc đã kiểm tra lại, chỉ số đúng. </v>
          </cell>
        </row>
        <row r="266">
          <cell r="B266" t="str">
            <v>C606</v>
          </cell>
          <cell r="C266">
            <v>2562</v>
          </cell>
          <cell r="D266">
            <v>2531</v>
          </cell>
          <cell r="E266">
            <v>31</v>
          </cell>
        </row>
        <row r="267">
          <cell r="B267" t="str">
            <v>C607</v>
          </cell>
          <cell r="C267">
            <v>5085</v>
          </cell>
          <cell r="D267">
            <v>5062</v>
          </cell>
          <cell r="E267">
            <v>23</v>
          </cell>
        </row>
        <row r="268">
          <cell r="B268" t="str">
            <v>C608</v>
          </cell>
          <cell r="C268">
            <v>2217</v>
          </cell>
          <cell r="D268">
            <v>2207</v>
          </cell>
          <cell r="E268">
            <v>10</v>
          </cell>
        </row>
        <row r="269">
          <cell r="B269" t="str">
            <v>C609</v>
          </cell>
          <cell r="C269">
            <v>3879</v>
          </cell>
          <cell r="D269">
            <v>3847</v>
          </cell>
          <cell r="E269">
            <v>32</v>
          </cell>
        </row>
        <row r="270">
          <cell r="B270" t="str">
            <v>C610</v>
          </cell>
          <cell r="C270">
            <v>3093</v>
          </cell>
          <cell r="D270">
            <v>3065</v>
          </cell>
          <cell r="E270">
            <v>28</v>
          </cell>
        </row>
        <row r="271">
          <cell r="B271" t="str">
            <v>C611</v>
          </cell>
          <cell r="C271">
            <v>4319</v>
          </cell>
          <cell r="D271">
            <v>4290</v>
          </cell>
          <cell r="E271">
            <v>29</v>
          </cell>
        </row>
        <row r="272">
          <cell r="B272" t="str">
            <v>C612</v>
          </cell>
          <cell r="C272">
            <v>2173</v>
          </cell>
          <cell r="D272">
            <v>2156</v>
          </cell>
          <cell r="E272">
            <v>17</v>
          </cell>
          <cell r="F272" t="str">
            <v>Ngày 3/7 Mr.Ngọc đã kiểm tra lại, chỉ số đúng. Không có nhà</v>
          </cell>
        </row>
        <row r="273">
          <cell r="B273" t="str">
            <v>C613</v>
          </cell>
          <cell r="C273">
            <v>1468</v>
          </cell>
          <cell r="D273">
            <v>1463</v>
          </cell>
          <cell r="E273">
            <v>5</v>
          </cell>
        </row>
        <row r="274">
          <cell r="B274" t="str">
            <v>C614</v>
          </cell>
          <cell r="C274">
            <v>3475</v>
          </cell>
          <cell r="D274">
            <v>3470</v>
          </cell>
          <cell r="E274">
            <v>5</v>
          </cell>
        </row>
        <row r="275">
          <cell r="B275" t="str">
            <v>C615</v>
          </cell>
          <cell r="C275">
            <v>2320</v>
          </cell>
          <cell r="D275">
            <v>2301</v>
          </cell>
          <cell r="E275">
            <v>19</v>
          </cell>
        </row>
        <row r="276">
          <cell r="B276" t="str">
            <v>C616</v>
          </cell>
          <cell r="C276">
            <v>2776</v>
          </cell>
          <cell r="D276">
            <v>2774</v>
          </cell>
          <cell r="E276">
            <v>2</v>
          </cell>
        </row>
        <row r="277">
          <cell r="B277" t="str">
            <v>C617</v>
          </cell>
          <cell r="C277">
            <v>3308</v>
          </cell>
          <cell r="D277">
            <v>3281</v>
          </cell>
          <cell r="E277">
            <v>27</v>
          </cell>
        </row>
        <row r="278">
          <cell r="B278" t="str">
            <v>C618</v>
          </cell>
          <cell r="C278">
            <v>4716</v>
          </cell>
          <cell r="D278">
            <v>4694</v>
          </cell>
          <cell r="E278">
            <v>22</v>
          </cell>
        </row>
        <row r="279">
          <cell r="B279" t="str">
            <v>C701</v>
          </cell>
          <cell r="C279">
            <v>3615</v>
          </cell>
          <cell r="D279">
            <v>3604</v>
          </cell>
          <cell r="E279">
            <v>11</v>
          </cell>
        </row>
        <row r="280">
          <cell r="B280" t="str">
            <v>C702</v>
          </cell>
          <cell r="C280">
            <v>4307</v>
          </cell>
          <cell r="D280">
            <v>4297</v>
          </cell>
          <cell r="E280">
            <v>10</v>
          </cell>
        </row>
        <row r="281">
          <cell r="B281" t="str">
            <v>C703</v>
          </cell>
          <cell r="C281">
            <v>1531</v>
          </cell>
          <cell r="D281">
            <v>1525</v>
          </cell>
          <cell r="E281">
            <v>6</v>
          </cell>
        </row>
        <row r="282">
          <cell r="B282" t="str">
            <v>C704</v>
          </cell>
          <cell r="C282">
            <v>2006</v>
          </cell>
          <cell r="D282">
            <v>1967</v>
          </cell>
          <cell r="E282">
            <v>39</v>
          </cell>
          <cell r="F282" t="str">
            <v>Ngày 3/7 Mr.Ngọc đã kiểm tra lại, chỉ số đúng. Nhà đang thi công</v>
          </cell>
        </row>
        <row r="283">
          <cell r="B283" t="str">
            <v>C801</v>
          </cell>
          <cell r="C283">
            <v>2630</v>
          </cell>
          <cell r="D283">
            <v>2597</v>
          </cell>
          <cell r="E283">
            <v>33</v>
          </cell>
        </row>
        <row r="284">
          <cell r="B284" t="str">
            <v>C802</v>
          </cell>
          <cell r="C284">
            <v>2817</v>
          </cell>
          <cell r="D284">
            <v>2793</v>
          </cell>
          <cell r="E284">
            <v>24</v>
          </cell>
          <cell r="F284" t="str">
            <v>Ngày 3/7 Mr.Ngọc đã kiểm tra lại, chỉ số đúng. Đã báo cô Quyên</v>
          </cell>
        </row>
        <row r="285">
          <cell r="B285" t="str">
            <v>C803</v>
          </cell>
          <cell r="C285">
            <v>3866</v>
          </cell>
          <cell r="D285">
            <v>3846</v>
          </cell>
          <cell r="E285">
            <v>20</v>
          </cell>
        </row>
        <row r="286">
          <cell r="B286" t="str">
            <v>C804</v>
          </cell>
          <cell r="C286">
            <v>3381</v>
          </cell>
          <cell r="D286">
            <v>3370</v>
          </cell>
          <cell r="E286">
            <v>11</v>
          </cell>
        </row>
        <row r="287">
          <cell r="B287" t="str">
            <v>C901</v>
          </cell>
          <cell r="C287">
            <v>3456</v>
          </cell>
          <cell r="D287">
            <v>3448</v>
          </cell>
          <cell r="E287">
            <v>8</v>
          </cell>
        </row>
        <row r="288">
          <cell r="B288" t="str">
            <v>C902</v>
          </cell>
          <cell r="C288">
            <v>3272</v>
          </cell>
          <cell r="D288">
            <v>3257</v>
          </cell>
          <cell r="E288">
            <v>15</v>
          </cell>
        </row>
        <row r="289">
          <cell r="B289" t="str">
            <v>C903</v>
          </cell>
          <cell r="C289">
            <v>3922</v>
          </cell>
          <cell r="D289">
            <v>3915</v>
          </cell>
          <cell r="E289">
            <v>7</v>
          </cell>
        </row>
        <row r="290">
          <cell r="B290" t="str">
            <v>C904</v>
          </cell>
          <cell r="C290">
            <v>3801</v>
          </cell>
          <cell r="D290">
            <v>3769</v>
          </cell>
          <cell r="E290">
            <v>32</v>
          </cell>
        </row>
        <row r="291">
          <cell r="B291" t="str">
            <v>C1001</v>
          </cell>
          <cell r="C291">
            <v>5878</v>
          </cell>
          <cell r="D291">
            <v>5839</v>
          </cell>
          <cell r="E291">
            <v>39</v>
          </cell>
          <cell r="F291" t="str">
            <v>Ngày 3/7 Mr.Ngọc đã kiểm tra lại, chỉ số đúng. Không có nhà</v>
          </cell>
        </row>
        <row r="292">
          <cell r="B292" t="str">
            <v>C1002</v>
          </cell>
          <cell r="C292">
            <v>4514</v>
          </cell>
          <cell r="D292">
            <v>4480</v>
          </cell>
          <cell r="E292">
            <v>34</v>
          </cell>
        </row>
        <row r="293">
          <cell r="B293" t="str">
            <v>C1003</v>
          </cell>
          <cell r="C293">
            <v>3819</v>
          </cell>
          <cell r="D293">
            <v>3806</v>
          </cell>
          <cell r="E293">
            <v>13</v>
          </cell>
        </row>
        <row r="294">
          <cell r="B294" t="str">
            <v>C1004</v>
          </cell>
          <cell r="C294">
            <v>2210</v>
          </cell>
          <cell r="D294">
            <v>2200</v>
          </cell>
          <cell r="E294">
            <v>10</v>
          </cell>
        </row>
        <row r="295">
          <cell r="B295" t="str">
            <v>E401</v>
          </cell>
          <cell r="C295">
            <v>4702</v>
          </cell>
          <cell r="D295">
            <v>4702</v>
          </cell>
          <cell r="E295">
            <v>0</v>
          </cell>
        </row>
        <row r="296">
          <cell r="B296" t="str">
            <v>E402</v>
          </cell>
          <cell r="C296">
            <v>5240</v>
          </cell>
          <cell r="D296">
            <v>5240</v>
          </cell>
          <cell r="E296">
            <v>0</v>
          </cell>
        </row>
        <row r="297">
          <cell r="B297" t="str">
            <v>E403</v>
          </cell>
          <cell r="C297">
            <v>5926</v>
          </cell>
          <cell r="D297">
            <v>5926</v>
          </cell>
          <cell r="E297">
            <v>0</v>
          </cell>
        </row>
        <row r="298">
          <cell r="B298" t="str">
            <v>E501</v>
          </cell>
          <cell r="C298">
            <v>3107</v>
          </cell>
          <cell r="D298">
            <v>3106</v>
          </cell>
          <cell r="E298">
            <v>1</v>
          </cell>
        </row>
        <row r="299">
          <cell r="B299" t="str">
            <v>E502</v>
          </cell>
          <cell r="C299">
            <v>3892</v>
          </cell>
          <cell r="D299">
            <v>3878</v>
          </cell>
          <cell r="E299">
            <v>14</v>
          </cell>
          <cell r="F299" t="str">
            <v>Ngày 3/7 Mr.Ngọc đã kiểm tra lại, chỉ số đúng. Không có nhà</v>
          </cell>
        </row>
        <row r="300">
          <cell r="B300" t="str">
            <v>E503</v>
          </cell>
          <cell r="C300">
            <v>3183</v>
          </cell>
          <cell r="D300">
            <v>3179</v>
          </cell>
          <cell r="E300">
            <v>4</v>
          </cell>
        </row>
        <row r="301">
          <cell r="B301" t="str">
            <v>E504</v>
          </cell>
          <cell r="C301">
            <v>5535</v>
          </cell>
          <cell r="D301">
            <v>5528</v>
          </cell>
          <cell r="E301">
            <v>7</v>
          </cell>
        </row>
        <row r="302">
          <cell r="B302" t="str">
            <v>E601</v>
          </cell>
          <cell r="C302">
            <v>2113</v>
          </cell>
          <cell r="D302">
            <v>2098</v>
          </cell>
          <cell r="E302">
            <v>15</v>
          </cell>
        </row>
        <row r="303">
          <cell r="B303" t="str">
            <v>E602</v>
          </cell>
          <cell r="C303">
            <v>1978</v>
          </cell>
          <cell r="D303">
            <v>1968</v>
          </cell>
          <cell r="E303">
            <v>10</v>
          </cell>
        </row>
        <row r="304">
          <cell r="B304" t="str">
            <v>E603</v>
          </cell>
          <cell r="C304">
            <v>2627</v>
          </cell>
          <cell r="D304">
            <v>2627</v>
          </cell>
          <cell r="E304">
            <v>0</v>
          </cell>
        </row>
        <row r="305">
          <cell r="B305" t="str">
            <v>E604</v>
          </cell>
          <cell r="C305">
            <v>3378</v>
          </cell>
          <cell r="D305">
            <v>3315</v>
          </cell>
          <cell r="E305">
            <v>63</v>
          </cell>
          <cell r="F305" t="str">
            <v>Ngày 3/7 Mr.Ngọc đã kiểm tra lại, chỉ số đúng. Đã báo cô Thu</v>
          </cell>
        </row>
        <row r="306">
          <cell r="B306" t="str">
            <v>E701</v>
          </cell>
          <cell r="C306">
            <v>3437</v>
          </cell>
          <cell r="D306">
            <v>3402</v>
          </cell>
          <cell r="E306">
            <v>35</v>
          </cell>
        </row>
        <row r="307">
          <cell r="B307" t="str">
            <v>E702</v>
          </cell>
          <cell r="C307">
            <v>3376</v>
          </cell>
          <cell r="D307">
            <v>3366</v>
          </cell>
          <cell r="E307">
            <v>10</v>
          </cell>
        </row>
        <row r="308">
          <cell r="B308" t="str">
            <v>E703</v>
          </cell>
          <cell r="C308">
            <v>5752</v>
          </cell>
          <cell r="D308">
            <v>5724</v>
          </cell>
          <cell r="E308">
            <v>28</v>
          </cell>
        </row>
        <row r="309">
          <cell r="B309" t="str">
            <v>E704</v>
          </cell>
          <cell r="C309">
            <v>3665</v>
          </cell>
          <cell r="D309">
            <v>3655</v>
          </cell>
          <cell r="E309">
            <v>10</v>
          </cell>
        </row>
        <row r="310">
          <cell r="B310" t="str">
            <v>E801</v>
          </cell>
          <cell r="C310">
            <v>1312</v>
          </cell>
          <cell r="D310">
            <v>1286</v>
          </cell>
          <cell r="E310">
            <v>26</v>
          </cell>
          <cell r="F310" t="str">
            <v>Ngày 3/7 Mr.Ngọc đã kiểm tra lại, chỉ số đúng. Không có nhà</v>
          </cell>
        </row>
        <row r="311">
          <cell r="B311" t="str">
            <v>E802</v>
          </cell>
          <cell r="C311">
            <v>3428</v>
          </cell>
          <cell r="D311">
            <v>3414</v>
          </cell>
          <cell r="E311">
            <v>14</v>
          </cell>
        </row>
        <row r="312">
          <cell r="B312" t="str">
            <v>E803</v>
          </cell>
          <cell r="C312">
            <v>3856</v>
          </cell>
          <cell r="D312">
            <v>3837</v>
          </cell>
          <cell r="E312">
            <v>19</v>
          </cell>
        </row>
        <row r="313">
          <cell r="B313" t="str">
            <v>E804</v>
          </cell>
          <cell r="C313">
            <v>3285</v>
          </cell>
          <cell r="D313">
            <v>3264</v>
          </cell>
          <cell r="E313">
            <v>21</v>
          </cell>
        </row>
        <row r="314">
          <cell r="B314" t="str">
            <v>E901</v>
          </cell>
          <cell r="C314">
            <v>3138</v>
          </cell>
          <cell r="D314">
            <v>3136</v>
          </cell>
          <cell r="E314">
            <v>2</v>
          </cell>
        </row>
        <row r="315">
          <cell r="B315" t="str">
            <v>E902</v>
          </cell>
          <cell r="C315">
            <v>5248</v>
          </cell>
          <cell r="D315">
            <v>5220</v>
          </cell>
          <cell r="E315">
            <v>28</v>
          </cell>
        </row>
        <row r="316">
          <cell r="B316" t="str">
            <v>E903</v>
          </cell>
          <cell r="C316">
            <v>4677</v>
          </cell>
          <cell r="D316">
            <v>4674</v>
          </cell>
          <cell r="E316">
            <v>3</v>
          </cell>
        </row>
        <row r="317">
          <cell r="B317" t="str">
            <v>E904</v>
          </cell>
          <cell r="C317">
            <v>3146</v>
          </cell>
          <cell r="D317">
            <v>3131</v>
          </cell>
          <cell r="E317">
            <v>15</v>
          </cell>
        </row>
        <row r="318">
          <cell r="B318" t="str">
            <v>E1001</v>
          </cell>
          <cell r="C318">
            <v>3714</v>
          </cell>
          <cell r="D318">
            <v>3708</v>
          </cell>
          <cell r="E318">
            <v>6</v>
          </cell>
          <cell r="F318" t="str">
            <v>Ngày 3/7 Mr.Ngọc đã kiểm tra lại, chỉ số đúng. Nhà đang thi công</v>
          </cell>
        </row>
        <row r="319">
          <cell r="B319" t="str">
            <v>E1002</v>
          </cell>
          <cell r="C319">
            <v>5655</v>
          </cell>
          <cell r="D319">
            <v>5632</v>
          </cell>
          <cell r="E319">
            <v>23</v>
          </cell>
        </row>
        <row r="320">
          <cell r="B320" t="str">
            <v>E1003</v>
          </cell>
          <cell r="C320">
            <v>4669</v>
          </cell>
          <cell r="D320">
            <v>4644</v>
          </cell>
          <cell r="E320">
            <v>25</v>
          </cell>
        </row>
        <row r="321">
          <cell r="B321" t="str">
            <v>E1004</v>
          </cell>
          <cell r="C321">
            <v>3031</v>
          </cell>
          <cell r="D321">
            <v>3019</v>
          </cell>
          <cell r="E321">
            <v>12</v>
          </cell>
        </row>
        <row r="322">
          <cell r="B322" t="str">
            <v>E1101</v>
          </cell>
          <cell r="C322">
            <v>3691</v>
          </cell>
          <cell r="D322">
            <v>3672</v>
          </cell>
          <cell r="E322">
            <v>19</v>
          </cell>
        </row>
        <row r="323">
          <cell r="B323" t="str">
            <v>E1102</v>
          </cell>
          <cell r="C323">
            <v>1578</v>
          </cell>
          <cell r="D323">
            <v>1567</v>
          </cell>
          <cell r="E323">
            <v>11</v>
          </cell>
        </row>
        <row r="324">
          <cell r="B324" t="str">
            <v>E1103</v>
          </cell>
          <cell r="C324">
            <v>3821</v>
          </cell>
          <cell r="D324">
            <v>3795</v>
          </cell>
          <cell r="E324">
            <v>26</v>
          </cell>
        </row>
        <row r="325">
          <cell r="B325" t="str">
            <v>E1104</v>
          </cell>
          <cell r="C325">
            <v>3279</v>
          </cell>
          <cell r="D325">
            <v>3257</v>
          </cell>
          <cell r="E325">
            <v>22</v>
          </cell>
        </row>
        <row r="326">
          <cell r="B326" t="str">
            <v>E1201</v>
          </cell>
          <cell r="C326">
            <v>3186</v>
          </cell>
          <cell r="D326">
            <v>3172</v>
          </cell>
          <cell r="E326">
            <v>14</v>
          </cell>
        </row>
        <row r="327">
          <cell r="B327" t="str">
            <v>E1202</v>
          </cell>
          <cell r="C327">
            <v>6468</v>
          </cell>
          <cell r="D327">
            <v>6440</v>
          </cell>
          <cell r="E327">
            <v>28</v>
          </cell>
        </row>
        <row r="328">
          <cell r="B328" t="str">
            <v>E1203</v>
          </cell>
          <cell r="C328">
            <v>6776</v>
          </cell>
          <cell r="D328">
            <v>6737</v>
          </cell>
          <cell r="E328">
            <v>39</v>
          </cell>
          <cell r="F328" t="str">
            <v>Ngày 3/7 Mr.Ngọc đã kiểm tra lại, chỉ số đúng. Đã báo anh Huy</v>
          </cell>
        </row>
        <row r="329">
          <cell r="B329" t="str">
            <v>E1204</v>
          </cell>
          <cell r="C329">
            <v>5684</v>
          </cell>
          <cell r="D329">
            <v>5671</v>
          </cell>
          <cell r="E329">
            <v>13</v>
          </cell>
        </row>
        <row r="330">
          <cell r="B330" t="str">
            <v>E1301</v>
          </cell>
          <cell r="C330">
            <v>4075</v>
          </cell>
          <cell r="D330">
            <v>4072</v>
          </cell>
          <cell r="E330">
            <v>3</v>
          </cell>
        </row>
        <row r="331">
          <cell r="B331" t="str">
            <v>E1302</v>
          </cell>
          <cell r="C331">
            <v>3238</v>
          </cell>
          <cell r="D331">
            <v>3230</v>
          </cell>
          <cell r="E331">
            <v>8</v>
          </cell>
        </row>
        <row r="332">
          <cell r="B332" t="str">
            <v>E1303</v>
          </cell>
          <cell r="C332">
            <v>4647</v>
          </cell>
          <cell r="D332">
            <v>4630</v>
          </cell>
          <cell r="E332">
            <v>17</v>
          </cell>
        </row>
        <row r="333">
          <cell r="B333" t="str">
            <v>E1304</v>
          </cell>
          <cell r="C333">
            <v>3552</v>
          </cell>
          <cell r="D333">
            <v>3525</v>
          </cell>
          <cell r="E333">
            <v>27</v>
          </cell>
        </row>
        <row r="334">
          <cell r="B334" t="str">
            <v>E1401</v>
          </cell>
          <cell r="C334">
            <v>2844</v>
          </cell>
          <cell r="D334">
            <v>2822</v>
          </cell>
          <cell r="E334">
            <v>22</v>
          </cell>
        </row>
        <row r="335">
          <cell r="B335" t="str">
            <v>E1402</v>
          </cell>
          <cell r="C335">
            <v>3898</v>
          </cell>
          <cell r="D335">
            <v>3865</v>
          </cell>
          <cell r="E335">
            <v>33</v>
          </cell>
        </row>
        <row r="336">
          <cell r="B336" t="str">
            <v>E1403</v>
          </cell>
          <cell r="C336">
            <v>2351</v>
          </cell>
          <cell r="D336">
            <v>2325</v>
          </cell>
          <cell r="E336">
            <v>26</v>
          </cell>
          <cell r="F336" t="str">
            <v>Ngày 3/7 Mr.Ngọc đã kiểm tra lại, chỉ số đúng. Đã báo cô Thảo</v>
          </cell>
        </row>
        <row r="337">
          <cell r="B337" t="str">
            <v>E1404</v>
          </cell>
          <cell r="C337">
            <v>3124</v>
          </cell>
          <cell r="D337">
            <v>3104</v>
          </cell>
          <cell r="E337">
            <v>20</v>
          </cell>
        </row>
        <row r="338">
          <cell r="B338" t="str">
            <v>E1501</v>
          </cell>
          <cell r="C338">
            <v>2213</v>
          </cell>
          <cell r="D338">
            <v>2195</v>
          </cell>
          <cell r="E338">
            <v>18</v>
          </cell>
        </row>
        <row r="339">
          <cell r="B339" t="str">
            <v>E1502</v>
          </cell>
          <cell r="C339">
            <v>3156</v>
          </cell>
          <cell r="D339">
            <v>3141</v>
          </cell>
          <cell r="E339">
            <v>15</v>
          </cell>
        </row>
        <row r="340">
          <cell r="B340" t="str">
            <v>E1503</v>
          </cell>
          <cell r="C340">
            <v>2196</v>
          </cell>
          <cell r="D340">
            <v>2181</v>
          </cell>
          <cell r="E340">
            <v>15</v>
          </cell>
          <cell r="F340" t="str">
            <v>Ngày 3/7 Mr.Ngọc đã kiểm tra lại, chỉ số đúng. Nhà đang thi công</v>
          </cell>
        </row>
        <row r="341">
          <cell r="B341" t="str">
            <v>E1504</v>
          </cell>
          <cell r="C341">
            <v>2762</v>
          </cell>
          <cell r="D341">
            <v>2762</v>
          </cell>
          <cell r="E341">
            <v>0</v>
          </cell>
        </row>
        <row r="342">
          <cell r="B342" t="str">
            <v>E1601</v>
          </cell>
          <cell r="C342">
            <v>3559</v>
          </cell>
          <cell r="D342">
            <v>3545</v>
          </cell>
          <cell r="E342">
            <v>14</v>
          </cell>
        </row>
        <row r="343">
          <cell r="B343" t="str">
            <v>E1602</v>
          </cell>
          <cell r="C343">
            <v>3211</v>
          </cell>
          <cell r="D343">
            <v>3203</v>
          </cell>
          <cell r="E343">
            <v>8</v>
          </cell>
        </row>
        <row r="344">
          <cell r="B344" t="str">
            <v>E1603</v>
          </cell>
          <cell r="C344">
            <v>2145</v>
          </cell>
          <cell r="D344">
            <v>2133</v>
          </cell>
          <cell r="E344">
            <v>12</v>
          </cell>
        </row>
        <row r="345">
          <cell r="B345" t="str">
            <v>E1604</v>
          </cell>
          <cell r="C345">
            <v>4407</v>
          </cell>
          <cell r="D345">
            <v>4385</v>
          </cell>
          <cell r="E345">
            <v>22</v>
          </cell>
        </row>
        <row r="346">
          <cell r="B346" t="str">
            <v>E1701</v>
          </cell>
          <cell r="C346">
            <v>2477</v>
          </cell>
          <cell r="D346">
            <v>2472</v>
          </cell>
          <cell r="E346">
            <v>5</v>
          </cell>
        </row>
        <row r="347">
          <cell r="B347" t="str">
            <v>E1702</v>
          </cell>
          <cell r="C347">
            <v>2867</v>
          </cell>
          <cell r="D347">
            <v>2848</v>
          </cell>
          <cell r="E347">
            <v>19</v>
          </cell>
        </row>
        <row r="348">
          <cell r="B348" t="str">
            <v>E1703</v>
          </cell>
          <cell r="C348">
            <v>5186</v>
          </cell>
          <cell r="D348">
            <v>5149</v>
          </cell>
          <cell r="E348">
            <v>37</v>
          </cell>
        </row>
        <row r="349">
          <cell r="B349" t="str">
            <v>E1704</v>
          </cell>
          <cell r="C349">
            <v>5086</v>
          </cell>
          <cell r="D349">
            <v>5063</v>
          </cell>
          <cell r="E349">
            <v>23</v>
          </cell>
        </row>
        <row r="350">
          <cell r="B350" t="str">
            <v>E1801</v>
          </cell>
          <cell r="C350">
            <v>2121</v>
          </cell>
          <cell r="D350">
            <v>2105</v>
          </cell>
          <cell r="E350">
            <v>16</v>
          </cell>
        </row>
        <row r="351">
          <cell r="B351" t="str">
            <v>E1802</v>
          </cell>
          <cell r="C351">
            <v>2550</v>
          </cell>
          <cell r="D351">
            <v>2529</v>
          </cell>
          <cell r="E351">
            <v>21</v>
          </cell>
        </row>
        <row r="352">
          <cell r="B352" t="str">
            <v>E1803</v>
          </cell>
          <cell r="C352">
            <v>3362</v>
          </cell>
          <cell r="D352">
            <v>3343</v>
          </cell>
          <cell r="E352">
            <v>19</v>
          </cell>
        </row>
        <row r="353">
          <cell r="B353" t="str">
            <v>E1804</v>
          </cell>
          <cell r="C353">
            <v>2749</v>
          </cell>
          <cell r="D353">
            <v>2726</v>
          </cell>
          <cell r="E353">
            <v>23</v>
          </cell>
        </row>
        <row r="354">
          <cell r="B354" t="str">
            <v>E1901</v>
          </cell>
          <cell r="C354">
            <v>2597</v>
          </cell>
          <cell r="D354">
            <v>2582</v>
          </cell>
          <cell r="E354">
            <v>15</v>
          </cell>
        </row>
        <row r="355">
          <cell r="B355" t="str">
            <v>E1902</v>
          </cell>
          <cell r="C355">
            <v>3472</v>
          </cell>
          <cell r="D355">
            <v>3447</v>
          </cell>
          <cell r="E355">
            <v>25</v>
          </cell>
        </row>
        <row r="356">
          <cell r="B356" t="str">
            <v>E1903</v>
          </cell>
          <cell r="C356">
            <v>1999</v>
          </cell>
          <cell r="D356">
            <v>1990</v>
          </cell>
          <cell r="E356">
            <v>9</v>
          </cell>
          <cell r="F356" t="str">
            <v>Ngày 3/7 Mr.Ngọc đã kiểm tra lại, chỉ số đúng. </v>
          </cell>
        </row>
        <row r="357">
          <cell r="B357" t="str">
            <v>E1904</v>
          </cell>
          <cell r="C357">
            <v>4283</v>
          </cell>
          <cell r="D357">
            <v>4266</v>
          </cell>
          <cell r="E357">
            <v>17</v>
          </cell>
        </row>
        <row r="358">
          <cell r="B358" t="str">
            <v>E2001</v>
          </cell>
          <cell r="C358">
            <v>2826</v>
          </cell>
          <cell r="D358">
            <v>2806</v>
          </cell>
          <cell r="E358">
            <v>20</v>
          </cell>
        </row>
        <row r="359">
          <cell r="B359" t="str">
            <v>E2002</v>
          </cell>
          <cell r="C359">
            <v>3205</v>
          </cell>
          <cell r="D359">
            <v>3167</v>
          </cell>
          <cell r="E359">
            <v>38</v>
          </cell>
        </row>
        <row r="360">
          <cell r="B360" t="str">
            <v>E2003</v>
          </cell>
          <cell r="C360">
            <v>4589</v>
          </cell>
          <cell r="D360">
            <v>4576</v>
          </cell>
          <cell r="E360">
            <v>13</v>
          </cell>
          <cell r="F360" t="str">
            <v>Ngày 3/7 Mr.Ngọc đã kiểm tra lại, chỉ số đúng. </v>
          </cell>
        </row>
        <row r="361">
          <cell r="B361" t="str">
            <v>E2004</v>
          </cell>
          <cell r="C361">
            <v>3086</v>
          </cell>
          <cell r="D361">
            <v>3055</v>
          </cell>
          <cell r="E361">
            <v>31</v>
          </cell>
        </row>
        <row r="362">
          <cell r="B362" t="str">
            <v>E2101</v>
          </cell>
          <cell r="C362">
            <v>3267</v>
          </cell>
          <cell r="D362">
            <v>3253</v>
          </cell>
          <cell r="E362">
            <v>14</v>
          </cell>
        </row>
        <row r="363">
          <cell r="B363" t="str">
            <v>E2102</v>
          </cell>
          <cell r="C363">
            <v>3444</v>
          </cell>
          <cell r="D363">
            <v>3422</v>
          </cell>
          <cell r="E363">
            <v>22</v>
          </cell>
        </row>
        <row r="364">
          <cell r="B364" t="str">
            <v>E2103</v>
          </cell>
          <cell r="C364">
            <v>1835</v>
          </cell>
          <cell r="D364">
            <v>1817</v>
          </cell>
          <cell r="E364">
            <v>18</v>
          </cell>
        </row>
        <row r="365">
          <cell r="B365" t="str">
            <v>E2104</v>
          </cell>
          <cell r="C365">
            <v>3015</v>
          </cell>
          <cell r="D365">
            <v>2996</v>
          </cell>
          <cell r="E365">
            <v>19</v>
          </cell>
        </row>
        <row r="366">
          <cell r="B366" t="str">
            <v>E2201</v>
          </cell>
          <cell r="C366">
            <v>2706</v>
          </cell>
          <cell r="D366">
            <v>2687</v>
          </cell>
          <cell r="E366">
            <v>19</v>
          </cell>
        </row>
        <row r="367">
          <cell r="B367" t="str">
            <v>E2202</v>
          </cell>
          <cell r="C367">
            <v>4188</v>
          </cell>
          <cell r="D367">
            <v>4179</v>
          </cell>
          <cell r="E367">
            <v>9</v>
          </cell>
        </row>
        <row r="368">
          <cell r="B368" t="str">
            <v>E2301</v>
          </cell>
          <cell r="C368">
            <v>1604</v>
          </cell>
          <cell r="D368">
            <v>1588</v>
          </cell>
          <cell r="E368">
            <v>16</v>
          </cell>
        </row>
        <row r="369">
          <cell r="B369" t="str">
            <v>E2302</v>
          </cell>
          <cell r="C369">
            <v>402</v>
          </cell>
          <cell r="D369">
            <v>367</v>
          </cell>
          <cell r="E369">
            <v>35</v>
          </cell>
        </row>
        <row r="370">
          <cell r="B370" t="str">
            <v>E2401</v>
          </cell>
          <cell r="C370">
            <v>3055</v>
          </cell>
          <cell r="D370">
            <v>3055</v>
          </cell>
          <cell r="E370">
            <v>0</v>
          </cell>
        </row>
        <row r="371">
          <cell r="B371" t="str">
            <v>E2402</v>
          </cell>
          <cell r="C371">
            <v>3054</v>
          </cell>
          <cell r="D371">
            <v>3054</v>
          </cell>
          <cell r="E371">
            <v>0</v>
          </cell>
        </row>
        <row r="372">
          <cell r="B372" t="str">
            <v>E2501</v>
          </cell>
          <cell r="C372">
            <v>2998</v>
          </cell>
          <cell r="D372">
            <v>2970</v>
          </cell>
          <cell r="E372">
            <v>28</v>
          </cell>
        </row>
        <row r="373">
          <cell r="B373" t="str">
            <v>E2502</v>
          </cell>
          <cell r="C373">
            <v>6303</v>
          </cell>
          <cell r="D373">
            <v>6259</v>
          </cell>
          <cell r="E373">
            <v>44</v>
          </cell>
        </row>
        <row r="374">
          <cell r="B374" t="str">
            <v>E2601</v>
          </cell>
          <cell r="C374">
            <v>4707</v>
          </cell>
          <cell r="D374">
            <v>4706</v>
          </cell>
          <cell r="E374">
            <v>1</v>
          </cell>
        </row>
        <row r="375">
          <cell r="B375" t="str">
            <v>E2602</v>
          </cell>
          <cell r="C375">
            <v>4768</v>
          </cell>
          <cell r="D375">
            <v>4737</v>
          </cell>
          <cell r="E375">
            <v>31</v>
          </cell>
          <cell r="F375" t="str">
            <v>Ngày 3/7 Mr.Ngọc đã kiểm tra lại, chỉ số đúng. Không có nhà</v>
          </cell>
        </row>
        <row r="376">
          <cell r="B376" t="str">
            <v>W401</v>
          </cell>
          <cell r="C376">
            <v>3364</v>
          </cell>
          <cell r="D376">
            <v>3343</v>
          </cell>
          <cell r="E376">
            <v>21</v>
          </cell>
        </row>
        <row r="377">
          <cell r="B377" t="str">
            <v>W402</v>
          </cell>
          <cell r="C377">
            <v>4047</v>
          </cell>
          <cell r="D377">
            <v>4035</v>
          </cell>
          <cell r="E377">
            <v>12</v>
          </cell>
        </row>
        <row r="378">
          <cell r="B378" t="str">
            <v>W403</v>
          </cell>
          <cell r="C378">
            <v>28</v>
          </cell>
          <cell r="D378">
            <v>19</v>
          </cell>
          <cell r="E378">
            <v>9</v>
          </cell>
        </row>
        <row r="379">
          <cell r="B379" t="str">
            <v>W404</v>
          </cell>
          <cell r="C379">
            <v>1837</v>
          </cell>
          <cell r="D379">
            <v>1813</v>
          </cell>
          <cell r="E379">
            <v>24</v>
          </cell>
        </row>
        <row r="380">
          <cell r="B380" t="str">
            <v>W501</v>
          </cell>
          <cell r="C380">
            <v>2955</v>
          </cell>
          <cell r="D380">
            <v>2943</v>
          </cell>
          <cell r="E380">
            <v>12</v>
          </cell>
        </row>
        <row r="381">
          <cell r="B381" t="str">
            <v>W502</v>
          </cell>
          <cell r="C381">
            <v>3642</v>
          </cell>
          <cell r="D381">
            <v>3630</v>
          </cell>
          <cell r="E381">
            <v>12</v>
          </cell>
        </row>
        <row r="382">
          <cell r="B382" t="str">
            <v>W503</v>
          </cell>
          <cell r="C382">
            <v>2223</v>
          </cell>
          <cell r="D382">
            <v>2221</v>
          </cell>
          <cell r="E382">
            <v>2</v>
          </cell>
        </row>
        <row r="383">
          <cell r="B383" t="str">
            <v>W504</v>
          </cell>
          <cell r="C383">
            <v>2529</v>
          </cell>
          <cell r="D383">
            <v>2520</v>
          </cell>
          <cell r="E383">
            <v>9</v>
          </cell>
        </row>
        <row r="384">
          <cell r="B384" t="str">
            <v>W601</v>
          </cell>
          <cell r="C384">
            <v>2536</v>
          </cell>
          <cell r="D384">
            <v>2520</v>
          </cell>
          <cell r="E384">
            <v>16</v>
          </cell>
        </row>
        <row r="385">
          <cell r="B385" t="str">
            <v>W602</v>
          </cell>
          <cell r="C385">
            <v>4271</v>
          </cell>
          <cell r="D385">
            <v>4245</v>
          </cell>
          <cell r="E385">
            <v>26</v>
          </cell>
        </row>
        <row r="386">
          <cell r="B386" t="str">
            <v>W603</v>
          </cell>
          <cell r="C386">
            <v>2599</v>
          </cell>
          <cell r="D386">
            <v>2579</v>
          </cell>
          <cell r="E386">
            <v>20</v>
          </cell>
        </row>
        <row r="387">
          <cell r="B387" t="str">
            <v>W604</v>
          </cell>
          <cell r="C387">
            <v>3137</v>
          </cell>
          <cell r="D387">
            <v>3113</v>
          </cell>
          <cell r="E387">
            <v>24</v>
          </cell>
        </row>
        <row r="388">
          <cell r="B388" t="str">
            <v>W701</v>
          </cell>
          <cell r="C388">
            <v>2347</v>
          </cell>
          <cell r="D388">
            <v>2338</v>
          </cell>
          <cell r="E388">
            <v>9</v>
          </cell>
        </row>
        <row r="389">
          <cell r="B389" t="str">
            <v>W702</v>
          </cell>
          <cell r="C389">
            <v>4708</v>
          </cell>
          <cell r="D389">
            <v>4707</v>
          </cell>
          <cell r="E389">
            <v>1</v>
          </cell>
        </row>
        <row r="390">
          <cell r="B390" t="str">
            <v>W703</v>
          </cell>
          <cell r="C390">
            <v>4880</v>
          </cell>
          <cell r="D390">
            <v>4862</v>
          </cell>
          <cell r="E390">
            <v>18</v>
          </cell>
        </row>
        <row r="391">
          <cell r="B391" t="str">
            <v>W704</v>
          </cell>
          <cell r="C391">
            <v>4285</v>
          </cell>
          <cell r="D391">
            <v>4274</v>
          </cell>
          <cell r="E391">
            <v>11</v>
          </cell>
        </row>
        <row r="392">
          <cell r="B392" t="str">
            <v>W801</v>
          </cell>
          <cell r="C392">
            <v>5300</v>
          </cell>
          <cell r="D392">
            <v>5259</v>
          </cell>
          <cell r="E392">
            <v>41</v>
          </cell>
        </row>
        <row r="393">
          <cell r="B393" t="str">
            <v>W802</v>
          </cell>
          <cell r="C393">
            <v>4898</v>
          </cell>
          <cell r="D393">
            <v>4877</v>
          </cell>
          <cell r="E393">
            <v>21</v>
          </cell>
        </row>
        <row r="394">
          <cell r="B394" t="str">
            <v>W803</v>
          </cell>
          <cell r="C394">
            <v>1968</v>
          </cell>
          <cell r="D394">
            <v>1954</v>
          </cell>
          <cell r="E394">
            <v>14</v>
          </cell>
        </row>
        <row r="395">
          <cell r="B395" t="str">
            <v>W804</v>
          </cell>
          <cell r="C395">
            <v>2957</v>
          </cell>
          <cell r="D395">
            <v>2950</v>
          </cell>
          <cell r="E395">
            <v>7</v>
          </cell>
        </row>
        <row r="396">
          <cell r="B396" t="str">
            <v>W901</v>
          </cell>
          <cell r="C396">
            <v>6834</v>
          </cell>
          <cell r="D396">
            <v>6805</v>
          </cell>
          <cell r="E396">
            <v>29</v>
          </cell>
        </row>
        <row r="397">
          <cell r="B397" t="str">
            <v>W902</v>
          </cell>
          <cell r="C397">
            <v>2713</v>
          </cell>
          <cell r="D397">
            <v>2683</v>
          </cell>
          <cell r="E397">
            <v>30</v>
          </cell>
        </row>
        <row r="398">
          <cell r="B398" t="str">
            <v>W903</v>
          </cell>
          <cell r="C398">
            <v>3146</v>
          </cell>
          <cell r="D398">
            <v>3123</v>
          </cell>
          <cell r="E398">
            <v>23</v>
          </cell>
        </row>
        <row r="399">
          <cell r="B399" t="str">
            <v>W904</v>
          </cell>
          <cell r="C399">
            <v>1657</v>
          </cell>
          <cell r="D399">
            <v>1657</v>
          </cell>
          <cell r="E399">
            <v>0</v>
          </cell>
        </row>
        <row r="400">
          <cell r="B400" t="str">
            <v>W1001</v>
          </cell>
          <cell r="C400">
            <v>3643</v>
          </cell>
          <cell r="D400">
            <v>3634</v>
          </cell>
          <cell r="E400">
            <v>9</v>
          </cell>
        </row>
        <row r="401">
          <cell r="B401" t="str">
            <v>W1002</v>
          </cell>
          <cell r="C401">
            <v>5674</v>
          </cell>
          <cell r="D401">
            <v>5650</v>
          </cell>
          <cell r="E401">
            <v>24</v>
          </cell>
        </row>
        <row r="402">
          <cell r="B402" t="str">
            <v>W1003</v>
          </cell>
          <cell r="C402">
            <v>3685</v>
          </cell>
          <cell r="D402">
            <v>3658</v>
          </cell>
          <cell r="E402">
            <v>27</v>
          </cell>
        </row>
        <row r="403">
          <cell r="B403" t="str">
            <v>W1004</v>
          </cell>
          <cell r="C403">
            <v>4411</v>
          </cell>
          <cell r="D403">
            <v>4361</v>
          </cell>
          <cell r="E403">
            <v>50</v>
          </cell>
        </row>
        <row r="404">
          <cell r="B404" t="str">
            <v>W1101</v>
          </cell>
          <cell r="C404">
            <v>2780</v>
          </cell>
          <cell r="D404">
            <v>2765</v>
          </cell>
          <cell r="E404">
            <v>15</v>
          </cell>
        </row>
        <row r="405">
          <cell r="B405" t="str">
            <v>W1102</v>
          </cell>
          <cell r="C405">
            <v>177</v>
          </cell>
          <cell r="D405">
            <v>177</v>
          </cell>
          <cell r="E405">
            <v>0</v>
          </cell>
        </row>
        <row r="406">
          <cell r="B406" t="str">
            <v>W1103</v>
          </cell>
          <cell r="C406">
            <v>4116</v>
          </cell>
          <cell r="D406">
            <v>4116</v>
          </cell>
          <cell r="E406">
            <v>0</v>
          </cell>
        </row>
        <row r="407">
          <cell r="B407" t="str">
            <v>W1104</v>
          </cell>
          <cell r="C407">
            <v>4361</v>
          </cell>
          <cell r="D407">
            <v>4339</v>
          </cell>
          <cell r="E407">
            <v>22</v>
          </cell>
        </row>
        <row r="408">
          <cell r="B408" t="str">
            <v>W1201</v>
          </cell>
          <cell r="C408">
            <v>2218</v>
          </cell>
          <cell r="D408">
            <v>2211</v>
          </cell>
          <cell r="E408">
            <v>7</v>
          </cell>
        </row>
        <row r="409">
          <cell r="B409" t="str">
            <v>W1202</v>
          </cell>
          <cell r="C409">
            <v>3100</v>
          </cell>
          <cell r="D409">
            <v>3070</v>
          </cell>
          <cell r="E409">
            <v>30</v>
          </cell>
        </row>
        <row r="410">
          <cell r="B410" t="str">
            <v>W1203</v>
          </cell>
          <cell r="C410">
            <v>4475</v>
          </cell>
          <cell r="D410">
            <v>4465</v>
          </cell>
          <cell r="E410">
            <v>10</v>
          </cell>
          <cell r="F410" t="str">
            <v>Ngày 3/7 Mr.Ngọc đã kiểm tra lại, chỉ số đúng. Không có nhà</v>
          </cell>
        </row>
        <row r="411">
          <cell r="B411" t="str">
            <v>W1204</v>
          </cell>
          <cell r="C411">
            <v>5375</v>
          </cell>
          <cell r="D411">
            <v>5353</v>
          </cell>
          <cell r="E411">
            <v>22</v>
          </cell>
        </row>
        <row r="412">
          <cell r="B412" t="str">
            <v>W1301</v>
          </cell>
          <cell r="C412">
            <v>2995</v>
          </cell>
          <cell r="D412">
            <v>2983</v>
          </cell>
          <cell r="E412">
            <v>12</v>
          </cell>
        </row>
        <row r="413">
          <cell r="B413" t="str">
            <v>W1302</v>
          </cell>
          <cell r="C413">
            <v>2477</v>
          </cell>
          <cell r="D413">
            <v>2469</v>
          </cell>
          <cell r="E413">
            <v>8</v>
          </cell>
        </row>
        <row r="414">
          <cell r="B414" t="str">
            <v>W1303</v>
          </cell>
          <cell r="C414">
            <v>2783</v>
          </cell>
          <cell r="D414">
            <v>2766</v>
          </cell>
          <cell r="E414">
            <v>17</v>
          </cell>
        </row>
        <row r="415">
          <cell r="B415" t="str">
            <v>W1304</v>
          </cell>
          <cell r="C415">
            <v>4337</v>
          </cell>
          <cell r="D415">
            <v>4325</v>
          </cell>
          <cell r="E415">
            <v>12</v>
          </cell>
          <cell r="F415" t="str">
            <v>Ngày 3/7 Mr.Ngọc đã kiểm tra lại, chỉ số đúng. Không có nhà</v>
          </cell>
        </row>
        <row r="416">
          <cell r="B416" t="str">
            <v>W1401</v>
          </cell>
          <cell r="C416">
            <v>2803</v>
          </cell>
          <cell r="D416">
            <v>2787</v>
          </cell>
          <cell r="E416">
            <v>16</v>
          </cell>
        </row>
        <row r="417">
          <cell r="B417" t="str">
            <v>W1402</v>
          </cell>
          <cell r="C417">
            <v>3224</v>
          </cell>
          <cell r="D417">
            <v>3210</v>
          </cell>
          <cell r="E417">
            <v>14</v>
          </cell>
        </row>
        <row r="418">
          <cell r="B418" t="str">
            <v>W1403</v>
          </cell>
          <cell r="C418">
            <v>2595</v>
          </cell>
          <cell r="D418">
            <v>2592</v>
          </cell>
          <cell r="E418">
            <v>3</v>
          </cell>
        </row>
        <row r="419">
          <cell r="B419" t="str">
            <v>W1404</v>
          </cell>
          <cell r="C419">
            <v>5695</v>
          </cell>
          <cell r="D419">
            <v>5681</v>
          </cell>
          <cell r="E419">
            <v>14</v>
          </cell>
        </row>
        <row r="420">
          <cell r="B420" t="str">
            <v>W1501</v>
          </cell>
          <cell r="C420">
            <v>2858</v>
          </cell>
          <cell r="D420">
            <v>2819</v>
          </cell>
          <cell r="E420">
            <v>39</v>
          </cell>
        </row>
        <row r="421">
          <cell r="B421" t="str">
            <v>W1502</v>
          </cell>
          <cell r="C421">
            <v>2923</v>
          </cell>
          <cell r="D421">
            <v>2911</v>
          </cell>
          <cell r="E421">
            <v>12</v>
          </cell>
        </row>
        <row r="422">
          <cell r="B422" t="str">
            <v>W1503</v>
          </cell>
          <cell r="C422">
            <v>2888</v>
          </cell>
          <cell r="D422">
            <v>2883</v>
          </cell>
          <cell r="E422">
            <v>5</v>
          </cell>
        </row>
        <row r="423">
          <cell r="B423" t="str">
            <v>W1504</v>
          </cell>
          <cell r="C423">
            <v>3309</v>
          </cell>
          <cell r="D423">
            <v>3307</v>
          </cell>
          <cell r="E423">
            <v>2</v>
          </cell>
        </row>
        <row r="424">
          <cell r="B424" t="str">
            <v>W1601</v>
          </cell>
          <cell r="C424">
            <v>3956</v>
          </cell>
          <cell r="D424">
            <v>3935</v>
          </cell>
          <cell r="E424">
            <v>21</v>
          </cell>
        </row>
        <row r="425">
          <cell r="B425" t="str">
            <v>W1602</v>
          </cell>
          <cell r="C425">
            <v>3508</v>
          </cell>
          <cell r="D425">
            <v>3499</v>
          </cell>
          <cell r="E425">
            <v>9</v>
          </cell>
        </row>
        <row r="426">
          <cell r="B426" t="str">
            <v>W1603</v>
          </cell>
          <cell r="C426">
            <v>2135</v>
          </cell>
          <cell r="D426">
            <v>2120</v>
          </cell>
          <cell r="E426">
            <v>15</v>
          </cell>
        </row>
        <row r="427">
          <cell r="B427" t="str">
            <v>W1604</v>
          </cell>
          <cell r="C427">
            <v>3164</v>
          </cell>
          <cell r="D427">
            <v>3153</v>
          </cell>
          <cell r="E427">
            <v>11</v>
          </cell>
        </row>
        <row r="428">
          <cell r="B428" t="str">
            <v>W1701</v>
          </cell>
          <cell r="C428">
            <v>4316</v>
          </cell>
          <cell r="D428">
            <v>4296</v>
          </cell>
          <cell r="E428">
            <v>20</v>
          </cell>
          <cell r="F428" t="str">
            <v>Ngày 3/7 Mr.Ngọc đã kiểm tra lại, chỉ số đúng. Nhà đang thi công</v>
          </cell>
        </row>
        <row r="429">
          <cell r="B429" t="str">
            <v>W1702</v>
          </cell>
          <cell r="C429">
            <v>4578</v>
          </cell>
          <cell r="D429">
            <v>4577</v>
          </cell>
          <cell r="E429">
            <v>1</v>
          </cell>
        </row>
        <row r="430">
          <cell r="B430" t="str">
            <v>W1703</v>
          </cell>
          <cell r="C430">
            <v>2623</v>
          </cell>
          <cell r="D430">
            <v>2581</v>
          </cell>
          <cell r="E430">
            <v>42</v>
          </cell>
        </row>
        <row r="431">
          <cell r="B431" t="str">
            <v>W1704</v>
          </cell>
          <cell r="C431">
            <v>4203</v>
          </cell>
          <cell r="D431">
            <v>4182</v>
          </cell>
          <cell r="E431">
            <v>21</v>
          </cell>
        </row>
        <row r="432">
          <cell r="B432" t="str">
            <v>W1801</v>
          </cell>
          <cell r="C432">
            <v>1906</v>
          </cell>
          <cell r="D432">
            <v>1882</v>
          </cell>
          <cell r="E432">
            <v>24</v>
          </cell>
          <cell r="F432" t="str">
            <v>Ngày 3/7 Mr.Ngọc đã kiểm tra lại, chỉ số đúng. Không có nhà</v>
          </cell>
        </row>
        <row r="433">
          <cell r="B433" t="str">
            <v>W1802</v>
          </cell>
          <cell r="C433">
            <v>3021</v>
          </cell>
          <cell r="D433">
            <v>2990</v>
          </cell>
          <cell r="E433">
            <v>31</v>
          </cell>
        </row>
        <row r="434">
          <cell r="B434" t="str">
            <v>W1803</v>
          </cell>
          <cell r="C434">
            <v>3273</v>
          </cell>
          <cell r="D434">
            <v>3252</v>
          </cell>
          <cell r="E434">
            <v>21</v>
          </cell>
        </row>
        <row r="435">
          <cell r="B435" t="str">
            <v>W1804</v>
          </cell>
          <cell r="C435">
            <v>3914</v>
          </cell>
          <cell r="D435">
            <v>3898</v>
          </cell>
          <cell r="E435">
            <v>16</v>
          </cell>
        </row>
        <row r="436">
          <cell r="B436" t="str">
            <v>W1901</v>
          </cell>
          <cell r="C436">
            <v>4677</v>
          </cell>
          <cell r="D436">
            <v>4627</v>
          </cell>
          <cell r="E436">
            <v>50</v>
          </cell>
        </row>
        <row r="437">
          <cell r="B437" t="str">
            <v>W1902</v>
          </cell>
          <cell r="C437">
            <v>2886</v>
          </cell>
          <cell r="D437">
            <v>2863</v>
          </cell>
          <cell r="E437">
            <v>23</v>
          </cell>
        </row>
        <row r="438">
          <cell r="B438" t="str">
            <v>W1903</v>
          </cell>
          <cell r="C438">
            <v>5312</v>
          </cell>
          <cell r="D438">
            <v>5298</v>
          </cell>
          <cell r="E438">
            <v>14</v>
          </cell>
        </row>
        <row r="439">
          <cell r="B439" t="str">
            <v>W1904</v>
          </cell>
          <cell r="C439">
            <v>5615</v>
          </cell>
          <cell r="D439">
            <v>5596</v>
          </cell>
          <cell r="E439">
            <v>19</v>
          </cell>
        </row>
        <row r="440">
          <cell r="B440" t="str">
            <v>W2001</v>
          </cell>
          <cell r="C440">
            <v>3412</v>
          </cell>
          <cell r="D440">
            <v>3385</v>
          </cell>
          <cell r="E440">
            <v>27</v>
          </cell>
        </row>
        <row r="441">
          <cell r="B441" t="str">
            <v>W2002</v>
          </cell>
          <cell r="C441">
            <v>3738</v>
          </cell>
          <cell r="D441">
            <v>3733</v>
          </cell>
          <cell r="E441">
            <v>5</v>
          </cell>
        </row>
        <row r="442">
          <cell r="B442" t="str">
            <v>W2003</v>
          </cell>
          <cell r="C442">
            <v>8152</v>
          </cell>
          <cell r="D442">
            <v>8119</v>
          </cell>
          <cell r="E442">
            <v>33</v>
          </cell>
        </row>
        <row r="443">
          <cell r="B443" t="str">
            <v>W2004</v>
          </cell>
          <cell r="C443">
            <v>1640</v>
          </cell>
          <cell r="D443">
            <v>1620</v>
          </cell>
          <cell r="E443">
            <v>20</v>
          </cell>
        </row>
        <row r="444">
          <cell r="B444" t="str">
            <v>W2101</v>
          </cell>
          <cell r="C444">
            <v>3364</v>
          </cell>
          <cell r="D444">
            <v>3361</v>
          </cell>
          <cell r="E444">
            <v>3</v>
          </cell>
        </row>
        <row r="445">
          <cell r="B445" t="str">
            <v>W2102</v>
          </cell>
          <cell r="C445">
            <v>3850</v>
          </cell>
          <cell r="D445">
            <v>3817</v>
          </cell>
          <cell r="E445">
            <v>33</v>
          </cell>
        </row>
        <row r="446">
          <cell r="B446" t="str">
            <v>W2103</v>
          </cell>
          <cell r="C446">
            <v>3039</v>
          </cell>
          <cell r="D446">
            <v>3020</v>
          </cell>
          <cell r="E446">
            <v>19</v>
          </cell>
        </row>
        <row r="447">
          <cell r="B447" t="str">
            <v>W2104</v>
          </cell>
          <cell r="C447">
            <v>6247</v>
          </cell>
          <cell r="D447">
            <v>6223</v>
          </cell>
          <cell r="E447">
            <v>24</v>
          </cell>
        </row>
        <row r="448">
          <cell r="B448" t="str">
            <v>W2201</v>
          </cell>
          <cell r="C448">
            <v>5713</v>
          </cell>
          <cell r="D448">
            <v>5695</v>
          </cell>
          <cell r="E448">
            <v>18</v>
          </cell>
        </row>
        <row r="449">
          <cell r="B449" t="str">
            <v>W2202</v>
          </cell>
          <cell r="C449">
            <v>1160</v>
          </cell>
          <cell r="D449">
            <v>1160</v>
          </cell>
          <cell r="E449">
            <v>0</v>
          </cell>
        </row>
        <row r="450">
          <cell r="B450" t="str">
            <v>W2301</v>
          </cell>
          <cell r="C450">
            <v>464</v>
          </cell>
          <cell r="D450">
            <v>464</v>
          </cell>
          <cell r="E450">
            <v>0</v>
          </cell>
        </row>
        <row r="451">
          <cell r="B451" t="str">
            <v>W2302</v>
          </cell>
          <cell r="C451">
            <v>3245</v>
          </cell>
          <cell r="D451">
            <v>3223</v>
          </cell>
          <cell r="E451">
            <v>22</v>
          </cell>
        </row>
        <row r="452">
          <cell r="B452" t="str">
            <v>W2401</v>
          </cell>
          <cell r="C452">
            <v>3335</v>
          </cell>
          <cell r="D452">
            <v>3334</v>
          </cell>
          <cell r="E452">
            <v>1</v>
          </cell>
        </row>
        <row r="453">
          <cell r="B453" t="str">
            <v>W2402</v>
          </cell>
          <cell r="C453">
            <v>1351</v>
          </cell>
          <cell r="D453">
            <v>1349</v>
          </cell>
          <cell r="E453">
            <v>2</v>
          </cell>
        </row>
        <row r="454">
          <cell r="B454" t="str">
            <v>W2501</v>
          </cell>
          <cell r="C454">
            <v>3691</v>
          </cell>
          <cell r="D454">
            <v>3690</v>
          </cell>
          <cell r="E454">
            <v>1</v>
          </cell>
        </row>
        <row r="455">
          <cell r="B455" t="str">
            <v>W2502</v>
          </cell>
          <cell r="C455">
            <v>4885</v>
          </cell>
          <cell r="D455">
            <v>4831</v>
          </cell>
          <cell r="E455">
            <v>54</v>
          </cell>
        </row>
        <row r="456">
          <cell r="B456" t="str">
            <v>W2601</v>
          </cell>
          <cell r="C456">
            <v>3504</v>
          </cell>
          <cell r="D456">
            <v>3473</v>
          </cell>
          <cell r="E456">
            <v>31</v>
          </cell>
        </row>
        <row r="457">
          <cell r="B457" t="str">
            <v>W2602</v>
          </cell>
          <cell r="C457">
            <v>3305</v>
          </cell>
          <cell r="D457">
            <v>3274</v>
          </cell>
          <cell r="E457">
            <v>31</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heet1"/>
      <sheetName val="Sheet2"/>
      <sheetName val="Sheet3"/>
      <sheetName val="DoiSo"/>
    </sheetNames>
    <definedNames>
      <definedName name="vnd"/>
      <definedName name="vnd_us"/>
    </definedNames>
    <sheetDataSet>
      <sheetData sheetId="0"/>
      <sheetData sheetId="1"/>
      <sheetData sheetId="2"/>
      <sheetData sheetId="3"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DB A5 manor"/>
      <sheetName val="WC manor"/>
      <sheetName val="Sheet4"/>
      <sheetName val="Sheet5"/>
      <sheetName val="DB A5 villa"/>
      <sheetName val="WC villa 1"/>
      <sheetName val="Debit manor"/>
      <sheetName val="bravo63"/>
      <sheetName val="Sheet1"/>
    </sheetNames>
    <sheetDataSet>
      <sheetData sheetId="0" refreshError="1"/>
      <sheetData sheetId="1">
        <row r="7">
          <cell r="F7">
            <v>1406110504</v>
          </cell>
          <cell r="G7" t="str">
            <v>Khuất Quang Mậu</v>
          </cell>
          <cell r="H7">
            <v>2823</v>
          </cell>
          <cell r="I7">
            <v>2797</v>
          </cell>
          <cell r="J7">
            <v>26</v>
          </cell>
          <cell r="K7">
            <v>10</v>
          </cell>
          <cell r="L7">
            <v>10</v>
          </cell>
          <cell r="M7">
            <v>6</v>
          </cell>
          <cell r="N7">
            <v>0</v>
          </cell>
          <cell r="O7">
            <v>199624</v>
          </cell>
          <cell r="P7">
            <v>9981</v>
          </cell>
          <cell r="Q7">
            <v>19962</v>
          </cell>
          <cell r="R7">
            <v>229567</v>
          </cell>
        </row>
        <row r="8">
          <cell r="F8">
            <v>1406111658</v>
          </cell>
          <cell r="G8" t="str">
            <v>Nguyễn Đức Minh</v>
          </cell>
          <cell r="H8">
            <v>4151</v>
          </cell>
          <cell r="I8">
            <v>4120</v>
          </cell>
          <cell r="J8">
            <v>31</v>
          </cell>
          <cell r="K8">
            <v>10</v>
          </cell>
          <cell r="L8">
            <v>10</v>
          </cell>
          <cell r="M8">
            <v>10</v>
          </cell>
          <cell r="N8">
            <v>1</v>
          </cell>
          <cell r="O8">
            <v>255046</v>
          </cell>
          <cell r="P8">
            <v>12752</v>
          </cell>
          <cell r="Q8">
            <v>25505</v>
          </cell>
          <cell r="R8">
            <v>293303</v>
          </cell>
        </row>
        <row r="9">
          <cell r="F9">
            <v>1406110506</v>
          </cell>
          <cell r="G9" t="str">
            <v>Bùi Thành Chung</v>
          </cell>
          <cell r="H9">
            <v>2234</v>
          </cell>
          <cell r="I9">
            <v>2226</v>
          </cell>
          <cell r="J9">
            <v>8</v>
          </cell>
          <cell r="K9">
            <v>8</v>
          </cell>
          <cell r="L9">
            <v>0</v>
          </cell>
          <cell r="M9">
            <v>0</v>
          </cell>
          <cell r="N9">
            <v>0</v>
          </cell>
          <cell r="O9">
            <v>52336</v>
          </cell>
          <cell r="P9">
            <v>2617</v>
          </cell>
          <cell r="Q9">
            <v>5234</v>
          </cell>
          <cell r="R9">
            <v>60187</v>
          </cell>
        </row>
        <row r="10">
          <cell r="F10">
            <v>1406110507</v>
          </cell>
          <cell r="G10" t="str">
            <v>Nguyễn Trường Sơn</v>
          </cell>
          <cell r="H10">
            <v>3142</v>
          </cell>
          <cell r="I10">
            <v>3125</v>
          </cell>
          <cell r="J10">
            <v>17</v>
          </cell>
          <cell r="K10">
            <v>10</v>
          </cell>
          <cell r="L10">
            <v>7</v>
          </cell>
          <cell r="M10">
            <v>0</v>
          </cell>
          <cell r="N10">
            <v>0</v>
          </cell>
          <cell r="O10">
            <v>119488</v>
          </cell>
          <cell r="P10">
            <v>5974</v>
          </cell>
          <cell r="Q10">
            <v>11949</v>
          </cell>
          <cell r="R10">
            <v>137411</v>
          </cell>
        </row>
        <row r="11">
          <cell r="F11">
            <v>1406110508</v>
          </cell>
          <cell r="G11" t="str">
            <v>Trần Thị Trình</v>
          </cell>
          <cell r="H11">
            <v>5396</v>
          </cell>
          <cell r="I11">
            <v>5350</v>
          </cell>
          <cell r="J11">
            <v>46</v>
          </cell>
          <cell r="K11">
            <v>10</v>
          </cell>
          <cell r="L11">
            <v>10</v>
          </cell>
          <cell r="M11">
            <v>10</v>
          </cell>
          <cell r="N11">
            <v>16</v>
          </cell>
          <cell r="O11">
            <v>516736</v>
          </cell>
          <cell r="P11">
            <v>25837</v>
          </cell>
          <cell r="Q11">
            <v>51674</v>
          </cell>
          <cell r="R11">
            <v>594247</v>
          </cell>
        </row>
        <row r="12">
          <cell r="F12">
            <v>1406110509</v>
          </cell>
          <cell r="G12" t="str">
            <v>Nguyễn Thụ</v>
          </cell>
          <cell r="H12">
            <v>2336</v>
          </cell>
          <cell r="I12">
            <v>2334</v>
          </cell>
          <cell r="J12">
            <v>2</v>
          </cell>
          <cell r="K12">
            <v>2</v>
          </cell>
          <cell r="L12">
            <v>0</v>
          </cell>
          <cell r="M12">
            <v>0</v>
          </cell>
          <cell r="N12">
            <v>0</v>
          </cell>
          <cell r="O12">
            <v>13084</v>
          </cell>
          <cell r="P12">
            <v>654</v>
          </cell>
          <cell r="Q12">
            <v>1308</v>
          </cell>
          <cell r="R12">
            <v>15046</v>
          </cell>
        </row>
        <row r="13">
          <cell r="F13">
            <v>1406110510</v>
          </cell>
          <cell r="G13" t="str">
            <v>Lê Thị Liên</v>
          </cell>
          <cell r="H13">
            <v>2652</v>
          </cell>
          <cell r="I13">
            <v>2642</v>
          </cell>
          <cell r="J13">
            <v>10</v>
          </cell>
          <cell r="K13">
            <v>10</v>
          </cell>
          <cell r="L13">
            <v>0</v>
          </cell>
          <cell r="M13">
            <v>0</v>
          </cell>
          <cell r="N13">
            <v>0</v>
          </cell>
          <cell r="O13">
            <v>65420</v>
          </cell>
          <cell r="P13">
            <v>3271</v>
          </cell>
          <cell r="Q13">
            <v>6542</v>
          </cell>
          <cell r="R13">
            <v>75233</v>
          </cell>
        </row>
        <row r="14">
          <cell r="F14">
            <v>1406110511</v>
          </cell>
          <cell r="G14" t="str">
            <v>Trần Hữu Thùy</v>
          </cell>
          <cell r="H14">
            <v>1384</v>
          </cell>
          <cell r="I14">
            <v>1382</v>
          </cell>
          <cell r="J14">
            <v>2</v>
          </cell>
          <cell r="K14">
            <v>2</v>
          </cell>
          <cell r="L14">
            <v>0</v>
          </cell>
          <cell r="M14">
            <v>0</v>
          </cell>
          <cell r="N14">
            <v>0</v>
          </cell>
          <cell r="O14">
            <v>13084</v>
          </cell>
          <cell r="P14">
            <v>654</v>
          </cell>
          <cell r="Q14">
            <v>1308</v>
          </cell>
          <cell r="R14">
            <v>15046</v>
          </cell>
        </row>
        <row r="15">
          <cell r="F15">
            <v>1406110512</v>
          </cell>
          <cell r="G15" t="str">
            <v>Nguyễn Tuấn  Anh</v>
          </cell>
          <cell r="H15">
            <v>2060</v>
          </cell>
          <cell r="I15">
            <v>2057</v>
          </cell>
          <cell r="J15">
            <v>3</v>
          </cell>
          <cell r="K15">
            <v>3</v>
          </cell>
          <cell r="L15">
            <v>0</v>
          </cell>
          <cell r="M15">
            <v>0</v>
          </cell>
          <cell r="N15">
            <v>0</v>
          </cell>
          <cell r="O15">
            <v>19626</v>
          </cell>
          <cell r="P15">
            <v>981</v>
          </cell>
          <cell r="Q15">
            <v>1963</v>
          </cell>
          <cell r="R15">
            <v>22570</v>
          </cell>
        </row>
        <row r="16">
          <cell r="F16">
            <v>1406111489</v>
          </cell>
          <cell r="G16" t="str">
            <v>Nguyễn Thị Cưu</v>
          </cell>
          <cell r="H16">
            <v>6448</v>
          </cell>
          <cell r="I16">
            <v>6426</v>
          </cell>
          <cell r="J16">
            <v>22</v>
          </cell>
          <cell r="K16">
            <v>10</v>
          </cell>
          <cell r="L16">
            <v>10</v>
          </cell>
          <cell r="M16">
            <v>2</v>
          </cell>
          <cell r="N16">
            <v>0</v>
          </cell>
          <cell r="O16">
            <v>161648</v>
          </cell>
          <cell r="P16">
            <v>8082</v>
          </cell>
          <cell r="Q16">
            <v>16165</v>
          </cell>
          <cell r="R16">
            <v>185895</v>
          </cell>
        </row>
        <row r="17">
          <cell r="F17">
            <v>1406110513</v>
          </cell>
          <cell r="G17" t="str">
            <v>Lê Thị Liên</v>
          </cell>
          <cell r="H17">
            <v>2407</v>
          </cell>
          <cell r="I17">
            <v>2393</v>
          </cell>
          <cell r="J17">
            <v>14</v>
          </cell>
          <cell r="K17">
            <v>10</v>
          </cell>
          <cell r="L17">
            <v>4</v>
          </cell>
          <cell r="M17">
            <v>0</v>
          </cell>
          <cell r="N17">
            <v>0</v>
          </cell>
          <cell r="O17">
            <v>96316</v>
          </cell>
          <cell r="P17">
            <v>4816</v>
          </cell>
          <cell r="Q17">
            <v>9632</v>
          </cell>
          <cell r="R17">
            <v>110764</v>
          </cell>
        </row>
        <row r="18">
          <cell r="F18">
            <v>1406110514</v>
          </cell>
          <cell r="G18" t="str">
            <v>Trần Hữu Thùy</v>
          </cell>
          <cell r="H18">
            <v>2722</v>
          </cell>
          <cell r="I18">
            <v>2715</v>
          </cell>
          <cell r="J18">
            <v>7</v>
          </cell>
          <cell r="K18">
            <v>7</v>
          </cell>
          <cell r="L18">
            <v>0</v>
          </cell>
          <cell r="M18">
            <v>0</v>
          </cell>
          <cell r="N18">
            <v>0</v>
          </cell>
          <cell r="O18">
            <v>45794</v>
          </cell>
          <cell r="P18">
            <v>2290</v>
          </cell>
          <cell r="Q18">
            <v>4579</v>
          </cell>
          <cell r="R18">
            <v>52663</v>
          </cell>
        </row>
        <row r="19">
          <cell r="F19">
            <v>1406111455</v>
          </cell>
          <cell r="G19" t="str">
            <v>Bùi Đình Hưng</v>
          </cell>
          <cell r="H19">
            <v>5293</v>
          </cell>
          <cell r="I19">
            <v>5263</v>
          </cell>
          <cell r="J19">
            <v>30</v>
          </cell>
          <cell r="K19">
            <v>10</v>
          </cell>
          <cell r="L19">
            <v>10</v>
          </cell>
          <cell r="M19">
            <v>10</v>
          </cell>
          <cell r="N19">
            <v>0</v>
          </cell>
          <cell r="O19">
            <v>237600</v>
          </cell>
          <cell r="P19">
            <v>11880</v>
          </cell>
          <cell r="Q19">
            <v>23760</v>
          </cell>
          <cell r="R19">
            <v>273240</v>
          </cell>
        </row>
        <row r="20">
          <cell r="F20">
            <v>1406111659</v>
          </cell>
          <cell r="G20" t="str">
            <v>Thân Hoàng</v>
          </cell>
          <cell r="H20">
            <v>2614</v>
          </cell>
          <cell r="I20">
            <v>2603</v>
          </cell>
          <cell r="J20">
            <v>11</v>
          </cell>
          <cell r="K20">
            <v>10</v>
          </cell>
          <cell r="L20">
            <v>1</v>
          </cell>
          <cell r="M20">
            <v>0</v>
          </cell>
          <cell r="N20">
            <v>0</v>
          </cell>
          <cell r="O20">
            <v>73144</v>
          </cell>
          <cell r="P20">
            <v>3657</v>
          </cell>
          <cell r="Q20">
            <v>7314</v>
          </cell>
          <cell r="R20">
            <v>84115</v>
          </cell>
        </row>
        <row r="21">
          <cell r="F21">
            <v>1406110516</v>
          </cell>
          <cell r="G21" t="str">
            <v>Đỗ Phương Liên</v>
          </cell>
          <cell r="H21">
            <v>1682</v>
          </cell>
          <cell r="I21">
            <v>1679</v>
          </cell>
          <cell r="J21">
            <v>3</v>
          </cell>
          <cell r="K21">
            <v>3</v>
          </cell>
          <cell r="L21">
            <v>0</v>
          </cell>
          <cell r="M21">
            <v>0</v>
          </cell>
          <cell r="N21">
            <v>0</v>
          </cell>
          <cell r="O21">
            <v>19626</v>
          </cell>
          <cell r="P21">
            <v>981</v>
          </cell>
          <cell r="Q21">
            <v>1963</v>
          </cell>
          <cell r="R21">
            <v>22570</v>
          </cell>
        </row>
        <row r="22">
          <cell r="F22">
            <v>1406110517</v>
          </cell>
          <cell r="G22" t="str">
            <v>Bùi Đình Hưng</v>
          </cell>
          <cell r="H22">
            <v>3959</v>
          </cell>
          <cell r="I22">
            <v>3954</v>
          </cell>
          <cell r="J22">
            <v>5</v>
          </cell>
          <cell r="K22">
            <v>5</v>
          </cell>
          <cell r="L22">
            <v>0</v>
          </cell>
          <cell r="M22">
            <v>0</v>
          </cell>
          <cell r="N22">
            <v>0</v>
          </cell>
          <cell r="O22">
            <v>32710</v>
          </cell>
          <cell r="P22">
            <v>1636</v>
          </cell>
          <cell r="Q22">
            <v>3271</v>
          </cell>
          <cell r="R22">
            <v>37617</v>
          </cell>
        </row>
        <row r="23">
          <cell r="F23">
            <v>1406110518</v>
          </cell>
          <cell r="G23" t="str">
            <v>Nguyễn Thị Thu Yến</v>
          </cell>
          <cell r="H23">
            <v>2293</v>
          </cell>
          <cell r="I23">
            <v>2275</v>
          </cell>
          <cell r="J23">
            <v>18</v>
          </cell>
          <cell r="K23">
            <v>10</v>
          </cell>
          <cell r="L23">
            <v>8</v>
          </cell>
          <cell r="M23">
            <v>0</v>
          </cell>
          <cell r="N23">
            <v>0</v>
          </cell>
          <cell r="O23">
            <v>127212</v>
          </cell>
          <cell r="P23">
            <v>6361</v>
          </cell>
          <cell r="Q23">
            <v>12721</v>
          </cell>
          <cell r="R23">
            <v>146294</v>
          </cell>
        </row>
        <row r="24">
          <cell r="F24">
            <v>1406111660</v>
          </cell>
          <cell r="G24" t="str">
            <v>Nguyễn Tuấn Anh</v>
          </cell>
          <cell r="H24">
            <v>1604</v>
          </cell>
          <cell r="I24">
            <v>1594</v>
          </cell>
          <cell r="J24">
            <v>10</v>
          </cell>
          <cell r="K24">
            <v>10</v>
          </cell>
          <cell r="L24">
            <v>0</v>
          </cell>
          <cell r="M24">
            <v>0</v>
          </cell>
          <cell r="N24">
            <v>0</v>
          </cell>
          <cell r="O24">
            <v>65420</v>
          </cell>
          <cell r="P24">
            <v>3271</v>
          </cell>
          <cell r="Q24">
            <v>6542</v>
          </cell>
          <cell r="R24">
            <v>75233</v>
          </cell>
        </row>
        <row r="25">
          <cell r="F25">
            <v>1406110520</v>
          </cell>
          <cell r="G25" t="str">
            <v>Dương Duy Linh</v>
          </cell>
          <cell r="H25">
            <v>2127</v>
          </cell>
          <cell r="I25">
            <v>2123</v>
          </cell>
          <cell r="J25">
            <v>4</v>
          </cell>
          <cell r="K25">
            <v>4</v>
          </cell>
          <cell r="L25">
            <v>0</v>
          </cell>
          <cell r="M25">
            <v>0</v>
          </cell>
          <cell r="N25">
            <v>0</v>
          </cell>
          <cell r="O25">
            <v>26168</v>
          </cell>
          <cell r="P25">
            <v>1308</v>
          </cell>
          <cell r="Q25">
            <v>2617</v>
          </cell>
          <cell r="R25">
            <v>30093</v>
          </cell>
        </row>
        <row r="26">
          <cell r="F26">
            <v>1406111373</v>
          </cell>
          <cell r="G26" t="str">
            <v>Đỗ Việt Quang</v>
          </cell>
          <cell r="H26">
            <v>2727</v>
          </cell>
          <cell r="I26">
            <v>2715</v>
          </cell>
          <cell r="J26">
            <v>12</v>
          </cell>
          <cell r="K26">
            <v>10</v>
          </cell>
          <cell r="L26">
            <v>2</v>
          </cell>
          <cell r="M26">
            <v>0</v>
          </cell>
          <cell r="N26">
            <v>0</v>
          </cell>
          <cell r="O26">
            <v>80868</v>
          </cell>
          <cell r="P26">
            <v>4043</v>
          </cell>
          <cell r="Q26">
            <v>8087</v>
          </cell>
          <cell r="R26">
            <v>92998</v>
          </cell>
        </row>
        <row r="27">
          <cell r="F27">
            <v>1406111661</v>
          </cell>
          <cell r="G27" t="str">
            <v>Nguyễn Thị Tính</v>
          </cell>
          <cell r="H27">
            <v>2968</v>
          </cell>
          <cell r="I27">
            <v>2956</v>
          </cell>
          <cell r="J27">
            <v>12</v>
          </cell>
          <cell r="K27">
            <v>10</v>
          </cell>
          <cell r="L27">
            <v>2</v>
          </cell>
          <cell r="M27">
            <v>0</v>
          </cell>
          <cell r="N27">
            <v>0</v>
          </cell>
          <cell r="O27">
            <v>80868</v>
          </cell>
          <cell r="P27">
            <v>4043</v>
          </cell>
          <cell r="Q27">
            <v>8087</v>
          </cell>
          <cell r="R27">
            <v>92998</v>
          </cell>
        </row>
        <row r="28">
          <cell r="F28">
            <v>1406111499</v>
          </cell>
          <cell r="G28" t="str">
            <v>Đặng Hồng Ngọc</v>
          </cell>
          <cell r="H28">
            <v>3720</v>
          </cell>
          <cell r="I28">
            <v>3707</v>
          </cell>
          <cell r="J28">
            <v>13</v>
          </cell>
          <cell r="K28">
            <v>10</v>
          </cell>
          <cell r="L28">
            <v>3</v>
          </cell>
          <cell r="M28">
            <v>0</v>
          </cell>
          <cell r="N28">
            <v>0</v>
          </cell>
          <cell r="O28">
            <v>88592</v>
          </cell>
          <cell r="P28">
            <v>4430</v>
          </cell>
          <cell r="Q28">
            <v>8859</v>
          </cell>
          <cell r="R28">
            <v>101881</v>
          </cell>
        </row>
        <row r="29">
          <cell r="F29">
            <v>1406110522</v>
          </cell>
          <cell r="G29" t="str">
            <v>Đoàn Thị Thái Yên</v>
          </cell>
          <cell r="H29">
            <v>3304</v>
          </cell>
          <cell r="I29">
            <v>3275</v>
          </cell>
          <cell r="J29">
            <v>29</v>
          </cell>
          <cell r="K29">
            <v>10</v>
          </cell>
          <cell r="L29">
            <v>10</v>
          </cell>
          <cell r="M29">
            <v>9</v>
          </cell>
          <cell r="N29">
            <v>0</v>
          </cell>
          <cell r="O29">
            <v>228106</v>
          </cell>
          <cell r="P29">
            <v>11405</v>
          </cell>
          <cell r="Q29">
            <v>22811</v>
          </cell>
          <cell r="R29">
            <v>262322</v>
          </cell>
        </row>
        <row r="30">
          <cell r="F30">
            <v>1406110523</v>
          </cell>
          <cell r="G30" t="str">
            <v>Lưu Thị Thu Hà</v>
          </cell>
          <cell r="H30">
            <v>2294</v>
          </cell>
          <cell r="I30">
            <v>2285</v>
          </cell>
          <cell r="J30">
            <v>9</v>
          </cell>
          <cell r="K30">
            <v>9</v>
          </cell>
          <cell r="L30">
            <v>0</v>
          </cell>
          <cell r="M30">
            <v>0</v>
          </cell>
          <cell r="N30">
            <v>0</v>
          </cell>
          <cell r="O30">
            <v>58878</v>
          </cell>
          <cell r="P30">
            <v>2944</v>
          </cell>
          <cell r="Q30">
            <v>5888</v>
          </cell>
          <cell r="R30">
            <v>67710</v>
          </cell>
        </row>
        <row r="31">
          <cell r="F31">
            <v>1406110524</v>
          </cell>
          <cell r="G31" t="str">
            <v>Ngô Thanh</v>
          </cell>
          <cell r="H31">
            <v>2454</v>
          </cell>
          <cell r="I31">
            <v>2440</v>
          </cell>
          <cell r="J31">
            <v>14</v>
          </cell>
          <cell r="K31">
            <v>10</v>
          </cell>
          <cell r="L31">
            <v>4</v>
          </cell>
          <cell r="M31">
            <v>0</v>
          </cell>
          <cell r="N31">
            <v>0</v>
          </cell>
          <cell r="O31">
            <v>96316</v>
          </cell>
          <cell r="P31">
            <v>4816</v>
          </cell>
          <cell r="Q31">
            <v>9632</v>
          </cell>
          <cell r="R31">
            <v>110764</v>
          </cell>
        </row>
        <row r="32">
          <cell r="F32">
            <v>1406111662</v>
          </cell>
          <cell r="G32" t="str">
            <v>Nguyễn Thị Ngọc Anh</v>
          </cell>
          <cell r="H32">
            <v>3300</v>
          </cell>
          <cell r="I32">
            <v>3288</v>
          </cell>
          <cell r="J32">
            <v>12</v>
          </cell>
          <cell r="K32">
            <v>10</v>
          </cell>
          <cell r="L32">
            <v>2</v>
          </cell>
          <cell r="M32">
            <v>0</v>
          </cell>
          <cell r="N32">
            <v>0</v>
          </cell>
          <cell r="O32">
            <v>80868</v>
          </cell>
          <cell r="P32">
            <v>4043</v>
          </cell>
          <cell r="Q32">
            <v>8087</v>
          </cell>
          <cell r="R32">
            <v>92998</v>
          </cell>
        </row>
        <row r="33">
          <cell r="F33">
            <v>1406110526</v>
          </cell>
          <cell r="G33" t="str">
            <v>Phạm Hoàng Giang</v>
          </cell>
          <cell r="H33">
            <v>3438</v>
          </cell>
          <cell r="I33">
            <v>3415</v>
          </cell>
          <cell r="J33">
            <v>23</v>
          </cell>
          <cell r="K33">
            <v>10</v>
          </cell>
          <cell r="L33">
            <v>10</v>
          </cell>
          <cell r="M33">
            <v>3</v>
          </cell>
          <cell r="N33">
            <v>0</v>
          </cell>
          <cell r="O33">
            <v>171142</v>
          </cell>
          <cell r="P33">
            <v>8557</v>
          </cell>
          <cell r="Q33">
            <v>17114</v>
          </cell>
          <cell r="R33">
            <v>196813</v>
          </cell>
        </row>
        <row r="34">
          <cell r="F34">
            <v>1406111663</v>
          </cell>
          <cell r="G34" t="str">
            <v>Trần Hùng Giang</v>
          </cell>
          <cell r="H34">
            <v>4680</v>
          </cell>
          <cell r="I34">
            <v>4659</v>
          </cell>
          <cell r="J34">
            <v>21</v>
          </cell>
          <cell r="K34">
            <v>10</v>
          </cell>
          <cell r="L34">
            <v>10</v>
          </cell>
          <cell r="M34">
            <v>1</v>
          </cell>
          <cell r="N34">
            <v>0</v>
          </cell>
          <cell r="O34">
            <v>152154</v>
          </cell>
          <cell r="P34">
            <v>7608</v>
          </cell>
          <cell r="Q34">
            <v>15215</v>
          </cell>
          <cell r="R34">
            <v>174977</v>
          </cell>
        </row>
        <row r="35">
          <cell r="F35">
            <v>1406110528</v>
          </cell>
          <cell r="G35" t="str">
            <v>Hoàng Thị Thu Hương</v>
          </cell>
          <cell r="H35">
            <v>1599</v>
          </cell>
          <cell r="I35">
            <v>1593</v>
          </cell>
          <cell r="J35">
            <v>6</v>
          </cell>
          <cell r="K35">
            <v>6</v>
          </cell>
          <cell r="L35">
            <v>0</v>
          </cell>
          <cell r="M35">
            <v>0</v>
          </cell>
          <cell r="N35">
            <v>0</v>
          </cell>
          <cell r="O35">
            <v>39252</v>
          </cell>
          <cell r="P35">
            <v>1963</v>
          </cell>
          <cell r="Q35">
            <v>3925</v>
          </cell>
          <cell r="R35">
            <v>45140</v>
          </cell>
        </row>
        <row r="36">
          <cell r="F36">
            <v>1406111664</v>
          </cell>
          <cell r="G36" t="str">
            <v>Trương Hải Tùng</v>
          </cell>
          <cell r="H36">
            <v>3585</v>
          </cell>
          <cell r="I36">
            <v>3570</v>
          </cell>
          <cell r="J36">
            <v>15</v>
          </cell>
          <cell r="K36">
            <v>10</v>
          </cell>
          <cell r="L36">
            <v>5</v>
          </cell>
          <cell r="M36">
            <v>0</v>
          </cell>
          <cell r="N36">
            <v>0</v>
          </cell>
          <cell r="O36">
            <v>104040</v>
          </cell>
          <cell r="P36">
            <v>5202</v>
          </cell>
          <cell r="Q36">
            <v>10404</v>
          </cell>
          <cell r="R36">
            <v>119646</v>
          </cell>
        </row>
        <row r="37">
          <cell r="F37">
            <v>1406110530</v>
          </cell>
          <cell r="G37" t="str">
            <v>Phạm Văn Bảy</v>
          </cell>
          <cell r="H37">
            <v>1220</v>
          </cell>
          <cell r="I37">
            <v>1220</v>
          </cell>
          <cell r="J37">
            <v>0</v>
          </cell>
          <cell r="K37">
            <v>0</v>
          </cell>
          <cell r="L37">
            <v>0</v>
          </cell>
          <cell r="M37">
            <v>0</v>
          </cell>
          <cell r="N37">
            <v>0</v>
          </cell>
          <cell r="O37">
            <v>0</v>
          </cell>
          <cell r="P37">
            <v>0</v>
          </cell>
          <cell r="Q37">
            <v>0</v>
          </cell>
          <cell r="R37">
            <v>0</v>
          </cell>
        </row>
        <row r="38">
          <cell r="F38">
            <v>1406111536</v>
          </cell>
          <cell r="G38" t="str">
            <v>Trần Thị Hưng </v>
          </cell>
          <cell r="H38">
            <v>3715</v>
          </cell>
          <cell r="I38">
            <v>3691</v>
          </cell>
          <cell r="J38">
            <v>24</v>
          </cell>
          <cell r="K38">
            <v>10</v>
          </cell>
          <cell r="L38">
            <v>10</v>
          </cell>
          <cell r="M38">
            <v>4</v>
          </cell>
          <cell r="N38">
            <v>0</v>
          </cell>
          <cell r="O38">
            <v>180636</v>
          </cell>
          <cell r="P38">
            <v>9032</v>
          </cell>
          <cell r="Q38">
            <v>18064</v>
          </cell>
          <cell r="R38">
            <v>207732</v>
          </cell>
        </row>
        <row r="39">
          <cell r="F39">
            <v>1406110069</v>
          </cell>
          <cell r="G39" t="str">
            <v>Đặng Thái Hồng / Phan Ngọc Anh</v>
          </cell>
          <cell r="H39">
            <v>1428</v>
          </cell>
          <cell r="I39">
            <v>1415</v>
          </cell>
          <cell r="J39">
            <v>13</v>
          </cell>
          <cell r="K39">
            <v>10</v>
          </cell>
          <cell r="L39">
            <v>3</v>
          </cell>
          <cell r="M39">
            <v>0</v>
          </cell>
          <cell r="N39">
            <v>0</v>
          </cell>
          <cell r="O39">
            <v>88592</v>
          </cell>
          <cell r="P39">
            <v>4430</v>
          </cell>
          <cell r="Q39">
            <v>8859</v>
          </cell>
          <cell r="R39">
            <v>101881</v>
          </cell>
        </row>
        <row r="40">
          <cell r="F40">
            <v>1406110070</v>
          </cell>
          <cell r="G40" t="str">
            <v>Nguyễn Thu Hằng</v>
          </cell>
          <cell r="H40">
            <v>1887</v>
          </cell>
          <cell r="I40">
            <v>1886</v>
          </cell>
          <cell r="J40">
            <v>1</v>
          </cell>
          <cell r="K40">
            <v>1</v>
          </cell>
          <cell r="L40">
            <v>0</v>
          </cell>
          <cell r="M40">
            <v>0</v>
          </cell>
          <cell r="N40">
            <v>0</v>
          </cell>
          <cell r="O40">
            <v>6542</v>
          </cell>
          <cell r="P40">
            <v>327</v>
          </cell>
          <cell r="Q40">
            <v>654</v>
          </cell>
          <cell r="R40">
            <v>7523</v>
          </cell>
        </row>
        <row r="41">
          <cell r="F41">
            <v>1406110533</v>
          </cell>
          <cell r="G41" t="str">
            <v>Đặng Thị Ngọc Dung</v>
          </cell>
          <cell r="H41">
            <v>1994</v>
          </cell>
          <cell r="I41">
            <v>1986</v>
          </cell>
          <cell r="J41">
            <v>8</v>
          </cell>
          <cell r="K41">
            <v>8</v>
          </cell>
          <cell r="L41">
            <v>0</v>
          </cell>
          <cell r="M41">
            <v>0</v>
          </cell>
          <cell r="N41">
            <v>0</v>
          </cell>
          <cell r="O41">
            <v>52336</v>
          </cell>
          <cell r="P41">
            <v>2617</v>
          </cell>
          <cell r="Q41">
            <v>5234</v>
          </cell>
          <cell r="R41">
            <v>60187</v>
          </cell>
        </row>
        <row r="42">
          <cell r="F42">
            <v>1406111665</v>
          </cell>
          <cell r="G42" t="str">
            <v>Nguyễn Thị Lan Hương</v>
          </cell>
          <cell r="H42">
            <v>2442</v>
          </cell>
          <cell r="I42">
            <v>2422</v>
          </cell>
          <cell r="J42">
            <v>20</v>
          </cell>
          <cell r="K42">
            <v>10</v>
          </cell>
          <cell r="L42">
            <v>10</v>
          </cell>
          <cell r="M42">
            <v>0</v>
          </cell>
          <cell r="N42">
            <v>0</v>
          </cell>
          <cell r="O42">
            <v>142660</v>
          </cell>
          <cell r="P42">
            <v>7133</v>
          </cell>
          <cell r="Q42">
            <v>14266</v>
          </cell>
          <cell r="R42">
            <v>164059</v>
          </cell>
        </row>
        <row r="43">
          <cell r="F43">
            <v>1406110073</v>
          </cell>
          <cell r="G43" t="str">
            <v>Phạm Hà Duy Linh</v>
          </cell>
          <cell r="H43">
            <v>2007</v>
          </cell>
          <cell r="I43">
            <v>1997</v>
          </cell>
          <cell r="J43">
            <v>10</v>
          </cell>
          <cell r="K43">
            <v>10</v>
          </cell>
          <cell r="L43">
            <v>0</v>
          </cell>
          <cell r="M43">
            <v>0</v>
          </cell>
          <cell r="N43">
            <v>0</v>
          </cell>
          <cell r="O43">
            <v>65420</v>
          </cell>
          <cell r="P43">
            <v>3271</v>
          </cell>
          <cell r="Q43">
            <v>6542</v>
          </cell>
          <cell r="R43">
            <v>75233</v>
          </cell>
        </row>
        <row r="44">
          <cell r="F44">
            <v>1406111666</v>
          </cell>
          <cell r="G44" t="str">
            <v>Đặng Thị Phương Thanh</v>
          </cell>
          <cell r="H44">
            <v>2240</v>
          </cell>
          <cell r="I44">
            <v>2230</v>
          </cell>
          <cell r="J44">
            <v>10</v>
          </cell>
          <cell r="K44">
            <v>10</v>
          </cell>
          <cell r="L44">
            <v>0</v>
          </cell>
          <cell r="M44">
            <v>0</v>
          </cell>
          <cell r="N44">
            <v>0</v>
          </cell>
          <cell r="O44">
            <v>65420</v>
          </cell>
          <cell r="P44">
            <v>3271</v>
          </cell>
          <cell r="Q44">
            <v>6542</v>
          </cell>
          <cell r="R44">
            <v>75233</v>
          </cell>
        </row>
        <row r="45">
          <cell r="F45">
            <v>1406111667</v>
          </cell>
          <cell r="G45" t="str">
            <v>Nguyễn Thị Cúc</v>
          </cell>
          <cell r="H45">
            <v>2995</v>
          </cell>
          <cell r="I45">
            <v>2995</v>
          </cell>
          <cell r="J45">
            <v>0</v>
          </cell>
          <cell r="K45">
            <v>0</v>
          </cell>
          <cell r="L45">
            <v>0</v>
          </cell>
          <cell r="M45">
            <v>0</v>
          </cell>
          <cell r="N45">
            <v>0</v>
          </cell>
          <cell r="O45">
            <v>0</v>
          </cell>
          <cell r="P45">
            <v>0</v>
          </cell>
          <cell r="Q45">
            <v>0</v>
          </cell>
          <cell r="R45">
            <v>0</v>
          </cell>
        </row>
        <row r="46">
          <cell r="F46">
            <v>1406110538</v>
          </cell>
          <cell r="G46" t="str">
            <v>Nguyễn Linh Chi</v>
          </cell>
          <cell r="H46">
            <v>2523</v>
          </cell>
          <cell r="I46">
            <v>2517</v>
          </cell>
          <cell r="J46">
            <v>6</v>
          </cell>
          <cell r="K46">
            <v>6</v>
          </cell>
          <cell r="L46">
            <v>0</v>
          </cell>
          <cell r="M46">
            <v>0</v>
          </cell>
          <cell r="N46">
            <v>0</v>
          </cell>
          <cell r="O46">
            <v>39252</v>
          </cell>
          <cell r="P46">
            <v>1963</v>
          </cell>
          <cell r="Q46">
            <v>3925</v>
          </cell>
          <cell r="R46">
            <v>45140</v>
          </cell>
        </row>
        <row r="47">
          <cell r="F47">
            <v>1406111668</v>
          </cell>
          <cell r="G47" t="str">
            <v>Đỗ Vân Anh</v>
          </cell>
          <cell r="H47">
            <v>4420</v>
          </cell>
          <cell r="I47">
            <v>4407</v>
          </cell>
          <cell r="J47">
            <v>13</v>
          </cell>
          <cell r="K47">
            <v>10</v>
          </cell>
          <cell r="L47">
            <v>3</v>
          </cell>
          <cell r="M47">
            <v>0</v>
          </cell>
          <cell r="N47">
            <v>0</v>
          </cell>
          <cell r="O47">
            <v>88592</v>
          </cell>
          <cell r="P47">
            <v>4430</v>
          </cell>
          <cell r="Q47">
            <v>8859</v>
          </cell>
          <cell r="R47">
            <v>101881</v>
          </cell>
        </row>
        <row r="48">
          <cell r="F48">
            <v>1406110540</v>
          </cell>
          <cell r="G48" t="str">
            <v>Nguyễn Thị Thu Hà</v>
          </cell>
          <cell r="H48">
            <v>3364</v>
          </cell>
          <cell r="I48">
            <v>3364</v>
          </cell>
          <cell r="J48">
            <v>0</v>
          </cell>
          <cell r="K48">
            <v>0</v>
          </cell>
          <cell r="L48">
            <v>0</v>
          </cell>
          <cell r="M48">
            <v>0</v>
          </cell>
          <cell r="N48">
            <v>0</v>
          </cell>
          <cell r="O48">
            <v>0</v>
          </cell>
          <cell r="P48">
            <v>0</v>
          </cell>
          <cell r="Q48">
            <v>0</v>
          </cell>
          <cell r="R48">
            <v>0</v>
          </cell>
        </row>
        <row r="49">
          <cell r="F49">
            <v>1406110541</v>
          </cell>
          <cell r="G49" t="str">
            <v>Nguyễn Thị Hương Giang</v>
          </cell>
          <cell r="H49">
            <v>3928</v>
          </cell>
          <cell r="I49">
            <v>3920</v>
          </cell>
          <cell r="J49">
            <v>8</v>
          </cell>
          <cell r="K49">
            <v>8</v>
          </cell>
          <cell r="L49">
            <v>0</v>
          </cell>
          <cell r="M49">
            <v>0</v>
          </cell>
          <cell r="N49">
            <v>0</v>
          </cell>
          <cell r="O49">
            <v>52336</v>
          </cell>
          <cell r="P49">
            <v>2617</v>
          </cell>
          <cell r="Q49">
            <v>5234</v>
          </cell>
          <cell r="R49">
            <v>60187</v>
          </cell>
        </row>
        <row r="50">
          <cell r="F50">
            <v>1406110542</v>
          </cell>
          <cell r="G50" t="str">
            <v>Nguyễn Văn Thiện</v>
          </cell>
          <cell r="H50">
            <v>4086</v>
          </cell>
          <cell r="I50">
            <v>4067</v>
          </cell>
          <cell r="J50">
            <v>19</v>
          </cell>
          <cell r="K50">
            <v>10</v>
          </cell>
          <cell r="L50">
            <v>9</v>
          </cell>
          <cell r="M50">
            <v>0</v>
          </cell>
          <cell r="N50">
            <v>0</v>
          </cell>
          <cell r="O50">
            <v>134936</v>
          </cell>
          <cell r="P50">
            <v>6747</v>
          </cell>
          <cell r="Q50">
            <v>13494</v>
          </cell>
          <cell r="R50">
            <v>155177</v>
          </cell>
        </row>
        <row r="51">
          <cell r="F51">
            <v>1406110543</v>
          </cell>
          <cell r="G51" t="str">
            <v>Dương Quỳnh Hoa</v>
          </cell>
          <cell r="H51">
            <v>2318</v>
          </cell>
          <cell r="I51">
            <v>2311</v>
          </cell>
          <cell r="J51">
            <v>7</v>
          </cell>
          <cell r="K51">
            <v>7</v>
          </cell>
          <cell r="L51">
            <v>0</v>
          </cell>
          <cell r="M51">
            <v>0</v>
          </cell>
          <cell r="N51">
            <v>0</v>
          </cell>
          <cell r="O51">
            <v>45794</v>
          </cell>
          <cell r="P51">
            <v>2290</v>
          </cell>
          <cell r="Q51">
            <v>4579</v>
          </cell>
          <cell r="R51">
            <v>52663</v>
          </cell>
        </row>
        <row r="52">
          <cell r="F52">
            <v>1406111637</v>
          </cell>
          <cell r="G52" t="str">
            <v>Nguyễn Thúy Hằng</v>
          </cell>
          <cell r="H52">
            <v>1830</v>
          </cell>
          <cell r="I52">
            <v>1811</v>
          </cell>
          <cell r="J52">
            <v>19</v>
          </cell>
          <cell r="K52">
            <v>10</v>
          </cell>
          <cell r="L52">
            <v>9</v>
          </cell>
          <cell r="M52">
            <v>0</v>
          </cell>
          <cell r="N52">
            <v>0</v>
          </cell>
          <cell r="O52">
            <v>134936</v>
          </cell>
          <cell r="P52">
            <v>6747</v>
          </cell>
          <cell r="Q52">
            <v>13494</v>
          </cell>
          <cell r="R52">
            <v>155177</v>
          </cell>
        </row>
        <row r="53">
          <cell r="F53">
            <v>1406110544</v>
          </cell>
          <cell r="G53" t="str">
            <v>Trần Bình Giang</v>
          </cell>
          <cell r="H53">
            <v>3245</v>
          </cell>
          <cell r="I53">
            <v>3228</v>
          </cell>
          <cell r="J53">
            <v>17</v>
          </cell>
          <cell r="K53">
            <v>10</v>
          </cell>
          <cell r="L53">
            <v>7</v>
          </cell>
          <cell r="M53">
            <v>0</v>
          </cell>
          <cell r="N53">
            <v>0</v>
          </cell>
          <cell r="O53">
            <v>119488</v>
          </cell>
          <cell r="P53">
            <v>5974</v>
          </cell>
          <cell r="Q53">
            <v>11949</v>
          </cell>
          <cell r="R53">
            <v>137411</v>
          </cell>
        </row>
        <row r="54">
          <cell r="F54">
            <v>1406110545</v>
          </cell>
          <cell r="G54" t="str">
            <v>Lê Minh Tuấn</v>
          </cell>
          <cell r="H54">
            <v>2617</v>
          </cell>
          <cell r="I54">
            <v>2597</v>
          </cell>
          <cell r="J54">
            <v>20</v>
          </cell>
          <cell r="K54">
            <v>10</v>
          </cell>
          <cell r="L54">
            <v>10</v>
          </cell>
          <cell r="M54">
            <v>0</v>
          </cell>
          <cell r="N54">
            <v>0</v>
          </cell>
          <cell r="O54">
            <v>142660</v>
          </cell>
          <cell r="P54">
            <v>7133</v>
          </cell>
          <cell r="Q54">
            <v>14266</v>
          </cell>
          <cell r="R54">
            <v>164059</v>
          </cell>
        </row>
        <row r="55">
          <cell r="F55">
            <v>1406110546</v>
          </cell>
          <cell r="G55" t="str">
            <v>Dương Hải Hưng</v>
          </cell>
          <cell r="H55">
            <v>4876</v>
          </cell>
          <cell r="I55">
            <v>4857</v>
          </cell>
          <cell r="J55">
            <v>19</v>
          </cell>
          <cell r="K55">
            <v>10</v>
          </cell>
          <cell r="L55">
            <v>9</v>
          </cell>
          <cell r="M55">
            <v>0</v>
          </cell>
          <cell r="N55">
            <v>0</v>
          </cell>
          <cell r="O55">
            <v>134936</v>
          </cell>
          <cell r="P55">
            <v>6747</v>
          </cell>
          <cell r="Q55">
            <v>13494</v>
          </cell>
          <cell r="R55">
            <v>155177</v>
          </cell>
        </row>
        <row r="56">
          <cell r="F56">
            <v>1406111520</v>
          </cell>
          <cell r="G56" t="str">
            <v>Nguyễn Thị Hồng Vân</v>
          </cell>
          <cell r="H56">
            <v>4981</v>
          </cell>
          <cell r="I56">
            <v>4946</v>
          </cell>
          <cell r="J56">
            <v>35</v>
          </cell>
          <cell r="K56">
            <v>10</v>
          </cell>
          <cell r="L56">
            <v>10</v>
          </cell>
          <cell r="M56">
            <v>10</v>
          </cell>
          <cell r="N56">
            <v>5</v>
          </cell>
          <cell r="O56">
            <v>324830</v>
          </cell>
          <cell r="P56">
            <v>16242</v>
          </cell>
          <cell r="Q56">
            <v>32483</v>
          </cell>
          <cell r="R56">
            <v>373555</v>
          </cell>
        </row>
        <row r="57">
          <cell r="F57">
            <v>1406110548</v>
          </cell>
          <cell r="G57" t="str">
            <v>Bùi Đường Nghiêu</v>
          </cell>
          <cell r="H57">
            <v>2860</v>
          </cell>
          <cell r="I57">
            <v>2847</v>
          </cell>
          <cell r="J57">
            <v>13</v>
          </cell>
          <cell r="K57">
            <v>10</v>
          </cell>
          <cell r="L57">
            <v>3</v>
          </cell>
          <cell r="M57">
            <v>0</v>
          </cell>
          <cell r="N57">
            <v>0</v>
          </cell>
          <cell r="O57">
            <v>88592</v>
          </cell>
          <cell r="P57">
            <v>4430</v>
          </cell>
          <cell r="Q57">
            <v>8859</v>
          </cell>
          <cell r="R57">
            <v>101881</v>
          </cell>
        </row>
        <row r="58">
          <cell r="F58">
            <v>1406110549</v>
          </cell>
          <cell r="G58" t="str">
            <v>Trần Thị Thoa</v>
          </cell>
          <cell r="H58">
            <v>3503</v>
          </cell>
          <cell r="I58">
            <v>3475</v>
          </cell>
          <cell r="J58">
            <v>28</v>
          </cell>
          <cell r="K58">
            <v>10</v>
          </cell>
          <cell r="L58">
            <v>10</v>
          </cell>
          <cell r="M58">
            <v>8</v>
          </cell>
          <cell r="N58">
            <v>0</v>
          </cell>
          <cell r="O58">
            <v>218612</v>
          </cell>
          <cell r="P58">
            <v>10931</v>
          </cell>
          <cell r="Q58">
            <v>21861</v>
          </cell>
          <cell r="R58">
            <v>251404</v>
          </cell>
        </row>
        <row r="59">
          <cell r="F59">
            <v>1406110550</v>
          </cell>
          <cell r="G59" t="str">
            <v>Lê Thị Ngọc Oanh</v>
          </cell>
          <cell r="H59">
            <v>1642</v>
          </cell>
          <cell r="I59">
            <v>1638</v>
          </cell>
          <cell r="J59">
            <v>4</v>
          </cell>
          <cell r="K59">
            <v>4</v>
          </cell>
          <cell r="L59">
            <v>0</v>
          </cell>
          <cell r="M59">
            <v>0</v>
          </cell>
          <cell r="N59">
            <v>0</v>
          </cell>
          <cell r="O59">
            <v>26168</v>
          </cell>
          <cell r="P59">
            <v>1308</v>
          </cell>
          <cell r="Q59">
            <v>2617</v>
          </cell>
          <cell r="R59">
            <v>30093</v>
          </cell>
        </row>
        <row r="60">
          <cell r="F60">
            <v>1406110551</v>
          </cell>
          <cell r="G60" t="str">
            <v>Nguyễn Văn Hòa</v>
          </cell>
          <cell r="H60">
            <v>1571</v>
          </cell>
          <cell r="I60">
            <v>1558</v>
          </cell>
          <cell r="J60">
            <v>13</v>
          </cell>
          <cell r="K60">
            <v>10</v>
          </cell>
          <cell r="L60">
            <v>3</v>
          </cell>
          <cell r="M60">
            <v>0</v>
          </cell>
          <cell r="N60">
            <v>0</v>
          </cell>
          <cell r="O60">
            <v>88592</v>
          </cell>
          <cell r="P60">
            <v>4430</v>
          </cell>
          <cell r="Q60">
            <v>8859</v>
          </cell>
          <cell r="R60">
            <v>101881</v>
          </cell>
        </row>
        <row r="61">
          <cell r="F61">
            <v>1406111669</v>
          </cell>
          <cell r="G61" t="str">
            <v>Nguyễn Đức Hợp</v>
          </cell>
          <cell r="H61">
            <v>1589</v>
          </cell>
          <cell r="I61">
            <v>1574</v>
          </cell>
          <cell r="J61">
            <v>15</v>
          </cell>
          <cell r="K61">
            <v>10</v>
          </cell>
          <cell r="L61">
            <v>5</v>
          </cell>
          <cell r="M61">
            <v>0</v>
          </cell>
          <cell r="N61">
            <v>0</v>
          </cell>
          <cell r="O61">
            <v>104040</v>
          </cell>
          <cell r="P61">
            <v>5202</v>
          </cell>
          <cell r="Q61">
            <v>10404</v>
          </cell>
          <cell r="R61">
            <v>119646</v>
          </cell>
        </row>
        <row r="62">
          <cell r="F62">
            <v>1406111592</v>
          </cell>
          <cell r="G62" t="str">
            <v>Nguyễn Thế Anh</v>
          </cell>
          <cell r="H62">
            <v>3626</v>
          </cell>
          <cell r="I62">
            <v>3592</v>
          </cell>
          <cell r="J62">
            <v>34</v>
          </cell>
          <cell r="K62">
            <v>10</v>
          </cell>
          <cell r="L62">
            <v>10</v>
          </cell>
          <cell r="M62">
            <v>10</v>
          </cell>
          <cell r="N62">
            <v>4</v>
          </cell>
          <cell r="O62">
            <v>307384</v>
          </cell>
          <cell r="P62">
            <v>15369</v>
          </cell>
          <cell r="Q62">
            <v>30738</v>
          </cell>
          <cell r="R62">
            <v>353491</v>
          </cell>
        </row>
        <row r="63">
          <cell r="F63">
            <v>1406110553</v>
          </cell>
          <cell r="G63" t="str">
            <v>Đỗ Việt Quang</v>
          </cell>
          <cell r="H63">
            <v>2298</v>
          </cell>
          <cell r="I63">
            <v>2290</v>
          </cell>
          <cell r="J63">
            <v>8</v>
          </cell>
          <cell r="K63">
            <v>8</v>
          </cell>
          <cell r="L63">
            <v>0</v>
          </cell>
          <cell r="M63">
            <v>0</v>
          </cell>
          <cell r="N63">
            <v>0</v>
          </cell>
          <cell r="O63">
            <v>52336</v>
          </cell>
          <cell r="P63">
            <v>2617</v>
          </cell>
          <cell r="Q63">
            <v>5234</v>
          </cell>
          <cell r="R63">
            <v>60187</v>
          </cell>
        </row>
        <row r="64">
          <cell r="F64">
            <v>1406111670</v>
          </cell>
          <cell r="G64" t="str">
            <v>Nguyễn Thảo Linh</v>
          </cell>
          <cell r="H64">
            <v>2600</v>
          </cell>
          <cell r="I64">
            <v>2576</v>
          </cell>
          <cell r="J64">
            <v>24</v>
          </cell>
          <cell r="K64">
            <v>10</v>
          </cell>
          <cell r="L64">
            <v>10</v>
          </cell>
          <cell r="M64">
            <v>4</v>
          </cell>
          <cell r="N64">
            <v>0</v>
          </cell>
          <cell r="O64">
            <v>180636</v>
          </cell>
          <cell r="P64">
            <v>9032</v>
          </cell>
          <cell r="Q64">
            <v>18064</v>
          </cell>
          <cell r="R64">
            <v>207732</v>
          </cell>
        </row>
        <row r="65">
          <cell r="F65">
            <v>1406110555</v>
          </cell>
          <cell r="G65" t="str">
            <v>Nguyễn Bỉnh Khiêm</v>
          </cell>
          <cell r="H65">
            <v>1647</v>
          </cell>
          <cell r="I65">
            <v>1638</v>
          </cell>
          <cell r="J65">
            <v>9</v>
          </cell>
          <cell r="K65">
            <v>9</v>
          </cell>
          <cell r="L65">
            <v>0</v>
          </cell>
          <cell r="M65">
            <v>0</v>
          </cell>
          <cell r="N65">
            <v>0</v>
          </cell>
          <cell r="O65">
            <v>58878</v>
          </cell>
          <cell r="P65">
            <v>2944</v>
          </cell>
          <cell r="Q65">
            <v>5888</v>
          </cell>
          <cell r="R65">
            <v>67710</v>
          </cell>
        </row>
        <row r="66">
          <cell r="F66">
            <v>1406110556</v>
          </cell>
          <cell r="G66" t="str">
            <v>Lê Mai Anh</v>
          </cell>
          <cell r="H66">
            <v>2978</v>
          </cell>
          <cell r="I66">
            <v>2961</v>
          </cell>
          <cell r="J66">
            <v>17</v>
          </cell>
          <cell r="K66">
            <v>10</v>
          </cell>
          <cell r="L66">
            <v>7</v>
          </cell>
          <cell r="M66">
            <v>0</v>
          </cell>
          <cell r="N66">
            <v>0</v>
          </cell>
          <cell r="O66">
            <v>119488</v>
          </cell>
          <cell r="P66">
            <v>5974</v>
          </cell>
          <cell r="Q66">
            <v>11949</v>
          </cell>
          <cell r="R66">
            <v>137411</v>
          </cell>
        </row>
        <row r="67">
          <cell r="F67">
            <v>1406110557</v>
          </cell>
          <cell r="G67" t="str">
            <v>Nguyễn Thanh Bình</v>
          </cell>
          <cell r="H67">
            <v>2802</v>
          </cell>
          <cell r="I67">
            <v>2790</v>
          </cell>
          <cell r="J67">
            <v>12</v>
          </cell>
          <cell r="K67">
            <v>10</v>
          </cell>
          <cell r="L67">
            <v>2</v>
          </cell>
          <cell r="M67">
            <v>0</v>
          </cell>
          <cell r="N67">
            <v>0</v>
          </cell>
          <cell r="O67">
            <v>80868</v>
          </cell>
          <cell r="P67">
            <v>4043</v>
          </cell>
          <cell r="Q67">
            <v>8087</v>
          </cell>
          <cell r="R67">
            <v>92998</v>
          </cell>
        </row>
        <row r="68">
          <cell r="F68">
            <v>1406110558</v>
          </cell>
          <cell r="G68" t="str">
            <v>Phạm Hoàng Ngân</v>
          </cell>
          <cell r="H68">
            <v>2168</v>
          </cell>
          <cell r="I68">
            <v>2160</v>
          </cell>
          <cell r="J68">
            <v>8</v>
          </cell>
          <cell r="K68">
            <v>8</v>
          </cell>
          <cell r="L68">
            <v>0</v>
          </cell>
          <cell r="M68">
            <v>0</v>
          </cell>
          <cell r="N68">
            <v>0</v>
          </cell>
          <cell r="O68">
            <v>52336</v>
          </cell>
          <cell r="P68">
            <v>2617</v>
          </cell>
          <cell r="Q68">
            <v>5234</v>
          </cell>
          <cell r="R68">
            <v>60187</v>
          </cell>
        </row>
        <row r="69">
          <cell r="F69">
            <v>1406110559</v>
          </cell>
          <cell r="G69" t="str">
            <v>Đinh Việt Anh</v>
          </cell>
          <cell r="H69">
            <v>2441</v>
          </cell>
          <cell r="I69">
            <v>2430</v>
          </cell>
          <cell r="J69">
            <v>11</v>
          </cell>
          <cell r="K69">
            <v>10</v>
          </cell>
          <cell r="L69">
            <v>1</v>
          </cell>
          <cell r="M69">
            <v>0</v>
          </cell>
          <cell r="N69">
            <v>0</v>
          </cell>
          <cell r="O69">
            <v>73144</v>
          </cell>
          <cell r="P69">
            <v>3657</v>
          </cell>
          <cell r="Q69">
            <v>7314</v>
          </cell>
          <cell r="R69">
            <v>84115</v>
          </cell>
        </row>
        <row r="70">
          <cell r="F70">
            <v>1406111671</v>
          </cell>
          <cell r="G70" t="str">
            <v>Trần Đức Tuấn</v>
          </cell>
          <cell r="H70">
            <v>2710</v>
          </cell>
          <cell r="I70">
            <v>2687</v>
          </cell>
          <cell r="J70">
            <v>23</v>
          </cell>
          <cell r="K70">
            <v>10</v>
          </cell>
          <cell r="L70">
            <v>10</v>
          </cell>
          <cell r="M70">
            <v>3</v>
          </cell>
          <cell r="N70">
            <v>0</v>
          </cell>
          <cell r="O70">
            <v>171142</v>
          </cell>
          <cell r="P70">
            <v>8557</v>
          </cell>
          <cell r="Q70">
            <v>17114</v>
          </cell>
          <cell r="R70">
            <v>196813</v>
          </cell>
        </row>
        <row r="71">
          <cell r="F71">
            <v>1406110561</v>
          </cell>
          <cell r="G71" t="str">
            <v>Đỗ Việt Hùng</v>
          </cell>
          <cell r="H71">
            <v>3901</v>
          </cell>
          <cell r="I71">
            <v>3881</v>
          </cell>
          <cell r="J71">
            <v>20</v>
          </cell>
          <cell r="K71">
            <v>10</v>
          </cell>
          <cell r="L71">
            <v>10</v>
          </cell>
          <cell r="M71">
            <v>0</v>
          </cell>
          <cell r="N71">
            <v>0</v>
          </cell>
          <cell r="O71">
            <v>142660</v>
          </cell>
          <cell r="P71">
            <v>7133</v>
          </cell>
          <cell r="Q71">
            <v>14266</v>
          </cell>
          <cell r="R71">
            <v>164059</v>
          </cell>
        </row>
        <row r="72">
          <cell r="F72">
            <v>1406111672</v>
          </cell>
          <cell r="G72" t="str">
            <v>Đào Hiền Chi</v>
          </cell>
          <cell r="H72">
            <v>2647</v>
          </cell>
          <cell r="I72">
            <v>2631</v>
          </cell>
          <cell r="J72">
            <v>16</v>
          </cell>
          <cell r="K72">
            <v>10</v>
          </cell>
          <cell r="L72">
            <v>6</v>
          </cell>
          <cell r="M72">
            <v>0</v>
          </cell>
          <cell r="N72">
            <v>0</v>
          </cell>
          <cell r="O72">
            <v>111764</v>
          </cell>
          <cell r="P72">
            <v>5588</v>
          </cell>
          <cell r="Q72">
            <v>11176</v>
          </cell>
          <cell r="R72">
            <v>128528</v>
          </cell>
        </row>
        <row r="73">
          <cell r="F73">
            <v>1406110563</v>
          </cell>
          <cell r="G73" t="str">
            <v>Nguyễn Phạm Thu Hương Trang</v>
          </cell>
          <cell r="H73">
            <v>2897</v>
          </cell>
          <cell r="I73">
            <v>2895</v>
          </cell>
          <cell r="J73">
            <v>2</v>
          </cell>
          <cell r="K73">
            <v>2</v>
          </cell>
          <cell r="L73">
            <v>0</v>
          </cell>
          <cell r="M73">
            <v>0</v>
          </cell>
          <cell r="N73">
            <v>0</v>
          </cell>
          <cell r="O73">
            <v>13084</v>
          </cell>
          <cell r="P73">
            <v>654</v>
          </cell>
          <cell r="Q73">
            <v>1308</v>
          </cell>
          <cell r="R73">
            <v>15046</v>
          </cell>
        </row>
        <row r="74">
          <cell r="F74">
            <v>1406110101</v>
          </cell>
          <cell r="G74" t="str">
            <v>Nguyễn Thị Minh Nguyệt</v>
          </cell>
          <cell r="H74">
            <v>5097</v>
          </cell>
          <cell r="I74">
            <v>5091</v>
          </cell>
          <cell r="J74">
            <v>6</v>
          </cell>
          <cell r="K74">
            <v>6</v>
          </cell>
          <cell r="L74">
            <v>0</v>
          </cell>
          <cell r="M74">
            <v>0</v>
          </cell>
          <cell r="N74">
            <v>0</v>
          </cell>
          <cell r="O74">
            <v>39252</v>
          </cell>
          <cell r="P74">
            <v>1963</v>
          </cell>
          <cell r="Q74">
            <v>3925</v>
          </cell>
          <cell r="R74">
            <v>45140</v>
          </cell>
        </row>
        <row r="75">
          <cell r="F75">
            <v>1406110565</v>
          </cell>
          <cell r="G75" t="str">
            <v>Nguyễn Thị Kim Thanh</v>
          </cell>
          <cell r="H75">
            <v>2314</v>
          </cell>
          <cell r="I75">
            <v>2302</v>
          </cell>
          <cell r="J75">
            <v>12</v>
          </cell>
          <cell r="K75">
            <v>10</v>
          </cell>
          <cell r="L75">
            <v>2</v>
          </cell>
          <cell r="M75">
            <v>0</v>
          </cell>
          <cell r="N75">
            <v>0</v>
          </cell>
          <cell r="O75">
            <v>80868</v>
          </cell>
          <cell r="P75">
            <v>4043</v>
          </cell>
          <cell r="Q75">
            <v>8087</v>
          </cell>
          <cell r="R75">
            <v>92998</v>
          </cell>
        </row>
        <row r="76">
          <cell r="F76">
            <v>1406111490</v>
          </cell>
          <cell r="G76" t="str">
            <v>Nguyễn Xuân Phúc</v>
          </cell>
          <cell r="H76">
            <v>6170</v>
          </cell>
          <cell r="I76">
            <v>6097</v>
          </cell>
          <cell r="J76">
            <v>73</v>
          </cell>
          <cell r="K76">
            <v>10</v>
          </cell>
          <cell r="L76">
            <v>10</v>
          </cell>
          <cell r="M76">
            <v>10</v>
          </cell>
          <cell r="N76">
            <v>43</v>
          </cell>
          <cell r="O76">
            <v>987778</v>
          </cell>
          <cell r="P76">
            <v>49389</v>
          </cell>
          <cell r="Q76">
            <v>98778</v>
          </cell>
          <cell r="R76">
            <v>1135945</v>
          </cell>
        </row>
        <row r="77">
          <cell r="F77">
            <v>1406110566</v>
          </cell>
          <cell r="G77" t="str">
            <v>Nguyễn Thị Hạnh</v>
          </cell>
          <cell r="H77">
            <v>2799</v>
          </cell>
          <cell r="I77">
            <v>2781</v>
          </cell>
          <cell r="J77">
            <v>18</v>
          </cell>
          <cell r="K77">
            <v>10</v>
          </cell>
          <cell r="L77">
            <v>8</v>
          </cell>
          <cell r="M77">
            <v>0</v>
          </cell>
          <cell r="N77">
            <v>0</v>
          </cell>
          <cell r="O77">
            <v>127212</v>
          </cell>
          <cell r="P77">
            <v>6361</v>
          </cell>
          <cell r="Q77">
            <v>12721</v>
          </cell>
          <cell r="R77">
            <v>146294</v>
          </cell>
        </row>
        <row r="78">
          <cell r="F78">
            <v>1406110567</v>
          </cell>
          <cell r="G78" t="str">
            <v>Nguyễn Thị Đào</v>
          </cell>
          <cell r="H78">
            <v>1955</v>
          </cell>
          <cell r="I78">
            <v>1949</v>
          </cell>
          <cell r="J78">
            <v>6</v>
          </cell>
          <cell r="K78">
            <v>6</v>
          </cell>
          <cell r="L78">
            <v>0</v>
          </cell>
          <cell r="M78">
            <v>0</v>
          </cell>
          <cell r="N78">
            <v>0</v>
          </cell>
          <cell r="O78">
            <v>39252</v>
          </cell>
          <cell r="P78">
            <v>1963</v>
          </cell>
          <cell r="Q78">
            <v>3925</v>
          </cell>
          <cell r="R78">
            <v>45140</v>
          </cell>
        </row>
        <row r="79">
          <cell r="F79">
            <v>1406110568</v>
          </cell>
          <cell r="G79" t="str">
            <v>Phan Thu Giang</v>
          </cell>
          <cell r="H79">
            <v>3059</v>
          </cell>
          <cell r="I79">
            <v>3044</v>
          </cell>
          <cell r="J79">
            <v>15</v>
          </cell>
          <cell r="K79">
            <v>10</v>
          </cell>
          <cell r="L79">
            <v>5</v>
          </cell>
          <cell r="M79">
            <v>0</v>
          </cell>
          <cell r="N79">
            <v>0</v>
          </cell>
          <cell r="O79">
            <v>104040</v>
          </cell>
          <cell r="P79">
            <v>5202</v>
          </cell>
          <cell r="Q79">
            <v>10404</v>
          </cell>
          <cell r="R79">
            <v>119646</v>
          </cell>
        </row>
        <row r="80">
          <cell r="F80">
            <v>1406110569</v>
          </cell>
          <cell r="G80" t="str">
            <v>Nguyễn Thi Cát Nhật</v>
          </cell>
          <cell r="H80">
            <v>333</v>
          </cell>
          <cell r="I80">
            <v>295</v>
          </cell>
          <cell r="J80">
            <v>38</v>
          </cell>
          <cell r="K80">
            <v>10</v>
          </cell>
          <cell r="L80">
            <v>10</v>
          </cell>
          <cell r="M80">
            <v>10</v>
          </cell>
          <cell r="N80">
            <v>8</v>
          </cell>
          <cell r="O80">
            <v>377168</v>
          </cell>
          <cell r="P80">
            <v>18858</v>
          </cell>
          <cell r="Q80">
            <v>37717</v>
          </cell>
          <cell r="R80">
            <v>433743</v>
          </cell>
        </row>
        <row r="81">
          <cell r="F81">
            <v>1406110570</v>
          </cell>
          <cell r="G81" t="str">
            <v>Lê Văn Khoan</v>
          </cell>
          <cell r="H81">
            <v>6135</v>
          </cell>
          <cell r="I81">
            <v>6109</v>
          </cell>
          <cell r="J81">
            <v>26</v>
          </cell>
          <cell r="K81">
            <v>10</v>
          </cell>
          <cell r="L81">
            <v>10</v>
          </cell>
          <cell r="M81">
            <v>6</v>
          </cell>
          <cell r="N81">
            <v>0</v>
          </cell>
          <cell r="O81">
            <v>199624</v>
          </cell>
          <cell r="P81">
            <v>9981</v>
          </cell>
          <cell r="Q81">
            <v>19962</v>
          </cell>
          <cell r="R81">
            <v>229567</v>
          </cell>
        </row>
        <row r="82">
          <cell r="F82">
            <v>1406110571</v>
          </cell>
          <cell r="G82" t="str">
            <v>Phạm Hoàng Hà</v>
          </cell>
          <cell r="H82">
            <v>3391</v>
          </cell>
          <cell r="I82">
            <v>3366</v>
          </cell>
          <cell r="J82">
            <v>25</v>
          </cell>
          <cell r="K82">
            <v>10</v>
          </cell>
          <cell r="L82">
            <v>10</v>
          </cell>
          <cell r="M82">
            <v>5</v>
          </cell>
          <cell r="N82">
            <v>0</v>
          </cell>
          <cell r="O82">
            <v>190130</v>
          </cell>
          <cell r="P82">
            <v>9507</v>
          </cell>
          <cell r="Q82">
            <v>19013</v>
          </cell>
          <cell r="R82">
            <v>218650</v>
          </cell>
        </row>
        <row r="83">
          <cell r="F83">
            <v>1406110572</v>
          </cell>
          <cell r="G83" t="str">
            <v>Trần Thị Hạnh</v>
          </cell>
          <cell r="H83">
            <v>3338</v>
          </cell>
          <cell r="I83">
            <v>3318</v>
          </cell>
          <cell r="J83">
            <v>20</v>
          </cell>
          <cell r="K83">
            <v>10</v>
          </cell>
          <cell r="L83">
            <v>10</v>
          </cell>
          <cell r="M83">
            <v>0</v>
          </cell>
          <cell r="N83">
            <v>0</v>
          </cell>
          <cell r="O83">
            <v>142660</v>
          </cell>
          <cell r="P83">
            <v>7133</v>
          </cell>
          <cell r="Q83">
            <v>14266</v>
          </cell>
          <cell r="R83">
            <v>164059</v>
          </cell>
        </row>
        <row r="84">
          <cell r="F84">
            <v>1406110573</v>
          </cell>
          <cell r="G84" t="str">
            <v>Nguyễn Trịnh Nhật Anh</v>
          </cell>
          <cell r="H84">
            <v>3026</v>
          </cell>
          <cell r="I84">
            <v>3026</v>
          </cell>
          <cell r="J84">
            <v>0</v>
          </cell>
          <cell r="K84">
            <v>0</v>
          </cell>
          <cell r="L84">
            <v>0</v>
          </cell>
          <cell r="M84">
            <v>0</v>
          </cell>
          <cell r="N84">
            <v>0</v>
          </cell>
          <cell r="O84">
            <v>0</v>
          </cell>
          <cell r="P84">
            <v>0</v>
          </cell>
          <cell r="Q84">
            <v>0</v>
          </cell>
          <cell r="R84">
            <v>0</v>
          </cell>
        </row>
        <row r="85">
          <cell r="F85">
            <v>1406110574</v>
          </cell>
          <cell r="G85" t="str">
            <v>Đinh Thi Hồng Châm</v>
          </cell>
          <cell r="H85">
            <v>3077</v>
          </cell>
          <cell r="I85">
            <v>3059</v>
          </cell>
          <cell r="J85">
            <v>18</v>
          </cell>
          <cell r="K85">
            <v>10</v>
          </cell>
          <cell r="L85">
            <v>8</v>
          </cell>
          <cell r="M85">
            <v>0</v>
          </cell>
          <cell r="N85">
            <v>0</v>
          </cell>
          <cell r="O85">
            <v>127212</v>
          </cell>
          <cell r="P85">
            <v>6361</v>
          </cell>
          <cell r="Q85">
            <v>12721</v>
          </cell>
          <cell r="R85">
            <v>146294</v>
          </cell>
        </row>
        <row r="86">
          <cell r="F86">
            <v>1406111639</v>
          </cell>
          <cell r="G86" t="str">
            <v>Vũ Thị Khánh Hà</v>
          </cell>
          <cell r="H86">
            <v>3172</v>
          </cell>
          <cell r="I86">
            <v>3147</v>
          </cell>
          <cell r="J86">
            <v>25</v>
          </cell>
          <cell r="K86">
            <v>10</v>
          </cell>
          <cell r="L86">
            <v>10</v>
          </cell>
          <cell r="M86">
            <v>5</v>
          </cell>
          <cell r="N86">
            <v>0</v>
          </cell>
          <cell r="O86">
            <v>190130</v>
          </cell>
          <cell r="P86">
            <v>9507</v>
          </cell>
          <cell r="Q86">
            <v>19013</v>
          </cell>
          <cell r="R86">
            <v>218650</v>
          </cell>
        </row>
        <row r="87">
          <cell r="F87">
            <v>1406110575</v>
          </cell>
          <cell r="G87" t="str">
            <v>Nguyễn Bích Thủy</v>
          </cell>
          <cell r="H87">
            <v>2772</v>
          </cell>
          <cell r="I87">
            <v>2756</v>
          </cell>
          <cell r="J87">
            <v>16</v>
          </cell>
          <cell r="K87">
            <v>10</v>
          </cell>
          <cell r="L87">
            <v>6</v>
          </cell>
          <cell r="M87">
            <v>0</v>
          </cell>
          <cell r="N87">
            <v>0</v>
          </cell>
          <cell r="O87">
            <v>111764</v>
          </cell>
          <cell r="P87">
            <v>5588</v>
          </cell>
          <cell r="Q87">
            <v>11176</v>
          </cell>
          <cell r="R87">
            <v>128528</v>
          </cell>
        </row>
        <row r="88">
          <cell r="F88">
            <v>1406110576</v>
          </cell>
          <cell r="G88" t="str">
            <v>Đặng Minh Phương</v>
          </cell>
          <cell r="H88">
            <v>3639</v>
          </cell>
          <cell r="I88">
            <v>3619</v>
          </cell>
          <cell r="J88">
            <v>20</v>
          </cell>
          <cell r="K88">
            <v>10</v>
          </cell>
          <cell r="L88">
            <v>10</v>
          </cell>
          <cell r="M88">
            <v>0</v>
          </cell>
          <cell r="N88">
            <v>0</v>
          </cell>
          <cell r="O88">
            <v>142660</v>
          </cell>
          <cell r="P88">
            <v>7133</v>
          </cell>
          <cell r="Q88">
            <v>14266</v>
          </cell>
          <cell r="R88">
            <v>164059</v>
          </cell>
        </row>
        <row r="89">
          <cell r="F89">
            <v>1406110577</v>
          </cell>
          <cell r="G89" t="str">
            <v>Nguyễn Thị Thủy</v>
          </cell>
          <cell r="H89">
            <v>1375</v>
          </cell>
          <cell r="I89">
            <v>1358</v>
          </cell>
          <cell r="J89">
            <v>17</v>
          </cell>
          <cell r="K89">
            <v>10</v>
          </cell>
          <cell r="L89">
            <v>7</v>
          </cell>
          <cell r="M89">
            <v>0</v>
          </cell>
          <cell r="N89">
            <v>0</v>
          </cell>
          <cell r="O89">
            <v>119488</v>
          </cell>
          <cell r="P89">
            <v>5974</v>
          </cell>
          <cell r="Q89">
            <v>11949</v>
          </cell>
          <cell r="R89">
            <v>137411</v>
          </cell>
        </row>
        <row r="90">
          <cell r="F90">
            <v>1406110578</v>
          </cell>
          <cell r="G90" t="str">
            <v>Phạm Thị Hồng Minh</v>
          </cell>
          <cell r="H90">
            <v>3067</v>
          </cell>
          <cell r="I90">
            <v>3052</v>
          </cell>
          <cell r="J90">
            <v>15</v>
          </cell>
          <cell r="K90">
            <v>10</v>
          </cell>
          <cell r="L90">
            <v>5</v>
          </cell>
          <cell r="M90">
            <v>0</v>
          </cell>
          <cell r="N90">
            <v>0</v>
          </cell>
          <cell r="O90">
            <v>104040</v>
          </cell>
          <cell r="P90">
            <v>5202</v>
          </cell>
          <cell r="Q90">
            <v>10404</v>
          </cell>
          <cell r="R90">
            <v>119646</v>
          </cell>
        </row>
        <row r="91">
          <cell r="F91">
            <v>1406110579</v>
          </cell>
          <cell r="G91" t="str">
            <v>Vũ  Thị Chuông</v>
          </cell>
          <cell r="H91">
            <v>1607</v>
          </cell>
          <cell r="I91">
            <v>1587</v>
          </cell>
          <cell r="J91">
            <v>20</v>
          </cell>
          <cell r="K91">
            <v>10</v>
          </cell>
          <cell r="L91">
            <v>10</v>
          </cell>
          <cell r="M91">
            <v>0</v>
          </cell>
          <cell r="N91">
            <v>0</v>
          </cell>
          <cell r="O91">
            <v>142660</v>
          </cell>
          <cell r="P91">
            <v>7133</v>
          </cell>
          <cell r="Q91">
            <v>14266</v>
          </cell>
          <cell r="R91">
            <v>164059</v>
          </cell>
        </row>
        <row r="92">
          <cell r="F92">
            <v>1406110580</v>
          </cell>
          <cell r="G92" t="str">
            <v>Lê Thị Hoa</v>
          </cell>
          <cell r="H92">
            <v>2347</v>
          </cell>
          <cell r="I92">
            <v>2331</v>
          </cell>
          <cell r="J92">
            <v>16</v>
          </cell>
          <cell r="K92">
            <v>10</v>
          </cell>
          <cell r="L92">
            <v>6</v>
          </cell>
          <cell r="M92">
            <v>0</v>
          </cell>
          <cell r="N92">
            <v>0</v>
          </cell>
          <cell r="O92">
            <v>111764</v>
          </cell>
          <cell r="P92">
            <v>5588</v>
          </cell>
          <cell r="Q92">
            <v>11176</v>
          </cell>
          <cell r="R92">
            <v>128528</v>
          </cell>
        </row>
        <row r="93">
          <cell r="F93">
            <v>1406110581</v>
          </cell>
          <cell r="G93" t="str">
            <v>Nguyễn Thị Hoa</v>
          </cell>
          <cell r="H93">
            <v>3212</v>
          </cell>
          <cell r="I93">
            <v>3202</v>
          </cell>
          <cell r="J93">
            <v>10</v>
          </cell>
          <cell r="K93">
            <v>10</v>
          </cell>
          <cell r="L93">
            <v>0</v>
          </cell>
          <cell r="M93">
            <v>0</v>
          </cell>
          <cell r="N93">
            <v>0</v>
          </cell>
          <cell r="O93">
            <v>65420</v>
          </cell>
          <cell r="P93">
            <v>3271</v>
          </cell>
          <cell r="Q93">
            <v>6542</v>
          </cell>
          <cell r="R93">
            <v>75233</v>
          </cell>
        </row>
        <row r="94">
          <cell r="F94">
            <v>1406111448</v>
          </cell>
          <cell r="G94" t="str">
            <v>Vương Quân Ngọc</v>
          </cell>
          <cell r="H94">
            <v>2278</v>
          </cell>
          <cell r="I94">
            <v>2259</v>
          </cell>
          <cell r="J94">
            <v>19</v>
          </cell>
          <cell r="K94">
            <v>10</v>
          </cell>
          <cell r="L94">
            <v>9</v>
          </cell>
          <cell r="M94">
            <v>0</v>
          </cell>
          <cell r="N94">
            <v>0</v>
          </cell>
          <cell r="O94">
            <v>134936</v>
          </cell>
          <cell r="P94">
            <v>6747</v>
          </cell>
          <cell r="Q94">
            <v>13494</v>
          </cell>
          <cell r="R94">
            <v>155177</v>
          </cell>
        </row>
        <row r="95">
          <cell r="F95">
            <v>1406111673</v>
          </cell>
          <cell r="G95" t="str">
            <v>Phạm Văn Côi/ Lê Thị Thanh</v>
          </cell>
          <cell r="H95">
            <v>2948</v>
          </cell>
          <cell r="I95">
            <v>2943</v>
          </cell>
          <cell r="J95">
            <v>5</v>
          </cell>
          <cell r="K95">
            <v>5</v>
          </cell>
          <cell r="L95">
            <v>0</v>
          </cell>
          <cell r="M95">
            <v>0</v>
          </cell>
          <cell r="N95">
            <v>0</v>
          </cell>
          <cell r="O95">
            <v>32710</v>
          </cell>
          <cell r="P95">
            <v>1636</v>
          </cell>
          <cell r="Q95">
            <v>3271</v>
          </cell>
          <cell r="R95">
            <v>37617</v>
          </cell>
        </row>
        <row r="96">
          <cell r="F96">
            <v>1406111674</v>
          </cell>
          <cell r="G96" t="str">
            <v>Vũ Văn Tiến</v>
          </cell>
          <cell r="H96">
            <v>1918</v>
          </cell>
          <cell r="I96">
            <v>1912</v>
          </cell>
          <cell r="J96">
            <v>6</v>
          </cell>
          <cell r="K96">
            <v>6</v>
          </cell>
          <cell r="L96">
            <v>0</v>
          </cell>
          <cell r="M96">
            <v>0</v>
          </cell>
          <cell r="N96">
            <v>0</v>
          </cell>
          <cell r="O96">
            <v>39252</v>
          </cell>
          <cell r="P96">
            <v>1963</v>
          </cell>
          <cell r="Q96">
            <v>3925</v>
          </cell>
          <cell r="R96">
            <v>45140</v>
          </cell>
        </row>
        <row r="97">
          <cell r="F97">
            <v>1406110120</v>
          </cell>
          <cell r="G97" t="str">
            <v>Điền Kiều Hồng Hạnh</v>
          </cell>
          <cell r="H97">
            <v>2900</v>
          </cell>
          <cell r="I97">
            <v>2884</v>
          </cell>
          <cell r="J97">
            <v>16</v>
          </cell>
          <cell r="K97">
            <v>10</v>
          </cell>
          <cell r="L97">
            <v>6</v>
          </cell>
          <cell r="M97">
            <v>0</v>
          </cell>
          <cell r="N97">
            <v>0</v>
          </cell>
          <cell r="O97">
            <v>111764</v>
          </cell>
          <cell r="P97">
            <v>5588</v>
          </cell>
          <cell r="Q97">
            <v>11176</v>
          </cell>
          <cell r="R97">
            <v>128528</v>
          </cell>
        </row>
        <row r="98">
          <cell r="F98">
            <v>1406110585</v>
          </cell>
          <cell r="G98" t="str">
            <v>Phạm Thị Tuyết Mai</v>
          </cell>
          <cell r="H98">
            <v>4338</v>
          </cell>
          <cell r="I98">
            <v>4319</v>
          </cell>
          <cell r="J98">
            <v>19</v>
          </cell>
          <cell r="K98">
            <v>10</v>
          </cell>
          <cell r="L98">
            <v>9</v>
          </cell>
          <cell r="M98">
            <v>0</v>
          </cell>
          <cell r="N98">
            <v>0</v>
          </cell>
          <cell r="O98">
            <v>134936</v>
          </cell>
          <cell r="P98">
            <v>6747</v>
          </cell>
          <cell r="Q98">
            <v>13494</v>
          </cell>
          <cell r="R98">
            <v>155177</v>
          </cell>
        </row>
        <row r="99">
          <cell r="F99">
            <v>1406110586</v>
          </cell>
          <cell r="G99" t="str">
            <v>Vũ Tất Vương</v>
          </cell>
          <cell r="H99">
            <v>3574</v>
          </cell>
          <cell r="I99">
            <v>3569</v>
          </cell>
          <cell r="J99">
            <v>5</v>
          </cell>
          <cell r="K99">
            <v>5</v>
          </cell>
          <cell r="L99">
            <v>0</v>
          </cell>
          <cell r="M99">
            <v>0</v>
          </cell>
          <cell r="N99">
            <v>0</v>
          </cell>
          <cell r="O99">
            <v>32710</v>
          </cell>
          <cell r="P99">
            <v>1636</v>
          </cell>
          <cell r="Q99">
            <v>3271</v>
          </cell>
          <cell r="R99">
            <v>37617</v>
          </cell>
        </row>
        <row r="100">
          <cell r="F100">
            <v>1406111425</v>
          </cell>
          <cell r="G100" t="str">
            <v>Nguyễn Thế Trường</v>
          </cell>
          <cell r="H100">
            <v>5011</v>
          </cell>
          <cell r="I100">
            <v>5011</v>
          </cell>
          <cell r="J100">
            <v>0</v>
          </cell>
          <cell r="K100">
            <v>0</v>
          </cell>
          <cell r="L100">
            <v>0</v>
          </cell>
          <cell r="M100">
            <v>0</v>
          </cell>
          <cell r="N100">
            <v>0</v>
          </cell>
          <cell r="O100">
            <v>0</v>
          </cell>
          <cell r="P100">
            <v>0</v>
          </cell>
          <cell r="Q100">
            <v>0</v>
          </cell>
          <cell r="R100">
            <v>0</v>
          </cell>
        </row>
        <row r="101">
          <cell r="F101">
            <v>1406110587</v>
          </cell>
          <cell r="G101" t="str">
            <v>Nguyễn Thanh Thuỷ</v>
          </cell>
          <cell r="H101">
            <v>4073</v>
          </cell>
          <cell r="I101">
            <v>4055</v>
          </cell>
          <cell r="J101">
            <v>18</v>
          </cell>
          <cell r="K101">
            <v>10</v>
          </cell>
          <cell r="L101">
            <v>8</v>
          </cell>
          <cell r="M101">
            <v>0</v>
          </cell>
          <cell r="N101">
            <v>0</v>
          </cell>
          <cell r="O101">
            <v>127212</v>
          </cell>
          <cell r="P101">
            <v>6361</v>
          </cell>
          <cell r="Q101">
            <v>12721</v>
          </cell>
          <cell r="R101">
            <v>146294</v>
          </cell>
        </row>
        <row r="102">
          <cell r="F102">
            <v>1406110588</v>
          </cell>
          <cell r="G102" t="str">
            <v>Phạm Khánh Sơn</v>
          </cell>
          <cell r="H102">
            <v>2316</v>
          </cell>
          <cell r="I102">
            <v>2305</v>
          </cell>
          <cell r="J102">
            <v>11</v>
          </cell>
          <cell r="K102">
            <v>10</v>
          </cell>
          <cell r="L102">
            <v>1</v>
          </cell>
          <cell r="M102">
            <v>0</v>
          </cell>
          <cell r="N102">
            <v>0</v>
          </cell>
          <cell r="O102">
            <v>73144</v>
          </cell>
          <cell r="P102">
            <v>3657</v>
          </cell>
          <cell r="Q102">
            <v>7314</v>
          </cell>
          <cell r="R102">
            <v>84115</v>
          </cell>
        </row>
        <row r="103">
          <cell r="F103">
            <v>1406110589</v>
          </cell>
          <cell r="G103" t="str">
            <v>Nguyễn Hồng Hải / Nguyễn Thị Thanh Lịch</v>
          </cell>
          <cell r="H103">
            <v>2787</v>
          </cell>
          <cell r="I103">
            <v>2775</v>
          </cell>
          <cell r="J103">
            <v>12</v>
          </cell>
          <cell r="K103">
            <v>10</v>
          </cell>
          <cell r="L103">
            <v>2</v>
          </cell>
          <cell r="M103">
            <v>0</v>
          </cell>
          <cell r="N103">
            <v>0</v>
          </cell>
          <cell r="O103">
            <v>80868</v>
          </cell>
          <cell r="P103">
            <v>4043</v>
          </cell>
          <cell r="Q103">
            <v>8087</v>
          </cell>
          <cell r="R103">
            <v>92998</v>
          </cell>
        </row>
        <row r="104">
          <cell r="F104">
            <v>1406110590</v>
          </cell>
          <cell r="G104" t="str">
            <v>Nguyễn Tiến Lập / Nguyễn Hương Ly</v>
          </cell>
          <cell r="H104">
            <v>2876</v>
          </cell>
          <cell r="I104">
            <v>2864</v>
          </cell>
          <cell r="J104">
            <v>12</v>
          </cell>
          <cell r="K104">
            <v>10</v>
          </cell>
          <cell r="L104">
            <v>2</v>
          </cell>
          <cell r="M104">
            <v>0</v>
          </cell>
          <cell r="N104">
            <v>0</v>
          </cell>
          <cell r="O104">
            <v>80868</v>
          </cell>
          <cell r="P104">
            <v>4043</v>
          </cell>
          <cell r="Q104">
            <v>8087</v>
          </cell>
          <cell r="R104">
            <v>92998</v>
          </cell>
        </row>
        <row r="105">
          <cell r="F105">
            <v>1406110591</v>
          </cell>
          <cell r="G105" t="str">
            <v>Lương Sỹ Pháp</v>
          </cell>
          <cell r="H105">
            <v>3188</v>
          </cell>
          <cell r="I105">
            <v>3160</v>
          </cell>
          <cell r="J105">
            <v>28</v>
          </cell>
          <cell r="K105">
            <v>10</v>
          </cell>
          <cell r="L105">
            <v>10</v>
          </cell>
          <cell r="M105">
            <v>8</v>
          </cell>
          <cell r="N105">
            <v>0</v>
          </cell>
          <cell r="O105">
            <v>218612</v>
          </cell>
          <cell r="P105">
            <v>10931</v>
          </cell>
          <cell r="Q105">
            <v>21861</v>
          </cell>
          <cell r="R105">
            <v>251404</v>
          </cell>
        </row>
        <row r="106">
          <cell r="F106">
            <v>1406110592</v>
          </cell>
          <cell r="G106" t="str">
            <v>Nguyễn Chí Chung</v>
          </cell>
          <cell r="H106">
            <v>2236</v>
          </cell>
          <cell r="I106">
            <v>2224</v>
          </cell>
          <cell r="J106">
            <v>12</v>
          </cell>
          <cell r="K106">
            <v>10</v>
          </cell>
          <cell r="L106">
            <v>2</v>
          </cell>
          <cell r="M106">
            <v>0</v>
          </cell>
          <cell r="N106">
            <v>0</v>
          </cell>
          <cell r="O106">
            <v>80868</v>
          </cell>
          <cell r="P106">
            <v>4043</v>
          </cell>
          <cell r="Q106">
            <v>8087</v>
          </cell>
          <cell r="R106">
            <v>92998</v>
          </cell>
        </row>
        <row r="107">
          <cell r="F107">
            <v>1406110593</v>
          </cell>
          <cell r="G107" t="str">
            <v>Trần Thị Huệ</v>
          </cell>
          <cell r="H107">
            <v>5086</v>
          </cell>
          <cell r="I107">
            <v>5052</v>
          </cell>
          <cell r="J107">
            <v>34</v>
          </cell>
          <cell r="K107">
            <v>10</v>
          </cell>
          <cell r="L107">
            <v>10</v>
          </cell>
          <cell r="M107">
            <v>10</v>
          </cell>
          <cell r="N107">
            <v>4</v>
          </cell>
          <cell r="O107">
            <v>307384</v>
          </cell>
          <cell r="P107">
            <v>15369</v>
          </cell>
          <cell r="Q107">
            <v>30738</v>
          </cell>
          <cell r="R107">
            <v>353491</v>
          </cell>
        </row>
        <row r="108">
          <cell r="F108">
            <v>1406110594</v>
          </cell>
          <cell r="G108" t="str">
            <v>An Thúy Nga</v>
          </cell>
          <cell r="H108">
            <v>3137</v>
          </cell>
          <cell r="I108">
            <v>3111</v>
          </cell>
          <cell r="J108">
            <v>26</v>
          </cell>
          <cell r="K108">
            <v>10</v>
          </cell>
          <cell r="L108">
            <v>10</v>
          </cell>
          <cell r="M108">
            <v>6</v>
          </cell>
          <cell r="N108">
            <v>0</v>
          </cell>
          <cell r="O108">
            <v>199624</v>
          </cell>
          <cell r="P108">
            <v>9981</v>
          </cell>
          <cell r="Q108">
            <v>19962</v>
          </cell>
          <cell r="R108">
            <v>229567</v>
          </cell>
        </row>
        <row r="109">
          <cell r="F109">
            <v>1406111005</v>
          </cell>
          <cell r="G109" t="str">
            <v>Phạm Văn Sinh</v>
          </cell>
          <cell r="H109">
            <v>4040</v>
          </cell>
          <cell r="I109">
            <v>4024</v>
          </cell>
          <cell r="J109">
            <v>16</v>
          </cell>
          <cell r="K109">
            <v>10</v>
          </cell>
          <cell r="L109">
            <v>6</v>
          </cell>
          <cell r="M109">
            <v>0</v>
          </cell>
          <cell r="N109">
            <v>0</v>
          </cell>
          <cell r="O109">
            <v>111764</v>
          </cell>
          <cell r="P109">
            <v>5588</v>
          </cell>
          <cell r="Q109">
            <v>11176</v>
          </cell>
          <cell r="R109">
            <v>128528</v>
          </cell>
        </row>
        <row r="110">
          <cell r="F110">
            <v>1406111675</v>
          </cell>
          <cell r="G110" t="str">
            <v>Lê Thị Vượng</v>
          </cell>
          <cell r="H110">
            <v>3473</v>
          </cell>
          <cell r="I110">
            <v>3446</v>
          </cell>
          <cell r="J110">
            <v>27</v>
          </cell>
          <cell r="K110">
            <v>10</v>
          </cell>
          <cell r="L110">
            <v>10</v>
          </cell>
          <cell r="M110">
            <v>7</v>
          </cell>
          <cell r="N110">
            <v>0</v>
          </cell>
          <cell r="O110">
            <v>209118</v>
          </cell>
          <cell r="P110">
            <v>10456</v>
          </cell>
          <cell r="Q110">
            <v>20912</v>
          </cell>
          <cell r="R110">
            <v>240486</v>
          </cell>
        </row>
        <row r="111">
          <cell r="F111">
            <v>1406110597</v>
          </cell>
          <cell r="G111" t="str">
            <v>Nguyễn Thái Dương</v>
          </cell>
          <cell r="H111">
            <v>3856</v>
          </cell>
          <cell r="I111">
            <v>3837</v>
          </cell>
          <cell r="J111">
            <v>19</v>
          </cell>
          <cell r="K111">
            <v>10</v>
          </cell>
          <cell r="L111">
            <v>9</v>
          </cell>
          <cell r="M111">
            <v>0</v>
          </cell>
          <cell r="N111">
            <v>0</v>
          </cell>
          <cell r="O111">
            <v>134936</v>
          </cell>
          <cell r="P111">
            <v>6747</v>
          </cell>
          <cell r="Q111">
            <v>13494</v>
          </cell>
          <cell r="R111">
            <v>155177</v>
          </cell>
        </row>
        <row r="112">
          <cell r="F112">
            <v>1406111676</v>
          </cell>
          <cell r="G112" t="str">
            <v>Nguyễn Thị Hiên</v>
          </cell>
          <cell r="H112">
            <v>3115</v>
          </cell>
          <cell r="I112">
            <v>3093</v>
          </cell>
          <cell r="J112">
            <v>22</v>
          </cell>
          <cell r="K112">
            <v>10</v>
          </cell>
          <cell r="L112">
            <v>10</v>
          </cell>
          <cell r="M112">
            <v>2</v>
          </cell>
          <cell r="N112">
            <v>0</v>
          </cell>
          <cell r="O112">
            <v>161648</v>
          </cell>
          <cell r="P112">
            <v>8082</v>
          </cell>
          <cell r="Q112">
            <v>16165</v>
          </cell>
          <cell r="R112">
            <v>185895</v>
          </cell>
        </row>
        <row r="113">
          <cell r="F113">
            <v>1406111450</v>
          </cell>
          <cell r="G113" t="str">
            <v>Lưu Quang Dũng</v>
          </cell>
          <cell r="H113">
            <v>2852</v>
          </cell>
          <cell r="I113">
            <v>2828</v>
          </cell>
          <cell r="J113">
            <v>24</v>
          </cell>
          <cell r="K113">
            <v>10</v>
          </cell>
          <cell r="L113">
            <v>10</v>
          </cell>
          <cell r="M113">
            <v>4</v>
          </cell>
          <cell r="N113">
            <v>0</v>
          </cell>
          <cell r="O113">
            <v>180636</v>
          </cell>
          <cell r="P113">
            <v>9032</v>
          </cell>
          <cell r="Q113">
            <v>18064</v>
          </cell>
          <cell r="R113">
            <v>207732</v>
          </cell>
        </row>
        <row r="114">
          <cell r="F114">
            <v>1406110599</v>
          </cell>
          <cell r="G114" t="str">
            <v>Nguyễn Thị Minh Nguyệt</v>
          </cell>
          <cell r="H114">
            <v>1948</v>
          </cell>
          <cell r="I114">
            <v>1944</v>
          </cell>
          <cell r="J114">
            <v>4</v>
          </cell>
          <cell r="K114">
            <v>4</v>
          </cell>
          <cell r="L114">
            <v>0</v>
          </cell>
          <cell r="M114">
            <v>0</v>
          </cell>
          <cell r="N114">
            <v>0</v>
          </cell>
          <cell r="O114">
            <v>26168</v>
          </cell>
          <cell r="P114">
            <v>1308</v>
          </cell>
          <cell r="Q114">
            <v>2617</v>
          </cell>
          <cell r="R114">
            <v>30093</v>
          </cell>
        </row>
        <row r="115">
          <cell r="F115">
            <v>1406110600</v>
          </cell>
          <cell r="G115" t="str">
            <v>Trần Ngọc Sang/ Phạm Thị Thu Hà</v>
          </cell>
          <cell r="H115">
            <v>2903</v>
          </cell>
          <cell r="I115">
            <v>2903</v>
          </cell>
          <cell r="J115">
            <v>0</v>
          </cell>
          <cell r="K115">
            <v>0</v>
          </cell>
          <cell r="L115">
            <v>0</v>
          </cell>
          <cell r="M115">
            <v>0</v>
          </cell>
          <cell r="N115">
            <v>0</v>
          </cell>
          <cell r="O115">
            <v>0</v>
          </cell>
          <cell r="P115">
            <v>0</v>
          </cell>
          <cell r="Q115">
            <v>0</v>
          </cell>
          <cell r="R115">
            <v>0</v>
          </cell>
        </row>
        <row r="116">
          <cell r="F116">
            <v>1406110601</v>
          </cell>
          <cell r="G116" t="str">
            <v>Nguyễn Thụ</v>
          </cell>
          <cell r="H116">
            <v>2812</v>
          </cell>
          <cell r="I116">
            <v>2785</v>
          </cell>
          <cell r="J116">
            <v>27</v>
          </cell>
          <cell r="K116">
            <v>10</v>
          </cell>
          <cell r="L116">
            <v>10</v>
          </cell>
          <cell r="M116">
            <v>7</v>
          </cell>
          <cell r="N116">
            <v>0</v>
          </cell>
          <cell r="O116">
            <v>209118</v>
          </cell>
          <cell r="P116">
            <v>10456</v>
          </cell>
          <cell r="Q116">
            <v>20912</v>
          </cell>
          <cell r="R116">
            <v>240486</v>
          </cell>
        </row>
        <row r="117">
          <cell r="F117">
            <v>1406110602</v>
          </cell>
          <cell r="G117" t="str">
            <v>Lê Thị Bạch Tuyết</v>
          </cell>
          <cell r="H117">
            <v>1689</v>
          </cell>
          <cell r="I117">
            <v>1689</v>
          </cell>
          <cell r="J117">
            <v>0</v>
          </cell>
          <cell r="K117">
            <v>0</v>
          </cell>
          <cell r="L117">
            <v>0</v>
          </cell>
          <cell r="M117">
            <v>0</v>
          </cell>
          <cell r="N117">
            <v>0</v>
          </cell>
          <cell r="O117">
            <v>0</v>
          </cell>
          <cell r="P117">
            <v>0</v>
          </cell>
          <cell r="Q117">
            <v>0</v>
          </cell>
          <cell r="R117">
            <v>0</v>
          </cell>
        </row>
        <row r="118">
          <cell r="F118">
            <v>1406111677</v>
          </cell>
          <cell r="G118" t="str">
            <v>Lê Thu Vân</v>
          </cell>
          <cell r="H118">
            <v>3576</v>
          </cell>
          <cell r="I118">
            <v>3539</v>
          </cell>
          <cell r="J118">
            <v>37</v>
          </cell>
          <cell r="K118">
            <v>10</v>
          </cell>
          <cell r="L118">
            <v>10</v>
          </cell>
          <cell r="M118">
            <v>10</v>
          </cell>
          <cell r="N118">
            <v>7</v>
          </cell>
          <cell r="O118">
            <v>359722</v>
          </cell>
          <cell r="P118">
            <v>17986</v>
          </cell>
          <cell r="Q118">
            <v>35972</v>
          </cell>
          <cell r="R118">
            <v>413680</v>
          </cell>
        </row>
        <row r="119">
          <cell r="F119">
            <v>1406110604</v>
          </cell>
          <cell r="G119" t="str">
            <v>Phan Văn Kha</v>
          </cell>
          <cell r="H119">
            <v>3043</v>
          </cell>
          <cell r="I119">
            <v>3040</v>
          </cell>
          <cell r="J119">
            <v>3</v>
          </cell>
          <cell r="K119">
            <v>3</v>
          </cell>
          <cell r="L119">
            <v>0</v>
          </cell>
          <cell r="M119">
            <v>0</v>
          </cell>
          <cell r="N119">
            <v>0</v>
          </cell>
          <cell r="O119">
            <v>19626</v>
          </cell>
          <cell r="P119">
            <v>981</v>
          </cell>
          <cell r="Q119">
            <v>1963</v>
          </cell>
          <cell r="R119">
            <v>22570</v>
          </cell>
        </row>
        <row r="120">
          <cell r="F120">
            <v>1406111678</v>
          </cell>
          <cell r="G120" t="str">
            <v>Đoàn Thị Hằng</v>
          </cell>
          <cell r="H120">
            <v>2350</v>
          </cell>
          <cell r="I120">
            <v>2338</v>
          </cell>
          <cell r="J120">
            <v>12</v>
          </cell>
          <cell r="K120">
            <v>10</v>
          </cell>
          <cell r="L120">
            <v>2</v>
          </cell>
          <cell r="M120">
            <v>0</v>
          </cell>
          <cell r="N120">
            <v>0</v>
          </cell>
          <cell r="O120">
            <v>80868</v>
          </cell>
          <cell r="P120">
            <v>4043</v>
          </cell>
          <cell r="Q120">
            <v>8087</v>
          </cell>
          <cell r="R120">
            <v>92998</v>
          </cell>
        </row>
        <row r="121">
          <cell r="F121">
            <v>1406110606</v>
          </cell>
          <cell r="G121" t="str">
            <v>Nguyễn Ngọc Châu</v>
          </cell>
          <cell r="H121">
            <v>3471</v>
          </cell>
          <cell r="I121">
            <v>3457</v>
          </cell>
          <cell r="J121">
            <v>14</v>
          </cell>
          <cell r="K121">
            <v>10</v>
          </cell>
          <cell r="L121">
            <v>4</v>
          </cell>
          <cell r="M121">
            <v>0</v>
          </cell>
          <cell r="N121">
            <v>0</v>
          </cell>
          <cell r="O121">
            <v>96316</v>
          </cell>
          <cell r="P121">
            <v>4816</v>
          </cell>
          <cell r="Q121">
            <v>9632</v>
          </cell>
          <cell r="R121">
            <v>110764</v>
          </cell>
        </row>
        <row r="122">
          <cell r="F122">
            <v>1406110607</v>
          </cell>
          <cell r="G122" t="str">
            <v>Phạm Thanh Bình</v>
          </cell>
          <cell r="H122">
            <v>4358</v>
          </cell>
          <cell r="I122">
            <v>4349</v>
          </cell>
          <cell r="J122">
            <v>9</v>
          </cell>
          <cell r="K122">
            <v>9</v>
          </cell>
          <cell r="L122">
            <v>0</v>
          </cell>
          <cell r="M122">
            <v>0</v>
          </cell>
          <cell r="N122">
            <v>0</v>
          </cell>
          <cell r="O122">
            <v>58878</v>
          </cell>
          <cell r="P122">
            <v>2944</v>
          </cell>
          <cell r="Q122">
            <v>5888</v>
          </cell>
          <cell r="R122">
            <v>67710</v>
          </cell>
        </row>
        <row r="123">
          <cell r="F123">
            <v>1406110608</v>
          </cell>
          <cell r="G123" t="str">
            <v>Phạm Thị Yến</v>
          </cell>
          <cell r="H123">
            <v>2574</v>
          </cell>
          <cell r="I123">
            <v>2562</v>
          </cell>
          <cell r="J123">
            <v>12</v>
          </cell>
          <cell r="K123">
            <v>10</v>
          </cell>
          <cell r="L123">
            <v>2</v>
          </cell>
          <cell r="M123">
            <v>0</v>
          </cell>
          <cell r="N123">
            <v>0</v>
          </cell>
          <cell r="O123">
            <v>80868</v>
          </cell>
          <cell r="P123">
            <v>4043</v>
          </cell>
          <cell r="Q123">
            <v>8087</v>
          </cell>
          <cell r="R123">
            <v>92998</v>
          </cell>
        </row>
        <row r="124">
          <cell r="F124">
            <v>1406111461</v>
          </cell>
          <cell r="G124" t="str">
            <v>Dương Thị Vân Anh</v>
          </cell>
          <cell r="H124">
            <v>6070</v>
          </cell>
          <cell r="I124">
            <v>6037</v>
          </cell>
          <cell r="J124">
            <v>33</v>
          </cell>
          <cell r="K124">
            <v>10</v>
          </cell>
          <cell r="L124">
            <v>10</v>
          </cell>
          <cell r="M124">
            <v>10</v>
          </cell>
          <cell r="N124">
            <v>3</v>
          </cell>
          <cell r="O124">
            <v>289938</v>
          </cell>
          <cell r="P124">
            <v>14497</v>
          </cell>
          <cell r="Q124">
            <v>28994</v>
          </cell>
          <cell r="R124">
            <v>333429</v>
          </cell>
        </row>
        <row r="125">
          <cell r="F125">
            <v>1406110609</v>
          </cell>
          <cell r="G125" t="str">
            <v>Dương Thị Đoan</v>
          </cell>
          <cell r="H125">
            <v>2546</v>
          </cell>
          <cell r="I125">
            <v>2518</v>
          </cell>
          <cell r="J125">
            <v>28</v>
          </cell>
          <cell r="K125">
            <v>10</v>
          </cell>
          <cell r="L125">
            <v>10</v>
          </cell>
          <cell r="M125">
            <v>8</v>
          </cell>
          <cell r="N125">
            <v>0</v>
          </cell>
          <cell r="O125">
            <v>218612</v>
          </cell>
          <cell r="P125">
            <v>10931</v>
          </cell>
          <cell r="Q125">
            <v>21861</v>
          </cell>
          <cell r="R125">
            <v>251404</v>
          </cell>
        </row>
        <row r="126">
          <cell r="F126">
            <v>1406110610</v>
          </cell>
          <cell r="G126" t="str">
            <v>Lê Nhân Phượng</v>
          </cell>
          <cell r="H126">
            <v>2195</v>
          </cell>
          <cell r="I126">
            <v>2185</v>
          </cell>
          <cell r="J126">
            <v>10</v>
          </cell>
          <cell r="K126">
            <v>10</v>
          </cell>
          <cell r="L126">
            <v>0</v>
          </cell>
          <cell r="M126">
            <v>0</v>
          </cell>
          <cell r="N126">
            <v>0</v>
          </cell>
          <cell r="O126">
            <v>65420</v>
          </cell>
          <cell r="P126">
            <v>3271</v>
          </cell>
          <cell r="Q126">
            <v>6542</v>
          </cell>
          <cell r="R126">
            <v>75233</v>
          </cell>
        </row>
        <row r="127">
          <cell r="F127">
            <v>1406110611</v>
          </cell>
          <cell r="G127" t="str">
            <v>Nguyễn Văn Giáp</v>
          </cell>
          <cell r="H127">
            <v>2662</v>
          </cell>
          <cell r="I127">
            <v>2639</v>
          </cell>
          <cell r="J127">
            <v>23</v>
          </cell>
          <cell r="K127">
            <v>10</v>
          </cell>
          <cell r="L127">
            <v>10</v>
          </cell>
          <cell r="M127">
            <v>3</v>
          </cell>
          <cell r="N127">
            <v>0</v>
          </cell>
          <cell r="O127">
            <v>171142</v>
          </cell>
          <cell r="P127">
            <v>8557</v>
          </cell>
          <cell r="Q127">
            <v>17114</v>
          </cell>
          <cell r="R127">
            <v>196813</v>
          </cell>
        </row>
        <row r="128">
          <cell r="F128">
            <v>1406110612</v>
          </cell>
          <cell r="G128" t="str">
            <v>Nguyễn Ngọc Trân</v>
          </cell>
          <cell r="H128">
            <v>3595</v>
          </cell>
          <cell r="I128">
            <v>3577</v>
          </cell>
          <cell r="J128">
            <v>18</v>
          </cell>
          <cell r="K128">
            <v>10</v>
          </cell>
          <cell r="L128">
            <v>8</v>
          </cell>
          <cell r="M128">
            <v>0</v>
          </cell>
          <cell r="N128">
            <v>0</v>
          </cell>
          <cell r="O128">
            <v>127212</v>
          </cell>
          <cell r="P128">
            <v>6361</v>
          </cell>
          <cell r="Q128">
            <v>12721</v>
          </cell>
          <cell r="R128">
            <v>146294</v>
          </cell>
        </row>
        <row r="129">
          <cell r="F129">
            <v>1406110613</v>
          </cell>
          <cell r="G129" t="str">
            <v>Hà Hồng Thắng</v>
          </cell>
          <cell r="H129">
            <v>3217</v>
          </cell>
          <cell r="I129">
            <v>3194</v>
          </cell>
          <cell r="J129">
            <v>23</v>
          </cell>
          <cell r="K129">
            <v>10</v>
          </cell>
          <cell r="L129">
            <v>10</v>
          </cell>
          <cell r="M129">
            <v>3</v>
          </cell>
          <cell r="N129">
            <v>0</v>
          </cell>
          <cell r="O129">
            <v>171142</v>
          </cell>
          <cell r="P129">
            <v>8557</v>
          </cell>
          <cell r="Q129">
            <v>17114</v>
          </cell>
          <cell r="R129">
            <v>196813</v>
          </cell>
        </row>
        <row r="130">
          <cell r="F130">
            <v>1406110614</v>
          </cell>
          <cell r="G130" t="str">
            <v>Phan Lê Thu Hằng</v>
          </cell>
          <cell r="H130">
            <v>2531</v>
          </cell>
          <cell r="I130">
            <v>2514</v>
          </cell>
          <cell r="J130">
            <v>17</v>
          </cell>
          <cell r="K130">
            <v>10</v>
          </cell>
          <cell r="L130">
            <v>7</v>
          </cell>
          <cell r="M130">
            <v>0</v>
          </cell>
          <cell r="N130">
            <v>0</v>
          </cell>
          <cell r="O130">
            <v>119488</v>
          </cell>
          <cell r="P130">
            <v>5974</v>
          </cell>
          <cell r="Q130">
            <v>11949</v>
          </cell>
          <cell r="R130">
            <v>137411</v>
          </cell>
        </row>
        <row r="131">
          <cell r="F131">
            <v>1406110615</v>
          </cell>
          <cell r="G131" t="str">
            <v>Nguyễn  Thị Thanh Hà</v>
          </cell>
          <cell r="H131">
            <v>3802</v>
          </cell>
          <cell r="I131">
            <v>3780</v>
          </cell>
          <cell r="J131">
            <v>22</v>
          </cell>
          <cell r="K131">
            <v>10</v>
          </cell>
          <cell r="L131">
            <v>10</v>
          </cell>
          <cell r="M131">
            <v>2</v>
          </cell>
          <cell r="N131">
            <v>0</v>
          </cell>
          <cell r="O131">
            <v>161648</v>
          </cell>
          <cell r="P131">
            <v>8082</v>
          </cell>
          <cell r="Q131">
            <v>16165</v>
          </cell>
          <cell r="R131">
            <v>185895</v>
          </cell>
        </row>
        <row r="132">
          <cell r="F132">
            <v>1406110616</v>
          </cell>
          <cell r="G132" t="str">
            <v>Trần Ngọc</v>
          </cell>
          <cell r="H132">
            <v>2433</v>
          </cell>
          <cell r="I132">
            <v>2411</v>
          </cell>
          <cell r="J132">
            <v>22</v>
          </cell>
          <cell r="K132">
            <v>10</v>
          </cell>
          <cell r="L132">
            <v>10</v>
          </cell>
          <cell r="M132">
            <v>2</v>
          </cell>
          <cell r="N132">
            <v>0</v>
          </cell>
          <cell r="O132">
            <v>161648</v>
          </cell>
          <cell r="P132">
            <v>8082</v>
          </cell>
          <cell r="Q132">
            <v>16165</v>
          </cell>
          <cell r="R132">
            <v>185895</v>
          </cell>
        </row>
        <row r="133">
          <cell r="F133">
            <v>1406110617</v>
          </cell>
          <cell r="G133" t="str">
            <v>Nguyễn Đức</v>
          </cell>
          <cell r="H133">
            <v>3646</v>
          </cell>
          <cell r="I133">
            <v>3630</v>
          </cell>
          <cell r="J133">
            <v>16</v>
          </cell>
          <cell r="K133">
            <v>10</v>
          </cell>
          <cell r="L133">
            <v>6</v>
          </cell>
          <cell r="M133">
            <v>0</v>
          </cell>
          <cell r="N133">
            <v>0</v>
          </cell>
          <cell r="O133">
            <v>111764</v>
          </cell>
          <cell r="P133">
            <v>5588</v>
          </cell>
          <cell r="Q133">
            <v>11176</v>
          </cell>
          <cell r="R133">
            <v>128528</v>
          </cell>
        </row>
        <row r="134">
          <cell r="F134">
            <v>1406110618</v>
          </cell>
          <cell r="G134" t="str">
            <v>Lưu Kim Thư</v>
          </cell>
          <cell r="H134">
            <v>6813</v>
          </cell>
          <cell r="I134">
            <v>6750</v>
          </cell>
          <cell r="J134">
            <v>63</v>
          </cell>
          <cell r="K134">
            <v>10</v>
          </cell>
          <cell r="L134">
            <v>10</v>
          </cell>
          <cell r="M134">
            <v>10</v>
          </cell>
          <cell r="N134">
            <v>33</v>
          </cell>
          <cell r="O134">
            <v>813318</v>
          </cell>
          <cell r="P134">
            <v>40666</v>
          </cell>
          <cell r="Q134">
            <v>81332</v>
          </cell>
          <cell r="R134">
            <v>935316</v>
          </cell>
        </row>
        <row r="135">
          <cell r="F135">
            <v>1406110154</v>
          </cell>
          <cell r="G135" t="str">
            <v>Lưu Thị Hồng Nhung</v>
          </cell>
          <cell r="H135">
            <v>2695</v>
          </cell>
          <cell r="I135">
            <v>2676</v>
          </cell>
          <cell r="J135">
            <v>19</v>
          </cell>
          <cell r="K135">
            <v>10</v>
          </cell>
          <cell r="L135">
            <v>9</v>
          </cell>
          <cell r="M135">
            <v>0</v>
          </cell>
          <cell r="N135">
            <v>0</v>
          </cell>
          <cell r="O135">
            <v>134936</v>
          </cell>
          <cell r="P135">
            <v>6747</v>
          </cell>
          <cell r="Q135">
            <v>13494</v>
          </cell>
          <cell r="R135">
            <v>155177</v>
          </cell>
        </row>
        <row r="136">
          <cell r="F136">
            <v>1406110620</v>
          </cell>
          <cell r="G136" t="str">
            <v>Lưu Thị Hồng Nhung</v>
          </cell>
          <cell r="H136">
            <v>2138</v>
          </cell>
          <cell r="I136">
            <v>2113</v>
          </cell>
          <cell r="J136">
            <v>25</v>
          </cell>
          <cell r="K136">
            <v>10</v>
          </cell>
          <cell r="L136">
            <v>10</v>
          </cell>
          <cell r="M136">
            <v>5</v>
          </cell>
          <cell r="N136">
            <v>0</v>
          </cell>
          <cell r="O136">
            <v>190130</v>
          </cell>
          <cell r="P136">
            <v>9507</v>
          </cell>
          <cell r="Q136">
            <v>19013</v>
          </cell>
          <cell r="R136">
            <v>218650</v>
          </cell>
        </row>
        <row r="137">
          <cell r="F137">
            <v>1406111595</v>
          </cell>
          <cell r="G137" t="str">
            <v>Lưu Thị Hồng Nhung</v>
          </cell>
          <cell r="H137">
            <v>2553</v>
          </cell>
          <cell r="I137">
            <v>2547</v>
          </cell>
          <cell r="J137">
            <v>6</v>
          </cell>
          <cell r="K137">
            <v>6</v>
          </cell>
          <cell r="L137">
            <v>0</v>
          </cell>
          <cell r="M137">
            <v>0</v>
          </cell>
          <cell r="N137">
            <v>0</v>
          </cell>
          <cell r="O137">
            <v>39252</v>
          </cell>
          <cell r="P137">
            <v>1963</v>
          </cell>
          <cell r="Q137">
            <v>3925</v>
          </cell>
          <cell r="R137">
            <v>45140</v>
          </cell>
        </row>
        <row r="138">
          <cell r="F138">
            <v>1406110621</v>
          </cell>
          <cell r="G138" t="str">
            <v>Hoàng Anh Tuấn</v>
          </cell>
          <cell r="H138">
            <v>3644</v>
          </cell>
          <cell r="I138">
            <v>3629</v>
          </cell>
          <cell r="J138">
            <v>15</v>
          </cell>
          <cell r="K138">
            <v>10</v>
          </cell>
          <cell r="L138">
            <v>5</v>
          </cell>
          <cell r="M138">
            <v>0</v>
          </cell>
          <cell r="N138">
            <v>0</v>
          </cell>
          <cell r="O138">
            <v>104040</v>
          </cell>
          <cell r="P138">
            <v>5202</v>
          </cell>
          <cell r="Q138">
            <v>10404</v>
          </cell>
          <cell r="R138">
            <v>119646</v>
          </cell>
        </row>
        <row r="139">
          <cell r="F139">
            <v>1406110622</v>
          </cell>
          <cell r="G139" t="str">
            <v>Thang Đức Thắng</v>
          </cell>
          <cell r="H139">
            <v>3469</v>
          </cell>
          <cell r="I139">
            <v>3436</v>
          </cell>
          <cell r="J139">
            <v>33</v>
          </cell>
          <cell r="K139">
            <v>10</v>
          </cell>
          <cell r="L139">
            <v>10</v>
          </cell>
          <cell r="M139">
            <v>10</v>
          </cell>
          <cell r="N139">
            <v>3</v>
          </cell>
          <cell r="O139">
            <v>289938</v>
          </cell>
          <cell r="P139">
            <v>14497</v>
          </cell>
          <cell r="Q139">
            <v>28994</v>
          </cell>
          <cell r="R139">
            <v>333429</v>
          </cell>
        </row>
        <row r="140">
          <cell r="F140">
            <v>1406110623</v>
          </cell>
          <cell r="G140" t="str">
            <v>Nguyễn Hữu Chung</v>
          </cell>
          <cell r="H140">
            <v>2111</v>
          </cell>
          <cell r="I140">
            <v>2099</v>
          </cell>
          <cell r="J140">
            <v>12</v>
          </cell>
          <cell r="K140">
            <v>10</v>
          </cell>
          <cell r="L140">
            <v>2</v>
          </cell>
          <cell r="M140">
            <v>0</v>
          </cell>
          <cell r="N140">
            <v>0</v>
          </cell>
          <cell r="O140">
            <v>80868</v>
          </cell>
          <cell r="P140">
            <v>4043</v>
          </cell>
          <cell r="Q140">
            <v>8087</v>
          </cell>
          <cell r="R140">
            <v>92998</v>
          </cell>
        </row>
        <row r="141">
          <cell r="F141">
            <v>1406111679</v>
          </cell>
          <cell r="G141" t="str">
            <v>Nguyễn Thanh Diệu Linh</v>
          </cell>
          <cell r="H141">
            <v>2823</v>
          </cell>
          <cell r="I141">
            <v>2819</v>
          </cell>
          <cell r="J141">
            <v>4</v>
          </cell>
          <cell r="K141">
            <v>4</v>
          </cell>
          <cell r="L141">
            <v>0</v>
          </cell>
          <cell r="M141">
            <v>0</v>
          </cell>
          <cell r="N141">
            <v>0</v>
          </cell>
          <cell r="O141">
            <v>26168</v>
          </cell>
          <cell r="P141">
            <v>1308</v>
          </cell>
          <cell r="Q141">
            <v>2617</v>
          </cell>
          <cell r="R141">
            <v>30093</v>
          </cell>
        </row>
        <row r="142">
          <cell r="F142">
            <v>1406111031</v>
          </cell>
          <cell r="G142" t="str">
            <v>Trần Thị Thu Hằng</v>
          </cell>
          <cell r="H142">
            <v>3013</v>
          </cell>
          <cell r="I142">
            <v>3002</v>
          </cell>
          <cell r="J142">
            <v>11</v>
          </cell>
          <cell r="K142">
            <v>10</v>
          </cell>
          <cell r="L142">
            <v>1</v>
          </cell>
          <cell r="M142">
            <v>0</v>
          </cell>
          <cell r="N142">
            <v>0</v>
          </cell>
          <cell r="O142">
            <v>73144</v>
          </cell>
          <cell r="P142">
            <v>3657</v>
          </cell>
          <cell r="Q142">
            <v>7314</v>
          </cell>
          <cell r="R142">
            <v>84115</v>
          </cell>
        </row>
        <row r="143">
          <cell r="F143">
            <v>1406110626</v>
          </cell>
          <cell r="G143" t="str">
            <v>Trần Thị Thu Hằng</v>
          </cell>
          <cell r="H143">
            <v>2674</v>
          </cell>
          <cell r="I143">
            <v>2656</v>
          </cell>
          <cell r="J143">
            <v>18</v>
          </cell>
          <cell r="K143">
            <v>10</v>
          </cell>
          <cell r="L143">
            <v>8</v>
          </cell>
          <cell r="M143">
            <v>0</v>
          </cell>
          <cell r="N143">
            <v>0</v>
          </cell>
          <cell r="O143">
            <v>127212</v>
          </cell>
          <cell r="P143">
            <v>6361</v>
          </cell>
          <cell r="Q143">
            <v>12721</v>
          </cell>
          <cell r="R143">
            <v>146294</v>
          </cell>
        </row>
        <row r="144">
          <cell r="F144">
            <v>1406111033</v>
          </cell>
          <cell r="G144" t="str">
            <v>Nguyễn Linh Ngọc/ Nguyễn Hoài Anh</v>
          </cell>
          <cell r="H144">
            <v>2429</v>
          </cell>
          <cell r="I144">
            <v>2404</v>
          </cell>
          <cell r="J144">
            <v>25</v>
          </cell>
          <cell r="K144">
            <v>10</v>
          </cell>
          <cell r="L144">
            <v>10</v>
          </cell>
          <cell r="M144">
            <v>5</v>
          </cell>
          <cell r="N144">
            <v>0</v>
          </cell>
          <cell r="O144">
            <v>190130</v>
          </cell>
          <cell r="P144">
            <v>9507</v>
          </cell>
          <cell r="Q144">
            <v>19013</v>
          </cell>
          <cell r="R144">
            <v>218650</v>
          </cell>
        </row>
        <row r="145">
          <cell r="F145">
            <v>1406111680</v>
          </cell>
          <cell r="G145" t="str">
            <v>Nguyễn Văn Phượng</v>
          </cell>
          <cell r="H145">
            <v>2074</v>
          </cell>
          <cell r="I145">
            <v>2061</v>
          </cell>
          <cell r="J145">
            <v>13</v>
          </cell>
          <cell r="K145">
            <v>10</v>
          </cell>
          <cell r="L145">
            <v>3</v>
          </cell>
          <cell r="M145">
            <v>0</v>
          </cell>
          <cell r="N145">
            <v>0</v>
          </cell>
          <cell r="O145">
            <v>88592</v>
          </cell>
          <cell r="P145">
            <v>4430</v>
          </cell>
          <cell r="Q145">
            <v>8859</v>
          </cell>
          <cell r="R145">
            <v>101881</v>
          </cell>
        </row>
        <row r="146">
          <cell r="F146">
            <v>1406111681</v>
          </cell>
          <cell r="G146" t="str">
            <v>Nguyễn Ngọc Tân</v>
          </cell>
          <cell r="H146">
            <v>3390</v>
          </cell>
          <cell r="I146">
            <v>3377</v>
          </cell>
          <cell r="J146">
            <v>13</v>
          </cell>
          <cell r="K146">
            <v>10</v>
          </cell>
          <cell r="L146">
            <v>3</v>
          </cell>
          <cell r="M146">
            <v>0</v>
          </cell>
          <cell r="N146">
            <v>0</v>
          </cell>
          <cell r="O146">
            <v>88592</v>
          </cell>
          <cell r="P146">
            <v>4430</v>
          </cell>
          <cell r="Q146">
            <v>8859</v>
          </cell>
          <cell r="R146">
            <v>101881</v>
          </cell>
        </row>
        <row r="147">
          <cell r="F147">
            <v>1406111682</v>
          </cell>
          <cell r="G147" t="str">
            <v>Nguyễn Linh Giang</v>
          </cell>
          <cell r="H147">
            <v>3879</v>
          </cell>
          <cell r="I147">
            <v>3860</v>
          </cell>
          <cell r="J147">
            <v>19</v>
          </cell>
          <cell r="K147">
            <v>10</v>
          </cell>
          <cell r="L147">
            <v>9</v>
          </cell>
          <cell r="M147">
            <v>0</v>
          </cell>
          <cell r="N147">
            <v>0</v>
          </cell>
          <cell r="O147">
            <v>134936</v>
          </cell>
          <cell r="P147">
            <v>6747</v>
          </cell>
          <cell r="Q147">
            <v>13494</v>
          </cell>
          <cell r="R147">
            <v>155177</v>
          </cell>
        </row>
        <row r="148">
          <cell r="F148">
            <v>1406111641</v>
          </cell>
          <cell r="G148" t="str">
            <v>Nguyễn Văn Phượng</v>
          </cell>
          <cell r="H148">
            <v>2556</v>
          </cell>
          <cell r="I148">
            <v>2525</v>
          </cell>
          <cell r="J148">
            <v>31</v>
          </cell>
          <cell r="K148">
            <v>10</v>
          </cell>
          <cell r="L148">
            <v>10</v>
          </cell>
          <cell r="M148">
            <v>10</v>
          </cell>
          <cell r="N148">
            <v>1</v>
          </cell>
          <cell r="O148">
            <v>255046</v>
          </cell>
          <cell r="P148">
            <v>12752</v>
          </cell>
          <cell r="Q148">
            <v>25505</v>
          </cell>
          <cell r="R148">
            <v>293303</v>
          </cell>
        </row>
        <row r="149">
          <cell r="F149">
            <v>1406110631</v>
          </cell>
          <cell r="G149" t="str">
            <v>Nguyễn Hữu Thành</v>
          </cell>
          <cell r="H149">
            <v>3367</v>
          </cell>
          <cell r="I149">
            <v>3351</v>
          </cell>
          <cell r="J149">
            <v>16</v>
          </cell>
          <cell r="K149">
            <v>10</v>
          </cell>
          <cell r="L149">
            <v>6</v>
          </cell>
          <cell r="M149">
            <v>0</v>
          </cell>
          <cell r="N149">
            <v>0</v>
          </cell>
          <cell r="O149">
            <v>111764</v>
          </cell>
          <cell r="P149">
            <v>5588</v>
          </cell>
          <cell r="Q149">
            <v>11176</v>
          </cell>
          <cell r="R149">
            <v>128528</v>
          </cell>
        </row>
        <row r="150">
          <cell r="F150">
            <v>1406111683</v>
          </cell>
          <cell r="G150" t="str">
            <v>Võ Thu Hương</v>
          </cell>
          <cell r="H150">
            <v>5421</v>
          </cell>
          <cell r="I150">
            <v>5409</v>
          </cell>
          <cell r="J150">
            <v>12</v>
          </cell>
          <cell r="K150">
            <v>10</v>
          </cell>
          <cell r="L150">
            <v>2</v>
          </cell>
          <cell r="M150">
            <v>0</v>
          </cell>
          <cell r="N150">
            <v>0</v>
          </cell>
          <cell r="O150">
            <v>80868</v>
          </cell>
          <cell r="P150">
            <v>4043</v>
          </cell>
          <cell r="Q150">
            <v>8087</v>
          </cell>
          <cell r="R150">
            <v>92998</v>
          </cell>
        </row>
        <row r="151">
          <cell r="F151">
            <v>1406110633</v>
          </cell>
          <cell r="G151" t="str">
            <v>Nguyễn Việt Dũng</v>
          </cell>
          <cell r="H151">
            <v>4238</v>
          </cell>
          <cell r="I151">
            <v>4238</v>
          </cell>
          <cell r="J151">
            <v>0</v>
          </cell>
          <cell r="K151">
            <v>0</v>
          </cell>
          <cell r="L151">
            <v>0</v>
          </cell>
          <cell r="M151">
            <v>0</v>
          </cell>
          <cell r="N151">
            <v>0</v>
          </cell>
          <cell r="O151">
            <v>0</v>
          </cell>
          <cell r="P151">
            <v>0</v>
          </cell>
          <cell r="Q151">
            <v>0</v>
          </cell>
          <cell r="R151">
            <v>0</v>
          </cell>
        </row>
        <row r="152">
          <cell r="F152">
            <v>1406110634</v>
          </cell>
          <cell r="G152" t="str">
            <v>Hoàng Tuấn Minh</v>
          </cell>
          <cell r="H152">
            <v>4514</v>
          </cell>
          <cell r="I152">
            <v>4496</v>
          </cell>
          <cell r="J152">
            <v>18</v>
          </cell>
          <cell r="K152">
            <v>10</v>
          </cell>
          <cell r="L152">
            <v>8</v>
          </cell>
          <cell r="M152">
            <v>0</v>
          </cell>
          <cell r="N152">
            <v>0</v>
          </cell>
          <cell r="O152">
            <v>127212</v>
          </cell>
          <cell r="P152">
            <v>6361</v>
          </cell>
          <cell r="Q152">
            <v>12721</v>
          </cell>
          <cell r="R152">
            <v>146294</v>
          </cell>
        </row>
        <row r="153">
          <cell r="F153">
            <v>1406110635</v>
          </cell>
          <cell r="G153" t="str">
            <v>Nguyễn Hữu Thanh</v>
          </cell>
          <cell r="H153">
            <v>3656</v>
          </cell>
          <cell r="I153">
            <v>3640</v>
          </cell>
          <cell r="J153">
            <v>16</v>
          </cell>
          <cell r="K153">
            <v>10</v>
          </cell>
          <cell r="L153">
            <v>6</v>
          </cell>
          <cell r="M153">
            <v>0</v>
          </cell>
          <cell r="N153">
            <v>0</v>
          </cell>
          <cell r="O153">
            <v>111764</v>
          </cell>
          <cell r="P153">
            <v>5588</v>
          </cell>
          <cell r="Q153">
            <v>11176</v>
          </cell>
          <cell r="R153">
            <v>128528</v>
          </cell>
        </row>
        <row r="154">
          <cell r="F154">
            <v>1406110636</v>
          </cell>
          <cell r="G154" t="str">
            <v>Kiều Thu Ngọc</v>
          </cell>
          <cell r="H154">
            <v>3241</v>
          </cell>
          <cell r="I154">
            <v>3233</v>
          </cell>
          <cell r="J154">
            <v>8</v>
          </cell>
          <cell r="K154">
            <v>8</v>
          </cell>
          <cell r="L154">
            <v>0</v>
          </cell>
          <cell r="M154">
            <v>0</v>
          </cell>
          <cell r="N154">
            <v>0</v>
          </cell>
          <cell r="O154">
            <v>52336</v>
          </cell>
          <cell r="P154">
            <v>2617</v>
          </cell>
          <cell r="Q154">
            <v>5234</v>
          </cell>
          <cell r="R154">
            <v>60187</v>
          </cell>
        </row>
        <row r="155">
          <cell r="F155">
            <v>1406110637</v>
          </cell>
          <cell r="G155" t="str">
            <v>ARMAND CLAUDE</v>
          </cell>
          <cell r="H155">
            <v>3027</v>
          </cell>
          <cell r="I155">
            <v>3009</v>
          </cell>
          <cell r="J155">
            <v>18</v>
          </cell>
          <cell r="K155">
            <v>10</v>
          </cell>
          <cell r="L155">
            <v>8</v>
          </cell>
          <cell r="M155">
            <v>0</v>
          </cell>
          <cell r="N155">
            <v>0</v>
          </cell>
          <cell r="O155">
            <v>127212</v>
          </cell>
          <cell r="P155">
            <v>6361</v>
          </cell>
          <cell r="Q155">
            <v>12721</v>
          </cell>
          <cell r="R155">
            <v>146294</v>
          </cell>
        </row>
        <row r="156">
          <cell r="F156">
            <v>1406110638</v>
          </cell>
          <cell r="G156" t="str">
            <v>Nguyễn Thanh Tâm</v>
          </cell>
          <cell r="H156">
            <v>4703</v>
          </cell>
          <cell r="I156">
            <v>4695</v>
          </cell>
          <cell r="J156">
            <v>8</v>
          </cell>
          <cell r="K156">
            <v>8</v>
          </cell>
          <cell r="L156">
            <v>0</v>
          </cell>
          <cell r="M156">
            <v>0</v>
          </cell>
          <cell r="N156">
            <v>0</v>
          </cell>
          <cell r="O156">
            <v>52336</v>
          </cell>
          <cell r="P156">
            <v>2617</v>
          </cell>
          <cell r="Q156">
            <v>5234</v>
          </cell>
          <cell r="R156">
            <v>60187</v>
          </cell>
        </row>
        <row r="157">
          <cell r="F157">
            <v>1406110639</v>
          </cell>
          <cell r="G157" t="str">
            <v>Trần Điền</v>
          </cell>
          <cell r="H157">
            <v>3014</v>
          </cell>
          <cell r="I157">
            <v>3005</v>
          </cell>
          <cell r="J157">
            <v>9</v>
          </cell>
          <cell r="K157">
            <v>9</v>
          </cell>
          <cell r="L157">
            <v>0</v>
          </cell>
          <cell r="M157">
            <v>0</v>
          </cell>
          <cell r="N157">
            <v>0</v>
          </cell>
          <cell r="O157">
            <v>58878</v>
          </cell>
          <cell r="P157">
            <v>2944</v>
          </cell>
          <cell r="Q157">
            <v>5888</v>
          </cell>
          <cell r="R157">
            <v>67710</v>
          </cell>
        </row>
        <row r="158">
          <cell r="F158">
            <v>1406110640</v>
          </cell>
          <cell r="G158" t="str">
            <v>Nguyễn Thanh Bình</v>
          </cell>
          <cell r="H158">
            <v>2954</v>
          </cell>
          <cell r="I158">
            <v>2945</v>
          </cell>
          <cell r="J158">
            <v>9</v>
          </cell>
          <cell r="K158">
            <v>9</v>
          </cell>
          <cell r="L158">
            <v>0</v>
          </cell>
          <cell r="M158">
            <v>0</v>
          </cell>
          <cell r="N158">
            <v>0</v>
          </cell>
          <cell r="O158">
            <v>58878</v>
          </cell>
          <cell r="P158">
            <v>2944</v>
          </cell>
          <cell r="Q158">
            <v>5888</v>
          </cell>
          <cell r="R158">
            <v>67710</v>
          </cell>
        </row>
        <row r="159">
          <cell r="F159">
            <v>1406110641</v>
          </cell>
          <cell r="G159" t="str">
            <v>Nguyễn Ngọc Toàn</v>
          </cell>
          <cell r="H159">
            <v>3723</v>
          </cell>
          <cell r="I159">
            <v>3710</v>
          </cell>
          <cell r="J159">
            <v>13</v>
          </cell>
          <cell r="K159">
            <v>10</v>
          </cell>
          <cell r="L159">
            <v>3</v>
          </cell>
          <cell r="M159">
            <v>0</v>
          </cell>
          <cell r="N159">
            <v>0</v>
          </cell>
          <cell r="O159">
            <v>88592</v>
          </cell>
          <cell r="P159">
            <v>4430</v>
          </cell>
          <cell r="Q159">
            <v>8859</v>
          </cell>
          <cell r="R159">
            <v>101881</v>
          </cell>
        </row>
        <row r="160">
          <cell r="F160">
            <v>1406111684</v>
          </cell>
          <cell r="G160" t="str">
            <v>Đinh Văn Mạnh</v>
          </cell>
          <cell r="H160">
            <v>3484</v>
          </cell>
          <cell r="I160">
            <v>3476</v>
          </cell>
          <cell r="J160">
            <v>8</v>
          </cell>
          <cell r="K160">
            <v>8</v>
          </cell>
          <cell r="L160">
            <v>0</v>
          </cell>
          <cell r="M160">
            <v>0</v>
          </cell>
          <cell r="N160">
            <v>0</v>
          </cell>
          <cell r="O160">
            <v>52336</v>
          </cell>
          <cell r="P160">
            <v>2617</v>
          </cell>
          <cell r="Q160">
            <v>5234</v>
          </cell>
          <cell r="R160">
            <v>60187</v>
          </cell>
        </row>
        <row r="161">
          <cell r="F161">
            <v>1406110643</v>
          </cell>
          <cell r="G161" t="str">
            <v>Nguyễn Đắc Dậu</v>
          </cell>
          <cell r="H161">
            <v>4589</v>
          </cell>
          <cell r="I161">
            <v>4551</v>
          </cell>
          <cell r="J161">
            <v>38</v>
          </cell>
          <cell r="K161">
            <v>10</v>
          </cell>
          <cell r="L161">
            <v>10</v>
          </cell>
          <cell r="M161">
            <v>10</v>
          </cell>
          <cell r="N161">
            <v>8</v>
          </cell>
          <cell r="O161">
            <v>377168</v>
          </cell>
          <cell r="P161">
            <v>18858</v>
          </cell>
          <cell r="Q161">
            <v>37717</v>
          </cell>
          <cell r="R161">
            <v>433743</v>
          </cell>
        </row>
        <row r="162">
          <cell r="F162">
            <v>1406111685</v>
          </cell>
          <cell r="G162" t="str">
            <v>Đới Thị Thúy Hằng</v>
          </cell>
          <cell r="H162">
            <v>2128</v>
          </cell>
          <cell r="I162">
            <v>2114</v>
          </cell>
          <cell r="J162">
            <v>14</v>
          </cell>
          <cell r="K162">
            <v>10</v>
          </cell>
          <cell r="L162">
            <v>4</v>
          </cell>
          <cell r="M162">
            <v>0</v>
          </cell>
          <cell r="N162">
            <v>0</v>
          </cell>
          <cell r="O162">
            <v>96316</v>
          </cell>
          <cell r="P162">
            <v>4816</v>
          </cell>
          <cell r="Q162">
            <v>9632</v>
          </cell>
          <cell r="R162">
            <v>110764</v>
          </cell>
        </row>
        <row r="163">
          <cell r="F163">
            <v>1406110645</v>
          </cell>
          <cell r="G163" t="str">
            <v>Nguyễn Thuý Anh</v>
          </cell>
          <cell r="H163">
            <v>2060</v>
          </cell>
          <cell r="I163">
            <v>2051</v>
          </cell>
          <cell r="J163">
            <v>9</v>
          </cell>
          <cell r="K163">
            <v>9</v>
          </cell>
          <cell r="L163">
            <v>0</v>
          </cell>
          <cell r="M163">
            <v>0</v>
          </cell>
          <cell r="N163">
            <v>0</v>
          </cell>
          <cell r="O163">
            <v>58878</v>
          </cell>
          <cell r="P163">
            <v>2944</v>
          </cell>
          <cell r="Q163">
            <v>5888</v>
          </cell>
          <cell r="R163">
            <v>67710</v>
          </cell>
        </row>
        <row r="164">
          <cell r="F164">
            <v>1406110646</v>
          </cell>
          <cell r="G164" t="str">
            <v>Trần Anh Hiền</v>
          </cell>
          <cell r="H164">
            <v>3481</v>
          </cell>
          <cell r="I164">
            <v>3469</v>
          </cell>
          <cell r="J164">
            <v>12</v>
          </cell>
          <cell r="K164">
            <v>10</v>
          </cell>
          <cell r="L164">
            <v>2</v>
          </cell>
          <cell r="M164">
            <v>0</v>
          </cell>
          <cell r="N164">
            <v>0</v>
          </cell>
          <cell r="O164">
            <v>80868</v>
          </cell>
          <cell r="P164">
            <v>4043</v>
          </cell>
          <cell r="Q164">
            <v>8087</v>
          </cell>
          <cell r="R164">
            <v>92998</v>
          </cell>
        </row>
        <row r="165">
          <cell r="F165">
            <v>1406111686</v>
          </cell>
          <cell r="G165" t="str">
            <v>Đỗ Thị Thu Phương</v>
          </cell>
          <cell r="H165">
            <v>5013</v>
          </cell>
          <cell r="I165">
            <v>4997</v>
          </cell>
          <cell r="J165">
            <v>16</v>
          </cell>
          <cell r="K165">
            <v>10</v>
          </cell>
          <cell r="L165">
            <v>6</v>
          </cell>
          <cell r="M165">
            <v>0</v>
          </cell>
          <cell r="N165">
            <v>0</v>
          </cell>
          <cell r="O165">
            <v>111764</v>
          </cell>
          <cell r="P165">
            <v>5588</v>
          </cell>
          <cell r="Q165">
            <v>11176</v>
          </cell>
          <cell r="R165">
            <v>128528</v>
          </cell>
        </row>
        <row r="166">
          <cell r="F166">
            <v>1406110648</v>
          </cell>
          <cell r="G166" t="str">
            <v>Trần Thị Xuân Hòa</v>
          </cell>
          <cell r="H166">
            <v>4213</v>
          </cell>
          <cell r="I166">
            <v>4187</v>
          </cell>
          <cell r="J166">
            <v>26</v>
          </cell>
          <cell r="K166">
            <v>10</v>
          </cell>
          <cell r="L166">
            <v>10</v>
          </cell>
          <cell r="M166">
            <v>6</v>
          </cell>
          <cell r="N166">
            <v>0</v>
          </cell>
          <cell r="O166">
            <v>199624</v>
          </cell>
          <cell r="P166">
            <v>9981</v>
          </cell>
          <cell r="Q166">
            <v>19962</v>
          </cell>
          <cell r="R166">
            <v>229567</v>
          </cell>
        </row>
        <row r="167">
          <cell r="F167">
            <v>1406110649</v>
          </cell>
          <cell r="G167" t="str">
            <v>Nguyễn Thị Kim Chi</v>
          </cell>
          <cell r="H167">
            <v>3793</v>
          </cell>
          <cell r="I167">
            <v>3791</v>
          </cell>
          <cell r="J167">
            <v>2</v>
          </cell>
          <cell r="K167">
            <v>2</v>
          </cell>
          <cell r="L167">
            <v>0</v>
          </cell>
          <cell r="M167">
            <v>0</v>
          </cell>
          <cell r="N167">
            <v>0</v>
          </cell>
          <cell r="O167">
            <v>13084</v>
          </cell>
          <cell r="P167">
            <v>654</v>
          </cell>
          <cell r="Q167">
            <v>1308</v>
          </cell>
          <cell r="R167">
            <v>15046</v>
          </cell>
        </row>
        <row r="168">
          <cell r="F168">
            <v>1406110650</v>
          </cell>
          <cell r="G168" t="str">
            <v>Ngô Minh Giang</v>
          </cell>
          <cell r="H168">
            <v>3880</v>
          </cell>
          <cell r="I168">
            <v>3844</v>
          </cell>
          <cell r="J168">
            <v>36</v>
          </cell>
          <cell r="K168">
            <v>10</v>
          </cell>
          <cell r="L168">
            <v>10</v>
          </cell>
          <cell r="M168">
            <v>10</v>
          </cell>
          <cell r="N168">
            <v>6</v>
          </cell>
          <cell r="O168">
            <v>342276</v>
          </cell>
          <cell r="P168">
            <v>17114</v>
          </cell>
          <cell r="Q168">
            <v>34228</v>
          </cell>
          <cell r="R168">
            <v>393618</v>
          </cell>
        </row>
        <row r="169">
          <cell r="F169">
            <v>1406110651</v>
          </cell>
          <cell r="G169" t="str">
            <v>Phùng Xuân Hà</v>
          </cell>
          <cell r="H169">
            <v>2882</v>
          </cell>
          <cell r="I169">
            <v>2864</v>
          </cell>
          <cell r="J169">
            <v>18</v>
          </cell>
          <cell r="K169">
            <v>10</v>
          </cell>
          <cell r="L169">
            <v>8</v>
          </cell>
          <cell r="M169">
            <v>0</v>
          </cell>
          <cell r="N169">
            <v>0</v>
          </cell>
          <cell r="O169">
            <v>127212</v>
          </cell>
          <cell r="P169">
            <v>6361</v>
          </cell>
          <cell r="Q169">
            <v>12721</v>
          </cell>
          <cell r="R169">
            <v>146294</v>
          </cell>
        </row>
        <row r="170">
          <cell r="F170">
            <v>1406111656</v>
          </cell>
          <cell r="G170" t="str">
            <v>Phạm Việt Tuấn</v>
          </cell>
          <cell r="H170">
            <v>4126</v>
          </cell>
          <cell r="I170">
            <v>4110</v>
          </cell>
          <cell r="J170">
            <v>16</v>
          </cell>
          <cell r="K170">
            <v>10</v>
          </cell>
          <cell r="L170">
            <v>6</v>
          </cell>
          <cell r="M170">
            <v>0</v>
          </cell>
          <cell r="N170">
            <v>0</v>
          </cell>
          <cell r="O170">
            <v>111764</v>
          </cell>
          <cell r="P170">
            <v>5588</v>
          </cell>
          <cell r="Q170">
            <v>11176</v>
          </cell>
          <cell r="R170">
            <v>128528</v>
          </cell>
        </row>
        <row r="171">
          <cell r="F171">
            <v>1406110653</v>
          </cell>
          <cell r="G171" t="str">
            <v>Hoàng Nam Tiến</v>
          </cell>
          <cell r="H171">
            <v>2498</v>
          </cell>
          <cell r="I171">
            <v>2489</v>
          </cell>
          <cell r="J171">
            <v>9</v>
          </cell>
          <cell r="K171">
            <v>9</v>
          </cell>
          <cell r="L171">
            <v>0</v>
          </cell>
          <cell r="M171">
            <v>0</v>
          </cell>
          <cell r="N171">
            <v>0</v>
          </cell>
          <cell r="O171">
            <v>58878</v>
          </cell>
          <cell r="P171">
            <v>2944</v>
          </cell>
          <cell r="Q171">
            <v>5888</v>
          </cell>
          <cell r="R171">
            <v>67710</v>
          </cell>
        </row>
        <row r="172">
          <cell r="F172">
            <v>1406111657</v>
          </cell>
          <cell r="G172" t="str">
            <v>Trần Vĩnh Thành</v>
          </cell>
          <cell r="H172">
            <v>6301</v>
          </cell>
          <cell r="I172">
            <v>6252</v>
          </cell>
          <cell r="J172">
            <v>49</v>
          </cell>
          <cell r="K172">
            <v>10</v>
          </cell>
          <cell r="L172">
            <v>10</v>
          </cell>
          <cell r="M172">
            <v>10</v>
          </cell>
          <cell r="N172">
            <v>19</v>
          </cell>
          <cell r="O172">
            <v>569074</v>
          </cell>
          <cell r="P172">
            <v>28454</v>
          </cell>
          <cell r="Q172">
            <v>56907</v>
          </cell>
          <cell r="R172">
            <v>654435</v>
          </cell>
        </row>
        <row r="173">
          <cell r="F173">
            <v>1406110655</v>
          </cell>
          <cell r="G173" t="str">
            <v>Phạm Minh Hà</v>
          </cell>
          <cell r="H173">
            <v>2998</v>
          </cell>
          <cell r="I173">
            <v>2982</v>
          </cell>
          <cell r="J173">
            <v>16</v>
          </cell>
          <cell r="K173">
            <v>10</v>
          </cell>
          <cell r="L173">
            <v>6</v>
          </cell>
          <cell r="M173">
            <v>0</v>
          </cell>
          <cell r="N173">
            <v>0</v>
          </cell>
          <cell r="O173">
            <v>111764</v>
          </cell>
          <cell r="P173">
            <v>5588</v>
          </cell>
          <cell r="Q173">
            <v>11176</v>
          </cell>
          <cell r="R173">
            <v>128528</v>
          </cell>
        </row>
        <row r="174">
          <cell r="F174">
            <v>1406111687</v>
          </cell>
          <cell r="G174" t="str">
            <v>Vũ Thị Dung</v>
          </cell>
          <cell r="H174">
            <v>3128</v>
          </cell>
          <cell r="I174">
            <v>3107</v>
          </cell>
          <cell r="J174">
            <v>21</v>
          </cell>
          <cell r="K174">
            <v>10</v>
          </cell>
          <cell r="L174">
            <v>10</v>
          </cell>
          <cell r="M174">
            <v>1</v>
          </cell>
          <cell r="N174">
            <v>0</v>
          </cell>
          <cell r="O174">
            <v>152154</v>
          </cell>
          <cell r="P174">
            <v>7608</v>
          </cell>
          <cell r="Q174">
            <v>15215</v>
          </cell>
          <cell r="R174">
            <v>174977</v>
          </cell>
        </row>
        <row r="175">
          <cell r="F175">
            <v>1406111299</v>
          </cell>
          <cell r="G175" t="str">
            <v>Nguyễn Thị Diễm Hương/ Hoàng Hải</v>
          </cell>
          <cell r="H175">
            <v>4756</v>
          </cell>
          <cell r="I175">
            <v>4750</v>
          </cell>
          <cell r="J175">
            <v>6</v>
          </cell>
          <cell r="K175">
            <v>6</v>
          </cell>
          <cell r="L175">
            <v>0</v>
          </cell>
          <cell r="M175">
            <v>0</v>
          </cell>
          <cell r="N175">
            <v>0</v>
          </cell>
          <cell r="O175">
            <v>39252</v>
          </cell>
          <cell r="P175">
            <v>1963</v>
          </cell>
          <cell r="Q175">
            <v>3925</v>
          </cell>
          <cell r="R175">
            <v>45140</v>
          </cell>
        </row>
        <row r="176">
          <cell r="F176">
            <v>1406110658</v>
          </cell>
          <cell r="G176" t="str">
            <v>Nguyễn Vũ Long</v>
          </cell>
          <cell r="H176">
            <v>2001</v>
          </cell>
          <cell r="I176">
            <v>1987</v>
          </cell>
          <cell r="J176">
            <v>14</v>
          </cell>
          <cell r="K176">
            <v>10</v>
          </cell>
          <cell r="L176">
            <v>4</v>
          </cell>
          <cell r="M176">
            <v>0</v>
          </cell>
          <cell r="N176">
            <v>0</v>
          </cell>
          <cell r="O176">
            <v>96316</v>
          </cell>
          <cell r="P176">
            <v>4816</v>
          </cell>
          <cell r="Q176">
            <v>9632</v>
          </cell>
          <cell r="R176">
            <v>110764</v>
          </cell>
        </row>
        <row r="177">
          <cell r="F177">
            <v>1406110659</v>
          </cell>
          <cell r="G177" t="str">
            <v>Nguyễn Ngọc Lượng</v>
          </cell>
          <cell r="H177">
            <v>2107</v>
          </cell>
          <cell r="I177">
            <v>2098</v>
          </cell>
          <cell r="J177">
            <v>9</v>
          </cell>
          <cell r="K177">
            <v>9</v>
          </cell>
          <cell r="L177">
            <v>0</v>
          </cell>
          <cell r="M177">
            <v>0</v>
          </cell>
          <cell r="N177">
            <v>0</v>
          </cell>
          <cell r="O177">
            <v>58878</v>
          </cell>
          <cell r="P177">
            <v>2944</v>
          </cell>
          <cell r="Q177">
            <v>5888</v>
          </cell>
          <cell r="R177">
            <v>67710</v>
          </cell>
        </row>
        <row r="178">
          <cell r="F178">
            <v>1406110660</v>
          </cell>
          <cell r="G178" t="str">
            <v>Trần Thị Thu Hương</v>
          </cell>
          <cell r="H178">
            <v>2303</v>
          </cell>
          <cell r="I178">
            <v>2303</v>
          </cell>
          <cell r="J178">
            <v>0</v>
          </cell>
          <cell r="K178">
            <v>0</v>
          </cell>
          <cell r="L178">
            <v>0</v>
          </cell>
          <cell r="M178">
            <v>0</v>
          </cell>
          <cell r="N178">
            <v>0</v>
          </cell>
          <cell r="O178">
            <v>0</v>
          </cell>
          <cell r="P178">
            <v>0</v>
          </cell>
          <cell r="Q178">
            <v>0</v>
          </cell>
          <cell r="R178">
            <v>0</v>
          </cell>
        </row>
        <row r="179">
          <cell r="F179">
            <v>1406111688</v>
          </cell>
          <cell r="G179" t="str">
            <v>Nguyễn Thị Nhung Tuyết</v>
          </cell>
          <cell r="H179">
            <v>2555</v>
          </cell>
          <cell r="I179">
            <v>2537</v>
          </cell>
          <cell r="J179">
            <v>18</v>
          </cell>
          <cell r="K179">
            <v>10</v>
          </cell>
          <cell r="L179">
            <v>8</v>
          </cell>
          <cell r="M179">
            <v>0</v>
          </cell>
          <cell r="N179">
            <v>0</v>
          </cell>
          <cell r="O179">
            <v>127212</v>
          </cell>
          <cell r="P179">
            <v>6361</v>
          </cell>
          <cell r="Q179">
            <v>12721</v>
          </cell>
          <cell r="R179">
            <v>146294</v>
          </cell>
        </row>
        <row r="180">
          <cell r="F180">
            <v>1406110661</v>
          </cell>
          <cell r="G180" t="str">
            <v>Đặng Văn Dũng</v>
          </cell>
          <cell r="H180">
            <v>1672</v>
          </cell>
          <cell r="I180">
            <v>1661</v>
          </cell>
          <cell r="J180">
            <v>11</v>
          </cell>
          <cell r="K180">
            <v>10</v>
          </cell>
          <cell r="L180">
            <v>1</v>
          </cell>
          <cell r="M180">
            <v>0</v>
          </cell>
          <cell r="N180">
            <v>0</v>
          </cell>
          <cell r="O180">
            <v>73144</v>
          </cell>
          <cell r="P180">
            <v>3657</v>
          </cell>
          <cell r="Q180">
            <v>7314</v>
          </cell>
          <cell r="R180">
            <v>84115</v>
          </cell>
        </row>
        <row r="181">
          <cell r="F181">
            <v>1406110662</v>
          </cell>
          <cell r="G181" t="str">
            <v>Trần Phan Hữu</v>
          </cell>
          <cell r="H181">
            <v>2723</v>
          </cell>
          <cell r="I181">
            <v>2710</v>
          </cell>
          <cell r="J181">
            <v>13</v>
          </cell>
          <cell r="K181">
            <v>10</v>
          </cell>
          <cell r="L181">
            <v>3</v>
          </cell>
          <cell r="M181">
            <v>0</v>
          </cell>
          <cell r="N181">
            <v>0</v>
          </cell>
          <cell r="O181">
            <v>88592</v>
          </cell>
          <cell r="P181">
            <v>4430</v>
          </cell>
          <cell r="Q181">
            <v>8859</v>
          </cell>
          <cell r="R181">
            <v>101881</v>
          </cell>
        </row>
        <row r="182">
          <cell r="F182">
            <v>1406111689</v>
          </cell>
          <cell r="G182" t="str">
            <v>Lê Thị Quỳnh Trang</v>
          </cell>
          <cell r="H182">
            <v>1651</v>
          </cell>
          <cell r="I182">
            <v>1649</v>
          </cell>
          <cell r="J182">
            <v>2</v>
          </cell>
          <cell r="K182">
            <v>2</v>
          </cell>
          <cell r="L182">
            <v>0</v>
          </cell>
          <cell r="M182">
            <v>0</v>
          </cell>
          <cell r="N182">
            <v>0</v>
          </cell>
          <cell r="O182">
            <v>13084</v>
          </cell>
          <cell r="P182">
            <v>654</v>
          </cell>
          <cell r="Q182">
            <v>1308</v>
          </cell>
          <cell r="R182">
            <v>15046</v>
          </cell>
        </row>
        <row r="183">
          <cell r="F183">
            <v>1406110664</v>
          </cell>
          <cell r="G183" t="str">
            <v>Đặng Thị Liên</v>
          </cell>
          <cell r="H183">
            <v>2658</v>
          </cell>
          <cell r="I183">
            <v>2628</v>
          </cell>
          <cell r="J183">
            <v>30</v>
          </cell>
          <cell r="K183">
            <v>10</v>
          </cell>
          <cell r="L183">
            <v>10</v>
          </cell>
          <cell r="M183">
            <v>10</v>
          </cell>
          <cell r="N183">
            <v>0</v>
          </cell>
          <cell r="O183">
            <v>237600</v>
          </cell>
          <cell r="P183">
            <v>11880</v>
          </cell>
          <cell r="Q183">
            <v>23760</v>
          </cell>
          <cell r="R183">
            <v>273240</v>
          </cell>
        </row>
        <row r="184">
          <cell r="F184">
            <v>1406110665</v>
          </cell>
          <cell r="G184" t="str">
            <v>Phan Đức Anh</v>
          </cell>
          <cell r="H184">
            <v>4170</v>
          </cell>
          <cell r="I184">
            <v>4132</v>
          </cell>
          <cell r="J184">
            <v>38</v>
          </cell>
          <cell r="K184">
            <v>10</v>
          </cell>
          <cell r="L184">
            <v>10</v>
          </cell>
          <cell r="M184">
            <v>10</v>
          </cell>
          <cell r="N184">
            <v>8</v>
          </cell>
          <cell r="O184">
            <v>377168</v>
          </cell>
          <cell r="P184">
            <v>18858</v>
          </cell>
          <cell r="Q184">
            <v>37717</v>
          </cell>
          <cell r="R184">
            <v>433743</v>
          </cell>
        </row>
        <row r="185">
          <cell r="F185">
            <v>1406110666</v>
          </cell>
          <cell r="G185" t="str">
            <v>Nguyễn Thị Diễm Hương</v>
          </cell>
          <cell r="H185">
            <v>2686</v>
          </cell>
          <cell r="I185">
            <v>2679</v>
          </cell>
          <cell r="J185">
            <v>7</v>
          </cell>
          <cell r="K185">
            <v>7</v>
          </cell>
          <cell r="L185">
            <v>0</v>
          </cell>
          <cell r="M185">
            <v>0</v>
          </cell>
          <cell r="N185">
            <v>0</v>
          </cell>
          <cell r="O185">
            <v>45794</v>
          </cell>
          <cell r="P185">
            <v>2290</v>
          </cell>
          <cell r="Q185">
            <v>4579</v>
          </cell>
          <cell r="R185">
            <v>52663</v>
          </cell>
        </row>
        <row r="186">
          <cell r="F186">
            <v>1406110667</v>
          </cell>
          <cell r="G186" t="str">
            <v>Phan Công Hải</v>
          </cell>
          <cell r="H186">
            <v>2738</v>
          </cell>
          <cell r="I186">
            <v>2707</v>
          </cell>
          <cell r="J186">
            <v>31</v>
          </cell>
          <cell r="K186">
            <v>10</v>
          </cell>
          <cell r="L186">
            <v>10</v>
          </cell>
          <cell r="M186">
            <v>10</v>
          </cell>
          <cell r="N186">
            <v>1</v>
          </cell>
          <cell r="O186">
            <v>255046</v>
          </cell>
          <cell r="P186">
            <v>12752</v>
          </cell>
          <cell r="Q186">
            <v>25505</v>
          </cell>
          <cell r="R186">
            <v>293303</v>
          </cell>
        </row>
        <row r="187">
          <cell r="F187">
            <v>1406110668</v>
          </cell>
          <cell r="G187" t="str">
            <v>Đặng Thị Huyền Anh</v>
          </cell>
          <cell r="H187">
            <v>2446</v>
          </cell>
          <cell r="I187">
            <v>2441</v>
          </cell>
          <cell r="J187">
            <v>5</v>
          </cell>
          <cell r="K187">
            <v>5</v>
          </cell>
          <cell r="L187">
            <v>0</v>
          </cell>
          <cell r="M187">
            <v>0</v>
          </cell>
          <cell r="N187">
            <v>0</v>
          </cell>
          <cell r="O187">
            <v>32710</v>
          </cell>
          <cell r="P187">
            <v>1636</v>
          </cell>
          <cell r="Q187">
            <v>3271</v>
          </cell>
          <cell r="R187">
            <v>37617</v>
          </cell>
        </row>
        <row r="188">
          <cell r="F188">
            <v>1406110669</v>
          </cell>
          <cell r="G188" t="str">
            <v>Phạm Thu Trang</v>
          </cell>
          <cell r="H188">
            <v>887</v>
          </cell>
          <cell r="I188">
            <v>887</v>
          </cell>
          <cell r="J188">
            <v>0</v>
          </cell>
          <cell r="K188">
            <v>0</v>
          </cell>
          <cell r="L188">
            <v>0</v>
          </cell>
          <cell r="M188">
            <v>0</v>
          </cell>
          <cell r="N188">
            <v>0</v>
          </cell>
          <cell r="O188">
            <v>0</v>
          </cell>
          <cell r="P188">
            <v>0</v>
          </cell>
          <cell r="Q188">
            <v>0</v>
          </cell>
          <cell r="R188">
            <v>0</v>
          </cell>
        </row>
        <row r="189">
          <cell r="F189">
            <v>1406111541</v>
          </cell>
          <cell r="G189" t="str">
            <v>Hoàng Hưũ Hà</v>
          </cell>
          <cell r="H189">
            <v>4079</v>
          </cell>
          <cell r="I189">
            <v>4065</v>
          </cell>
          <cell r="J189">
            <v>14</v>
          </cell>
          <cell r="K189">
            <v>10</v>
          </cell>
          <cell r="L189">
            <v>4</v>
          </cell>
          <cell r="M189">
            <v>0</v>
          </cell>
          <cell r="N189">
            <v>0</v>
          </cell>
          <cell r="O189">
            <v>96316</v>
          </cell>
          <cell r="P189">
            <v>4816</v>
          </cell>
          <cell r="Q189">
            <v>9632</v>
          </cell>
          <cell r="R189">
            <v>110764</v>
          </cell>
        </row>
        <row r="190">
          <cell r="F190">
            <v>1406110670</v>
          </cell>
          <cell r="G190" t="str">
            <v>Nguyễn Vạn Thắng</v>
          </cell>
          <cell r="H190">
            <v>2895</v>
          </cell>
          <cell r="I190">
            <v>2889</v>
          </cell>
          <cell r="J190">
            <v>6</v>
          </cell>
          <cell r="K190">
            <v>6</v>
          </cell>
          <cell r="L190">
            <v>0</v>
          </cell>
          <cell r="M190">
            <v>0</v>
          </cell>
          <cell r="N190">
            <v>0</v>
          </cell>
          <cell r="O190">
            <v>39252</v>
          </cell>
          <cell r="P190">
            <v>1963</v>
          </cell>
          <cell r="Q190">
            <v>3925</v>
          </cell>
          <cell r="R190">
            <v>45140</v>
          </cell>
        </row>
        <row r="191">
          <cell r="F191">
            <v>1406111250</v>
          </cell>
          <cell r="G191" t="str">
            <v>Nguyễn Thị Thu Hà</v>
          </cell>
          <cell r="H191">
            <v>5749</v>
          </cell>
          <cell r="I191">
            <v>5713</v>
          </cell>
          <cell r="J191">
            <v>36</v>
          </cell>
          <cell r="K191">
            <v>10</v>
          </cell>
          <cell r="L191">
            <v>10</v>
          </cell>
          <cell r="M191">
            <v>10</v>
          </cell>
          <cell r="N191">
            <v>6</v>
          </cell>
          <cell r="O191">
            <v>342276</v>
          </cell>
          <cell r="P191">
            <v>17114</v>
          </cell>
          <cell r="Q191">
            <v>34228</v>
          </cell>
          <cell r="R191">
            <v>393618</v>
          </cell>
        </row>
        <row r="192">
          <cell r="F192">
            <v>1406110672</v>
          </cell>
          <cell r="G192" t="str">
            <v>Đào Thúy Hà</v>
          </cell>
          <cell r="H192">
            <v>4253</v>
          </cell>
          <cell r="I192">
            <v>4238</v>
          </cell>
          <cell r="J192">
            <v>15</v>
          </cell>
          <cell r="K192">
            <v>10</v>
          </cell>
          <cell r="L192">
            <v>5</v>
          </cell>
          <cell r="M192">
            <v>0</v>
          </cell>
          <cell r="N192">
            <v>0</v>
          </cell>
          <cell r="O192">
            <v>104040</v>
          </cell>
          <cell r="P192">
            <v>5202</v>
          </cell>
          <cell r="Q192">
            <v>10404</v>
          </cell>
          <cell r="R192">
            <v>119646</v>
          </cell>
        </row>
        <row r="193">
          <cell r="F193">
            <v>1406110673</v>
          </cell>
          <cell r="G193" t="str">
            <v>Nguyễn Thị Thu Hương</v>
          </cell>
          <cell r="H193">
            <v>4014</v>
          </cell>
          <cell r="I193">
            <v>4000</v>
          </cell>
          <cell r="J193">
            <v>14</v>
          </cell>
          <cell r="K193">
            <v>10</v>
          </cell>
          <cell r="L193">
            <v>4</v>
          </cell>
          <cell r="M193">
            <v>0</v>
          </cell>
          <cell r="N193">
            <v>0</v>
          </cell>
          <cell r="O193">
            <v>96316</v>
          </cell>
          <cell r="P193">
            <v>4816</v>
          </cell>
          <cell r="Q193">
            <v>9632</v>
          </cell>
          <cell r="R193">
            <v>110764</v>
          </cell>
        </row>
        <row r="194">
          <cell r="F194">
            <v>1406110674</v>
          </cell>
          <cell r="G194" t="str">
            <v>Trần Mai Lan</v>
          </cell>
          <cell r="H194">
            <v>2897</v>
          </cell>
          <cell r="I194">
            <v>2889</v>
          </cell>
          <cell r="J194">
            <v>8</v>
          </cell>
          <cell r="K194">
            <v>8</v>
          </cell>
          <cell r="L194">
            <v>0</v>
          </cell>
          <cell r="M194">
            <v>0</v>
          </cell>
          <cell r="N194">
            <v>0</v>
          </cell>
          <cell r="O194">
            <v>52336</v>
          </cell>
          <cell r="P194">
            <v>2617</v>
          </cell>
          <cell r="Q194">
            <v>5234</v>
          </cell>
          <cell r="R194">
            <v>60187</v>
          </cell>
        </row>
        <row r="195">
          <cell r="F195">
            <v>1406110675</v>
          </cell>
          <cell r="G195" t="str">
            <v>Nguyễn Quỳnh Chi</v>
          </cell>
          <cell r="H195">
            <v>2135</v>
          </cell>
          <cell r="I195">
            <v>2120</v>
          </cell>
          <cell r="J195">
            <v>15</v>
          </cell>
          <cell r="K195">
            <v>10</v>
          </cell>
          <cell r="L195">
            <v>5</v>
          </cell>
          <cell r="M195">
            <v>0</v>
          </cell>
          <cell r="N195">
            <v>0</v>
          </cell>
          <cell r="O195">
            <v>104040</v>
          </cell>
          <cell r="P195">
            <v>5202</v>
          </cell>
          <cell r="Q195">
            <v>10404</v>
          </cell>
          <cell r="R195">
            <v>119646</v>
          </cell>
        </row>
        <row r="196">
          <cell r="F196">
            <v>1406111642</v>
          </cell>
          <cell r="G196" t="str">
            <v>Trần Anh Kiệt</v>
          </cell>
          <cell r="H196">
            <v>1905</v>
          </cell>
          <cell r="I196">
            <v>1905</v>
          </cell>
          <cell r="J196">
            <v>0</v>
          </cell>
          <cell r="K196">
            <v>0</v>
          </cell>
          <cell r="L196">
            <v>0</v>
          </cell>
          <cell r="M196">
            <v>0</v>
          </cell>
          <cell r="N196">
            <v>0</v>
          </cell>
          <cell r="O196">
            <v>0</v>
          </cell>
          <cell r="P196">
            <v>0</v>
          </cell>
          <cell r="Q196">
            <v>0</v>
          </cell>
          <cell r="R196">
            <v>0</v>
          </cell>
        </row>
        <row r="197">
          <cell r="F197">
            <v>1406110676</v>
          </cell>
          <cell r="G197" t="str">
            <v>Nguyễn Tiền Hải</v>
          </cell>
          <cell r="H197">
            <v>2661</v>
          </cell>
          <cell r="I197">
            <v>2649</v>
          </cell>
          <cell r="J197">
            <v>12</v>
          </cell>
          <cell r="K197">
            <v>10</v>
          </cell>
          <cell r="L197">
            <v>2</v>
          </cell>
          <cell r="M197">
            <v>0</v>
          </cell>
          <cell r="N197">
            <v>0</v>
          </cell>
          <cell r="O197">
            <v>80868</v>
          </cell>
          <cell r="P197">
            <v>4043</v>
          </cell>
          <cell r="Q197">
            <v>8087</v>
          </cell>
          <cell r="R197">
            <v>92998</v>
          </cell>
        </row>
        <row r="198">
          <cell r="F198">
            <v>1406110677</v>
          </cell>
          <cell r="G198" t="str">
            <v>Nguyễn Quốc Huy</v>
          </cell>
          <cell r="H198">
            <v>781</v>
          </cell>
          <cell r="I198">
            <v>776</v>
          </cell>
          <cell r="J198">
            <v>5</v>
          </cell>
          <cell r="K198">
            <v>5</v>
          </cell>
          <cell r="L198">
            <v>0</v>
          </cell>
          <cell r="M198">
            <v>0</v>
          </cell>
          <cell r="N198">
            <v>0</v>
          </cell>
          <cell r="O198">
            <v>32710</v>
          </cell>
          <cell r="P198">
            <v>1636</v>
          </cell>
          <cell r="Q198">
            <v>3271</v>
          </cell>
          <cell r="R198">
            <v>37617</v>
          </cell>
        </row>
        <row r="199">
          <cell r="F199">
            <v>1406110678</v>
          </cell>
          <cell r="G199" t="str">
            <v>Nguyễn Thị Đoan Trang</v>
          </cell>
          <cell r="H199">
            <v>2032</v>
          </cell>
          <cell r="I199">
            <v>2021</v>
          </cell>
          <cell r="J199">
            <v>11</v>
          </cell>
          <cell r="K199">
            <v>10</v>
          </cell>
          <cell r="L199">
            <v>1</v>
          </cell>
          <cell r="M199">
            <v>0</v>
          </cell>
          <cell r="N199">
            <v>0</v>
          </cell>
          <cell r="O199">
            <v>73144</v>
          </cell>
          <cell r="P199">
            <v>3657</v>
          </cell>
          <cell r="Q199">
            <v>7314</v>
          </cell>
          <cell r="R199">
            <v>84115</v>
          </cell>
        </row>
        <row r="200">
          <cell r="F200">
            <v>1406111690</v>
          </cell>
          <cell r="G200" t="str">
            <v>Nguyễn Công Nam</v>
          </cell>
          <cell r="H200">
            <v>2764</v>
          </cell>
          <cell r="I200">
            <v>2745</v>
          </cell>
          <cell r="J200">
            <v>19</v>
          </cell>
          <cell r="K200">
            <v>10</v>
          </cell>
          <cell r="L200">
            <v>9</v>
          </cell>
          <cell r="M200">
            <v>0</v>
          </cell>
          <cell r="N200">
            <v>0</v>
          </cell>
          <cell r="O200">
            <v>134936</v>
          </cell>
          <cell r="P200">
            <v>6747</v>
          </cell>
          <cell r="Q200">
            <v>13494</v>
          </cell>
          <cell r="R200">
            <v>155177</v>
          </cell>
        </row>
        <row r="201">
          <cell r="F201">
            <v>1406111643</v>
          </cell>
          <cell r="G201" t="str">
            <v>Nguyễn Phương Lân</v>
          </cell>
          <cell r="H201">
            <v>3267</v>
          </cell>
          <cell r="I201">
            <v>3247</v>
          </cell>
          <cell r="J201">
            <v>20</v>
          </cell>
          <cell r="K201">
            <v>10</v>
          </cell>
          <cell r="L201">
            <v>10</v>
          </cell>
          <cell r="M201">
            <v>0</v>
          </cell>
          <cell r="N201">
            <v>0</v>
          </cell>
          <cell r="O201">
            <v>142660</v>
          </cell>
          <cell r="P201">
            <v>7133</v>
          </cell>
          <cell r="Q201">
            <v>14266</v>
          </cell>
          <cell r="R201">
            <v>164059</v>
          </cell>
        </row>
        <row r="202">
          <cell r="F202">
            <v>1406111691</v>
          </cell>
          <cell r="G202" t="str">
            <v>Phạm Lâm Quyết</v>
          </cell>
          <cell r="H202">
            <v>1147</v>
          </cell>
          <cell r="I202">
            <v>1137</v>
          </cell>
          <cell r="J202">
            <v>10</v>
          </cell>
          <cell r="K202">
            <v>10</v>
          </cell>
          <cell r="L202">
            <v>0</v>
          </cell>
          <cell r="M202">
            <v>0</v>
          </cell>
          <cell r="N202">
            <v>0</v>
          </cell>
          <cell r="O202">
            <v>65420</v>
          </cell>
          <cell r="P202">
            <v>3271</v>
          </cell>
          <cell r="Q202">
            <v>6542</v>
          </cell>
          <cell r="R202">
            <v>75233</v>
          </cell>
        </row>
        <row r="203">
          <cell r="F203">
            <v>1406110681</v>
          </cell>
          <cell r="G203" t="str">
            <v>Vũ Huy Tân/Vũ Quỳnh Nhung</v>
          </cell>
          <cell r="H203">
            <v>2153</v>
          </cell>
          <cell r="I203">
            <v>2129</v>
          </cell>
          <cell r="J203">
            <v>24</v>
          </cell>
          <cell r="K203">
            <v>10</v>
          </cell>
          <cell r="L203">
            <v>10</v>
          </cell>
          <cell r="M203">
            <v>4</v>
          </cell>
          <cell r="N203">
            <v>0</v>
          </cell>
          <cell r="O203">
            <v>180636</v>
          </cell>
          <cell r="P203">
            <v>9032</v>
          </cell>
          <cell r="Q203">
            <v>18064</v>
          </cell>
          <cell r="R203">
            <v>207732</v>
          </cell>
        </row>
        <row r="204">
          <cell r="F204">
            <v>1406110682</v>
          </cell>
          <cell r="G204" t="str">
            <v>Hồ Thanh Hương</v>
          </cell>
          <cell r="H204">
            <v>2065</v>
          </cell>
          <cell r="I204">
            <v>2052</v>
          </cell>
          <cell r="J204">
            <v>13</v>
          </cell>
          <cell r="K204">
            <v>10</v>
          </cell>
          <cell r="L204">
            <v>3</v>
          </cell>
          <cell r="M204">
            <v>0</v>
          </cell>
          <cell r="N204">
            <v>0</v>
          </cell>
          <cell r="O204">
            <v>88592</v>
          </cell>
          <cell r="P204">
            <v>4430</v>
          </cell>
          <cell r="Q204">
            <v>8859</v>
          </cell>
          <cell r="R204">
            <v>101881</v>
          </cell>
        </row>
        <row r="205">
          <cell r="F205">
            <v>1406111644</v>
          </cell>
          <cell r="G205" t="str">
            <v>Nguyễn Hồng Vinh</v>
          </cell>
          <cell r="H205">
            <v>2243</v>
          </cell>
          <cell r="I205">
            <v>2224</v>
          </cell>
          <cell r="J205">
            <v>19</v>
          </cell>
          <cell r="K205">
            <v>10</v>
          </cell>
          <cell r="L205">
            <v>9</v>
          </cell>
          <cell r="M205">
            <v>0</v>
          </cell>
          <cell r="N205">
            <v>0</v>
          </cell>
          <cell r="O205">
            <v>134936</v>
          </cell>
          <cell r="P205">
            <v>6747</v>
          </cell>
          <cell r="Q205">
            <v>13494</v>
          </cell>
          <cell r="R205">
            <v>155177</v>
          </cell>
        </row>
        <row r="206">
          <cell r="F206">
            <v>1406110683</v>
          </cell>
          <cell r="G206" t="str">
            <v>Trần Văn Thắng</v>
          </cell>
          <cell r="H206">
            <v>2747</v>
          </cell>
          <cell r="I206">
            <v>2731</v>
          </cell>
          <cell r="J206">
            <v>16</v>
          </cell>
          <cell r="K206">
            <v>10</v>
          </cell>
          <cell r="L206">
            <v>6</v>
          </cell>
          <cell r="M206">
            <v>0</v>
          </cell>
          <cell r="N206">
            <v>0</v>
          </cell>
          <cell r="O206">
            <v>111764</v>
          </cell>
          <cell r="P206">
            <v>5588</v>
          </cell>
          <cell r="Q206">
            <v>11176</v>
          </cell>
          <cell r="R206">
            <v>128528</v>
          </cell>
        </row>
        <row r="207">
          <cell r="F207">
            <v>1406111628</v>
          </cell>
          <cell r="G207" t="str">
            <v>Nguyễn Thị Mùi</v>
          </cell>
          <cell r="H207">
            <v>4068</v>
          </cell>
          <cell r="I207">
            <v>4043</v>
          </cell>
          <cell r="J207">
            <v>25</v>
          </cell>
          <cell r="K207">
            <v>10</v>
          </cell>
          <cell r="L207">
            <v>10</v>
          </cell>
          <cell r="M207">
            <v>5</v>
          </cell>
          <cell r="N207">
            <v>0</v>
          </cell>
          <cell r="O207">
            <v>190130</v>
          </cell>
          <cell r="P207">
            <v>9507</v>
          </cell>
          <cell r="Q207">
            <v>19013</v>
          </cell>
          <cell r="R207">
            <v>218650</v>
          </cell>
        </row>
        <row r="208">
          <cell r="F208">
            <v>1406111692</v>
          </cell>
          <cell r="G208" t="str">
            <v>Hồ Thị Cẩm Linh</v>
          </cell>
          <cell r="H208">
            <v>3748</v>
          </cell>
          <cell r="I208">
            <v>3725</v>
          </cell>
          <cell r="J208">
            <v>23</v>
          </cell>
          <cell r="K208">
            <v>10</v>
          </cell>
          <cell r="L208">
            <v>10</v>
          </cell>
          <cell r="M208">
            <v>3</v>
          </cell>
          <cell r="N208">
            <v>0</v>
          </cell>
          <cell r="O208">
            <v>171142</v>
          </cell>
          <cell r="P208">
            <v>8557</v>
          </cell>
          <cell r="Q208">
            <v>17114</v>
          </cell>
          <cell r="R208">
            <v>196813</v>
          </cell>
        </row>
        <row r="209">
          <cell r="F209">
            <v>1406110685</v>
          </cell>
          <cell r="G209" t="str">
            <v>Nguyễn Mạnh Bằng</v>
          </cell>
          <cell r="H209">
            <v>3476</v>
          </cell>
          <cell r="I209">
            <v>3440</v>
          </cell>
          <cell r="J209">
            <v>36</v>
          </cell>
          <cell r="K209">
            <v>10</v>
          </cell>
          <cell r="L209">
            <v>10</v>
          </cell>
          <cell r="M209">
            <v>10</v>
          </cell>
          <cell r="N209">
            <v>6</v>
          </cell>
          <cell r="O209">
            <v>342276</v>
          </cell>
          <cell r="P209">
            <v>17114</v>
          </cell>
          <cell r="Q209">
            <v>34228</v>
          </cell>
          <cell r="R209">
            <v>393618</v>
          </cell>
        </row>
        <row r="210">
          <cell r="F210">
            <v>1406110686</v>
          </cell>
          <cell r="G210" t="str">
            <v>Nguyễn Thị Tân Sinh</v>
          </cell>
          <cell r="H210">
            <v>3645</v>
          </cell>
          <cell r="I210">
            <v>3621</v>
          </cell>
          <cell r="J210">
            <v>24</v>
          </cell>
          <cell r="K210">
            <v>10</v>
          </cell>
          <cell r="L210">
            <v>10</v>
          </cell>
          <cell r="M210">
            <v>4</v>
          </cell>
          <cell r="N210">
            <v>0</v>
          </cell>
          <cell r="O210">
            <v>180636</v>
          </cell>
          <cell r="P210">
            <v>9032</v>
          </cell>
          <cell r="Q210">
            <v>18064</v>
          </cell>
          <cell r="R210">
            <v>207732</v>
          </cell>
        </row>
        <row r="211">
          <cell r="F211">
            <v>1406110687</v>
          </cell>
          <cell r="G211" t="str">
            <v>Nguyễn Thành Nam</v>
          </cell>
          <cell r="H211">
            <v>3878</v>
          </cell>
          <cell r="I211">
            <v>3860</v>
          </cell>
          <cell r="J211">
            <v>18</v>
          </cell>
          <cell r="K211">
            <v>10</v>
          </cell>
          <cell r="L211">
            <v>8</v>
          </cell>
          <cell r="M211">
            <v>0</v>
          </cell>
          <cell r="N211">
            <v>0</v>
          </cell>
          <cell r="O211">
            <v>127212</v>
          </cell>
          <cell r="P211">
            <v>6361</v>
          </cell>
          <cell r="Q211">
            <v>12721</v>
          </cell>
          <cell r="R211">
            <v>146294</v>
          </cell>
        </row>
        <row r="212">
          <cell r="F212">
            <v>1406110688</v>
          </cell>
          <cell r="G212" t="str">
            <v>Trương Mai Hoa</v>
          </cell>
          <cell r="H212">
            <v>1338</v>
          </cell>
          <cell r="I212">
            <v>1335</v>
          </cell>
          <cell r="J212">
            <v>3</v>
          </cell>
          <cell r="K212">
            <v>3</v>
          </cell>
          <cell r="L212">
            <v>0</v>
          </cell>
          <cell r="M212">
            <v>0</v>
          </cell>
          <cell r="N212">
            <v>0</v>
          </cell>
          <cell r="O212">
            <v>19626</v>
          </cell>
          <cell r="P212">
            <v>981</v>
          </cell>
          <cell r="Q212">
            <v>1963</v>
          </cell>
          <cell r="R212">
            <v>22570</v>
          </cell>
        </row>
        <row r="213">
          <cell r="F213">
            <v>1406110689</v>
          </cell>
          <cell r="G213" t="str">
            <v>Nguyễn Thu Thủy</v>
          </cell>
          <cell r="H213">
            <v>1740</v>
          </cell>
          <cell r="I213">
            <v>1734</v>
          </cell>
          <cell r="J213">
            <v>6</v>
          </cell>
          <cell r="K213">
            <v>6</v>
          </cell>
          <cell r="L213">
            <v>0</v>
          </cell>
          <cell r="M213">
            <v>0</v>
          </cell>
          <cell r="N213">
            <v>0</v>
          </cell>
          <cell r="O213">
            <v>39252</v>
          </cell>
          <cell r="P213">
            <v>1963</v>
          </cell>
          <cell r="Q213">
            <v>3925</v>
          </cell>
          <cell r="R213">
            <v>45140</v>
          </cell>
        </row>
        <row r="214">
          <cell r="F214">
            <v>1406111632</v>
          </cell>
          <cell r="G214" t="str">
            <v>Nguyễn Thị Thu Hà</v>
          </cell>
          <cell r="H214">
            <v>3467</v>
          </cell>
          <cell r="I214">
            <v>3427</v>
          </cell>
          <cell r="J214">
            <v>40</v>
          </cell>
          <cell r="K214">
            <v>10</v>
          </cell>
          <cell r="L214">
            <v>10</v>
          </cell>
          <cell r="M214">
            <v>10</v>
          </cell>
          <cell r="N214">
            <v>10</v>
          </cell>
          <cell r="O214">
            <v>412060</v>
          </cell>
          <cell r="P214">
            <v>20603</v>
          </cell>
          <cell r="Q214">
            <v>41206</v>
          </cell>
          <cell r="R214">
            <v>473869</v>
          </cell>
        </row>
        <row r="215">
          <cell r="F215">
            <v>1406110690</v>
          </cell>
          <cell r="G215" t="str">
            <v>Trần Thị Thúy Nhạn</v>
          </cell>
          <cell r="H215">
            <v>1211</v>
          </cell>
          <cell r="I215">
            <v>1195</v>
          </cell>
          <cell r="J215">
            <v>16</v>
          </cell>
          <cell r="K215">
            <v>10</v>
          </cell>
          <cell r="L215">
            <v>6</v>
          </cell>
          <cell r="M215">
            <v>0</v>
          </cell>
          <cell r="N215">
            <v>0</v>
          </cell>
          <cell r="O215">
            <v>111764</v>
          </cell>
          <cell r="P215">
            <v>5588</v>
          </cell>
          <cell r="Q215">
            <v>11176</v>
          </cell>
          <cell r="R215">
            <v>128528</v>
          </cell>
        </row>
        <row r="216">
          <cell r="F216">
            <v>1406110691</v>
          </cell>
          <cell r="G216" t="str">
            <v>Nguyễn Khang</v>
          </cell>
          <cell r="H216">
            <v>2714</v>
          </cell>
          <cell r="I216">
            <v>2696</v>
          </cell>
          <cell r="J216">
            <v>18</v>
          </cell>
          <cell r="K216">
            <v>10</v>
          </cell>
          <cell r="L216">
            <v>8</v>
          </cell>
          <cell r="M216">
            <v>0</v>
          </cell>
          <cell r="N216">
            <v>0</v>
          </cell>
          <cell r="O216">
            <v>127212</v>
          </cell>
          <cell r="P216">
            <v>6361</v>
          </cell>
          <cell r="Q216">
            <v>12721</v>
          </cell>
          <cell r="R216">
            <v>146294</v>
          </cell>
        </row>
        <row r="217">
          <cell r="F217">
            <v>1406110692</v>
          </cell>
          <cell r="G217" t="str">
            <v>Phan Lệ Nghi</v>
          </cell>
          <cell r="H217">
            <v>5438</v>
          </cell>
          <cell r="I217">
            <v>5391</v>
          </cell>
          <cell r="J217">
            <v>47</v>
          </cell>
          <cell r="K217">
            <v>10</v>
          </cell>
          <cell r="L217">
            <v>10</v>
          </cell>
          <cell r="M217">
            <v>10</v>
          </cell>
          <cell r="N217">
            <v>17</v>
          </cell>
          <cell r="O217">
            <v>534182</v>
          </cell>
          <cell r="P217">
            <v>26709</v>
          </cell>
          <cell r="Q217">
            <v>53418</v>
          </cell>
          <cell r="R217">
            <v>614309</v>
          </cell>
        </row>
        <row r="218">
          <cell r="F218">
            <v>1406110693</v>
          </cell>
          <cell r="G218" t="str">
            <v>Nguyễn Khang</v>
          </cell>
          <cell r="H218">
            <v>3212</v>
          </cell>
          <cell r="I218">
            <v>3187</v>
          </cell>
          <cell r="J218">
            <v>25</v>
          </cell>
          <cell r="K218">
            <v>10</v>
          </cell>
          <cell r="L218">
            <v>10</v>
          </cell>
          <cell r="M218">
            <v>5</v>
          </cell>
          <cell r="N218">
            <v>0</v>
          </cell>
          <cell r="O218">
            <v>190130</v>
          </cell>
          <cell r="P218">
            <v>9507</v>
          </cell>
          <cell r="Q218">
            <v>19013</v>
          </cell>
          <cell r="R218">
            <v>218650</v>
          </cell>
        </row>
        <row r="219">
          <cell r="F219">
            <v>1406111464</v>
          </cell>
          <cell r="G219" t="str">
            <v>Trần Thị Thu Hương</v>
          </cell>
          <cell r="H219">
            <v>3503</v>
          </cell>
          <cell r="I219">
            <v>3481</v>
          </cell>
          <cell r="J219">
            <v>22</v>
          </cell>
          <cell r="K219">
            <v>10</v>
          </cell>
          <cell r="L219">
            <v>10</v>
          </cell>
          <cell r="M219">
            <v>2</v>
          </cell>
          <cell r="N219">
            <v>0</v>
          </cell>
          <cell r="O219">
            <v>161648</v>
          </cell>
          <cell r="P219">
            <v>8082</v>
          </cell>
          <cell r="Q219">
            <v>16165</v>
          </cell>
          <cell r="R219">
            <v>185895</v>
          </cell>
        </row>
        <row r="220">
          <cell r="F220">
            <v>1406110694</v>
          </cell>
          <cell r="G220" t="str">
            <v>Nguyễn Hồng Phong</v>
          </cell>
          <cell r="H220">
            <v>3320</v>
          </cell>
          <cell r="I220">
            <v>3310</v>
          </cell>
          <cell r="J220">
            <v>10</v>
          </cell>
          <cell r="K220">
            <v>10</v>
          </cell>
          <cell r="L220">
            <v>0</v>
          </cell>
          <cell r="M220">
            <v>0</v>
          </cell>
          <cell r="N220">
            <v>0</v>
          </cell>
          <cell r="O220">
            <v>65420</v>
          </cell>
          <cell r="P220">
            <v>3271</v>
          </cell>
          <cell r="Q220">
            <v>6542</v>
          </cell>
          <cell r="R220">
            <v>75233</v>
          </cell>
        </row>
        <row r="221">
          <cell r="F221">
            <v>1406110695</v>
          </cell>
          <cell r="G221" t="str">
            <v>Nguyễn Thị Mùi</v>
          </cell>
          <cell r="H221">
            <v>3130</v>
          </cell>
          <cell r="I221">
            <v>3117</v>
          </cell>
          <cell r="J221">
            <v>13</v>
          </cell>
          <cell r="K221">
            <v>10</v>
          </cell>
          <cell r="L221">
            <v>3</v>
          </cell>
          <cell r="M221">
            <v>0</v>
          </cell>
          <cell r="N221">
            <v>0</v>
          </cell>
          <cell r="O221">
            <v>88592</v>
          </cell>
          <cell r="P221">
            <v>4430</v>
          </cell>
          <cell r="Q221">
            <v>8859</v>
          </cell>
          <cell r="R221">
            <v>101881</v>
          </cell>
        </row>
        <row r="222">
          <cell r="F222">
            <v>1406110696</v>
          </cell>
          <cell r="G222" t="str">
            <v>Trần Chương Huyến</v>
          </cell>
          <cell r="H222">
            <v>3694</v>
          </cell>
          <cell r="I222">
            <v>3690</v>
          </cell>
          <cell r="J222">
            <v>4</v>
          </cell>
          <cell r="K222">
            <v>4</v>
          </cell>
          <cell r="L222">
            <v>0</v>
          </cell>
          <cell r="M222">
            <v>0</v>
          </cell>
          <cell r="N222">
            <v>0</v>
          </cell>
          <cell r="O222">
            <v>26168</v>
          </cell>
          <cell r="P222">
            <v>1308</v>
          </cell>
          <cell r="Q222">
            <v>2617</v>
          </cell>
          <cell r="R222">
            <v>30093</v>
          </cell>
        </row>
        <row r="223">
          <cell r="F223">
            <v>1406111445</v>
          </cell>
          <cell r="G223" t="str">
            <v>Trần Thị Tố Nga</v>
          </cell>
          <cell r="H223">
            <v>4243</v>
          </cell>
          <cell r="I223">
            <v>4226</v>
          </cell>
          <cell r="J223">
            <v>17</v>
          </cell>
          <cell r="K223">
            <v>10</v>
          </cell>
          <cell r="L223">
            <v>7</v>
          </cell>
          <cell r="M223">
            <v>0</v>
          </cell>
          <cell r="N223">
            <v>0</v>
          </cell>
          <cell r="O223">
            <v>119488</v>
          </cell>
          <cell r="P223">
            <v>5974</v>
          </cell>
          <cell r="Q223">
            <v>11949</v>
          </cell>
          <cell r="R223">
            <v>137411</v>
          </cell>
        </row>
        <row r="224">
          <cell r="F224">
            <v>1406110697</v>
          </cell>
          <cell r="G224" t="str">
            <v>Nguyễn Thị Thanh Hà</v>
          </cell>
          <cell r="H224">
            <v>5356</v>
          </cell>
          <cell r="I224">
            <v>5338</v>
          </cell>
          <cell r="J224">
            <v>18</v>
          </cell>
          <cell r="K224">
            <v>10</v>
          </cell>
          <cell r="L224">
            <v>8</v>
          </cell>
          <cell r="M224">
            <v>0</v>
          </cell>
          <cell r="N224">
            <v>0</v>
          </cell>
          <cell r="O224">
            <v>127212</v>
          </cell>
          <cell r="P224">
            <v>6361</v>
          </cell>
          <cell r="Q224">
            <v>12721</v>
          </cell>
          <cell r="R224">
            <v>146294</v>
          </cell>
        </row>
        <row r="225">
          <cell r="F225">
            <v>1406110698</v>
          </cell>
          <cell r="G225" t="str">
            <v>Lê Thị Thu Hương</v>
          </cell>
          <cell r="H225">
            <v>2443</v>
          </cell>
          <cell r="I225">
            <v>2420</v>
          </cell>
          <cell r="J225">
            <v>23</v>
          </cell>
          <cell r="K225">
            <v>10</v>
          </cell>
          <cell r="L225">
            <v>10</v>
          </cell>
          <cell r="M225">
            <v>3</v>
          </cell>
          <cell r="N225">
            <v>0</v>
          </cell>
          <cell r="O225">
            <v>171142</v>
          </cell>
          <cell r="P225">
            <v>8557</v>
          </cell>
          <cell r="Q225">
            <v>17114</v>
          </cell>
          <cell r="R225">
            <v>196813</v>
          </cell>
        </row>
        <row r="226">
          <cell r="F226">
            <v>1406110699</v>
          </cell>
          <cell r="G226" t="str">
            <v>Khúc Trung Kiên</v>
          </cell>
          <cell r="H226">
            <v>3116</v>
          </cell>
          <cell r="I226">
            <v>3101</v>
          </cell>
          <cell r="J226">
            <v>15</v>
          </cell>
          <cell r="K226">
            <v>10</v>
          </cell>
          <cell r="L226">
            <v>5</v>
          </cell>
          <cell r="M226">
            <v>0</v>
          </cell>
          <cell r="N226">
            <v>0</v>
          </cell>
          <cell r="O226">
            <v>104040</v>
          </cell>
          <cell r="P226">
            <v>5202</v>
          </cell>
          <cell r="Q226">
            <v>10404</v>
          </cell>
          <cell r="R226">
            <v>119646</v>
          </cell>
        </row>
        <row r="227">
          <cell r="F227">
            <v>1406110700</v>
          </cell>
          <cell r="G227" t="str">
            <v>Phan Đào Nguyên</v>
          </cell>
          <cell r="H227">
            <v>3751</v>
          </cell>
          <cell r="I227">
            <v>3736</v>
          </cell>
          <cell r="J227">
            <v>15</v>
          </cell>
          <cell r="K227">
            <v>10</v>
          </cell>
          <cell r="L227">
            <v>5</v>
          </cell>
          <cell r="M227">
            <v>0</v>
          </cell>
          <cell r="N227">
            <v>0</v>
          </cell>
          <cell r="O227">
            <v>104040</v>
          </cell>
          <cell r="P227">
            <v>5202</v>
          </cell>
          <cell r="Q227">
            <v>10404</v>
          </cell>
          <cell r="R227">
            <v>119646</v>
          </cell>
        </row>
        <row r="228">
          <cell r="F228">
            <v>1406110701</v>
          </cell>
          <cell r="G228" t="str">
            <v>Nguyễn Ngọc Hồng Sơn</v>
          </cell>
          <cell r="H228">
            <v>4514</v>
          </cell>
          <cell r="I228">
            <v>4477</v>
          </cell>
          <cell r="J228">
            <v>37</v>
          </cell>
          <cell r="K228">
            <v>10</v>
          </cell>
          <cell r="L228">
            <v>10</v>
          </cell>
          <cell r="M228">
            <v>10</v>
          </cell>
          <cell r="N228">
            <v>7</v>
          </cell>
          <cell r="O228">
            <v>359722</v>
          </cell>
          <cell r="P228">
            <v>17986</v>
          </cell>
          <cell r="Q228">
            <v>35972</v>
          </cell>
          <cell r="R228">
            <v>413680</v>
          </cell>
        </row>
        <row r="229">
          <cell r="F229">
            <v>1406110702</v>
          </cell>
          <cell r="G229" t="str">
            <v>Trần Thị Mão</v>
          </cell>
          <cell r="H229">
            <v>3571</v>
          </cell>
          <cell r="I229">
            <v>3553</v>
          </cell>
          <cell r="J229">
            <v>18</v>
          </cell>
          <cell r="K229">
            <v>10</v>
          </cell>
          <cell r="L229">
            <v>8</v>
          </cell>
          <cell r="M229">
            <v>0</v>
          </cell>
          <cell r="N229">
            <v>0</v>
          </cell>
          <cell r="O229">
            <v>127212</v>
          </cell>
          <cell r="P229">
            <v>6361</v>
          </cell>
          <cell r="Q229">
            <v>12721</v>
          </cell>
          <cell r="R229">
            <v>146294</v>
          </cell>
        </row>
        <row r="230">
          <cell r="F230">
            <v>1406110703</v>
          </cell>
          <cell r="G230" t="str">
            <v>Lê Đức Đồng</v>
          </cell>
          <cell r="H230">
            <v>1737</v>
          </cell>
          <cell r="I230">
            <v>1731</v>
          </cell>
          <cell r="J230">
            <v>6</v>
          </cell>
          <cell r="K230">
            <v>6</v>
          </cell>
          <cell r="L230">
            <v>0</v>
          </cell>
          <cell r="M230">
            <v>0</v>
          </cell>
          <cell r="N230">
            <v>0</v>
          </cell>
          <cell r="O230">
            <v>39252</v>
          </cell>
          <cell r="P230">
            <v>1963</v>
          </cell>
          <cell r="Q230">
            <v>3925</v>
          </cell>
          <cell r="R230">
            <v>45140</v>
          </cell>
        </row>
        <row r="231">
          <cell r="F231">
            <v>1406110704</v>
          </cell>
          <cell r="G231" t="str">
            <v>Lâm Thị Huyền</v>
          </cell>
          <cell r="H231">
            <v>2139</v>
          </cell>
          <cell r="I231">
            <v>2120</v>
          </cell>
          <cell r="J231">
            <v>19</v>
          </cell>
          <cell r="K231">
            <v>10</v>
          </cell>
          <cell r="L231">
            <v>9</v>
          </cell>
          <cell r="M231">
            <v>0</v>
          </cell>
          <cell r="N231">
            <v>0</v>
          </cell>
          <cell r="O231">
            <v>134936</v>
          </cell>
          <cell r="P231">
            <v>6747</v>
          </cell>
          <cell r="Q231">
            <v>13494</v>
          </cell>
          <cell r="R231">
            <v>155177</v>
          </cell>
        </row>
        <row r="232">
          <cell r="F232">
            <v>1406111645</v>
          </cell>
          <cell r="G232" t="str">
            <v>Nông Thị Minh Anh</v>
          </cell>
          <cell r="H232">
            <v>3342</v>
          </cell>
          <cell r="I232">
            <v>3322</v>
          </cell>
          <cell r="J232">
            <v>20</v>
          </cell>
          <cell r="K232">
            <v>10</v>
          </cell>
          <cell r="L232">
            <v>10</v>
          </cell>
          <cell r="M232">
            <v>0</v>
          </cell>
          <cell r="N232">
            <v>0</v>
          </cell>
          <cell r="O232">
            <v>142660</v>
          </cell>
          <cell r="P232">
            <v>7133</v>
          </cell>
          <cell r="Q232">
            <v>14266</v>
          </cell>
          <cell r="R232">
            <v>164059</v>
          </cell>
        </row>
        <row r="233">
          <cell r="F233">
            <v>1406111693</v>
          </cell>
          <cell r="G233" t="str">
            <v>Nguyễn Quốc Huy</v>
          </cell>
          <cell r="H233">
            <v>1693</v>
          </cell>
          <cell r="I233">
            <v>1685</v>
          </cell>
          <cell r="J233">
            <v>8</v>
          </cell>
          <cell r="K233">
            <v>8</v>
          </cell>
          <cell r="L233">
            <v>0</v>
          </cell>
          <cell r="M233">
            <v>0</v>
          </cell>
          <cell r="N233">
            <v>0</v>
          </cell>
          <cell r="O233">
            <v>52336</v>
          </cell>
          <cell r="P233">
            <v>2617</v>
          </cell>
          <cell r="Q233">
            <v>5234</v>
          </cell>
          <cell r="R233">
            <v>60187</v>
          </cell>
        </row>
        <row r="234">
          <cell r="F234">
            <v>1406110706</v>
          </cell>
          <cell r="G234" t="str">
            <v>Vũ Hồng Hoa</v>
          </cell>
          <cell r="H234">
            <v>1884</v>
          </cell>
          <cell r="I234">
            <v>1875</v>
          </cell>
          <cell r="J234">
            <v>9</v>
          </cell>
          <cell r="K234">
            <v>9</v>
          </cell>
          <cell r="L234">
            <v>0</v>
          </cell>
          <cell r="M234">
            <v>0</v>
          </cell>
          <cell r="N234">
            <v>0</v>
          </cell>
          <cell r="O234">
            <v>58878</v>
          </cell>
          <cell r="P234">
            <v>2944</v>
          </cell>
          <cell r="Q234">
            <v>5888</v>
          </cell>
          <cell r="R234">
            <v>67710</v>
          </cell>
        </row>
        <row r="235">
          <cell r="F235">
            <v>1406110707</v>
          </cell>
          <cell r="G235" t="str">
            <v>Nguyễn Thị Hoài Quy</v>
          </cell>
          <cell r="H235">
            <v>1658</v>
          </cell>
          <cell r="I235">
            <v>1654</v>
          </cell>
          <cell r="J235">
            <v>4</v>
          </cell>
          <cell r="K235">
            <v>4</v>
          </cell>
          <cell r="L235">
            <v>0</v>
          </cell>
          <cell r="M235">
            <v>0</v>
          </cell>
          <cell r="N235">
            <v>0</v>
          </cell>
          <cell r="O235">
            <v>26168</v>
          </cell>
          <cell r="P235">
            <v>1308</v>
          </cell>
          <cell r="Q235">
            <v>2617</v>
          </cell>
          <cell r="R235">
            <v>30093</v>
          </cell>
        </row>
        <row r="236">
          <cell r="F236">
            <v>1406110708</v>
          </cell>
          <cell r="G236" t="str">
            <v>Vũ Thị Kim Khuyên</v>
          </cell>
          <cell r="H236">
            <v>2283</v>
          </cell>
          <cell r="I236">
            <v>2261</v>
          </cell>
          <cell r="J236">
            <v>22</v>
          </cell>
          <cell r="K236">
            <v>10</v>
          </cell>
          <cell r="L236">
            <v>10</v>
          </cell>
          <cell r="M236">
            <v>2</v>
          </cell>
          <cell r="N236">
            <v>0</v>
          </cell>
          <cell r="O236">
            <v>161648</v>
          </cell>
          <cell r="P236">
            <v>8082</v>
          </cell>
          <cell r="Q236">
            <v>16165</v>
          </cell>
          <cell r="R236">
            <v>185895</v>
          </cell>
        </row>
        <row r="237">
          <cell r="F237">
            <v>1406111646</v>
          </cell>
          <cell r="G237" t="str">
            <v>Nguyễn Thanh Diệu Hương</v>
          </cell>
          <cell r="H237">
            <v>1987</v>
          </cell>
          <cell r="I237">
            <v>1974</v>
          </cell>
          <cell r="J237">
            <v>13</v>
          </cell>
          <cell r="K237">
            <v>10</v>
          </cell>
          <cell r="L237">
            <v>3</v>
          </cell>
          <cell r="M237">
            <v>0</v>
          </cell>
          <cell r="N237">
            <v>0</v>
          </cell>
          <cell r="O237">
            <v>88592</v>
          </cell>
          <cell r="P237">
            <v>4430</v>
          </cell>
          <cell r="Q237">
            <v>8859</v>
          </cell>
          <cell r="R237">
            <v>101881</v>
          </cell>
        </row>
        <row r="238">
          <cell r="F238">
            <v>1406110709</v>
          </cell>
          <cell r="G238" t="str">
            <v>Đỗ Thị Thu Trang</v>
          </cell>
          <cell r="H238">
            <v>2417</v>
          </cell>
          <cell r="I238">
            <v>2399</v>
          </cell>
          <cell r="J238">
            <v>18</v>
          </cell>
          <cell r="K238">
            <v>10</v>
          </cell>
          <cell r="L238">
            <v>8</v>
          </cell>
          <cell r="M238">
            <v>0</v>
          </cell>
          <cell r="N238">
            <v>0</v>
          </cell>
          <cell r="O238">
            <v>127212</v>
          </cell>
          <cell r="P238">
            <v>6361</v>
          </cell>
          <cell r="Q238">
            <v>12721</v>
          </cell>
          <cell r="R238">
            <v>146294</v>
          </cell>
        </row>
        <row r="239">
          <cell r="F239">
            <v>1406110710</v>
          </cell>
          <cell r="G239" t="str">
            <v>Vũ Vân Quỳnh</v>
          </cell>
          <cell r="H239">
            <v>1899</v>
          </cell>
          <cell r="I239">
            <v>1890</v>
          </cell>
          <cell r="J239">
            <v>9</v>
          </cell>
          <cell r="K239">
            <v>9</v>
          </cell>
          <cell r="L239">
            <v>0</v>
          </cell>
          <cell r="M239">
            <v>0</v>
          </cell>
          <cell r="N239">
            <v>0</v>
          </cell>
          <cell r="O239">
            <v>58878</v>
          </cell>
          <cell r="P239">
            <v>2944</v>
          </cell>
          <cell r="Q239">
            <v>5888</v>
          </cell>
          <cell r="R239">
            <v>67710</v>
          </cell>
        </row>
        <row r="240">
          <cell r="F240">
            <v>1406111694</v>
          </cell>
          <cell r="G240" t="str">
            <v>Phạm Thế Hùng/Nguyễn Thị Thu</v>
          </cell>
          <cell r="H240">
            <v>3234</v>
          </cell>
          <cell r="I240">
            <v>3219</v>
          </cell>
          <cell r="J240">
            <v>15</v>
          </cell>
          <cell r="K240">
            <v>10</v>
          </cell>
          <cell r="L240">
            <v>5</v>
          </cell>
          <cell r="M240">
            <v>0</v>
          </cell>
          <cell r="N240">
            <v>0</v>
          </cell>
          <cell r="O240">
            <v>104040</v>
          </cell>
          <cell r="P240">
            <v>5202</v>
          </cell>
          <cell r="Q240">
            <v>10404</v>
          </cell>
          <cell r="R240">
            <v>119646</v>
          </cell>
        </row>
        <row r="241">
          <cell r="F241">
            <v>1406111695</v>
          </cell>
          <cell r="G241" t="str">
            <v>Vũ Văn Hoan </v>
          </cell>
          <cell r="H241">
            <v>3666</v>
          </cell>
          <cell r="I241">
            <v>3660</v>
          </cell>
          <cell r="J241">
            <v>6</v>
          </cell>
          <cell r="K241">
            <v>6</v>
          </cell>
          <cell r="L241">
            <v>0</v>
          </cell>
          <cell r="M241">
            <v>0</v>
          </cell>
          <cell r="N241">
            <v>0</v>
          </cell>
          <cell r="O241">
            <v>39252</v>
          </cell>
          <cell r="P241">
            <v>1963</v>
          </cell>
          <cell r="Q241">
            <v>3925</v>
          </cell>
          <cell r="R241">
            <v>45140</v>
          </cell>
        </row>
        <row r="242">
          <cell r="F242">
            <v>1406110712</v>
          </cell>
          <cell r="G242" t="str">
            <v>Vũ Thúy Hường</v>
          </cell>
          <cell r="H242">
            <v>2853</v>
          </cell>
          <cell r="I242">
            <v>2847</v>
          </cell>
          <cell r="J242">
            <v>6</v>
          </cell>
          <cell r="K242">
            <v>6</v>
          </cell>
          <cell r="L242">
            <v>0</v>
          </cell>
          <cell r="M242">
            <v>0</v>
          </cell>
          <cell r="N242">
            <v>0</v>
          </cell>
          <cell r="O242">
            <v>39252</v>
          </cell>
          <cell r="P242">
            <v>1963</v>
          </cell>
          <cell r="Q242">
            <v>3925</v>
          </cell>
          <cell r="R242">
            <v>45140</v>
          </cell>
        </row>
        <row r="243">
          <cell r="F243">
            <v>1406110713</v>
          </cell>
          <cell r="G243" t="str">
            <v>Nguyễn Thu Hồng</v>
          </cell>
          <cell r="H243">
            <v>3748</v>
          </cell>
          <cell r="I243">
            <v>3718</v>
          </cell>
          <cell r="J243">
            <v>30</v>
          </cell>
          <cell r="K243">
            <v>10</v>
          </cell>
          <cell r="L243">
            <v>10</v>
          </cell>
          <cell r="M243">
            <v>10</v>
          </cell>
          <cell r="N243">
            <v>0</v>
          </cell>
          <cell r="O243">
            <v>237600</v>
          </cell>
          <cell r="P243">
            <v>11880</v>
          </cell>
          <cell r="Q243">
            <v>23760</v>
          </cell>
          <cell r="R243">
            <v>273240</v>
          </cell>
        </row>
        <row r="244">
          <cell r="F244">
            <v>1406110714</v>
          </cell>
          <cell r="G244" t="str">
            <v>Lê Thị Hải Bình</v>
          </cell>
          <cell r="H244">
            <v>3319</v>
          </cell>
          <cell r="I244">
            <v>3305</v>
          </cell>
          <cell r="J244">
            <v>14</v>
          </cell>
          <cell r="K244">
            <v>10</v>
          </cell>
          <cell r="L244">
            <v>4</v>
          </cell>
          <cell r="M244">
            <v>0</v>
          </cell>
          <cell r="N244">
            <v>0</v>
          </cell>
          <cell r="O244">
            <v>96316</v>
          </cell>
          <cell r="P244">
            <v>4816</v>
          </cell>
          <cell r="Q244">
            <v>9632</v>
          </cell>
          <cell r="R244">
            <v>110764</v>
          </cell>
        </row>
        <row r="245">
          <cell r="F245">
            <v>1406110715</v>
          </cell>
          <cell r="G245" t="str">
            <v>Nguyễn Hồng Nga</v>
          </cell>
          <cell r="H245">
            <v>5860</v>
          </cell>
          <cell r="I245">
            <v>5829</v>
          </cell>
          <cell r="J245">
            <v>31</v>
          </cell>
          <cell r="K245">
            <v>10</v>
          </cell>
          <cell r="L245">
            <v>10</v>
          </cell>
          <cell r="M245">
            <v>10</v>
          </cell>
          <cell r="N245">
            <v>1</v>
          </cell>
          <cell r="O245">
            <v>255046</v>
          </cell>
          <cell r="P245">
            <v>12752</v>
          </cell>
          <cell r="Q245">
            <v>25505</v>
          </cell>
          <cell r="R245">
            <v>293303</v>
          </cell>
        </row>
        <row r="246">
          <cell r="F246">
            <v>1406110716</v>
          </cell>
          <cell r="G246" t="str">
            <v>Nguyễn Thị Bích Huệ</v>
          </cell>
          <cell r="H246">
            <v>4589</v>
          </cell>
          <cell r="I246">
            <v>4565</v>
          </cell>
          <cell r="J246">
            <v>24</v>
          </cell>
          <cell r="K246">
            <v>10</v>
          </cell>
          <cell r="L246">
            <v>10</v>
          </cell>
          <cell r="M246">
            <v>4</v>
          </cell>
          <cell r="N246">
            <v>0</v>
          </cell>
          <cell r="O246">
            <v>180636</v>
          </cell>
          <cell r="P246">
            <v>9032</v>
          </cell>
          <cell r="Q246">
            <v>18064</v>
          </cell>
          <cell r="R246">
            <v>207732</v>
          </cell>
        </row>
        <row r="247">
          <cell r="F247">
            <v>1406110717</v>
          </cell>
          <cell r="G247" t="str">
            <v>Lê Trung Hiếu</v>
          </cell>
          <cell r="H247">
            <v>4278</v>
          </cell>
          <cell r="I247">
            <v>4272</v>
          </cell>
          <cell r="J247">
            <v>6</v>
          </cell>
          <cell r="K247">
            <v>6</v>
          </cell>
          <cell r="L247">
            <v>0</v>
          </cell>
          <cell r="M247">
            <v>0</v>
          </cell>
          <cell r="N247">
            <v>0</v>
          </cell>
          <cell r="O247">
            <v>39252</v>
          </cell>
          <cell r="P247">
            <v>1963</v>
          </cell>
          <cell r="Q247">
            <v>3925</v>
          </cell>
          <cell r="R247">
            <v>45140</v>
          </cell>
        </row>
        <row r="248">
          <cell r="F248">
            <v>1406110718</v>
          </cell>
          <cell r="G248" t="str">
            <v>Nguyễn Thị Thuý Loan</v>
          </cell>
          <cell r="H248">
            <v>2199</v>
          </cell>
          <cell r="I248">
            <v>2192</v>
          </cell>
          <cell r="J248">
            <v>7</v>
          </cell>
          <cell r="K248">
            <v>7</v>
          </cell>
          <cell r="L248">
            <v>0</v>
          </cell>
          <cell r="M248">
            <v>0</v>
          </cell>
          <cell r="N248">
            <v>0</v>
          </cell>
          <cell r="O248">
            <v>45794</v>
          </cell>
          <cell r="P248">
            <v>2290</v>
          </cell>
          <cell r="Q248">
            <v>4579</v>
          </cell>
          <cell r="R248">
            <v>52663</v>
          </cell>
        </row>
        <row r="249">
          <cell r="F249">
            <v>1406110719</v>
          </cell>
          <cell r="G249" t="str">
            <v>Trần Cao Công</v>
          </cell>
          <cell r="H249">
            <v>1303</v>
          </cell>
          <cell r="I249">
            <v>1303</v>
          </cell>
          <cell r="J249">
            <v>0</v>
          </cell>
          <cell r="K249">
            <v>0</v>
          </cell>
          <cell r="L249">
            <v>0</v>
          </cell>
          <cell r="M249">
            <v>0</v>
          </cell>
          <cell r="N249">
            <v>0</v>
          </cell>
          <cell r="O249">
            <v>0</v>
          </cell>
          <cell r="P249">
            <v>0</v>
          </cell>
          <cell r="Q249">
            <v>0</v>
          </cell>
          <cell r="R249">
            <v>0</v>
          </cell>
        </row>
        <row r="250">
          <cell r="F250">
            <v>1406111647</v>
          </cell>
          <cell r="G250" t="str">
            <v>Đoàn Thị Phương Thảo</v>
          </cell>
          <cell r="H250">
            <v>8918</v>
          </cell>
          <cell r="I250">
            <v>8854</v>
          </cell>
          <cell r="J250">
            <v>64</v>
          </cell>
          <cell r="K250">
            <v>10</v>
          </cell>
          <cell r="L250">
            <v>10</v>
          </cell>
          <cell r="M250">
            <v>10</v>
          </cell>
          <cell r="N250">
            <v>34</v>
          </cell>
          <cell r="O250">
            <v>830764</v>
          </cell>
          <cell r="P250">
            <v>41538</v>
          </cell>
          <cell r="Q250">
            <v>83076</v>
          </cell>
          <cell r="R250">
            <v>955378</v>
          </cell>
        </row>
        <row r="251">
          <cell r="F251">
            <v>1406111095</v>
          </cell>
          <cell r="G251" t="str">
            <v>Đỗ Văn Hoà</v>
          </cell>
          <cell r="H251">
            <v>774</v>
          </cell>
          <cell r="I251">
            <v>774</v>
          </cell>
          <cell r="J251">
            <v>0</v>
          </cell>
          <cell r="K251">
            <v>0</v>
          </cell>
          <cell r="L251">
            <v>0</v>
          </cell>
          <cell r="M251">
            <v>0</v>
          </cell>
          <cell r="N251">
            <v>0</v>
          </cell>
          <cell r="O251">
            <v>0</v>
          </cell>
          <cell r="P251">
            <v>0</v>
          </cell>
          <cell r="Q251">
            <v>0</v>
          </cell>
          <cell r="R251">
            <v>0</v>
          </cell>
        </row>
        <row r="252">
          <cell r="F252">
            <v>1406111696</v>
          </cell>
          <cell r="G252" t="str">
            <v>Nguyễn Thị Hồng Vân</v>
          </cell>
          <cell r="H252">
            <v>2007</v>
          </cell>
          <cell r="I252">
            <v>1999</v>
          </cell>
          <cell r="J252">
            <v>8</v>
          </cell>
          <cell r="K252">
            <v>8</v>
          </cell>
          <cell r="L252">
            <v>0</v>
          </cell>
          <cell r="M252">
            <v>0</v>
          </cell>
          <cell r="N252">
            <v>0</v>
          </cell>
          <cell r="O252">
            <v>52336</v>
          </cell>
          <cell r="P252">
            <v>2617</v>
          </cell>
          <cell r="Q252">
            <v>5234</v>
          </cell>
          <cell r="R252">
            <v>60187</v>
          </cell>
        </row>
        <row r="253">
          <cell r="F253">
            <v>1406110722</v>
          </cell>
          <cell r="G253" t="str">
            <v>Nguyễn Ánh Tuyết</v>
          </cell>
          <cell r="H253">
            <v>1859</v>
          </cell>
          <cell r="I253">
            <v>1848</v>
          </cell>
          <cell r="J253">
            <v>11</v>
          </cell>
          <cell r="K253">
            <v>10</v>
          </cell>
          <cell r="L253">
            <v>1</v>
          </cell>
          <cell r="M253">
            <v>0</v>
          </cell>
          <cell r="N253">
            <v>0</v>
          </cell>
          <cell r="O253">
            <v>73144</v>
          </cell>
          <cell r="P253">
            <v>3657</v>
          </cell>
          <cell r="Q253">
            <v>7314</v>
          </cell>
          <cell r="R253">
            <v>84115</v>
          </cell>
        </row>
        <row r="254">
          <cell r="F254">
            <v>1406111698</v>
          </cell>
          <cell r="G254" t="str">
            <v>Nguyễn Thị Hồng Minh</v>
          </cell>
          <cell r="H254">
            <v>2466</v>
          </cell>
          <cell r="I254">
            <v>2449</v>
          </cell>
          <cell r="J254">
            <v>17</v>
          </cell>
          <cell r="K254">
            <v>10</v>
          </cell>
          <cell r="L254">
            <v>7</v>
          </cell>
          <cell r="M254">
            <v>0</v>
          </cell>
          <cell r="N254">
            <v>0</v>
          </cell>
          <cell r="O254">
            <v>119488</v>
          </cell>
          <cell r="P254">
            <v>5974</v>
          </cell>
          <cell r="Q254">
            <v>11949</v>
          </cell>
          <cell r="R254">
            <v>137411</v>
          </cell>
        </row>
        <row r="255">
          <cell r="F255">
            <v>1406111648</v>
          </cell>
          <cell r="G255" t="str">
            <v>Nguyễn Huy Cường/ Nguyễn Thị Diện</v>
          </cell>
          <cell r="H255">
            <v>3836</v>
          </cell>
          <cell r="I255">
            <v>3796</v>
          </cell>
          <cell r="J255">
            <v>40</v>
          </cell>
          <cell r="K255">
            <v>10</v>
          </cell>
          <cell r="L255">
            <v>10</v>
          </cell>
          <cell r="M255">
            <v>10</v>
          </cell>
          <cell r="N255">
            <v>10</v>
          </cell>
          <cell r="O255">
            <v>412060</v>
          </cell>
          <cell r="P255">
            <v>20603</v>
          </cell>
          <cell r="Q255">
            <v>41206</v>
          </cell>
          <cell r="R255">
            <v>473869</v>
          </cell>
        </row>
        <row r="256">
          <cell r="F256">
            <v>1406110724</v>
          </cell>
          <cell r="G256" t="str">
            <v>Thái Thị Dung</v>
          </cell>
          <cell r="H256">
            <v>2915</v>
          </cell>
          <cell r="I256">
            <v>2913</v>
          </cell>
          <cell r="J256">
            <v>2</v>
          </cell>
          <cell r="K256">
            <v>2</v>
          </cell>
          <cell r="L256">
            <v>0</v>
          </cell>
          <cell r="M256">
            <v>0</v>
          </cell>
          <cell r="N256">
            <v>0</v>
          </cell>
          <cell r="O256">
            <v>13084</v>
          </cell>
          <cell r="P256">
            <v>654</v>
          </cell>
          <cell r="Q256">
            <v>1308</v>
          </cell>
          <cell r="R256">
            <v>15046</v>
          </cell>
        </row>
        <row r="257">
          <cell r="F257">
            <v>1406110725</v>
          </cell>
          <cell r="G257" t="str">
            <v>Nguyễn Quang Vinh</v>
          </cell>
          <cell r="H257">
            <v>2858</v>
          </cell>
          <cell r="I257">
            <v>2843</v>
          </cell>
          <cell r="J257">
            <v>15</v>
          </cell>
          <cell r="K257">
            <v>10</v>
          </cell>
          <cell r="L257">
            <v>5</v>
          </cell>
          <cell r="M257">
            <v>0</v>
          </cell>
          <cell r="N257">
            <v>0</v>
          </cell>
          <cell r="O257">
            <v>104040</v>
          </cell>
          <cell r="P257">
            <v>5202</v>
          </cell>
          <cell r="Q257">
            <v>10404</v>
          </cell>
          <cell r="R257">
            <v>119646</v>
          </cell>
        </row>
        <row r="258">
          <cell r="F258">
            <v>1406111699</v>
          </cell>
          <cell r="G258" t="str">
            <v>Công ty TNHH Quốc Tế FEI-LING</v>
          </cell>
          <cell r="H258">
            <v>2222</v>
          </cell>
          <cell r="I258">
            <v>2218</v>
          </cell>
          <cell r="J258">
            <v>4</v>
          </cell>
          <cell r="K258">
            <v>4</v>
          </cell>
          <cell r="L258">
            <v>0</v>
          </cell>
          <cell r="M258">
            <v>0</v>
          </cell>
          <cell r="N258">
            <v>0</v>
          </cell>
          <cell r="O258">
            <v>26168</v>
          </cell>
          <cell r="P258">
            <v>1308</v>
          </cell>
          <cell r="Q258">
            <v>2617</v>
          </cell>
          <cell r="R258">
            <v>30093</v>
          </cell>
        </row>
        <row r="259">
          <cell r="F259">
            <v>1406110727</v>
          </cell>
          <cell r="G259" t="str">
            <v>Phạm Thành Trung</v>
          </cell>
          <cell r="H259">
            <v>4064</v>
          </cell>
          <cell r="I259">
            <v>4030</v>
          </cell>
          <cell r="J259">
            <v>34</v>
          </cell>
          <cell r="K259">
            <v>10</v>
          </cell>
          <cell r="L259">
            <v>10</v>
          </cell>
          <cell r="M259">
            <v>10</v>
          </cell>
          <cell r="N259">
            <v>4</v>
          </cell>
          <cell r="O259">
            <v>307384</v>
          </cell>
          <cell r="P259">
            <v>15369</v>
          </cell>
          <cell r="Q259">
            <v>30738</v>
          </cell>
          <cell r="R259">
            <v>353491</v>
          </cell>
        </row>
        <row r="260">
          <cell r="F260">
            <v>1406110728</v>
          </cell>
          <cell r="G260" t="str">
            <v>Nông Thị Lan Chi</v>
          </cell>
          <cell r="H260">
            <v>4336</v>
          </cell>
          <cell r="I260">
            <v>4304</v>
          </cell>
          <cell r="J260">
            <v>32</v>
          </cell>
          <cell r="K260">
            <v>10</v>
          </cell>
          <cell r="L260">
            <v>10</v>
          </cell>
          <cell r="M260">
            <v>10</v>
          </cell>
          <cell r="N260">
            <v>2</v>
          </cell>
          <cell r="O260">
            <v>272492</v>
          </cell>
          <cell r="P260">
            <v>13625</v>
          </cell>
          <cell r="Q260">
            <v>27249</v>
          </cell>
          <cell r="R260">
            <v>313366</v>
          </cell>
        </row>
        <row r="261">
          <cell r="F261">
            <v>1406110729</v>
          </cell>
          <cell r="G261" t="str">
            <v>Nguyễn Hoàng Tuấn</v>
          </cell>
          <cell r="H261">
            <v>4279</v>
          </cell>
          <cell r="I261">
            <v>4255</v>
          </cell>
          <cell r="J261">
            <v>24</v>
          </cell>
          <cell r="K261">
            <v>10</v>
          </cell>
          <cell r="L261">
            <v>10</v>
          </cell>
          <cell r="M261">
            <v>4</v>
          </cell>
          <cell r="N261">
            <v>0</v>
          </cell>
          <cell r="O261">
            <v>180636</v>
          </cell>
          <cell r="P261">
            <v>9032</v>
          </cell>
          <cell r="Q261">
            <v>18064</v>
          </cell>
          <cell r="R261">
            <v>207732</v>
          </cell>
        </row>
        <row r="262">
          <cell r="F262">
            <v>1406111104</v>
          </cell>
          <cell r="G262" t="str">
            <v>Nguyễn Thị Thanh Thủy</v>
          </cell>
          <cell r="H262">
            <v>2780</v>
          </cell>
          <cell r="I262">
            <v>2762</v>
          </cell>
          <cell r="J262">
            <v>18</v>
          </cell>
          <cell r="K262">
            <v>10</v>
          </cell>
          <cell r="L262">
            <v>8</v>
          </cell>
          <cell r="M262">
            <v>0</v>
          </cell>
          <cell r="N262">
            <v>0</v>
          </cell>
          <cell r="O262">
            <v>127212</v>
          </cell>
          <cell r="P262">
            <v>6361</v>
          </cell>
          <cell r="Q262">
            <v>12721</v>
          </cell>
          <cell r="R262">
            <v>146294</v>
          </cell>
        </row>
        <row r="263">
          <cell r="F263">
            <v>1406110731</v>
          </cell>
          <cell r="G263" t="str">
            <v>Nguyễn Tuấn Anh</v>
          </cell>
          <cell r="H263">
            <v>3343</v>
          </cell>
          <cell r="I263">
            <v>3327</v>
          </cell>
          <cell r="J263">
            <v>16</v>
          </cell>
          <cell r="K263">
            <v>10</v>
          </cell>
          <cell r="L263">
            <v>6</v>
          </cell>
          <cell r="M263">
            <v>0</v>
          </cell>
          <cell r="N263">
            <v>0</v>
          </cell>
          <cell r="O263">
            <v>111764</v>
          </cell>
          <cell r="P263">
            <v>5588</v>
          </cell>
          <cell r="Q263">
            <v>11176</v>
          </cell>
          <cell r="R263">
            <v>128528</v>
          </cell>
        </row>
        <row r="264">
          <cell r="F264">
            <v>1406110732</v>
          </cell>
          <cell r="G264" t="str">
            <v>Nguyễn Văn Đính</v>
          </cell>
          <cell r="H264">
            <v>4008</v>
          </cell>
          <cell r="I264">
            <v>3998</v>
          </cell>
          <cell r="J264">
            <v>10</v>
          </cell>
          <cell r="K264">
            <v>10</v>
          </cell>
          <cell r="L264">
            <v>0</v>
          </cell>
          <cell r="M264">
            <v>0</v>
          </cell>
          <cell r="N264">
            <v>0</v>
          </cell>
          <cell r="O264">
            <v>65420</v>
          </cell>
          <cell r="P264">
            <v>3271</v>
          </cell>
          <cell r="Q264">
            <v>6542</v>
          </cell>
          <cell r="R264">
            <v>75233</v>
          </cell>
        </row>
        <row r="265">
          <cell r="F265">
            <v>1406110733</v>
          </cell>
          <cell r="G265" t="str">
            <v>Nguyễn Ngọc Minh</v>
          </cell>
          <cell r="H265">
            <v>3846</v>
          </cell>
          <cell r="I265">
            <v>3806</v>
          </cell>
          <cell r="J265">
            <v>40</v>
          </cell>
          <cell r="K265">
            <v>10</v>
          </cell>
          <cell r="L265">
            <v>10</v>
          </cell>
          <cell r="M265">
            <v>10</v>
          </cell>
          <cell r="N265">
            <v>10</v>
          </cell>
          <cell r="O265">
            <v>412060</v>
          </cell>
          <cell r="P265">
            <v>20603</v>
          </cell>
          <cell r="Q265">
            <v>41206</v>
          </cell>
          <cell r="R265">
            <v>473869</v>
          </cell>
        </row>
        <row r="266">
          <cell r="F266">
            <v>1406111700</v>
          </cell>
          <cell r="G266" t="str">
            <v>Lê Anh Tùng</v>
          </cell>
          <cell r="H266">
            <v>1936</v>
          </cell>
          <cell r="I266">
            <v>1907</v>
          </cell>
          <cell r="J266">
            <v>29</v>
          </cell>
          <cell r="K266">
            <v>10</v>
          </cell>
          <cell r="L266">
            <v>10</v>
          </cell>
          <cell r="M266">
            <v>9</v>
          </cell>
          <cell r="N266">
            <v>0</v>
          </cell>
          <cell r="O266">
            <v>228106</v>
          </cell>
          <cell r="P266">
            <v>11405</v>
          </cell>
          <cell r="Q266">
            <v>22811</v>
          </cell>
          <cell r="R266">
            <v>262322</v>
          </cell>
        </row>
        <row r="267">
          <cell r="F267">
            <v>1406110735</v>
          </cell>
          <cell r="G267" t="str">
            <v>Trần Thị Hồng Sâm</v>
          </cell>
          <cell r="H267">
            <v>2531</v>
          </cell>
          <cell r="I267">
            <v>2502</v>
          </cell>
          <cell r="J267">
            <v>29</v>
          </cell>
          <cell r="K267">
            <v>10</v>
          </cell>
          <cell r="L267">
            <v>10</v>
          </cell>
          <cell r="M267">
            <v>9</v>
          </cell>
          <cell r="N267">
            <v>0</v>
          </cell>
          <cell r="O267">
            <v>228106</v>
          </cell>
          <cell r="P267">
            <v>11405</v>
          </cell>
          <cell r="Q267">
            <v>22811</v>
          </cell>
          <cell r="R267">
            <v>262322</v>
          </cell>
        </row>
        <row r="268">
          <cell r="F268">
            <v>1406110736</v>
          </cell>
          <cell r="G268" t="str">
            <v>Đào Thị Thương</v>
          </cell>
          <cell r="H268">
            <v>5062</v>
          </cell>
          <cell r="I268">
            <v>5035</v>
          </cell>
          <cell r="J268">
            <v>27</v>
          </cell>
          <cell r="K268">
            <v>10</v>
          </cell>
          <cell r="L268">
            <v>10</v>
          </cell>
          <cell r="M268">
            <v>7</v>
          </cell>
          <cell r="N268">
            <v>0</v>
          </cell>
          <cell r="O268">
            <v>209118</v>
          </cell>
          <cell r="P268">
            <v>10456</v>
          </cell>
          <cell r="Q268">
            <v>20912</v>
          </cell>
          <cell r="R268">
            <v>240486</v>
          </cell>
        </row>
        <row r="269">
          <cell r="F269">
            <v>1406110737</v>
          </cell>
          <cell r="G269" t="str">
            <v>Nguyễn Hùng Sơn</v>
          </cell>
          <cell r="H269">
            <v>2207</v>
          </cell>
          <cell r="I269">
            <v>2198</v>
          </cell>
          <cell r="J269">
            <v>9</v>
          </cell>
          <cell r="K269">
            <v>9</v>
          </cell>
          <cell r="L269">
            <v>0</v>
          </cell>
          <cell r="M269">
            <v>0</v>
          </cell>
          <cell r="N269">
            <v>0</v>
          </cell>
          <cell r="O269">
            <v>58878</v>
          </cell>
          <cell r="P269">
            <v>2944</v>
          </cell>
          <cell r="Q269">
            <v>5888</v>
          </cell>
          <cell r="R269">
            <v>67710</v>
          </cell>
        </row>
        <row r="270">
          <cell r="F270">
            <v>1406110738</v>
          </cell>
          <cell r="G270" t="str">
            <v>Lê Thanh Hà</v>
          </cell>
          <cell r="H270">
            <v>3847</v>
          </cell>
          <cell r="I270">
            <v>3816</v>
          </cell>
          <cell r="J270">
            <v>31</v>
          </cell>
          <cell r="K270">
            <v>10</v>
          </cell>
          <cell r="L270">
            <v>10</v>
          </cell>
          <cell r="M270">
            <v>10</v>
          </cell>
          <cell r="N270">
            <v>1</v>
          </cell>
          <cell r="O270">
            <v>255046</v>
          </cell>
          <cell r="P270">
            <v>12752</v>
          </cell>
          <cell r="Q270">
            <v>25505</v>
          </cell>
          <cell r="R270">
            <v>293303</v>
          </cell>
        </row>
        <row r="271">
          <cell r="F271">
            <v>1406110739</v>
          </cell>
          <cell r="G271" t="str">
            <v>Trịnh Văn Tiến</v>
          </cell>
          <cell r="H271">
            <v>3065</v>
          </cell>
          <cell r="I271">
            <v>3039</v>
          </cell>
          <cell r="J271">
            <v>26</v>
          </cell>
          <cell r="K271">
            <v>10</v>
          </cell>
          <cell r="L271">
            <v>10</v>
          </cell>
          <cell r="M271">
            <v>6</v>
          </cell>
          <cell r="N271">
            <v>0</v>
          </cell>
          <cell r="O271">
            <v>199624</v>
          </cell>
          <cell r="P271">
            <v>9981</v>
          </cell>
          <cell r="Q271">
            <v>19962</v>
          </cell>
          <cell r="R271">
            <v>229567</v>
          </cell>
        </row>
        <row r="272">
          <cell r="F272">
            <v>1406110740</v>
          </cell>
          <cell r="G272" t="str">
            <v>Lê Quỳnh Mai</v>
          </cell>
          <cell r="H272">
            <v>4290</v>
          </cell>
          <cell r="I272">
            <v>4260</v>
          </cell>
          <cell r="J272">
            <v>30</v>
          </cell>
          <cell r="K272">
            <v>10</v>
          </cell>
          <cell r="L272">
            <v>10</v>
          </cell>
          <cell r="M272">
            <v>10</v>
          </cell>
          <cell r="N272">
            <v>0</v>
          </cell>
          <cell r="O272">
            <v>237600</v>
          </cell>
          <cell r="P272">
            <v>11880</v>
          </cell>
          <cell r="Q272">
            <v>23760</v>
          </cell>
          <cell r="R272">
            <v>273240</v>
          </cell>
        </row>
        <row r="273">
          <cell r="F273">
            <v>1406110741</v>
          </cell>
          <cell r="G273" t="str">
            <v>Hoàng Mạnh Cường</v>
          </cell>
          <cell r="H273">
            <v>2156</v>
          </cell>
          <cell r="I273">
            <v>2150</v>
          </cell>
          <cell r="J273">
            <v>6</v>
          </cell>
          <cell r="K273">
            <v>6</v>
          </cell>
          <cell r="L273">
            <v>0</v>
          </cell>
          <cell r="M273">
            <v>0</v>
          </cell>
          <cell r="N273">
            <v>0</v>
          </cell>
          <cell r="O273">
            <v>39252</v>
          </cell>
          <cell r="P273">
            <v>1963</v>
          </cell>
          <cell r="Q273">
            <v>3925</v>
          </cell>
          <cell r="R273">
            <v>45140</v>
          </cell>
        </row>
        <row r="274">
          <cell r="F274">
            <v>1406111701</v>
          </cell>
          <cell r="G274" t="str">
            <v>Nguyễn Thanh Vân</v>
          </cell>
          <cell r="H274">
            <v>1463</v>
          </cell>
          <cell r="I274">
            <v>1458</v>
          </cell>
          <cell r="J274">
            <v>5</v>
          </cell>
          <cell r="K274">
            <v>5</v>
          </cell>
          <cell r="L274">
            <v>0</v>
          </cell>
          <cell r="M274">
            <v>0</v>
          </cell>
          <cell r="N274">
            <v>0</v>
          </cell>
          <cell r="O274">
            <v>32710</v>
          </cell>
          <cell r="P274">
            <v>1636</v>
          </cell>
          <cell r="Q274">
            <v>3271</v>
          </cell>
          <cell r="R274">
            <v>37617</v>
          </cell>
        </row>
        <row r="275">
          <cell r="F275">
            <v>1406110743</v>
          </cell>
          <cell r="G275" t="str">
            <v>Nguyễn Thị Hiên</v>
          </cell>
          <cell r="H275">
            <v>3470</v>
          </cell>
          <cell r="I275">
            <v>3464</v>
          </cell>
          <cell r="J275">
            <v>6</v>
          </cell>
          <cell r="K275">
            <v>6</v>
          </cell>
          <cell r="L275">
            <v>0</v>
          </cell>
          <cell r="M275">
            <v>0</v>
          </cell>
          <cell r="N275">
            <v>0</v>
          </cell>
          <cell r="O275">
            <v>39252</v>
          </cell>
          <cell r="P275">
            <v>1963</v>
          </cell>
          <cell r="Q275">
            <v>3925</v>
          </cell>
          <cell r="R275">
            <v>45140</v>
          </cell>
        </row>
        <row r="276">
          <cell r="F276">
            <v>1406110744</v>
          </cell>
          <cell r="G276" t="str">
            <v>Nguyễn Mạnh Cường</v>
          </cell>
          <cell r="H276">
            <v>2301</v>
          </cell>
          <cell r="I276">
            <v>2285</v>
          </cell>
          <cell r="J276">
            <v>16</v>
          </cell>
          <cell r="K276">
            <v>10</v>
          </cell>
          <cell r="L276">
            <v>6</v>
          </cell>
          <cell r="M276">
            <v>0</v>
          </cell>
          <cell r="N276">
            <v>0</v>
          </cell>
          <cell r="O276">
            <v>111764</v>
          </cell>
          <cell r="P276">
            <v>5588</v>
          </cell>
          <cell r="Q276">
            <v>11176</v>
          </cell>
          <cell r="R276">
            <v>128528</v>
          </cell>
        </row>
        <row r="277">
          <cell r="F277">
            <v>1406111376</v>
          </cell>
          <cell r="G277" t="str">
            <v>Nguyễn Thị Thu Hương</v>
          </cell>
          <cell r="H277">
            <v>2774</v>
          </cell>
          <cell r="I277">
            <v>2772</v>
          </cell>
          <cell r="J277">
            <v>2</v>
          </cell>
          <cell r="K277">
            <v>2</v>
          </cell>
          <cell r="L277">
            <v>0</v>
          </cell>
          <cell r="M277">
            <v>0</v>
          </cell>
          <cell r="N277">
            <v>0</v>
          </cell>
          <cell r="O277">
            <v>13084</v>
          </cell>
          <cell r="P277">
            <v>654</v>
          </cell>
          <cell r="Q277">
            <v>1308</v>
          </cell>
          <cell r="R277">
            <v>15046</v>
          </cell>
        </row>
        <row r="278">
          <cell r="F278">
            <v>1406110745</v>
          </cell>
          <cell r="G278" t="str">
            <v>Trần Thị Tố Nga</v>
          </cell>
          <cell r="H278">
            <v>3281</v>
          </cell>
          <cell r="I278">
            <v>3254</v>
          </cell>
          <cell r="J278">
            <v>27</v>
          </cell>
          <cell r="K278">
            <v>10</v>
          </cell>
          <cell r="L278">
            <v>10</v>
          </cell>
          <cell r="M278">
            <v>7</v>
          </cell>
          <cell r="N278">
            <v>0</v>
          </cell>
          <cell r="O278">
            <v>209118</v>
          </cell>
          <cell r="P278">
            <v>10456</v>
          </cell>
          <cell r="Q278">
            <v>20912</v>
          </cell>
          <cell r="R278">
            <v>240486</v>
          </cell>
        </row>
        <row r="279">
          <cell r="F279">
            <v>1406110746</v>
          </cell>
          <cell r="G279" t="str">
            <v>Lê Đức Trung</v>
          </cell>
          <cell r="H279">
            <v>4694</v>
          </cell>
          <cell r="I279">
            <v>4673</v>
          </cell>
          <cell r="J279">
            <v>21</v>
          </cell>
          <cell r="K279">
            <v>10</v>
          </cell>
          <cell r="L279">
            <v>10</v>
          </cell>
          <cell r="M279">
            <v>1</v>
          </cell>
          <cell r="N279">
            <v>0</v>
          </cell>
          <cell r="O279">
            <v>152154</v>
          </cell>
          <cell r="P279">
            <v>7608</v>
          </cell>
          <cell r="Q279">
            <v>15215</v>
          </cell>
          <cell r="R279">
            <v>174977</v>
          </cell>
        </row>
        <row r="280">
          <cell r="F280">
            <v>1406110747</v>
          </cell>
          <cell r="G280" t="str">
            <v> Park kuynchul</v>
          </cell>
          <cell r="H280">
            <v>3604</v>
          </cell>
          <cell r="I280">
            <v>3592</v>
          </cell>
          <cell r="J280">
            <v>12</v>
          </cell>
          <cell r="K280">
            <v>10</v>
          </cell>
          <cell r="L280">
            <v>2</v>
          </cell>
          <cell r="M280">
            <v>0</v>
          </cell>
          <cell r="N280">
            <v>0</v>
          </cell>
          <cell r="O280">
            <v>80868</v>
          </cell>
          <cell r="P280">
            <v>4043</v>
          </cell>
          <cell r="Q280">
            <v>8087</v>
          </cell>
          <cell r="R280">
            <v>92998</v>
          </cell>
        </row>
        <row r="281">
          <cell r="F281">
            <v>1406111120</v>
          </cell>
          <cell r="G281" t="str">
            <v>Đặng Duy Tùng</v>
          </cell>
          <cell r="H281">
            <v>4297</v>
          </cell>
          <cell r="I281">
            <v>4289</v>
          </cell>
          <cell r="J281">
            <v>8</v>
          </cell>
          <cell r="K281">
            <v>8</v>
          </cell>
          <cell r="L281">
            <v>0</v>
          </cell>
          <cell r="M281">
            <v>0</v>
          </cell>
          <cell r="N281">
            <v>0</v>
          </cell>
          <cell r="O281">
            <v>52336</v>
          </cell>
          <cell r="P281">
            <v>2617</v>
          </cell>
          <cell r="Q281">
            <v>5234</v>
          </cell>
          <cell r="R281">
            <v>60187</v>
          </cell>
        </row>
        <row r="282">
          <cell r="F282">
            <v>1406110749</v>
          </cell>
          <cell r="G282" t="str">
            <v>Kim Yu San</v>
          </cell>
          <cell r="H282">
            <v>1525</v>
          </cell>
          <cell r="I282">
            <v>1521</v>
          </cell>
          <cell r="J282">
            <v>4</v>
          </cell>
          <cell r="K282">
            <v>4</v>
          </cell>
          <cell r="L282">
            <v>0</v>
          </cell>
          <cell r="M282">
            <v>0</v>
          </cell>
          <cell r="N282">
            <v>0</v>
          </cell>
          <cell r="O282">
            <v>26168</v>
          </cell>
          <cell r="P282">
            <v>1308</v>
          </cell>
          <cell r="Q282">
            <v>2617</v>
          </cell>
          <cell r="R282">
            <v>30093</v>
          </cell>
        </row>
        <row r="283">
          <cell r="F283">
            <v>1406110750</v>
          </cell>
          <cell r="G283" t="str">
            <v>Vũ Lộc</v>
          </cell>
          <cell r="H283">
            <v>1967</v>
          </cell>
          <cell r="I283">
            <v>1961</v>
          </cell>
          <cell r="J283">
            <v>6</v>
          </cell>
          <cell r="K283">
            <v>6</v>
          </cell>
          <cell r="L283">
            <v>0</v>
          </cell>
          <cell r="M283">
            <v>0</v>
          </cell>
          <cell r="N283">
            <v>0</v>
          </cell>
          <cell r="O283">
            <v>39252</v>
          </cell>
          <cell r="P283">
            <v>1963</v>
          </cell>
          <cell r="Q283">
            <v>3925</v>
          </cell>
          <cell r="R283">
            <v>45140</v>
          </cell>
        </row>
        <row r="284">
          <cell r="F284">
            <v>1406110751</v>
          </cell>
          <cell r="G284" t="str">
            <v>Nguyễn Minh Huy</v>
          </cell>
          <cell r="H284">
            <v>2597</v>
          </cell>
          <cell r="I284">
            <v>2566</v>
          </cell>
          <cell r="J284">
            <v>31</v>
          </cell>
          <cell r="K284">
            <v>10</v>
          </cell>
          <cell r="L284">
            <v>10</v>
          </cell>
          <cell r="M284">
            <v>10</v>
          </cell>
          <cell r="N284">
            <v>1</v>
          </cell>
          <cell r="O284">
            <v>255046</v>
          </cell>
          <cell r="P284">
            <v>12752</v>
          </cell>
          <cell r="Q284">
            <v>25505</v>
          </cell>
          <cell r="R284">
            <v>293303</v>
          </cell>
        </row>
        <row r="285">
          <cell r="F285">
            <v>1406110752</v>
          </cell>
          <cell r="G285" t="str">
            <v>Nguyễn Xuân Dịnh</v>
          </cell>
          <cell r="H285">
            <v>2793</v>
          </cell>
          <cell r="I285">
            <v>2781</v>
          </cell>
          <cell r="J285">
            <v>12</v>
          </cell>
          <cell r="K285">
            <v>10</v>
          </cell>
          <cell r="L285">
            <v>2</v>
          </cell>
          <cell r="M285">
            <v>0</v>
          </cell>
          <cell r="N285">
            <v>0</v>
          </cell>
          <cell r="O285">
            <v>80868</v>
          </cell>
          <cell r="P285">
            <v>4043</v>
          </cell>
          <cell r="Q285">
            <v>8087</v>
          </cell>
          <cell r="R285">
            <v>92998</v>
          </cell>
        </row>
        <row r="286">
          <cell r="F286">
            <v>1406110753</v>
          </cell>
          <cell r="G286" t="str">
            <v>Nguyễn Thị phương Vân</v>
          </cell>
          <cell r="H286">
            <v>3846</v>
          </cell>
          <cell r="I286">
            <v>3828</v>
          </cell>
          <cell r="J286">
            <v>18</v>
          </cell>
          <cell r="K286">
            <v>10</v>
          </cell>
          <cell r="L286">
            <v>8</v>
          </cell>
          <cell r="M286">
            <v>0</v>
          </cell>
          <cell r="N286">
            <v>0</v>
          </cell>
          <cell r="O286">
            <v>127212</v>
          </cell>
          <cell r="P286">
            <v>6361</v>
          </cell>
          <cell r="Q286">
            <v>12721</v>
          </cell>
          <cell r="R286">
            <v>146294</v>
          </cell>
        </row>
        <row r="287">
          <cell r="F287">
            <v>1406111702</v>
          </cell>
          <cell r="G287" t="str">
            <v>Đỗ Thị Mỹ Ngọc</v>
          </cell>
          <cell r="H287">
            <v>3370</v>
          </cell>
          <cell r="I287">
            <v>3359</v>
          </cell>
          <cell r="J287">
            <v>11</v>
          </cell>
          <cell r="K287">
            <v>10</v>
          </cell>
          <cell r="L287">
            <v>1</v>
          </cell>
          <cell r="M287">
            <v>0</v>
          </cell>
          <cell r="N287">
            <v>0</v>
          </cell>
          <cell r="O287">
            <v>73144</v>
          </cell>
          <cell r="P287">
            <v>3657</v>
          </cell>
          <cell r="Q287">
            <v>7314</v>
          </cell>
          <cell r="R287">
            <v>84115</v>
          </cell>
        </row>
        <row r="288">
          <cell r="F288">
            <v>1406110755</v>
          </cell>
          <cell r="G288" t="str">
            <v>Trần Hải Học</v>
          </cell>
          <cell r="H288">
            <v>3448</v>
          </cell>
          <cell r="I288">
            <v>3442</v>
          </cell>
          <cell r="J288">
            <v>6</v>
          </cell>
          <cell r="K288">
            <v>6</v>
          </cell>
          <cell r="L288">
            <v>0</v>
          </cell>
          <cell r="M288">
            <v>0</v>
          </cell>
          <cell r="N288">
            <v>0</v>
          </cell>
          <cell r="O288">
            <v>39252</v>
          </cell>
          <cell r="P288">
            <v>1963</v>
          </cell>
          <cell r="Q288">
            <v>3925</v>
          </cell>
          <cell r="R288">
            <v>45140</v>
          </cell>
        </row>
        <row r="289">
          <cell r="F289">
            <v>1406111703</v>
          </cell>
          <cell r="G289" t="str">
            <v>Phạm Đình Thông</v>
          </cell>
          <cell r="H289">
            <v>3257</v>
          </cell>
          <cell r="I289">
            <v>3244</v>
          </cell>
          <cell r="J289">
            <v>13</v>
          </cell>
          <cell r="K289">
            <v>10</v>
          </cell>
          <cell r="L289">
            <v>3</v>
          </cell>
          <cell r="M289">
            <v>0</v>
          </cell>
          <cell r="N289">
            <v>0</v>
          </cell>
          <cell r="O289">
            <v>88592</v>
          </cell>
          <cell r="P289">
            <v>4430</v>
          </cell>
          <cell r="Q289">
            <v>8859</v>
          </cell>
          <cell r="R289">
            <v>101881</v>
          </cell>
        </row>
        <row r="290">
          <cell r="F290">
            <v>1406110757</v>
          </cell>
          <cell r="G290" t="str">
            <v>Trịnh Mai Linh</v>
          </cell>
          <cell r="H290">
            <v>3915</v>
          </cell>
          <cell r="I290">
            <v>3908</v>
          </cell>
          <cell r="J290">
            <v>7</v>
          </cell>
          <cell r="K290">
            <v>7</v>
          </cell>
          <cell r="L290">
            <v>0</v>
          </cell>
          <cell r="M290">
            <v>0</v>
          </cell>
          <cell r="N290">
            <v>0</v>
          </cell>
          <cell r="O290">
            <v>45794</v>
          </cell>
          <cell r="P290">
            <v>2290</v>
          </cell>
          <cell r="Q290">
            <v>4579</v>
          </cell>
          <cell r="R290">
            <v>52663</v>
          </cell>
        </row>
        <row r="291">
          <cell r="F291">
            <v>1406110758</v>
          </cell>
          <cell r="G291" t="str">
            <v>Trịnh Mai Linh</v>
          </cell>
          <cell r="H291">
            <v>3769</v>
          </cell>
          <cell r="I291">
            <v>3734</v>
          </cell>
          <cell r="J291">
            <v>35</v>
          </cell>
          <cell r="K291">
            <v>10</v>
          </cell>
          <cell r="L291">
            <v>10</v>
          </cell>
          <cell r="M291">
            <v>10</v>
          </cell>
          <cell r="N291">
            <v>5</v>
          </cell>
          <cell r="O291">
            <v>324830</v>
          </cell>
          <cell r="P291">
            <v>16242</v>
          </cell>
          <cell r="Q291">
            <v>32483</v>
          </cell>
          <cell r="R291">
            <v>373555</v>
          </cell>
        </row>
        <row r="292">
          <cell r="F292">
            <v>1406110759</v>
          </cell>
          <cell r="G292" t="str">
            <v>Nguyễn Duy Hưng</v>
          </cell>
          <cell r="H292">
            <v>5839</v>
          </cell>
          <cell r="I292">
            <v>5816</v>
          </cell>
          <cell r="J292">
            <v>23</v>
          </cell>
          <cell r="K292">
            <v>10</v>
          </cell>
          <cell r="L292">
            <v>10</v>
          </cell>
          <cell r="M292">
            <v>3</v>
          </cell>
          <cell r="N292">
            <v>0</v>
          </cell>
          <cell r="O292">
            <v>171142</v>
          </cell>
          <cell r="P292">
            <v>8557</v>
          </cell>
          <cell r="Q292">
            <v>17114</v>
          </cell>
          <cell r="R292">
            <v>196813</v>
          </cell>
        </row>
        <row r="293">
          <cell r="F293">
            <v>1406110760</v>
          </cell>
          <cell r="G293" t="str">
            <v>Khổng Anh Cường</v>
          </cell>
          <cell r="H293">
            <v>4480</v>
          </cell>
          <cell r="I293">
            <v>4447</v>
          </cell>
          <cell r="J293">
            <v>33</v>
          </cell>
          <cell r="K293">
            <v>10</v>
          </cell>
          <cell r="L293">
            <v>10</v>
          </cell>
          <cell r="M293">
            <v>10</v>
          </cell>
          <cell r="N293">
            <v>3</v>
          </cell>
          <cell r="O293">
            <v>289938</v>
          </cell>
          <cell r="P293">
            <v>14497</v>
          </cell>
          <cell r="Q293">
            <v>28994</v>
          </cell>
          <cell r="R293">
            <v>333429</v>
          </cell>
        </row>
        <row r="294">
          <cell r="F294">
            <v>1406110761</v>
          </cell>
          <cell r="G294" t="str">
            <v>Đặng Thị Bích Hòa</v>
          </cell>
          <cell r="H294">
            <v>3806</v>
          </cell>
          <cell r="I294">
            <v>3794</v>
          </cell>
          <cell r="J294">
            <v>12</v>
          </cell>
          <cell r="K294">
            <v>10</v>
          </cell>
          <cell r="L294">
            <v>2</v>
          </cell>
          <cell r="M294">
            <v>0</v>
          </cell>
          <cell r="N294">
            <v>0</v>
          </cell>
          <cell r="O294">
            <v>80868</v>
          </cell>
          <cell r="P294">
            <v>4043</v>
          </cell>
          <cell r="Q294">
            <v>8087</v>
          </cell>
          <cell r="R294">
            <v>92998</v>
          </cell>
        </row>
        <row r="295">
          <cell r="F295">
            <v>1406110762</v>
          </cell>
          <cell r="G295" t="str">
            <v>Vũ Xuân Trường</v>
          </cell>
          <cell r="H295">
            <v>2200</v>
          </cell>
          <cell r="I295">
            <v>2185</v>
          </cell>
          <cell r="J295">
            <v>15</v>
          </cell>
          <cell r="K295">
            <v>10</v>
          </cell>
          <cell r="L295">
            <v>5</v>
          </cell>
          <cell r="M295">
            <v>0</v>
          </cell>
          <cell r="N295">
            <v>0</v>
          </cell>
          <cell r="O295">
            <v>104040</v>
          </cell>
          <cell r="P295">
            <v>5202</v>
          </cell>
          <cell r="Q295">
            <v>10404</v>
          </cell>
          <cell r="R295">
            <v>119646</v>
          </cell>
        </row>
        <row r="296">
          <cell r="F296">
            <v>1406110763</v>
          </cell>
          <cell r="G296" t="str">
            <v>Vũ Thị Thoa</v>
          </cell>
          <cell r="H296">
            <v>4702</v>
          </cell>
          <cell r="I296">
            <v>4702</v>
          </cell>
          <cell r="J296">
            <v>0</v>
          </cell>
          <cell r="K296">
            <v>0</v>
          </cell>
          <cell r="L296">
            <v>0</v>
          </cell>
          <cell r="M296">
            <v>0</v>
          </cell>
          <cell r="N296">
            <v>0</v>
          </cell>
          <cell r="O296">
            <v>0</v>
          </cell>
          <cell r="P296">
            <v>0</v>
          </cell>
          <cell r="Q296">
            <v>0</v>
          </cell>
          <cell r="R296">
            <v>0</v>
          </cell>
        </row>
        <row r="297">
          <cell r="F297">
            <v>1406110764</v>
          </cell>
          <cell r="G297" t="str">
            <v>Vũ Thị Thoa</v>
          </cell>
          <cell r="H297">
            <v>5240</v>
          </cell>
          <cell r="I297">
            <v>5240</v>
          </cell>
          <cell r="J297">
            <v>0</v>
          </cell>
          <cell r="K297">
            <v>0</v>
          </cell>
          <cell r="L297">
            <v>0</v>
          </cell>
          <cell r="M297">
            <v>0</v>
          </cell>
          <cell r="N297">
            <v>0</v>
          </cell>
          <cell r="O297">
            <v>0</v>
          </cell>
          <cell r="P297">
            <v>0</v>
          </cell>
          <cell r="Q297">
            <v>0</v>
          </cell>
          <cell r="R297">
            <v>0</v>
          </cell>
        </row>
        <row r="298">
          <cell r="F298">
            <v>1406111737</v>
          </cell>
          <cell r="G298" t="str">
            <v>Vũ Thị Thoa</v>
          </cell>
          <cell r="H298">
            <v>5926</v>
          </cell>
          <cell r="I298">
            <v>5926</v>
          </cell>
          <cell r="J298">
            <v>0</v>
          </cell>
          <cell r="K298">
            <v>0</v>
          </cell>
          <cell r="L298">
            <v>0</v>
          </cell>
          <cell r="M298">
            <v>0</v>
          </cell>
          <cell r="N298">
            <v>0</v>
          </cell>
          <cell r="O298">
            <v>0</v>
          </cell>
          <cell r="P298">
            <v>0</v>
          </cell>
          <cell r="Q298">
            <v>0</v>
          </cell>
          <cell r="R298">
            <v>0</v>
          </cell>
        </row>
        <row r="299">
          <cell r="F299">
            <v>1406110765</v>
          </cell>
          <cell r="G299" t="str">
            <v>Nguyễn Thị Nga</v>
          </cell>
          <cell r="H299">
            <v>3106</v>
          </cell>
          <cell r="I299">
            <v>3100</v>
          </cell>
          <cell r="J299">
            <v>6</v>
          </cell>
          <cell r="K299">
            <v>6</v>
          </cell>
          <cell r="L299">
            <v>0</v>
          </cell>
          <cell r="M299">
            <v>0</v>
          </cell>
          <cell r="N299">
            <v>0</v>
          </cell>
          <cell r="O299">
            <v>39252</v>
          </cell>
          <cell r="P299">
            <v>1963</v>
          </cell>
          <cell r="Q299">
            <v>3925</v>
          </cell>
          <cell r="R299">
            <v>45140</v>
          </cell>
        </row>
        <row r="300">
          <cell r="F300">
            <v>1406110766</v>
          </cell>
          <cell r="G300" t="str">
            <v>Trần Xuân Thanh</v>
          </cell>
          <cell r="H300">
            <v>3878</v>
          </cell>
          <cell r="I300">
            <v>3873</v>
          </cell>
          <cell r="J300">
            <v>5</v>
          </cell>
          <cell r="K300">
            <v>5</v>
          </cell>
          <cell r="L300">
            <v>0</v>
          </cell>
          <cell r="M300">
            <v>0</v>
          </cell>
          <cell r="N300">
            <v>0</v>
          </cell>
          <cell r="O300">
            <v>32710</v>
          </cell>
          <cell r="P300">
            <v>1636</v>
          </cell>
          <cell r="Q300">
            <v>3271</v>
          </cell>
          <cell r="R300">
            <v>37617</v>
          </cell>
        </row>
        <row r="301">
          <cell r="F301">
            <v>1406111716</v>
          </cell>
          <cell r="G301" t="str">
            <v>Nguyễn Thị Hưng</v>
          </cell>
          <cell r="H301">
            <v>3179</v>
          </cell>
          <cell r="I301">
            <v>3169</v>
          </cell>
          <cell r="J301">
            <v>10</v>
          </cell>
          <cell r="K301">
            <v>10</v>
          </cell>
          <cell r="L301">
            <v>0</v>
          </cell>
          <cell r="M301">
            <v>0</v>
          </cell>
          <cell r="N301">
            <v>0</v>
          </cell>
          <cell r="O301">
            <v>65420</v>
          </cell>
          <cell r="P301">
            <v>3271</v>
          </cell>
          <cell r="Q301">
            <v>6542</v>
          </cell>
          <cell r="R301">
            <v>75233</v>
          </cell>
        </row>
        <row r="302">
          <cell r="F302">
            <v>1406110768</v>
          </cell>
          <cell r="G302" t="str">
            <v>Nguyễn Sinh Hiền</v>
          </cell>
          <cell r="H302">
            <v>5528</v>
          </cell>
          <cell r="I302">
            <v>5515</v>
          </cell>
          <cell r="J302">
            <v>13</v>
          </cell>
          <cell r="K302">
            <v>10</v>
          </cell>
          <cell r="L302">
            <v>3</v>
          </cell>
          <cell r="M302">
            <v>0</v>
          </cell>
          <cell r="N302">
            <v>0</v>
          </cell>
          <cell r="O302">
            <v>88592</v>
          </cell>
          <cell r="P302">
            <v>4430</v>
          </cell>
          <cell r="Q302">
            <v>8859</v>
          </cell>
          <cell r="R302">
            <v>101881</v>
          </cell>
        </row>
        <row r="303">
          <cell r="F303">
            <v>1406110769</v>
          </cell>
          <cell r="G303" t="str">
            <v>Lại Quang Long</v>
          </cell>
          <cell r="H303">
            <v>2098</v>
          </cell>
          <cell r="I303">
            <v>2082</v>
          </cell>
          <cell r="J303">
            <v>16</v>
          </cell>
          <cell r="K303">
            <v>10</v>
          </cell>
          <cell r="L303">
            <v>6</v>
          </cell>
          <cell r="M303">
            <v>0</v>
          </cell>
          <cell r="N303">
            <v>0</v>
          </cell>
          <cell r="O303">
            <v>111764</v>
          </cell>
          <cell r="P303">
            <v>5588</v>
          </cell>
          <cell r="Q303">
            <v>11176</v>
          </cell>
          <cell r="R303">
            <v>128528</v>
          </cell>
        </row>
        <row r="304">
          <cell r="F304">
            <v>1406110770</v>
          </cell>
          <cell r="G304" t="str">
            <v>Nguyễn Thị Quang</v>
          </cell>
          <cell r="H304">
            <v>1968</v>
          </cell>
          <cell r="I304">
            <v>1961</v>
          </cell>
          <cell r="J304">
            <v>7</v>
          </cell>
          <cell r="K304">
            <v>7</v>
          </cell>
          <cell r="L304">
            <v>0</v>
          </cell>
          <cell r="M304">
            <v>0</v>
          </cell>
          <cell r="N304">
            <v>0</v>
          </cell>
          <cell r="O304">
            <v>45794</v>
          </cell>
          <cell r="P304">
            <v>2290</v>
          </cell>
          <cell r="Q304">
            <v>4579</v>
          </cell>
          <cell r="R304">
            <v>52663</v>
          </cell>
        </row>
        <row r="305">
          <cell r="F305">
            <v>1406110771</v>
          </cell>
          <cell r="G305" t="str">
            <v>Phạm Lan Dung</v>
          </cell>
          <cell r="H305">
            <v>2627</v>
          </cell>
          <cell r="I305">
            <v>2623</v>
          </cell>
          <cell r="J305">
            <v>4</v>
          </cell>
          <cell r="K305">
            <v>4</v>
          </cell>
          <cell r="L305">
            <v>0</v>
          </cell>
          <cell r="M305">
            <v>0</v>
          </cell>
          <cell r="N305">
            <v>0</v>
          </cell>
          <cell r="O305">
            <v>26168</v>
          </cell>
          <cell r="P305">
            <v>1308</v>
          </cell>
          <cell r="Q305">
            <v>2617</v>
          </cell>
          <cell r="R305">
            <v>30093</v>
          </cell>
        </row>
        <row r="306">
          <cell r="F306">
            <v>1406110772</v>
          </cell>
          <cell r="G306" t="str">
            <v>Nguyễn Xuân Khang</v>
          </cell>
          <cell r="H306">
            <v>3315</v>
          </cell>
          <cell r="I306">
            <v>3262</v>
          </cell>
          <cell r="J306">
            <v>53</v>
          </cell>
          <cell r="K306">
            <v>10</v>
          </cell>
          <cell r="L306">
            <v>10</v>
          </cell>
          <cell r="M306">
            <v>10</v>
          </cell>
          <cell r="N306">
            <v>23</v>
          </cell>
          <cell r="O306">
            <v>638858</v>
          </cell>
          <cell r="P306">
            <v>31943</v>
          </cell>
          <cell r="Q306">
            <v>63886</v>
          </cell>
          <cell r="R306">
            <v>734687</v>
          </cell>
        </row>
        <row r="307">
          <cell r="F307">
            <v>1406110773</v>
          </cell>
          <cell r="G307" t="str">
            <v>Phạm Thị Hương Hạnh</v>
          </cell>
          <cell r="H307">
            <v>3402</v>
          </cell>
          <cell r="I307">
            <v>3364</v>
          </cell>
          <cell r="J307">
            <v>38</v>
          </cell>
          <cell r="K307">
            <v>10</v>
          </cell>
          <cell r="L307">
            <v>10</v>
          </cell>
          <cell r="M307">
            <v>10</v>
          </cell>
          <cell r="N307">
            <v>8</v>
          </cell>
          <cell r="O307">
            <v>377168</v>
          </cell>
          <cell r="P307">
            <v>18858</v>
          </cell>
          <cell r="Q307">
            <v>37717</v>
          </cell>
          <cell r="R307">
            <v>433743</v>
          </cell>
        </row>
        <row r="308">
          <cell r="F308">
            <v>1406110774</v>
          </cell>
          <cell r="G308" t="str">
            <v>Lê Thanh Quỳnh</v>
          </cell>
          <cell r="H308">
            <v>3366</v>
          </cell>
          <cell r="I308">
            <v>3355</v>
          </cell>
          <cell r="J308">
            <v>11</v>
          </cell>
          <cell r="K308">
            <v>10</v>
          </cell>
          <cell r="L308">
            <v>1</v>
          </cell>
          <cell r="M308">
            <v>0</v>
          </cell>
          <cell r="N308">
            <v>0</v>
          </cell>
          <cell r="O308">
            <v>73144</v>
          </cell>
          <cell r="P308">
            <v>3657</v>
          </cell>
          <cell r="Q308">
            <v>7314</v>
          </cell>
          <cell r="R308">
            <v>84115</v>
          </cell>
        </row>
        <row r="309">
          <cell r="F309">
            <v>1406110775</v>
          </cell>
          <cell r="G309" t="str">
            <v>Nguyễn Việt Nam</v>
          </cell>
          <cell r="H309">
            <v>5724</v>
          </cell>
          <cell r="I309">
            <v>5688</v>
          </cell>
          <cell r="J309">
            <v>36</v>
          </cell>
          <cell r="K309">
            <v>10</v>
          </cell>
          <cell r="L309">
            <v>10</v>
          </cell>
          <cell r="M309">
            <v>10</v>
          </cell>
          <cell r="N309">
            <v>6</v>
          </cell>
          <cell r="O309">
            <v>342276</v>
          </cell>
          <cell r="P309">
            <v>17114</v>
          </cell>
          <cell r="Q309">
            <v>34228</v>
          </cell>
          <cell r="R309">
            <v>393618</v>
          </cell>
        </row>
        <row r="310">
          <cell r="F310">
            <v>1406110776</v>
          </cell>
          <cell r="G310" t="str">
            <v>Trương Uyên Thái</v>
          </cell>
          <cell r="H310">
            <v>3655</v>
          </cell>
          <cell r="I310">
            <v>3637</v>
          </cell>
          <cell r="J310">
            <v>18</v>
          </cell>
          <cell r="K310">
            <v>10</v>
          </cell>
          <cell r="L310">
            <v>8</v>
          </cell>
          <cell r="M310">
            <v>0</v>
          </cell>
          <cell r="N310">
            <v>0</v>
          </cell>
          <cell r="O310">
            <v>127212</v>
          </cell>
          <cell r="P310">
            <v>6361</v>
          </cell>
          <cell r="Q310">
            <v>12721</v>
          </cell>
          <cell r="R310">
            <v>146294</v>
          </cell>
        </row>
        <row r="311">
          <cell r="F311">
            <v>1406110777</v>
          </cell>
          <cell r="G311" t="str">
            <v>Nguyễn Kim Chi</v>
          </cell>
          <cell r="H311">
            <v>1286</v>
          </cell>
          <cell r="I311">
            <v>1286</v>
          </cell>
          <cell r="J311">
            <v>0</v>
          </cell>
          <cell r="K311">
            <v>0</v>
          </cell>
          <cell r="L311">
            <v>0</v>
          </cell>
          <cell r="M311">
            <v>0</v>
          </cell>
          <cell r="N311">
            <v>0</v>
          </cell>
          <cell r="O311">
            <v>0</v>
          </cell>
          <cell r="P311">
            <v>0</v>
          </cell>
          <cell r="Q311">
            <v>0</v>
          </cell>
          <cell r="R311">
            <v>0</v>
          </cell>
        </row>
        <row r="312">
          <cell r="F312">
            <v>1406110778</v>
          </cell>
          <cell r="G312" t="str">
            <v>Trần Văn Việt</v>
          </cell>
          <cell r="H312">
            <v>3414</v>
          </cell>
          <cell r="I312">
            <v>3401</v>
          </cell>
          <cell r="J312">
            <v>13</v>
          </cell>
          <cell r="K312">
            <v>10</v>
          </cell>
          <cell r="L312">
            <v>3</v>
          </cell>
          <cell r="M312">
            <v>0</v>
          </cell>
          <cell r="N312">
            <v>0</v>
          </cell>
          <cell r="O312">
            <v>88592</v>
          </cell>
          <cell r="P312">
            <v>4430</v>
          </cell>
          <cell r="Q312">
            <v>8859</v>
          </cell>
          <cell r="R312">
            <v>101881</v>
          </cell>
        </row>
        <row r="313">
          <cell r="F313">
            <v>1406110779</v>
          </cell>
          <cell r="G313" t="str">
            <v>Bùi Cao Tỉnh</v>
          </cell>
          <cell r="H313">
            <v>3837</v>
          </cell>
          <cell r="I313">
            <v>3818</v>
          </cell>
          <cell r="J313">
            <v>19</v>
          </cell>
          <cell r="K313">
            <v>10</v>
          </cell>
          <cell r="L313">
            <v>9</v>
          </cell>
          <cell r="M313">
            <v>0</v>
          </cell>
          <cell r="N313">
            <v>0</v>
          </cell>
          <cell r="O313">
            <v>134936</v>
          </cell>
          <cell r="P313">
            <v>6747</v>
          </cell>
          <cell r="Q313">
            <v>13494</v>
          </cell>
          <cell r="R313">
            <v>155177</v>
          </cell>
        </row>
        <row r="314">
          <cell r="F314">
            <v>1406110780</v>
          </cell>
          <cell r="G314" t="str">
            <v>Lê Mai Anh</v>
          </cell>
          <cell r="H314">
            <v>3264</v>
          </cell>
          <cell r="I314">
            <v>3246</v>
          </cell>
          <cell r="J314">
            <v>18</v>
          </cell>
          <cell r="K314">
            <v>10</v>
          </cell>
          <cell r="L314">
            <v>8</v>
          </cell>
          <cell r="M314">
            <v>0</v>
          </cell>
          <cell r="N314">
            <v>0</v>
          </cell>
          <cell r="O314">
            <v>127212</v>
          </cell>
          <cell r="P314">
            <v>6361</v>
          </cell>
          <cell r="Q314">
            <v>12721</v>
          </cell>
          <cell r="R314">
            <v>146294</v>
          </cell>
        </row>
        <row r="315">
          <cell r="F315">
            <v>1406110781</v>
          </cell>
          <cell r="G315" t="str">
            <v>Nguyễn Thị Hải Yến</v>
          </cell>
          <cell r="H315">
            <v>3136</v>
          </cell>
          <cell r="I315">
            <v>3132</v>
          </cell>
          <cell r="J315">
            <v>4</v>
          </cell>
          <cell r="K315">
            <v>4</v>
          </cell>
          <cell r="L315">
            <v>0</v>
          </cell>
          <cell r="M315">
            <v>0</v>
          </cell>
          <cell r="N315">
            <v>0</v>
          </cell>
          <cell r="O315">
            <v>26168</v>
          </cell>
          <cell r="P315">
            <v>1308</v>
          </cell>
          <cell r="Q315">
            <v>2617</v>
          </cell>
          <cell r="R315">
            <v>30093</v>
          </cell>
        </row>
        <row r="316">
          <cell r="F316">
            <v>1406110317</v>
          </cell>
          <cell r="G316" t="str">
            <v>Lã Thị Thu Yến</v>
          </cell>
          <cell r="H316">
            <v>5220</v>
          </cell>
          <cell r="I316">
            <v>5190</v>
          </cell>
          <cell r="J316">
            <v>30</v>
          </cell>
          <cell r="K316">
            <v>10</v>
          </cell>
          <cell r="L316">
            <v>10</v>
          </cell>
          <cell r="M316">
            <v>10</v>
          </cell>
          <cell r="N316">
            <v>0</v>
          </cell>
          <cell r="O316">
            <v>237600</v>
          </cell>
          <cell r="P316">
            <v>11880</v>
          </cell>
          <cell r="Q316">
            <v>23760</v>
          </cell>
          <cell r="R316">
            <v>273240</v>
          </cell>
        </row>
        <row r="317">
          <cell r="F317">
            <v>1406111544</v>
          </cell>
          <cell r="G317" t="str">
            <v>Lê Thị Quỳnh Trang</v>
          </cell>
          <cell r="H317">
            <v>4674</v>
          </cell>
          <cell r="I317">
            <v>4672</v>
          </cell>
          <cell r="J317">
            <v>2</v>
          </cell>
          <cell r="K317">
            <v>2</v>
          </cell>
          <cell r="L317">
            <v>0</v>
          </cell>
          <cell r="M317">
            <v>0</v>
          </cell>
          <cell r="N317">
            <v>0</v>
          </cell>
          <cell r="O317">
            <v>13084</v>
          </cell>
          <cell r="P317">
            <v>654</v>
          </cell>
          <cell r="Q317">
            <v>1308</v>
          </cell>
          <cell r="R317">
            <v>15046</v>
          </cell>
        </row>
        <row r="318">
          <cell r="F318">
            <v>1406110783</v>
          </cell>
          <cell r="G318" t="str">
            <v>Phạm Thanh Tùng</v>
          </cell>
          <cell r="H318">
            <v>3131</v>
          </cell>
          <cell r="I318">
            <v>3112</v>
          </cell>
          <cell r="J318">
            <v>19</v>
          </cell>
          <cell r="K318">
            <v>10</v>
          </cell>
          <cell r="L318">
            <v>9</v>
          </cell>
          <cell r="M318">
            <v>0</v>
          </cell>
          <cell r="N318">
            <v>0</v>
          </cell>
          <cell r="O318">
            <v>134936</v>
          </cell>
          <cell r="P318">
            <v>6747</v>
          </cell>
          <cell r="Q318">
            <v>13494</v>
          </cell>
          <cell r="R318">
            <v>155177</v>
          </cell>
        </row>
        <row r="319">
          <cell r="F319">
            <v>1406110784</v>
          </cell>
          <cell r="G319" t="str">
            <v>Nguyễn Thị Thu Hằng</v>
          </cell>
          <cell r="H319">
            <v>3708</v>
          </cell>
          <cell r="I319">
            <v>3688</v>
          </cell>
          <cell r="J319">
            <v>20</v>
          </cell>
          <cell r="K319">
            <v>10</v>
          </cell>
          <cell r="L319">
            <v>10</v>
          </cell>
          <cell r="M319">
            <v>0</v>
          </cell>
          <cell r="N319">
            <v>0</v>
          </cell>
          <cell r="O319">
            <v>142660</v>
          </cell>
          <cell r="P319">
            <v>7133</v>
          </cell>
          <cell r="Q319">
            <v>14266</v>
          </cell>
          <cell r="R319">
            <v>164059</v>
          </cell>
        </row>
        <row r="320">
          <cell r="F320">
            <v>1406110785</v>
          </cell>
          <cell r="G320" t="str">
            <v>Bùi Hải Nguyên</v>
          </cell>
          <cell r="H320">
            <v>5632</v>
          </cell>
          <cell r="I320">
            <v>5609</v>
          </cell>
          <cell r="J320">
            <v>23</v>
          </cell>
          <cell r="K320">
            <v>10</v>
          </cell>
          <cell r="L320">
            <v>10</v>
          </cell>
          <cell r="M320">
            <v>3</v>
          </cell>
          <cell r="N320">
            <v>0</v>
          </cell>
          <cell r="O320">
            <v>171142</v>
          </cell>
          <cell r="P320">
            <v>8557</v>
          </cell>
          <cell r="Q320">
            <v>17114</v>
          </cell>
          <cell r="R320">
            <v>196813</v>
          </cell>
        </row>
        <row r="321">
          <cell r="F321">
            <v>1406110786</v>
          </cell>
          <cell r="G321" t="str">
            <v>Cao Khánh Phương</v>
          </cell>
          <cell r="H321">
            <v>4644</v>
          </cell>
          <cell r="I321">
            <v>4616</v>
          </cell>
          <cell r="J321">
            <v>28</v>
          </cell>
          <cell r="K321">
            <v>10</v>
          </cell>
          <cell r="L321">
            <v>10</v>
          </cell>
          <cell r="M321">
            <v>8</v>
          </cell>
          <cell r="N321">
            <v>0</v>
          </cell>
          <cell r="O321">
            <v>218612</v>
          </cell>
          <cell r="P321">
            <v>10931</v>
          </cell>
          <cell r="Q321">
            <v>21861</v>
          </cell>
          <cell r="R321">
            <v>251404</v>
          </cell>
        </row>
        <row r="322">
          <cell r="F322">
            <v>1406110787</v>
          </cell>
          <cell r="G322" t="str">
            <v> Đào Anh Vũ</v>
          </cell>
          <cell r="H322">
            <v>3019</v>
          </cell>
          <cell r="I322">
            <v>3006</v>
          </cell>
          <cell r="J322">
            <v>13</v>
          </cell>
          <cell r="K322">
            <v>10</v>
          </cell>
          <cell r="L322">
            <v>3</v>
          </cell>
          <cell r="M322">
            <v>0</v>
          </cell>
          <cell r="N322">
            <v>0</v>
          </cell>
          <cell r="O322">
            <v>88592</v>
          </cell>
          <cell r="P322">
            <v>4430</v>
          </cell>
          <cell r="Q322">
            <v>8859</v>
          </cell>
          <cell r="R322">
            <v>101881</v>
          </cell>
        </row>
        <row r="323">
          <cell r="F323">
            <v>1406110323</v>
          </cell>
          <cell r="G323" t="str">
            <v>Phạm Đức Tú</v>
          </cell>
          <cell r="H323">
            <v>3672</v>
          </cell>
          <cell r="I323">
            <v>3651</v>
          </cell>
          <cell r="J323">
            <v>21</v>
          </cell>
          <cell r="K323">
            <v>10</v>
          </cell>
          <cell r="L323">
            <v>10</v>
          </cell>
          <cell r="M323">
            <v>1</v>
          </cell>
          <cell r="N323">
            <v>0</v>
          </cell>
          <cell r="O323">
            <v>152154</v>
          </cell>
          <cell r="P323">
            <v>7608</v>
          </cell>
          <cell r="Q323">
            <v>15215</v>
          </cell>
          <cell r="R323">
            <v>174977</v>
          </cell>
        </row>
        <row r="324">
          <cell r="F324">
            <v>1406111704</v>
          </cell>
          <cell r="G324" t="str">
            <v>Đào Thị Chân Phương</v>
          </cell>
          <cell r="H324">
            <v>1567</v>
          </cell>
          <cell r="I324">
            <v>1560</v>
          </cell>
          <cell r="J324">
            <v>7</v>
          </cell>
          <cell r="K324">
            <v>7</v>
          </cell>
          <cell r="L324">
            <v>0</v>
          </cell>
          <cell r="M324">
            <v>0</v>
          </cell>
          <cell r="N324">
            <v>0</v>
          </cell>
          <cell r="O324">
            <v>45794</v>
          </cell>
          <cell r="P324">
            <v>2290</v>
          </cell>
          <cell r="Q324">
            <v>4579</v>
          </cell>
          <cell r="R324">
            <v>52663</v>
          </cell>
        </row>
        <row r="325">
          <cell r="F325">
            <v>1406110790</v>
          </cell>
          <cell r="G325" t="str">
            <v>Phạm Thị Sáng</v>
          </cell>
          <cell r="H325">
            <v>3795</v>
          </cell>
          <cell r="I325">
            <v>3770</v>
          </cell>
          <cell r="J325">
            <v>25</v>
          </cell>
          <cell r="K325">
            <v>10</v>
          </cell>
          <cell r="L325">
            <v>10</v>
          </cell>
          <cell r="M325">
            <v>5</v>
          </cell>
          <cell r="N325">
            <v>0</v>
          </cell>
          <cell r="O325">
            <v>190130</v>
          </cell>
          <cell r="P325">
            <v>9507</v>
          </cell>
          <cell r="Q325">
            <v>19013</v>
          </cell>
          <cell r="R325">
            <v>218650</v>
          </cell>
        </row>
        <row r="326">
          <cell r="F326">
            <v>1406110791</v>
          </cell>
          <cell r="G326" t="str">
            <v>Bùi Thiện Minh</v>
          </cell>
          <cell r="H326">
            <v>3257</v>
          </cell>
          <cell r="I326">
            <v>3234</v>
          </cell>
          <cell r="J326">
            <v>23</v>
          </cell>
          <cell r="K326">
            <v>10</v>
          </cell>
          <cell r="L326">
            <v>10</v>
          </cell>
          <cell r="M326">
            <v>3</v>
          </cell>
          <cell r="N326">
            <v>0</v>
          </cell>
          <cell r="O326">
            <v>171142</v>
          </cell>
          <cell r="P326">
            <v>8557</v>
          </cell>
          <cell r="Q326">
            <v>17114</v>
          </cell>
          <cell r="R326">
            <v>196813</v>
          </cell>
        </row>
        <row r="327">
          <cell r="F327">
            <v>1406110792</v>
          </cell>
          <cell r="G327" t="str">
            <v>Nguyễn Vũ Long</v>
          </cell>
          <cell r="H327">
            <v>3172</v>
          </cell>
          <cell r="I327">
            <v>3160</v>
          </cell>
          <cell r="J327">
            <v>12</v>
          </cell>
          <cell r="K327">
            <v>10</v>
          </cell>
          <cell r="L327">
            <v>2</v>
          </cell>
          <cell r="M327">
            <v>0</v>
          </cell>
          <cell r="N327">
            <v>0</v>
          </cell>
          <cell r="O327">
            <v>80868</v>
          </cell>
          <cell r="P327">
            <v>4043</v>
          </cell>
          <cell r="Q327">
            <v>8087</v>
          </cell>
          <cell r="R327">
            <v>92998</v>
          </cell>
        </row>
        <row r="328">
          <cell r="F328">
            <v>1406110793</v>
          </cell>
          <cell r="G328" t="str">
            <v>Nguyễn Thị Lan Anh</v>
          </cell>
          <cell r="H328">
            <v>6440</v>
          </cell>
          <cell r="I328">
            <v>6409</v>
          </cell>
          <cell r="J328">
            <v>31</v>
          </cell>
          <cell r="K328">
            <v>10</v>
          </cell>
          <cell r="L328">
            <v>10</v>
          </cell>
          <cell r="M328">
            <v>10</v>
          </cell>
          <cell r="N328">
            <v>1</v>
          </cell>
          <cell r="O328">
            <v>255046</v>
          </cell>
          <cell r="P328">
            <v>12752</v>
          </cell>
          <cell r="Q328">
            <v>25505</v>
          </cell>
          <cell r="R328">
            <v>293303</v>
          </cell>
        </row>
        <row r="329">
          <cell r="F329">
            <v>1406110794</v>
          </cell>
          <cell r="G329" t="str">
            <v>Huỳnh Thị Quỳnh Nga</v>
          </cell>
          <cell r="H329">
            <v>6737</v>
          </cell>
          <cell r="I329">
            <v>6706</v>
          </cell>
          <cell r="J329">
            <v>31</v>
          </cell>
          <cell r="K329">
            <v>10</v>
          </cell>
          <cell r="L329">
            <v>10</v>
          </cell>
          <cell r="M329">
            <v>10</v>
          </cell>
          <cell r="N329">
            <v>1</v>
          </cell>
          <cell r="O329">
            <v>255046</v>
          </cell>
          <cell r="P329">
            <v>12752</v>
          </cell>
          <cell r="Q329">
            <v>25505</v>
          </cell>
          <cell r="R329">
            <v>293303</v>
          </cell>
        </row>
        <row r="330">
          <cell r="F330">
            <v>1406110795</v>
          </cell>
          <cell r="G330" t="str">
            <v>Nguyễn Việt Hùng</v>
          </cell>
          <cell r="H330">
            <v>5671</v>
          </cell>
          <cell r="I330">
            <v>5660</v>
          </cell>
          <cell r="J330">
            <v>11</v>
          </cell>
          <cell r="K330">
            <v>10</v>
          </cell>
          <cell r="L330">
            <v>1</v>
          </cell>
          <cell r="M330">
            <v>0</v>
          </cell>
          <cell r="N330">
            <v>0</v>
          </cell>
          <cell r="O330">
            <v>73144</v>
          </cell>
          <cell r="P330">
            <v>3657</v>
          </cell>
          <cell r="Q330">
            <v>7314</v>
          </cell>
          <cell r="R330">
            <v>84115</v>
          </cell>
        </row>
        <row r="331">
          <cell r="F331">
            <v>1406111705</v>
          </cell>
          <cell r="G331" t="str">
            <v>Nguyễn Thị Thành</v>
          </cell>
          <cell r="H331">
            <v>4072</v>
          </cell>
          <cell r="I331">
            <v>4072</v>
          </cell>
          <cell r="J331">
            <v>0</v>
          </cell>
          <cell r="K331">
            <v>0</v>
          </cell>
          <cell r="L331">
            <v>0</v>
          </cell>
          <cell r="M331">
            <v>0</v>
          </cell>
          <cell r="N331">
            <v>0</v>
          </cell>
          <cell r="O331">
            <v>0</v>
          </cell>
          <cell r="P331">
            <v>0</v>
          </cell>
          <cell r="Q331">
            <v>0</v>
          </cell>
          <cell r="R331">
            <v>0</v>
          </cell>
        </row>
        <row r="332">
          <cell r="F332">
            <v>1406110797</v>
          </cell>
          <cell r="G332" t="str">
            <v>Trần Thị Nga</v>
          </cell>
          <cell r="H332">
            <v>3230</v>
          </cell>
          <cell r="I332">
            <v>3216</v>
          </cell>
          <cell r="J332">
            <v>14</v>
          </cell>
          <cell r="K332">
            <v>10</v>
          </cell>
          <cell r="L332">
            <v>4</v>
          </cell>
          <cell r="M332">
            <v>0</v>
          </cell>
          <cell r="N332">
            <v>0</v>
          </cell>
          <cell r="O332">
            <v>96316</v>
          </cell>
          <cell r="P332">
            <v>4816</v>
          </cell>
          <cell r="Q332">
            <v>9632</v>
          </cell>
          <cell r="R332">
            <v>110764</v>
          </cell>
        </row>
        <row r="333">
          <cell r="F333">
            <v>1406110798</v>
          </cell>
          <cell r="G333" t="str">
            <v>Tô Tuấn</v>
          </cell>
          <cell r="H333">
            <v>4630</v>
          </cell>
          <cell r="I333">
            <v>4614</v>
          </cell>
          <cell r="J333">
            <v>16</v>
          </cell>
          <cell r="K333">
            <v>10</v>
          </cell>
          <cell r="L333">
            <v>6</v>
          </cell>
          <cell r="M333">
            <v>0</v>
          </cell>
          <cell r="N333">
            <v>0</v>
          </cell>
          <cell r="O333">
            <v>111764</v>
          </cell>
          <cell r="P333">
            <v>5588</v>
          </cell>
          <cell r="Q333">
            <v>11176</v>
          </cell>
          <cell r="R333">
            <v>128528</v>
          </cell>
        </row>
        <row r="334">
          <cell r="F334">
            <v>1406110799</v>
          </cell>
          <cell r="G334" t="str">
            <v>Trần Thị Lan Hương</v>
          </cell>
          <cell r="H334">
            <v>3525</v>
          </cell>
          <cell r="I334">
            <v>3497</v>
          </cell>
          <cell r="J334">
            <v>28</v>
          </cell>
          <cell r="K334">
            <v>10</v>
          </cell>
          <cell r="L334">
            <v>10</v>
          </cell>
          <cell r="M334">
            <v>8</v>
          </cell>
          <cell r="N334">
            <v>0</v>
          </cell>
          <cell r="O334">
            <v>218612</v>
          </cell>
          <cell r="P334">
            <v>10931</v>
          </cell>
          <cell r="Q334">
            <v>21861</v>
          </cell>
          <cell r="R334">
            <v>251404</v>
          </cell>
        </row>
        <row r="335">
          <cell r="F335">
            <v>1406110800</v>
          </cell>
          <cell r="G335" t="str">
            <v>Lê Mai Hương</v>
          </cell>
          <cell r="H335">
            <v>2822</v>
          </cell>
          <cell r="I335">
            <v>2802</v>
          </cell>
          <cell r="J335">
            <v>20</v>
          </cell>
          <cell r="K335">
            <v>10</v>
          </cell>
          <cell r="L335">
            <v>10</v>
          </cell>
          <cell r="M335">
            <v>0</v>
          </cell>
          <cell r="N335">
            <v>0</v>
          </cell>
          <cell r="O335">
            <v>142660</v>
          </cell>
          <cell r="P335">
            <v>7133</v>
          </cell>
          <cell r="Q335">
            <v>14266</v>
          </cell>
          <cell r="R335">
            <v>164059</v>
          </cell>
        </row>
        <row r="336">
          <cell r="F336">
            <v>1406110801</v>
          </cell>
          <cell r="G336" t="str">
            <v>Diệp Mỹ Liên</v>
          </cell>
          <cell r="H336">
            <v>3865</v>
          </cell>
          <cell r="I336">
            <v>3832</v>
          </cell>
          <cell r="J336">
            <v>33</v>
          </cell>
          <cell r="K336">
            <v>10</v>
          </cell>
          <cell r="L336">
            <v>10</v>
          </cell>
          <cell r="M336">
            <v>10</v>
          </cell>
          <cell r="N336">
            <v>3</v>
          </cell>
          <cell r="O336">
            <v>289938</v>
          </cell>
          <cell r="P336">
            <v>14497</v>
          </cell>
          <cell r="Q336">
            <v>28994</v>
          </cell>
          <cell r="R336">
            <v>333429</v>
          </cell>
        </row>
        <row r="337">
          <cell r="F337">
            <v>1406110337</v>
          </cell>
          <cell r="G337" t="str">
            <v>Nguyễn Thị Kim Chi</v>
          </cell>
          <cell r="H337">
            <v>2325</v>
          </cell>
          <cell r="I337">
            <v>2305</v>
          </cell>
          <cell r="J337">
            <v>20</v>
          </cell>
          <cell r="K337">
            <v>10</v>
          </cell>
          <cell r="L337">
            <v>10</v>
          </cell>
          <cell r="M337">
            <v>0</v>
          </cell>
          <cell r="N337">
            <v>0</v>
          </cell>
          <cell r="O337">
            <v>142660</v>
          </cell>
          <cell r="P337">
            <v>7133</v>
          </cell>
          <cell r="Q337">
            <v>14266</v>
          </cell>
          <cell r="R337">
            <v>164059</v>
          </cell>
        </row>
        <row r="338">
          <cell r="F338">
            <v>1406110803</v>
          </cell>
          <cell r="G338" t="str">
            <v>Hồ Thị Minh Tý</v>
          </cell>
          <cell r="H338">
            <v>3104</v>
          </cell>
          <cell r="I338">
            <v>3087</v>
          </cell>
          <cell r="J338">
            <v>17</v>
          </cell>
          <cell r="K338">
            <v>10</v>
          </cell>
          <cell r="L338">
            <v>7</v>
          </cell>
          <cell r="M338">
            <v>0</v>
          </cell>
          <cell r="N338">
            <v>0</v>
          </cell>
          <cell r="O338">
            <v>119488</v>
          </cell>
          <cell r="P338">
            <v>5974</v>
          </cell>
          <cell r="Q338">
            <v>11949</v>
          </cell>
          <cell r="R338">
            <v>137411</v>
          </cell>
        </row>
        <row r="339">
          <cell r="F339">
            <v>1406110804</v>
          </cell>
          <cell r="G339" t="str">
            <v>Vũ Thị Tuyết Mai</v>
          </cell>
          <cell r="H339">
            <v>2195</v>
          </cell>
          <cell r="I339">
            <v>2177</v>
          </cell>
          <cell r="J339">
            <v>18</v>
          </cell>
          <cell r="K339">
            <v>10</v>
          </cell>
          <cell r="L339">
            <v>8</v>
          </cell>
          <cell r="M339">
            <v>0</v>
          </cell>
          <cell r="N339">
            <v>0</v>
          </cell>
          <cell r="O339">
            <v>127212</v>
          </cell>
          <cell r="P339">
            <v>6361</v>
          </cell>
          <cell r="Q339">
            <v>12721</v>
          </cell>
          <cell r="R339">
            <v>146294</v>
          </cell>
        </row>
        <row r="340">
          <cell r="F340">
            <v>1406110805</v>
          </cell>
          <cell r="G340" t="str">
            <v>Cao Thị Quỳnh Liên</v>
          </cell>
          <cell r="H340">
            <v>3141</v>
          </cell>
          <cell r="I340">
            <v>3127</v>
          </cell>
          <cell r="J340">
            <v>14</v>
          </cell>
          <cell r="K340">
            <v>10</v>
          </cell>
          <cell r="L340">
            <v>4</v>
          </cell>
          <cell r="M340">
            <v>0</v>
          </cell>
          <cell r="N340">
            <v>0</v>
          </cell>
          <cell r="O340">
            <v>96316</v>
          </cell>
          <cell r="P340">
            <v>4816</v>
          </cell>
          <cell r="Q340">
            <v>9632</v>
          </cell>
          <cell r="R340">
            <v>110764</v>
          </cell>
        </row>
        <row r="341">
          <cell r="F341">
            <v>1406110806</v>
          </cell>
          <cell r="G341" t="str">
            <v>Trần Đăng Khoa</v>
          </cell>
          <cell r="H341">
            <v>2181</v>
          </cell>
          <cell r="I341">
            <v>2178</v>
          </cell>
          <cell r="J341">
            <v>3</v>
          </cell>
          <cell r="K341">
            <v>3</v>
          </cell>
          <cell r="L341">
            <v>0</v>
          </cell>
          <cell r="M341">
            <v>0</v>
          </cell>
          <cell r="N341">
            <v>0</v>
          </cell>
          <cell r="O341">
            <v>19626</v>
          </cell>
          <cell r="P341">
            <v>981</v>
          </cell>
          <cell r="Q341">
            <v>1963</v>
          </cell>
          <cell r="R341">
            <v>22570</v>
          </cell>
        </row>
        <row r="342">
          <cell r="F342">
            <v>1406111143</v>
          </cell>
          <cell r="G342" t="str">
            <v>Cao Khánh Phương</v>
          </cell>
          <cell r="H342">
            <v>2762</v>
          </cell>
          <cell r="I342">
            <v>2762</v>
          </cell>
          <cell r="J342">
            <v>0</v>
          </cell>
          <cell r="K342">
            <v>0</v>
          </cell>
          <cell r="L342">
            <v>0</v>
          </cell>
          <cell r="M342">
            <v>0</v>
          </cell>
          <cell r="N342">
            <v>0</v>
          </cell>
          <cell r="O342">
            <v>0</v>
          </cell>
          <cell r="P342">
            <v>0</v>
          </cell>
          <cell r="Q342">
            <v>0</v>
          </cell>
          <cell r="R342">
            <v>0</v>
          </cell>
        </row>
        <row r="343">
          <cell r="F343">
            <v>1406111144</v>
          </cell>
          <cell r="G343" t="str">
            <v>Phan Đình Phong</v>
          </cell>
          <cell r="H343">
            <v>3545</v>
          </cell>
          <cell r="I343">
            <v>3530</v>
          </cell>
          <cell r="J343">
            <v>15</v>
          </cell>
          <cell r="K343">
            <v>10</v>
          </cell>
          <cell r="L343">
            <v>5</v>
          </cell>
          <cell r="M343">
            <v>0</v>
          </cell>
          <cell r="N343">
            <v>0</v>
          </cell>
          <cell r="O343">
            <v>104040</v>
          </cell>
          <cell r="P343">
            <v>5202</v>
          </cell>
          <cell r="Q343">
            <v>10404</v>
          </cell>
          <cell r="R343">
            <v>119646</v>
          </cell>
        </row>
        <row r="344">
          <cell r="F344">
            <v>1406110809</v>
          </cell>
          <cell r="G344" t="str">
            <v>Phan Đình Nhiêm</v>
          </cell>
          <cell r="H344">
            <v>3203</v>
          </cell>
          <cell r="I344">
            <v>3195</v>
          </cell>
          <cell r="J344">
            <v>8</v>
          </cell>
          <cell r="K344">
            <v>8</v>
          </cell>
          <cell r="L344">
            <v>0</v>
          </cell>
          <cell r="M344">
            <v>0</v>
          </cell>
          <cell r="N344">
            <v>0</v>
          </cell>
          <cell r="O344">
            <v>52336</v>
          </cell>
          <cell r="P344">
            <v>2617</v>
          </cell>
          <cell r="Q344">
            <v>5234</v>
          </cell>
          <cell r="R344">
            <v>60187</v>
          </cell>
        </row>
        <row r="345">
          <cell r="F345">
            <v>1406110810</v>
          </cell>
          <cell r="G345" t="str">
            <v>Nguyễn Ngọc Dung</v>
          </cell>
          <cell r="H345">
            <v>2133</v>
          </cell>
          <cell r="I345">
            <v>2121</v>
          </cell>
          <cell r="J345">
            <v>12</v>
          </cell>
          <cell r="K345">
            <v>10</v>
          </cell>
          <cell r="L345">
            <v>2</v>
          </cell>
          <cell r="M345">
            <v>0</v>
          </cell>
          <cell r="N345">
            <v>0</v>
          </cell>
          <cell r="O345">
            <v>80868</v>
          </cell>
          <cell r="P345">
            <v>4043</v>
          </cell>
          <cell r="Q345">
            <v>8087</v>
          </cell>
          <cell r="R345">
            <v>92998</v>
          </cell>
        </row>
        <row r="346">
          <cell r="F346">
            <v>1406111706</v>
          </cell>
          <cell r="G346" t="str">
            <v>Phan Minh Chính</v>
          </cell>
          <cell r="H346">
            <v>4385</v>
          </cell>
          <cell r="I346">
            <v>4362</v>
          </cell>
          <cell r="J346">
            <v>23</v>
          </cell>
          <cell r="K346">
            <v>10</v>
          </cell>
          <cell r="L346">
            <v>10</v>
          </cell>
          <cell r="M346">
            <v>3</v>
          </cell>
          <cell r="N346">
            <v>0</v>
          </cell>
          <cell r="O346">
            <v>171142</v>
          </cell>
          <cell r="P346">
            <v>8557</v>
          </cell>
          <cell r="Q346">
            <v>17114</v>
          </cell>
          <cell r="R346">
            <v>196813</v>
          </cell>
        </row>
        <row r="347">
          <cell r="F347">
            <v>1406110812</v>
          </cell>
          <cell r="G347" t="str">
            <v>Trần Văn Hiển</v>
          </cell>
          <cell r="H347">
            <v>2472</v>
          </cell>
          <cell r="I347">
            <v>2472</v>
          </cell>
          <cell r="J347">
            <v>0</v>
          </cell>
          <cell r="K347">
            <v>0</v>
          </cell>
          <cell r="L347">
            <v>0</v>
          </cell>
          <cell r="M347">
            <v>0</v>
          </cell>
          <cell r="N347">
            <v>0</v>
          </cell>
          <cell r="O347">
            <v>0</v>
          </cell>
          <cell r="P347">
            <v>0</v>
          </cell>
          <cell r="Q347">
            <v>0</v>
          </cell>
          <cell r="R347">
            <v>0</v>
          </cell>
        </row>
        <row r="348">
          <cell r="F348">
            <v>1406110813</v>
          </cell>
          <cell r="G348" t="str">
            <v>Hoàng Ngọc Nga</v>
          </cell>
          <cell r="H348">
            <v>2848</v>
          </cell>
          <cell r="I348">
            <v>2828</v>
          </cell>
          <cell r="J348">
            <v>20</v>
          </cell>
          <cell r="K348">
            <v>10</v>
          </cell>
          <cell r="L348">
            <v>10</v>
          </cell>
          <cell r="M348">
            <v>0</v>
          </cell>
          <cell r="N348">
            <v>0</v>
          </cell>
          <cell r="O348">
            <v>142660</v>
          </cell>
          <cell r="P348">
            <v>7133</v>
          </cell>
          <cell r="Q348">
            <v>14266</v>
          </cell>
          <cell r="R348">
            <v>164059</v>
          </cell>
        </row>
        <row r="349">
          <cell r="F349">
            <v>1406110814</v>
          </cell>
          <cell r="G349" t="str">
            <v>Nguyễn Thị Thông</v>
          </cell>
          <cell r="H349">
            <v>5149</v>
          </cell>
          <cell r="I349">
            <v>5110</v>
          </cell>
          <cell r="J349">
            <v>39</v>
          </cell>
          <cell r="K349">
            <v>10</v>
          </cell>
          <cell r="L349">
            <v>10</v>
          </cell>
          <cell r="M349">
            <v>10</v>
          </cell>
          <cell r="N349">
            <v>9</v>
          </cell>
          <cell r="O349">
            <v>394614</v>
          </cell>
          <cell r="P349">
            <v>19731</v>
          </cell>
          <cell r="Q349">
            <v>39461</v>
          </cell>
          <cell r="R349">
            <v>453806</v>
          </cell>
        </row>
        <row r="350">
          <cell r="F350">
            <v>1406110815</v>
          </cell>
          <cell r="G350" t="str">
            <v>Nguyễn Thị Thuỷ</v>
          </cell>
          <cell r="H350">
            <v>5063</v>
          </cell>
          <cell r="I350">
            <v>5039</v>
          </cell>
          <cell r="J350">
            <v>24</v>
          </cell>
          <cell r="K350">
            <v>10</v>
          </cell>
          <cell r="L350">
            <v>10</v>
          </cell>
          <cell r="M350">
            <v>4</v>
          </cell>
          <cell r="N350">
            <v>0</v>
          </cell>
          <cell r="O350">
            <v>180636</v>
          </cell>
          <cell r="P350">
            <v>9032</v>
          </cell>
          <cell r="Q350">
            <v>18064</v>
          </cell>
          <cell r="R350">
            <v>207732</v>
          </cell>
        </row>
        <row r="351">
          <cell r="F351">
            <v>1406110816</v>
          </cell>
          <cell r="G351" t="str">
            <v>Vũ Quang Thái</v>
          </cell>
          <cell r="H351">
            <v>2105</v>
          </cell>
          <cell r="I351">
            <v>2088</v>
          </cell>
          <cell r="J351">
            <v>17</v>
          </cell>
          <cell r="K351">
            <v>10</v>
          </cell>
          <cell r="L351">
            <v>7</v>
          </cell>
          <cell r="M351">
            <v>0</v>
          </cell>
          <cell r="N351">
            <v>0</v>
          </cell>
          <cell r="O351">
            <v>119488</v>
          </cell>
          <cell r="P351">
            <v>5974</v>
          </cell>
          <cell r="Q351">
            <v>11949</v>
          </cell>
          <cell r="R351">
            <v>137411</v>
          </cell>
        </row>
        <row r="352">
          <cell r="F352">
            <v>1406111707</v>
          </cell>
          <cell r="G352" t="str">
            <v>Phan Ngọc Hiền/ Nguyễn Thị Quý Đông</v>
          </cell>
          <cell r="H352">
            <v>2529</v>
          </cell>
          <cell r="I352">
            <v>2510</v>
          </cell>
          <cell r="J352">
            <v>19</v>
          </cell>
          <cell r="K352">
            <v>10</v>
          </cell>
          <cell r="L352">
            <v>9</v>
          </cell>
          <cell r="M352">
            <v>0</v>
          </cell>
          <cell r="N352">
            <v>0</v>
          </cell>
          <cell r="O352">
            <v>134936</v>
          </cell>
          <cell r="P352">
            <v>6747</v>
          </cell>
          <cell r="Q352">
            <v>13494</v>
          </cell>
          <cell r="R352">
            <v>155177</v>
          </cell>
        </row>
        <row r="353">
          <cell r="F353">
            <v>1406110818</v>
          </cell>
          <cell r="G353" t="str">
            <v>Lê Viết Tuấn/Tạ Thị Hà Thu</v>
          </cell>
          <cell r="H353">
            <v>3343</v>
          </cell>
          <cell r="I353">
            <v>3328</v>
          </cell>
          <cell r="J353">
            <v>15</v>
          </cell>
          <cell r="K353">
            <v>10</v>
          </cell>
          <cell r="L353">
            <v>5</v>
          </cell>
          <cell r="M353">
            <v>0</v>
          </cell>
          <cell r="N353">
            <v>0</v>
          </cell>
          <cell r="O353">
            <v>104040</v>
          </cell>
          <cell r="P353">
            <v>5202</v>
          </cell>
          <cell r="Q353">
            <v>10404</v>
          </cell>
          <cell r="R353">
            <v>119646</v>
          </cell>
        </row>
        <row r="354">
          <cell r="F354">
            <v>1406111708</v>
          </cell>
          <cell r="G354" t="str">
            <v>Nguyễn Thị Thanh Thủy</v>
          </cell>
          <cell r="H354">
            <v>2726</v>
          </cell>
          <cell r="I354">
            <v>2703</v>
          </cell>
          <cell r="J354">
            <v>23</v>
          </cell>
          <cell r="K354">
            <v>10</v>
          </cell>
          <cell r="L354">
            <v>10</v>
          </cell>
          <cell r="M354">
            <v>3</v>
          </cell>
          <cell r="N354">
            <v>0</v>
          </cell>
          <cell r="O354">
            <v>171142</v>
          </cell>
          <cell r="P354">
            <v>8557</v>
          </cell>
          <cell r="Q354">
            <v>17114</v>
          </cell>
          <cell r="R354">
            <v>196813</v>
          </cell>
        </row>
        <row r="355">
          <cell r="F355">
            <v>1406111360</v>
          </cell>
          <cell r="G355" t="str">
            <v>Nguyễn Thị Ngọc Lan</v>
          </cell>
          <cell r="H355">
            <v>2582</v>
          </cell>
          <cell r="I355">
            <v>2573</v>
          </cell>
          <cell r="J355">
            <v>9</v>
          </cell>
          <cell r="K355">
            <v>9</v>
          </cell>
          <cell r="L355">
            <v>0</v>
          </cell>
          <cell r="M355">
            <v>0</v>
          </cell>
          <cell r="N355">
            <v>0</v>
          </cell>
          <cell r="O355">
            <v>58878</v>
          </cell>
          <cell r="P355">
            <v>2944</v>
          </cell>
          <cell r="Q355">
            <v>5888</v>
          </cell>
          <cell r="R355">
            <v>67710</v>
          </cell>
        </row>
        <row r="356">
          <cell r="F356">
            <v>1406110821</v>
          </cell>
          <cell r="G356" t="str">
            <v>Phạm Đức Tú</v>
          </cell>
          <cell r="H356">
            <v>3447</v>
          </cell>
          <cell r="I356">
            <v>3421</v>
          </cell>
          <cell r="J356">
            <v>26</v>
          </cell>
          <cell r="K356">
            <v>10</v>
          </cell>
          <cell r="L356">
            <v>10</v>
          </cell>
          <cell r="M356">
            <v>6</v>
          </cell>
          <cell r="N356">
            <v>0</v>
          </cell>
          <cell r="O356">
            <v>199624</v>
          </cell>
          <cell r="P356">
            <v>9981</v>
          </cell>
          <cell r="Q356">
            <v>19962</v>
          </cell>
          <cell r="R356">
            <v>229567</v>
          </cell>
        </row>
        <row r="357">
          <cell r="F357">
            <v>1406110822</v>
          </cell>
          <cell r="G357" t="str">
            <v>Trần Tuyết Hồng</v>
          </cell>
          <cell r="H357">
            <v>1990</v>
          </cell>
          <cell r="I357">
            <v>1950</v>
          </cell>
          <cell r="J357">
            <v>40</v>
          </cell>
          <cell r="K357">
            <v>10</v>
          </cell>
          <cell r="L357">
            <v>10</v>
          </cell>
          <cell r="M357">
            <v>10</v>
          </cell>
          <cell r="N357">
            <v>10</v>
          </cell>
          <cell r="O357">
            <v>412060</v>
          </cell>
          <cell r="P357">
            <v>20603</v>
          </cell>
          <cell r="Q357">
            <v>41206</v>
          </cell>
          <cell r="R357">
            <v>473869</v>
          </cell>
        </row>
        <row r="358">
          <cell r="F358">
            <v>1406110823</v>
          </cell>
          <cell r="G358" t="str">
            <v>Nguyễn Trương Kiếm Sơn/ Phạm Thị Thu Hà</v>
          </cell>
          <cell r="H358">
            <v>4266</v>
          </cell>
          <cell r="I358">
            <v>4247</v>
          </cell>
          <cell r="J358">
            <v>19</v>
          </cell>
          <cell r="K358">
            <v>10</v>
          </cell>
          <cell r="L358">
            <v>9</v>
          </cell>
          <cell r="M358">
            <v>0</v>
          </cell>
          <cell r="N358">
            <v>0</v>
          </cell>
          <cell r="O358">
            <v>134936</v>
          </cell>
          <cell r="P358">
            <v>6747</v>
          </cell>
          <cell r="Q358">
            <v>13494</v>
          </cell>
          <cell r="R358">
            <v>155177</v>
          </cell>
        </row>
        <row r="359">
          <cell r="F359">
            <v>1406111709</v>
          </cell>
          <cell r="G359" t="str">
            <v>Hồ Ngàn Chi</v>
          </cell>
          <cell r="H359">
            <v>2806</v>
          </cell>
          <cell r="I359">
            <v>2791</v>
          </cell>
          <cell r="J359">
            <v>15</v>
          </cell>
          <cell r="K359">
            <v>10</v>
          </cell>
          <cell r="L359">
            <v>5</v>
          </cell>
          <cell r="M359">
            <v>0</v>
          </cell>
          <cell r="N359">
            <v>0</v>
          </cell>
          <cell r="O359">
            <v>104040</v>
          </cell>
          <cell r="P359">
            <v>5202</v>
          </cell>
          <cell r="Q359">
            <v>10404</v>
          </cell>
          <cell r="R359">
            <v>119646</v>
          </cell>
        </row>
        <row r="360">
          <cell r="F360">
            <v>1406111710</v>
          </cell>
          <cell r="G360" t="str">
            <v>Nguyễn Mai Lan</v>
          </cell>
          <cell r="H360">
            <v>3167</v>
          </cell>
          <cell r="I360">
            <v>3130</v>
          </cell>
          <cell r="J360">
            <v>37</v>
          </cell>
          <cell r="K360">
            <v>10</v>
          </cell>
          <cell r="L360">
            <v>10</v>
          </cell>
          <cell r="M360">
            <v>10</v>
          </cell>
          <cell r="N360">
            <v>7</v>
          </cell>
          <cell r="O360">
            <v>359722</v>
          </cell>
          <cell r="P360">
            <v>17986</v>
          </cell>
          <cell r="Q360">
            <v>35972</v>
          </cell>
          <cell r="R360">
            <v>413680</v>
          </cell>
        </row>
        <row r="361">
          <cell r="F361">
            <v>1406110826</v>
          </cell>
          <cell r="G361" t="str">
            <v>Nguyễn Anh Tuấn</v>
          </cell>
          <cell r="H361">
            <v>4576</v>
          </cell>
          <cell r="I361">
            <v>4553</v>
          </cell>
          <cell r="J361">
            <v>23</v>
          </cell>
          <cell r="K361">
            <v>10</v>
          </cell>
          <cell r="L361">
            <v>10</v>
          </cell>
          <cell r="M361">
            <v>3</v>
          </cell>
          <cell r="N361">
            <v>0</v>
          </cell>
          <cell r="O361">
            <v>171142</v>
          </cell>
          <cell r="P361">
            <v>8557</v>
          </cell>
          <cell r="Q361">
            <v>17114</v>
          </cell>
          <cell r="R361">
            <v>196813</v>
          </cell>
        </row>
        <row r="362">
          <cell r="F362">
            <v>1406110827</v>
          </cell>
          <cell r="G362" t="str">
            <v>Đào Thị Thương</v>
          </cell>
          <cell r="H362">
            <v>3055</v>
          </cell>
          <cell r="I362">
            <v>3024</v>
          </cell>
          <cell r="J362">
            <v>31</v>
          </cell>
          <cell r="K362">
            <v>10</v>
          </cell>
          <cell r="L362">
            <v>10</v>
          </cell>
          <cell r="M362">
            <v>10</v>
          </cell>
          <cell r="N362">
            <v>1</v>
          </cell>
          <cell r="O362">
            <v>255046</v>
          </cell>
          <cell r="P362">
            <v>12752</v>
          </cell>
          <cell r="Q362">
            <v>25505</v>
          </cell>
          <cell r="R362">
            <v>293303</v>
          </cell>
        </row>
        <row r="363">
          <cell r="F363">
            <v>1406110828</v>
          </cell>
          <cell r="G363" t="str">
            <v>Đặng Quốc Sơn</v>
          </cell>
          <cell r="H363">
            <v>3253</v>
          </cell>
          <cell r="I363">
            <v>3240</v>
          </cell>
          <cell r="J363">
            <v>13</v>
          </cell>
          <cell r="K363">
            <v>10</v>
          </cell>
          <cell r="L363">
            <v>3</v>
          </cell>
          <cell r="M363">
            <v>0</v>
          </cell>
          <cell r="N363">
            <v>0</v>
          </cell>
          <cell r="O363">
            <v>88592</v>
          </cell>
          <cell r="P363">
            <v>4430</v>
          </cell>
          <cell r="Q363">
            <v>8859</v>
          </cell>
          <cell r="R363">
            <v>101881</v>
          </cell>
        </row>
        <row r="364">
          <cell r="F364">
            <v>1406111711</v>
          </cell>
          <cell r="G364" t="str">
            <v>Nguyễn Thị Hồng Thuý</v>
          </cell>
          <cell r="H364">
            <v>3422</v>
          </cell>
          <cell r="I364">
            <v>3398</v>
          </cell>
          <cell r="J364">
            <v>24</v>
          </cell>
          <cell r="K364">
            <v>10</v>
          </cell>
          <cell r="L364">
            <v>10</v>
          </cell>
          <cell r="M364">
            <v>4</v>
          </cell>
          <cell r="N364">
            <v>0</v>
          </cell>
          <cell r="O364">
            <v>180636</v>
          </cell>
          <cell r="P364">
            <v>9032</v>
          </cell>
          <cell r="Q364">
            <v>18064</v>
          </cell>
          <cell r="R364">
            <v>207732</v>
          </cell>
        </row>
        <row r="365">
          <cell r="F365">
            <v>1406111712</v>
          </cell>
          <cell r="G365" t="str">
            <v>Trần Thị  Cúc</v>
          </cell>
          <cell r="H365">
            <v>1817</v>
          </cell>
          <cell r="I365">
            <v>1800</v>
          </cell>
          <cell r="J365">
            <v>17</v>
          </cell>
          <cell r="K365">
            <v>10</v>
          </cell>
          <cell r="L365">
            <v>7</v>
          </cell>
          <cell r="M365">
            <v>0</v>
          </cell>
          <cell r="N365">
            <v>0</v>
          </cell>
          <cell r="O365">
            <v>119488</v>
          </cell>
          <cell r="P365">
            <v>5974</v>
          </cell>
          <cell r="Q365">
            <v>11949</v>
          </cell>
          <cell r="R365">
            <v>137411</v>
          </cell>
        </row>
        <row r="366">
          <cell r="F366">
            <v>1406111713</v>
          </cell>
          <cell r="G366" t="str">
            <v>Hoàng Hồng Giang</v>
          </cell>
          <cell r="H366">
            <v>2996</v>
          </cell>
          <cell r="I366">
            <v>2977</v>
          </cell>
          <cell r="J366">
            <v>19</v>
          </cell>
          <cell r="K366">
            <v>10</v>
          </cell>
          <cell r="L366">
            <v>9</v>
          </cell>
          <cell r="M366">
            <v>0</v>
          </cell>
          <cell r="N366">
            <v>0</v>
          </cell>
          <cell r="O366">
            <v>134936</v>
          </cell>
          <cell r="P366">
            <v>6747</v>
          </cell>
          <cell r="Q366">
            <v>13494</v>
          </cell>
          <cell r="R366">
            <v>155177</v>
          </cell>
        </row>
        <row r="367">
          <cell r="F367">
            <v>1406111714</v>
          </cell>
          <cell r="G367" t="str">
            <v>Nguyễn Huy Hoàng</v>
          </cell>
          <cell r="H367">
            <v>2687</v>
          </cell>
          <cell r="I367">
            <v>2666</v>
          </cell>
          <cell r="J367">
            <v>21</v>
          </cell>
          <cell r="K367">
            <v>10</v>
          </cell>
          <cell r="L367">
            <v>10</v>
          </cell>
          <cell r="M367">
            <v>1</v>
          </cell>
          <cell r="N367">
            <v>0</v>
          </cell>
          <cell r="O367">
            <v>152154</v>
          </cell>
          <cell r="P367">
            <v>7608</v>
          </cell>
          <cell r="Q367">
            <v>15215</v>
          </cell>
          <cell r="R367">
            <v>174977</v>
          </cell>
        </row>
        <row r="368">
          <cell r="F368">
            <v>1406111715</v>
          </cell>
          <cell r="G368" t="str">
            <v>Lê Thuận Yến</v>
          </cell>
          <cell r="H368">
            <v>4179</v>
          </cell>
          <cell r="I368">
            <v>4172</v>
          </cell>
          <cell r="J368">
            <v>7</v>
          </cell>
          <cell r="K368">
            <v>7</v>
          </cell>
          <cell r="L368">
            <v>0</v>
          </cell>
          <cell r="M368">
            <v>0</v>
          </cell>
          <cell r="N368">
            <v>0</v>
          </cell>
          <cell r="O368">
            <v>45794</v>
          </cell>
          <cell r="P368">
            <v>2290</v>
          </cell>
          <cell r="Q368">
            <v>4579</v>
          </cell>
          <cell r="R368">
            <v>52663</v>
          </cell>
        </row>
        <row r="369">
          <cell r="F369">
            <v>1406111649</v>
          </cell>
          <cell r="G369" t="str">
            <v>Nguyễn Thế Anh</v>
          </cell>
          <cell r="H369">
            <v>1588</v>
          </cell>
          <cell r="I369">
            <v>1574</v>
          </cell>
          <cell r="J369">
            <v>14</v>
          </cell>
          <cell r="K369">
            <v>10</v>
          </cell>
          <cell r="L369">
            <v>4</v>
          </cell>
          <cell r="M369">
            <v>0</v>
          </cell>
          <cell r="N369">
            <v>0</v>
          </cell>
          <cell r="O369">
            <v>96316</v>
          </cell>
          <cell r="P369">
            <v>4816</v>
          </cell>
          <cell r="Q369">
            <v>9632</v>
          </cell>
          <cell r="R369">
            <v>110764</v>
          </cell>
        </row>
        <row r="370">
          <cell r="F370">
            <v>1406111650</v>
          </cell>
          <cell r="G370" t="str">
            <v>Dương Hải Hưng</v>
          </cell>
          <cell r="H370">
            <v>367</v>
          </cell>
          <cell r="I370">
            <v>334</v>
          </cell>
          <cell r="J370">
            <v>33</v>
          </cell>
          <cell r="K370">
            <v>10</v>
          </cell>
          <cell r="L370">
            <v>10</v>
          </cell>
          <cell r="M370">
            <v>10</v>
          </cell>
          <cell r="N370">
            <v>3</v>
          </cell>
          <cell r="O370">
            <v>289938</v>
          </cell>
          <cell r="P370">
            <v>14497</v>
          </cell>
          <cell r="Q370">
            <v>28994</v>
          </cell>
          <cell r="R370">
            <v>333429</v>
          </cell>
        </row>
        <row r="371">
          <cell r="F371">
            <v>1406110833</v>
          </cell>
          <cell r="G371" t="str">
            <v>Nguyễn Thu Nga</v>
          </cell>
          <cell r="H371">
            <v>3055</v>
          </cell>
          <cell r="I371">
            <v>3055</v>
          </cell>
          <cell r="J371">
            <v>0</v>
          </cell>
          <cell r="K371">
            <v>0</v>
          </cell>
          <cell r="L371">
            <v>0</v>
          </cell>
          <cell r="M371">
            <v>0</v>
          </cell>
          <cell r="N371">
            <v>0</v>
          </cell>
          <cell r="O371">
            <v>0</v>
          </cell>
          <cell r="P371">
            <v>0</v>
          </cell>
          <cell r="Q371">
            <v>0</v>
          </cell>
          <cell r="R371">
            <v>0</v>
          </cell>
        </row>
        <row r="372">
          <cell r="F372">
            <v>1406110834</v>
          </cell>
          <cell r="G372" t="str">
            <v>Lâm Thị Thúy</v>
          </cell>
          <cell r="H372">
            <v>3054</v>
          </cell>
          <cell r="I372">
            <v>3054</v>
          </cell>
          <cell r="J372">
            <v>0</v>
          </cell>
          <cell r="K372">
            <v>0</v>
          </cell>
          <cell r="L372">
            <v>0</v>
          </cell>
          <cell r="M372">
            <v>0</v>
          </cell>
          <cell r="N372">
            <v>0</v>
          </cell>
          <cell r="O372">
            <v>0</v>
          </cell>
          <cell r="P372">
            <v>0</v>
          </cell>
          <cell r="Q372">
            <v>0</v>
          </cell>
          <cell r="R372">
            <v>0</v>
          </cell>
        </row>
        <row r="373">
          <cell r="F373">
            <v>1406110457</v>
          </cell>
          <cell r="G373" t="str">
            <v>Vũ Thị Liên / Dương Văn Hợp</v>
          </cell>
          <cell r="H373">
            <v>2970</v>
          </cell>
          <cell r="I373">
            <v>2944</v>
          </cell>
          <cell r="J373">
            <v>26</v>
          </cell>
          <cell r="K373">
            <v>10</v>
          </cell>
          <cell r="L373">
            <v>10</v>
          </cell>
          <cell r="M373">
            <v>6</v>
          </cell>
          <cell r="N373">
            <v>0</v>
          </cell>
          <cell r="O373">
            <v>199624</v>
          </cell>
          <cell r="P373">
            <v>9981</v>
          </cell>
          <cell r="Q373">
            <v>19962</v>
          </cell>
          <cell r="R373">
            <v>229567</v>
          </cell>
        </row>
        <row r="374">
          <cell r="F374">
            <v>1406110835</v>
          </cell>
          <cell r="G374" t="str">
            <v>Phạm Thị Hải Âu</v>
          </cell>
          <cell r="H374">
            <v>6259</v>
          </cell>
          <cell r="I374">
            <v>6219</v>
          </cell>
          <cell r="J374">
            <v>40</v>
          </cell>
          <cell r="K374">
            <v>10</v>
          </cell>
          <cell r="L374">
            <v>10</v>
          </cell>
          <cell r="M374">
            <v>10</v>
          </cell>
          <cell r="N374">
            <v>10</v>
          </cell>
          <cell r="O374">
            <v>412060</v>
          </cell>
          <cell r="P374">
            <v>20603</v>
          </cell>
          <cell r="Q374">
            <v>41206</v>
          </cell>
          <cell r="R374">
            <v>473869</v>
          </cell>
        </row>
        <row r="375">
          <cell r="F375">
            <v>1406111494</v>
          </cell>
          <cell r="G375" t="str">
            <v>Mai Thanh Phương</v>
          </cell>
          <cell r="H375">
            <v>4706</v>
          </cell>
          <cell r="I375">
            <v>4706</v>
          </cell>
          <cell r="J375">
            <v>0</v>
          </cell>
          <cell r="K375">
            <v>0</v>
          </cell>
          <cell r="L375">
            <v>0</v>
          </cell>
          <cell r="M375">
            <v>0</v>
          </cell>
          <cell r="N375">
            <v>0</v>
          </cell>
          <cell r="O375">
            <v>0</v>
          </cell>
          <cell r="P375">
            <v>0</v>
          </cell>
          <cell r="Q375">
            <v>0</v>
          </cell>
          <cell r="R375">
            <v>0</v>
          </cell>
        </row>
        <row r="376">
          <cell r="F376">
            <v>1406111533</v>
          </cell>
          <cell r="G376" t="str">
            <v>Vũ Thị Thúy Mùi</v>
          </cell>
          <cell r="H376">
            <v>4737</v>
          </cell>
          <cell r="I376">
            <v>4713</v>
          </cell>
          <cell r="J376">
            <v>24</v>
          </cell>
          <cell r="K376">
            <v>10</v>
          </cell>
          <cell r="L376">
            <v>10</v>
          </cell>
          <cell r="M376">
            <v>4</v>
          </cell>
          <cell r="N376">
            <v>0</v>
          </cell>
          <cell r="O376">
            <v>180636</v>
          </cell>
          <cell r="P376">
            <v>9032</v>
          </cell>
          <cell r="Q376">
            <v>18064</v>
          </cell>
          <cell r="R376">
            <v>207732</v>
          </cell>
        </row>
        <row r="377">
          <cell r="F377">
            <v>1406110836</v>
          </cell>
          <cell r="G377" t="str">
            <v>Ngô Thị Ngọc Quyên</v>
          </cell>
          <cell r="H377">
            <v>3343</v>
          </cell>
          <cell r="I377">
            <v>3326</v>
          </cell>
          <cell r="J377">
            <v>17</v>
          </cell>
          <cell r="K377">
            <v>10</v>
          </cell>
          <cell r="L377">
            <v>7</v>
          </cell>
          <cell r="M377">
            <v>0</v>
          </cell>
          <cell r="N377">
            <v>0</v>
          </cell>
          <cell r="O377">
            <v>119488</v>
          </cell>
          <cell r="P377">
            <v>5974</v>
          </cell>
          <cell r="Q377">
            <v>11949</v>
          </cell>
          <cell r="R377">
            <v>137411</v>
          </cell>
        </row>
        <row r="378">
          <cell r="F378">
            <v>1406110837</v>
          </cell>
          <cell r="G378" t="str">
            <v>Nguyễn Quốc Huy</v>
          </cell>
          <cell r="H378">
            <v>4035</v>
          </cell>
          <cell r="I378">
            <v>4022</v>
          </cell>
          <cell r="J378">
            <v>13</v>
          </cell>
          <cell r="K378">
            <v>10</v>
          </cell>
          <cell r="L378">
            <v>3</v>
          </cell>
          <cell r="M378">
            <v>0</v>
          </cell>
          <cell r="N378">
            <v>0</v>
          </cell>
          <cell r="O378">
            <v>88592</v>
          </cell>
          <cell r="P378">
            <v>4430</v>
          </cell>
          <cell r="Q378">
            <v>8859</v>
          </cell>
          <cell r="R378">
            <v>101881</v>
          </cell>
        </row>
        <row r="379">
          <cell r="F379">
            <v>1406111772</v>
          </cell>
          <cell r="G379" t="str">
            <v>Vũ Thị Thoa</v>
          </cell>
          <cell r="H379">
            <v>19</v>
          </cell>
          <cell r="I379">
            <v>12</v>
          </cell>
          <cell r="J379">
            <v>7</v>
          </cell>
          <cell r="K379">
            <v>7</v>
          </cell>
          <cell r="L379">
            <v>0</v>
          </cell>
          <cell r="M379">
            <v>0</v>
          </cell>
          <cell r="N379">
            <v>0</v>
          </cell>
          <cell r="O379">
            <v>45794</v>
          </cell>
          <cell r="P379">
            <v>2290</v>
          </cell>
          <cell r="Q379">
            <v>4579</v>
          </cell>
          <cell r="R379">
            <v>52663</v>
          </cell>
        </row>
        <row r="380">
          <cell r="F380">
            <v>1406111753</v>
          </cell>
          <cell r="G380" t="str">
            <v>Vũ Thị Thoa</v>
          </cell>
          <cell r="H380">
            <v>1813</v>
          </cell>
          <cell r="I380">
            <v>1792</v>
          </cell>
          <cell r="J380">
            <v>21</v>
          </cell>
          <cell r="K380">
            <v>10</v>
          </cell>
          <cell r="L380">
            <v>10</v>
          </cell>
          <cell r="M380">
            <v>1</v>
          </cell>
          <cell r="N380">
            <v>0</v>
          </cell>
          <cell r="O380">
            <v>152154</v>
          </cell>
          <cell r="P380">
            <v>7608</v>
          </cell>
          <cell r="Q380">
            <v>15215</v>
          </cell>
          <cell r="R380">
            <v>174977</v>
          </cell>
        </row>
        <row r="381">
          <cell r="F381">
            <v>1406110838</v>
          </cell>
          <cell r="G381" t="str">
            <v>Nguyễn Thi Thu Hồng</v>
          </cell>
          <cell r="H381">
            <v>2943</v>
          </cell>
          <cell r="I381">
            <v>2931</v>
          </cell>
          <cell r="J381">
            <v>12</v>
          </cell>
          <cell r="K381">
            <v>10</v>
          </cell>
          <cell r="L381">
            <v>2</v>
          </cell>
          <cell r="M381">
            <v>0</v>
          </cell>
          <cell r="N381">
            <v>0</v>
          </cell>
          <cell r="O381">
            <v>80868</v>
          </cell>
          <cell r="P381">
            <v>4043</v>
          </cell>
          <cell r="Q381">
            <v>8087</v>
          </cell>
          <cell r="R381">
            <v>92998</v>
          </cell>
        </row>
        <row r="382">
          <cell r="F382">
            <v>1406110839</v>
          </cell>
          <cell r="G382" t="str">
            <v>Nguyễn Thị Hoài Quy</v>
          </cell>
          <cell r="H382">
            <v>3630</v>
          </cell>
          <cell r="I382">
            <v>3620</v>
          </cell>
          <cell r="J382">
            <v>10</v>
          </cell>
          <cell r="K382">
            <v>10</v>
          </cell>
          <cell r="L382">
            <v>0</v>
          </cell>
          <cell r="M382">
            <v>0</v>
          </cell>
          <cell r="N382">
            <v>0</v>
          </cell>
          <cell r="O382">
            <v>65420</v>
          </cell>
          <cell r="P382">
            <v>3271</v>
          </cell>
          <cell r="Q382">
            <v>6542</v>
          </cell>
          <cell r="R382">
            <v>75233</v>
          </cell>
        </row>
        <row r="383">
          <cell r="F383">
            <v>1406110840</v>
          </cell>
          <cell r="G383" t="str">
            <v>Phan Tuấn Khanh</v>
          </cell>
          <cell r="H383">
            <v>2221</v>
          </cell>
          <cell r="I383">
            <v>2213</v>
          </cell>
          <cell r="J383">
            <v>8</v>
          </cell>
          <cell r="K383">
            <v>8</v>
          </cell>
          <cell r="L383">
            <v>0</v>
          </cell>
          <cell r="M383">
            <v>0</v>
          </cell>
          <cell r="N383">
            <v>0</v>
          </cell>
          <cell r="O383">
            <v>52336</v>
          </cell>
          <cell r="P383">
            <v>2617</v>
          </cell>
          <cell r="Q383">
            <v>5234</v>
          </cell>
          <cell r="R383">
            <v>60187</v>
          </cell>
        </row>
        <row r="384">
          <cell r="F384">
            <v>1406110841</v>
          </cell>
          <cell r="G384" t="str">
            <v>Đặng Văn Tiến</v>
          </cell>
          <cell r="H384">
            <v>2520</v>
          </cell>
          <cell r="I384">
            <v>2512</v>
          </cell>
          <cell r="J384">
            <v>8</v>
          </cell>
          <cell r="K384">
            <v>8</v>
          </cell>
          <cell r="L384">
            <v>0</v>
          </cell>
          <cell r="M384">
            <v>0</v>
          </cell>
          <cell r="N384">
            <v>0</v>
          </cell>
          <cell r="O384">
            <v>52336</v>
          </cell>
          <cell r="P384">
            <v>2617</v>
          </cell>
          <cell r="Q384">
            <v>5234</v>
          </cell>
          <cell r="R384">
            <v>60187</v>
          </cell>
        </row>
        <row r="385">
          <cell r="F385">
            <v>1406111349</v>
          </cell>
          <cell r="G385" t="str">
            <v>Phạm Thanh Bình</v>
          </cell>
          <cell r="H385">
            <v>2520</v>
          </cell>
          <cell r="I385">
            <v>2506</v>
          </cell>
          <cell r="J385">
            <v>14</v>
          </cell>
          <cell r="K385">
            <v>10</v>
          </cell>
          <cell r="L385">
            <v>4</v>
          </cell>
          <cell r="M385">
            <v>0</v>
          </cell>
          <cell r="N385">
            <v>0</v>
          </cell>
          <cell r="O385">
            <v>96316</v>
          </cell>
          <cell r="P385">
            <v>4816</v>
          </cell>
          <cell r="Q385">
            <v>9632</v>
          </cell>
          <cell r="R385">
            <v>110764</v>
          </cell>
        </row>
        <row r="386">
          <cell r="F386">
            <v>1406110843</v>
          </cell>
          <cell r="G386" t="str">
            <v>Phạm Văn Cường/ Phạm Thị Hiếu</v>
          </cell>
          <cell r="H386">
            <v>4245</v>
          </cell>
          <cell r="I386">
            <v>4213</v>
          </cell>
          <cell r="J386">
            <v>32</v>
          </cell>
          <cell r="K386">
            <v>10</v>
          </cell>
          <cell r="L386">
            <v>10</v>
          </cell>
          <cell r="M386">
            <v>10</v>
          </cell>
          <cell r="N386">
            <v>2</v>
          </cell>
          <cell r="O386">
            <v>272492</v>
          </cell>
          <cell r="P386">
            <v>13625</v>
          </cell>
          <cell r="Q386">
            <v>27249</v>
          </cell>
          <cell r="R386">
            <v>313366</v>
          </cell>
        </row>
        <row r="387">
          <cell r="F387">
            <v>1406110844</v>
          </cell>
          <cell r="G387" t="str">
            <v>Đỗ Thị Thuý Long</v>
          </cell>
          <cell r="H387">
            <v>2579</v>
          </cell>
          <cell r="I387">
            <v>2560</v>
          </cell>
          <cell r="J387">
            <v>19</v>
          </cell>
          <cell r="K387">
            <v>10</v>
          </cell>
          <cell r="L387">
            <v>9</v>
          </cell>
          <cell r="M387">
            <v>0</v>
          </cell>
          <cell r="N387">
            <v>0</v>
          </cell>
          <cell r="O387">
            <v>134936</v>
          </cell>
          <cell r="P387">
            <v>6747</v>
          </cell>
          <cell r="Q387">
            <v>13494</v>
          </cell>
          <cell r="R387">
            <v>155177</v>
          </cell>
        </row>
        <row r="388">
          <cell r="F388">
            <v>1406110845</v>
          </cell>
          <cell r="G388" t="str">
            <v>Trần Đức Lộc</v>
          </cell>
          <cell r="H388">
            <v>3113</v>
          </cell>
          <cell r="I388">
            <v>3091</v>
          </cell>
          <cell r="J388">
            <v>22</v>
          </cell>
          <cell r="K388">
            <v>10</v>
          </cell>
          <cell r="L388">
            <v>10</v>
          </cell>
          <cell r="M388">
            <v>2</v>
          </cell>
          <cell r="N388">
            <v>0</v>
          </cell>
          <cell r="O388">
            <v>161648</v>
          </cell>
          <cell r="P388">
            <v>8082</v>
          </cell>
          <cell r="Q388">
            <v>16165</v>
          </cell>
          <cell r="R388">
            <v>185895</v>
          </cell>
        </row>
        <row r="389">
          <cell r="F389">
            <v>1406110846</v>
          </cell>
          <cell r="G389" t="str">
            <v>Nguyễn Lâm Phương</v>
          </cell>
          <cell r="H389">
            <v>2338</v>
          </cell>
          <cell r="I389">
            <v>2333</v>
          </cell>
          <cell r="J389">
            <v>5</v>
          </cell>
          <cell r="K389">
            <v>5</v>
          </cell>
          <cell r="L389">
            <v>0</v>
          </cell>
          <cell r="M389">
            <v>0</v>
          </cell>
          <cell r="N389">
            <v>0</v>
          </cell>
          <cell r="O389">
            <v>32710</v>
          </cell>
          <cell r="P389">
            <v>1636</v>
          </cell>
          <cell r="Q389">
            <v>3271</v>
          </cell>
          <cell r="R389">
            <v>37617</v>
          </cell>
        </row>
        <row r="390">
          <cell r="F390">
            <v>1406110847</v>
          </cell>
          <cell r="G390" t="str">
            <v>Đỗ Năng Tuấn</v>
          </cell>
          <cell r="H390">
            <v>4707</v>
          </cell>
          <cell r="I390">
            <v>4707</v>
          </cell>
          <cell r="J390">
            <v>0</v>
          </cell>
          <cell r="K390">
            <v>0</v>
          </cell>
          <cell r="L390">
            <v>0</v>
          </cell>
          <cell r="M390">
            <v>0</v>
          </cell>
          <cell r="N390">
            <v>0</v>
          </cell>
          <cell r="O390">
            <v>0</v>
          </cell>
          <cell r="P390">
            <v>0</v>
          </cell>
          <cell r="Q390">
            <v>0</v>
          </cell>
          <cell r="R390">
            <v>0</v>
          </cell>
        </row>
        <row r="391">
          <cell r="F391">
            <v>1406110848</v>
          </cell>
          <cell r="G391" t="str">
            <v>Bùi Văn Kiên/ Vũ Thị Hương</v>
          </cell>
          <cell r="H391">
            <v>4862</v>
          </cell>
          <cell r="I391">
            <v>4844</v>
          </cell>
          <cell r="J391">
            <v>18</v>
          </cell>
          <cell r="K391">
            <v>10</v>
          </cell>
          <cell r="L391">
            <v>8</v>
          </cell>
          <cell r="M391">
            <v>0</v>
          </cell>
          <cell r="N391">
            <v>0</v>
          </cell>
          <cell r="O391">
            <v>127212</v>
          </cell>
          <cell r="P391">
            <v>6361</v>
          </cell>
          <cell r="Q391">
            <v>12721</v>
          </cell>
          <cell r="R391">
            <v>146294</v>
          </cell>
        </row>
        <row r="392">
          <cell r="F392">
            <v>1406110849</v>
          </cell>
          <cell r="G392" t="str">
            <v>Nguyễn Thị Hoa</v>
          </cell>
          <cell r="H392">
            <v>4274</v>
          </cell>
          <cell r="I392">
            <v>4261</v>
          </cell>
          <cell r="J392">
            <v>13</v>
          </cell>
          <cell r="K392">
            <v>10</v>
          </cell>
          <cell r="L392">
            <v>3</v>
          </cell>
          <cell r="M392">
            <v>0</v>
          </cell>
          <cell r="N392">
            <v>0</v>
          </cell>
          <cell r="O392">
            <v>88592</v>
          </cell>
          <cell r="P392">
            <v>4430</v>
          </cell>
          <cell r="Q392">
            <v>8859</v>
          </cell>
          <cell r="R392">
            <v>101881</v>
          </cell>
        </row>
        <row r="393">
          <cell r="F393">
            <v>1406111206</v>
          </cell>
          <cell r="G393" t="str">
            <v>Kiều Phương Liên</v>
          </cell>
          <cell r="H393">
            <v>5259</v>
          </cell>
          <cell r="I393">
            <v>5220</v>
          </cell>
          <cell r="J393">
            <v>39</v>
          </cell>
          <cell r="K393">
            <v>10</v>
          </cell>
          <cell r="L393">
            <v>10</v>
          </cell>
          <cell r="M393">
            <v>10</v>
          </cell>
          <cell r="N393">
            <v>9</v>
          </cell>
          <cell r="O393">
            <v>394614</v>
          </cell>
          <cell r="P393">
            <v>19731</v>
          </cell>
          <cell r="Q393">
            <v>39461</v>
          </cell>
          <cell r="R393">
            <v>453806</v>
          </cell>
        </row>
        <row r="394">
          <cell r="F394">
            <v>1406110851</v>
          </cell>
          <cell r="G394" t="str">
            <v>Phạm Thị Kim Oanh</v>
          </cell>
          <cell r="H394">
            <v>4877</v>
          </cell>
          <cell r="I394">
            <v>4855</v>
          </cell>
          <cell r="J394">
            <v>22</v>
          </cell>
          <cell r="K394">
            <v>10</v>
          </cell>
          <cell r="L394">
            <v>10</v>
          </cell>
          <cell r="M394">
            <v>2</v>
          </cell>
          <cell r="N394">
            <v>0</v>
          </cell>
          <cell r="O394">
            <v>161648</v>
          </cell>
          <cell r="P394">
            <v>8082</v>
          </cell>
          <cell r="Q394">
            <v>16165</v>
          </cell>
          <cell r="R394">
            <v>185895</v>
          </cell>
        </row>
        <row r="395">
          <cell r="F395">
            <v>1406110852</v>
          </cell>
          <cell r="G395" t="str">
            <v>Bùi Thị Hồng Hương</v>
          </cell>
          <cell r="H395">
            <v>1954</v>
          </cell>
          <cell r="I395">
            <v>1936</v>
          </cell>
          <cell r="J395">
            <v>18</v>
          </cell>
          <cell r="K395">
            <v>10</v>
          </cell>
          <cell r="L395">
            <v>8</v>
          </cell>
          <cell r="M395">
            <v>0</v>
          </cell>
          <cell r="N395">
            <v>0</v>
          </cell>
          <cell r="O395">
            <v>127212</v>
          </cell>
          <cell r="P395">
            <v>6361</v>
          </cell>
          <cell r="Q395">
            <v>12721</v>
          </cell>
          <cell r="R395">
            <v>146294</v>
          </cell>
        </row>
        <row r="396">
          <cell r="F396">
            <v>1406111209</v>
          </cell>
          <cell r="G396" t="str">
            <v>Nguyễn Thị Thanh Hà</v>
          </cell>
          <cell r="H396">
            <v>2950</v>
          </cell>
          <cell r="I396">
            <v>2939</v>
          </cell>
          <cell r="J396">
            <v>11</v>
          </cell>
          <cell r="K396">
            <v>10</v>
          </cell>
          <cell r="L396">
            <v>1</v>
          </cell>
          <cell r="M396">
            <v>0</v>
          </cell>
          <cell r="N396">
            <v>0</v>
          </cell>
          <cell r="O396">
            <v>73144</v>
          </cell>
          <cell r="P396">
            <v>3657</v>
          </cell>
          <cell r="Q396">
            <v>7314</v>
          </cell>
          <cell r="R396">
            <v>84115</v>
          </cell>
        </row>
        <row r="397">
          <cell r="F397">
            <v>1406110854</v>
          </cell>
          <cell r="G397" t="str">
            <v>Trần Quang Đức</v>
          </cell>
          <cell r="H397">
            <v>6805</v>
          </cell>
          <cell r="I397">
            <v>6777</v>
          </cell>
          <cell r="J397">
            <v>28</v>
          </cell>
          <cell r="K397">
            <v>10</v>
          </cell>
          <cell r="L397">
            <v>10</v>
          </cell>
          <cell r="M397">
            <v>8</v>
          </cell>
          <cell r="N397">
            <v>0</v>
          </cell>
          <cell r="O397">
            <v>218612</v>
          </cell>
          <cell r="P397">
            <v>10931</v>
          </cell>
          <cell r="Q397">
            <v>21861</v>
          </cell>
          <cell r="R397">
            <v>251404</v>
          </cell>
        </row>
        <row r="398">
          <cell r="F398">
            <v>1406110855</v>
          </cell>
          <cell r="G398" t="str">
            <v>Nguyễn Mỹ Hạnh</v>
          </cell>
          <cell r="H398">
            <v>2683</v>
          </cell>
          <cell r="I398">
            <v>2654</v>
          </cell>
          <cell r="J398">
            <v>29</v>
          </cell>
          <cell r="K398">
            <v>10</v>
          </cell>
          <cell r="L398">
            <v>10</v>
          </cell>
          <cell r="M398">
            <v>9</v>
          </cell>
          <cell r="N398">
            <v>0</v>
          </cell>
          <cell r="O398">
            <v>228106</v>
          </cell>
          <cell r="P398">
            <v>11405</v>
          </cell>
          <cell r="Q398">
            <v>22811</v>
          </cell>
          <cell r="R398">
            <v>262322</v>
          </cell>
        </row>
        <row r="399">
          <cell r="F399">
            <v>1406110856</v>
          </cell>
          <cell r="G399" t="str">
            <v>Trần Thị Vân Anh</v>
          </cell>
          <cell r="H399">
            <v>3123</v>
          </cell>
          <cell r="I399">
            <v>3107</v>
          </cell>
          <cell r="J399">
            <v>16</v>
          </cell>
          <cell r="K399">
            <v>10</v>
          </cell>
          <cell r="L399">
            <v>6</v>
          </cell>
          <cell r="M399">
            <v>0</v>
          </cell>
          <cell r="N399">
            <v>0</v>
          </cell>
          <cell r="O399">
            <v>111764</v>
          </cell>
          <cell r="P399">
            <v>5588</v>
          </cell>
          <cell r="Q399">
            <v>11176</v>
          </cell>
          <cell r="R399">
            <v>128528</v>
          </cell>
        </row>
        <row r="400">
          <cell r="F400">
            <v>1406110857</v>
          </cell>
          <cell r="G400" t="str">
            <v>Hoàng Hà Trung</v>
          </cell>
          <cell r="H400">
            <v>1657</v>
          </cell>
          <cell r="I400">
            <v>1653</v>
          </cell>
          <cell r="J400">
            <v>4</v>
          </cell>
          <cell r="K400">
            <v>4</v>
          </cell>
          <cell r="L400">
            <v>0</v>
          </cell>
          <cell r="M400">
            <v>0</v>
          </cell>
          <cell r="N400">
            <v>0</v>
          </cell>
          <cell r="O400">
            <v>26168</v>
          </cell>
          <cell r="P400">
            <v>1308</v>
          </cell>
          <cell r="Q400">
            <v>2617</v>
          </cell>
          <cell r="R400">
            <v>30093</v>
          </cell>
        </row>
        <row r="401">
          <cell r="F401">
            <v>1406110858</v>
          </cell>
          <cell r="G401" t="str">
            <v>Nguyễn Thị Minh Tâm</v>
          </cell>
          <cell r="H401">
            <v>3634</v>
          </cell>
          <cell r="I401">
            <v>3627</v>
          </cell>
          <cell r="J401">
            <v>7</v>
          </cell>
          <cell r="K401">
            <v>7</v>
          </cell>
          <cell r="L401">
            <v>0</v>
          </cell>
          <cell r="M401">
            <v>0</v>
          </cell>
          <cell r="N401">
            <v>0</v>
          </cell>
          <cell r="O401">
            <v>45794</v>
          </cell>
          <cell r="P401">
            <v>2290</v>
          </cell>
          <cell r="Q401">
            <v>4579</v>
          </cell>
          <cell r="R401">
            <v>52663</v>
          </cell>
        </row>
        <row r="402">
          <cell r="F402">
            <v>1406110859</v>
          </cell>
          <cell r="G402" t="str">
            <v>Nguyễn Việt Hùng</v>
          </cell>
          <cell r="H402">
            <v>5650</v>
          </cell>
          <cell r="I402">
            <v>5623</v>
          </cell>
          <cell r="J402">
            <v>27</v>
          </cell>
          <cell r="K402">
            <v>10</v>
          </cell>
          <cell r="L402">
            <v>10</v>
          </cell>
          <cell r="M402">
            <v>7</v>
          </cell>
          <cell r="N402">
            <v>0</v>
          </cell>
          <cell r="O402">
            <v>209118</v>
          </cell>
          <cell r="P402">
            <v>10456</v>
          </cell>
          <cell r="Q402">
            <v>20912</v>
          </cell>
          <cell r="R402">
            <v>240486</v>
          </cell>
        </row>
        <row r="403">
          <cell r="F403">
            <v>1406111717</v>
          </cell>
          <cell r="G403" t="str">
            <v>Nguyễn Trần Thu Nguyên</v>
          </cell>
          <cell r="H403">
            <v>3658</v>
          </cell>
          <cell r="I403">
            <v>3634</v>
          </cell>
          <cell r="J403">
            <v>24</v>
          </cell>
          <cell r="K403">
            <v>10</v>
          </cell>
          <cell r="L403">
            <v>10</v>
          </cell>
          <cell r="M403">
            <v>4</v>
          </cell>
          <cell r="N403">
            <v>0</v>
          </cell>
          <cell r="O403">
            <v>180636</v>
          </cell>
          <cell r="P403">
            <v>9032</v>
          </cell>
          <cell r="Q403">
            <v>18064</v>
          </cell>
          <cell r="R403">
            <v>207732</v>
          </cell>
        </row>
        <row r="404">
          <cell r="F404">
            <v>1406110861</v>
          </cell>
          <cell r="G404" t="str">
            <v>Nguyễn Trường Thành</v>
          </cell>
          <cell r="H404">
            <v>4361</v>
          </cell>
          <cell r="I404">
            <v>4313</v>
          </cell>
          <cell r="J404">
            <v>48</v>
          </cell>
          <cell r="K404">
            <v>10</v>
          </cell>
          <cell r="L404">
            <v>10</v>
          </cell>
          <cell r="M404">
            <v>10</v>
          </cell>
          <cell r="N404">
            <v>18</v>
          </cell>
          <cell r="O404">
            <v>551628</v>
          </cell>
          <cell r="P404">
            <v>27581</v>
          </cell>
          <cell r="Q404">
            <v>55163</v>
          </cell>
          <cell r="R404">
            <v>634372</v>
          </cell>
        </row>
        <row r="405">
          <cell r="F405">
            <v>1406110862</v>
          </cell>
          <cell r="G405" t="str">
            <v>Phạm Thị Ngọc Lan</v>
          </cell>
          <cell r="H405">
            <v>2765</v>
          </cell>
          <cell r="I405">
            <v>2747</v>
          </cell>
          <cell r="J405">
            <v>18</v>
          </cell>
          <cell r="K405">
            <v>10</v>
          </cell>
          <cell r="L405">
            <v>8</v>
          </cell>
          <cell r="M405">
            <v>0</v>
          </cell>
          <cell r="N405">
            <v>0</v>
          </cell>
          <cell r="O405">
            <v>127212</v>
          </cell>
          <cell r="P405">
            <v>6361</v>
          </cell>
          <cell r="Q405">
            <v>12721</v>
          </cell>
          <cell r="R405">
            <v>146294</v>
          </cell>
        </row>
        <row r="406">
          <cell r="F406">
            <v>1406111718</v>
          </cell>
          <cell r="G406" t="str">
            <v>Đào Thu Thủy</v>
          </cell>
          <cell r="H406">
            <v>177</v>
          </cell>
          <cell r="I406">
            <v>177</v>
          </cell>
          <cell r="J406">
            <v>0</v>
          </cell>
          <cell r="K406">
            <v>0</v>
          </cell>
          <cell r="L406">
            <v>0</v>
          </cell>
          <cell r="M406">
            <v>0</v>
          </cell>
          <cell r="N406">
            <v>0</v>
          </cell>
          <cell r="O406">
            <v>0</v>
          </cell>
          <cell r="P406">
            <v>0</v>
          </cell>
          <cell r="Q406">
            <v>0</v>
          </cell>
          <cell r="R406">
            <v>0</v>
          </cell>
        </row>
        <row r="407">
          <cell r="F407">
            <v>1406110864</v>
          </cell>
          <cell r="G407" t="str">
            <v>Lê Thị Thuỷ</v>
          </cell>
          <cell r="H407">
            <v>4116</v>
          </cell>
          <cell r="I407">
            <v>4113</v>
          </cell>
          <cell r="J407">
            <v>3</v>
          </cell>
          <cell r="K407">
            <v>3</v>
          </cell>
          <cell r="L407">
            <v>0</v>
          </cell>
          <cell r="M407">
            <v>0</v>
          </cell>
          <cell r="N407">
            <v>0</v>
          </cell>
          <cell r="O407">
            <v>19626</v>
          </cell>
          <cell r="P407">
            <v>981</v>
          </cell>
          <cell r="Q407">
            <v>1963</v>
          </cell>
          <cell r="R407">
            <v>22570</v>
          </cell>
        </row>
        <row r="408">
          <cell r="F408">
            <v>1406110865</v>
          </cell>
          <cell r="G408" t="str">
            <v>Kiều Đình Hùng</v>
          </cell>
          <cell r="H408">
            <v>4339</v>
          </cell>
          <cell r="I408">
            <v>4321</v>
          </cell>
          <cell r="J408">
            <v>18</v>
          </cell>
          <cell r="K408">
            <v>10</v>
          </cell>
          <cell r="L408">
            <v>8</v>
          </cell>
          <cell r="M408">
            <v>0</v>
          </cell>
          <cell r="N408">
            <v>0</v>
          </cell>
          <cell r="O408">
            <v>127212</v>
          </cell>
          <cell r="P408">
            <v>6361</v>
          </cell>
          <cell r="Q408">
            <v>12721</v>
          </cell>
          <cell r="R408">
            <v>146294</v>
          </cell>
        </row>
        <row r="409">
          <cell r="F409">
            <v>1406110866</v>
          </cell>
          <cell r="G409" t="str">
            <v>Lương Thị Ngọt</v>
          </cell>
          <cell r="H409">
            <v>2211</v>
          </cell>
          <cell r="I409">
            <v>2197</v>
          </cell>
          <cell r="J409">
            <v>14</v>
          </cell>
          <cell r="K409">
            <v>10</v>
          </cell>
          <cell r="L409">
            <v>4</v>
          </cell>
          <cell r="M409">
            <v>0</v>
          </cell>
          <cell r="N409">
            <v>0</v>
          </cell>
          <cell r="O409">
            <v>96316</v>
          </cell>
          <cell r="P409">
            <v>4816</v>
          </cell>
          <cell r="Q409">
            <v>9632</v>
          </cell>
          <cell r="R409">
            <v>110764</v>
          </cell>
        </row>
        <row r="410">
          <cell r="F410">
            <v>1406110867</v>
          </cell>
          <cell r="G410" t="str">
            <v>Phạm Bách Tùng</v>
          </cell>
          <cell r="H410">
            <v>3070</v>
          </cell>
          <cell r="I410">
            <v>3046</v>
          </cell>
          <cell r="J410">
            <v>24</v>
          </cell>
          <cell r="K410">
            <v>10</v>
          </cell>
          <cell r="L410">
            <v>10</v>
          </cell>
          <cell r="M410">
            <v>4</v>
          </cell>
          <cell r="N410">
            <v>0</v>
          </cell>
          <cell r="O410">
            <v>180636</v>
          </cell>
          <cell r="P410">
            <v>9032</v>
          </cell>
          <cell r="Q410">
            <v>18064</v>
          </cell>
          <cell r="R410">
            <v>207732</v>
          </cell>
        </row>
        <row r="411">
          <cell r="F411">
            <v>1406110868</v>
          </cell>
          <cell r="G411" t="str">
            <v>Seo HyunSep</v>
          </cell>
          <cell r="H411">
            <v>4465</v>
          </cell>
          <cell r="I411">
            <v>4444</v>
          </cell>
          <cell r="J411">
            <v>21</v>
          </cell>
          <cell r="K411">
            <v>10</v>
          </cell>
          <cell r="L411">
            <v>10</v>
          </cell>
          <cell r="M411">
            <v>1</v>
          </cell>
          <cell r="N411">
            <v>0</v>
          </cell>
          <cell r="O411">
            <v>152154</v>
          </cell>
          <cell r="P411">
            <v>7608</v>
          </cell>
          <cell r="Q411">
            <v>15215</v>
          </cell>
          <cell r="R411">
            <v>174977</v>
          </cell>
        </row>
        <row r="412">
          <cell r="F412">
            <v>1406110869</v>
          </cell>
          <cell r="G412" t="str">
            <v>Nguyễn Mạnh Hùng</v>
          </cell>
          <cell r="H412">
            <v>5353</v>
          </cell>
          <cell r="I412">
            <v>5333</v>
          </cell>
          <cell r="J412">
            <v>20</v>
          </cell>
          <cell r="K412">
            <v>10</v>
          </cell>
          <cell r="L412">
            <v>10</v>
          </cell>
          <cell r="M412">
            <v>0</v>
          </cell>
          <cell r="N412">
            <v>0</v>
          </cell>
          <cell r="O412">
            <v>142660</v>
          </cell>
          <cell r="P412">
            <v>7133</v>
          </cell>
          <cell r="Q412">
            <v>14266</v>
          </cell>
          <cell r="R412">
            <v>164059</v>
          </cell>
        </row>
        <row r="413">
          <cell r="F413">
            <v>1406110870</v>
          </cell>
          <cell r="G413" t="str">
            <v>Trương Minh Thanh</v>
          </cell>
          <cell r="H413">
            <v>2983</v>
          </cell>
          <cell r="I413">
            <v>2968</v>
          </cell>
          <cell r="J413">
            <v>15</v>
          </cell>
          <cell r="K413">
            <v>10</v>
          </cell>
          <cell r="L413">
            <v>5</v>
          </cell>
          <cell r="M413">
            <v>0</v>
          </cell>
          <cell r="N413">
            <v>0</v>
          </cell>
          <cell r="O413">
            <v>104040</v>
          </cell>
          <cell r="P413">
            <v>5202</v>
          </cell>
          <cell r="Q413">
            <v>10404</v>
          </cell>
          <cell r="R413">
            <v>119646</v>
          </cell>
        </row>
        <row r="414">
          <cell r="F414">
            <v>1406110871</v>
          </cell>
          <cell r="G414" t="str">
            <v>Hồ Thị Lan Hoa</v>
          </cell>
          <cell r="H414">
            <v>2469</v>
          </cell>
          <cell r="I414">
            <v>2462</v>
          </cell>
          <cell r="J414">
            <v>7</v>
          </cell>
          <cell r="K414">
            <v>7</v>
          </cell>
          <cell r="L414">
            <v>0</v>
          </cell>
          <cell r="M414">
            <v>0</v>
          </cell>
          <cell r="N414">
            <v>0</v>
          </cell>
          <cell r="O414">
            <v>45794</v>
          </cell>
          <cell r="P414">
            <v>2290</v>
          </cell>
          <cell r="Q414">
            <v>4579</v>
          </cell>
          <cell r="R414">
            <v>52663</v>
          </cell>
        </row>
        <row r="415">
          <cell r="F415">
            <v>1406110872</v>
          </cell>
          <cell r="G415" t="str">
            <v>Nguyễn Thị May</v>
          </cell>
          <cell r="H415">
            <v>2766</v>
          </cell>
          <cell r="I415">
            <v>2747</v>
          </cell>
          <cell r="J415">
            <v>19</v>
          </cell>
          <cell r="K415">
            <v>10</v>
          </cell>
          <cell r="L415">
            <v>9</v>
          </cell>
          <cell r="M415">
            <v>0</v>
          </cell>
          <cell r="N415">
            <v>0</v>
          </cell>
          <cell r="O415">
            <v>134936</v>
          </cell>
          <cell r="P415">
            <v>6747</v>
          </cell>
          <cell r="Q415">
            <v>13494</v>
          </cell>
          <cell r="R415">
            <v>155177</v>
          </cell>
        </row>
        <row r="416">
          <cell r="F416">
            <v>1406110873</v>
          </cell>
          <cell r="G416" t="str">
            <v>Lê Thanh Hiền</v>
          </cell>
          <cell r="H416">
            <v>4325</v>
          </cell>
          <cell r="I416">
            <v>4303</v>
          </cell>
          <cell r="J416">
            <v>22</v>
          </cell>
          <cell r="K416">
            <v>10</v>
          </cell>
          <cell r="L416">
            <v>10</v>
          </cell>
          <cell r="M416">
            <v>2</v>
          </cell>
          <cell r="N416">
            <v>0</v>
          </cell>
          <cell r="O416">
            <v>161648</v>
          </cell>
          <cell r="P416">
            <v>8082</v>
          </cell>
          <cell r="Q416">
            <v>16165</v>
          </cell>
          <cell r="R416">
            <v>185895</v>
          </cell>
        </row>
        <row r="417">
          <cell r="F417">
            <v>1406110874</v>
          </cell>
          <cell r="G417" t="str">
            <v>Bùi Hoàng Tùng</v>
          </cell>
          <cell r="H417">
            <v>2787</v>
          </cell>
          <cell r="I417">
            <v>2772</v>
          </cell>
          <cell r="J417">
            <v>15</v>
          </cell>
          <cell r="K417">
            <v>10</v>
          </cell>
          <cell r="L417">
            <v>5</v>
          </cell>
          <cell r="M417">
            <v>0</v>
          </cell>
          <cell r="N417">
            <v>0</v>
          </cell>
          <cell r="O417">
            <v>104040</v>
          </cell>
          <cell r="P417">
            <v>5202</v>
          </cell>
          <cell r="Q417">
            <v>10404</v>
          </cell>
          <cell r="R417">
            <v>119646</v>
          </cell>
        </row>
        <row r="418">
          <cell r="F418">
            <v>1406110875</v>
          </cell>
          <cell r="G418" t="str">
            <v>Phạm Thu Hiền</v>
          </cell>
          <cell r="H418">
            <v>3210</v>
          </cell>
          <cell r="I418">
            <v>3192</v>
          </cell>
          <cell r="J418">
            <v>18</v>
          </cell>
          <cell r="K418">
            <v>10</v>
          </cell>
          <cell r="L418">
            <v>8</v>
          </cell>
          <cell r="M418">
            <v>0</v>
          </cell>
          <cell r="N418">
            <v>0</v>
          </cell>
          <cell r="O418">
            <v>127212</v>
          </cell>
          <cell r="P418">
            <v>6361</v>
          </cell>
          <cell r="Q418">
            <v>12721</v>
          </cell>
          <cell r="R418">
            <v>146294</v>
          </cell>
        </row>
        <row r="419">
          <cell r="F419">
            <v>1406110876</v>
          </cell>
          <cell r="G419" t="str">
            <v>Lê Thị Thắng</v>
          </cell>
          <cell r="H419">
            <v>2592</v>
          </cell>
          <cell r="I419">
            <v>2588</v>
          </cell>
          <cell r="J419">
            <v>4</v>
          </cell>
          <cell r="K419">
            <v>4</v>
          </cell>
          <cell r="L419">
            <v>0</v>
          </cell>
          <cell r="M419">
            <v>0</v>
          </cell>
          <cell r="N419">
            <v>0</v>
          </cell>
          <cell r="O419">
            <v>26168</v>
          </cell>
          <cell r="P419">
            <v>1308</v>
          </cell>
          <cell r="Q419">
            <v>2617</v>
          </cell>
          <cell r="R419">
            <v>30093</v>
          </cell>
        </row>
        <row r="420">
          <cell r="F420">
            <v>1406110877</v>
          </cell>
          <cell r="G420" t="str">
            <v>Nguyễn Quốc Bảo</v>
          </cell>
          <cell r="H420">
            <v>5681</v>
          </cell>
          <cell r="I420">
            <v>5663</v>
          </cell>
          <cell r="J420">
            <v>18</v>
          </cell>
          <cell r="K420">
            <v>10</v>
          </cell>
          <cell r="L420">
            <v>8</v>
          </cell>
          <cell r="M420">
            <v>0</v>
          </cell>
          <cell r="N420">
            <v>0</v>
          </cell>
          <cell r="O420">
            <v>127212</v>
          </cell>
          <cell r="P420">
            <v>6361</v>
          </cell>
          <cell r="Q420">
            <v>12721</v>
          </cell>
          <cell r="R420">
            <v>146294</v>
          </cell>
        </row>
        <row r="421">
          <cell r="F421">
            <v>1406110878</v>
          </cell>
          <cell r="G421" t="str">
            <v>Nguyễn Quốc Bảo</v>
          </cell>
          <cell r="H421">
            <v>2819</v>
          </cell>
          <cell r="I421">
            <v>2777</v>
          </cell>
          <cell r="J421">
            <v>42</v>
          </cell>
          <cell r="K421">
            <v>10</v>
          </cell>
          <cell r="L421">
            <v>10</v>
          </cell>
          <cell r="M421">
            <v>10</v>
          </cell>
          <cell r="N421">
            <v>12</v>
          </cell>
          <cell r="O421">
            <v>446952</v>
          </cell>
          <cell r="P421">
            <v>22348</v>
          </cell>
          <cell r="Q421">
            <v>44695</v>
          </cell>
          <cell r="R421">
            <v>513995</v>
          </cell>
        </row>
        <row r="422">
          <cell r="F422">
            <v>1406110879</v>
          </cell>
          <cell r="G422" t="str">
            <v>Đỗ Thị Phi Hoài</v>
          </cell>
          <cell r="H422">
            <v>2911</v>
          </cell>
          <cell r="I422">
            <v>2899</v>
          </cell>
          <cell r="J422">
            <v>12</v>
          </cell>
          <cell r="K422">
            <v>10</v>
          </cell>
          <cell r="L422">
            <v>2</v>
          </cell>
          <cell r="M422">
            <v>0</v>
          </cell>
          <cell r="N422">
            <v>0</v>
          </cell>
          <cell r="O422">
            <v>80868</v>
          </cell>
          <cell r="P422">
            <v>4043</v>
          </cell>
          <cell r="Q422">
            <v>8087</v>
          </cell>
          <cell r="R422">
            <v>92998</v>
          </cell>
        </row>
        <row r="423">
          <cell r="F423">
            <v>1406111446</v>
          </cell>
          <cell r="G423" t="str">
            <v>Tô Nghiêm Trang</v>
          </cell>
          <cell r="H423">
            <v>2883</v>
          </cell>
          <cell r="I423">
            <v>2876</v>
          </cell>
          <cell r="J423">
            <v>7</v>
          </cell>
          <cell r="K423">
            <v>7</v>
          </cell>
          <cell r="L423">
            <v>0</v>
          </cell>
          <cell r="M423">
            <v>0</v>
          </cell>
          <cell r="N423">
            <v>0</v>
          </cell>
          <cell r="O423">
            <v>45794</v>
          </cell>
          <cell r="P423">
            <v>2290</v>
          </cell>
          <cell r="Q423">
            <v>4579</v>
          </cell>
          <cell r="R423">
            <v>52663</v>
          </cell>
        </row>
        <row r="424">
          <cell r="F424">
            <v>1406110881</v>
          </cell>
          <cell r="G424" t="str">
            <v>Trần Ngọc Nam</v>
          </cell>
          <cell r="H424">
            <v>3307</v>
          </cell>
          <cell r="I424">
            <v>3307</v>
          </cell>
          <cell r="J424">
            <v>0</v>
          </cell>
          <cell r="K424">
            <v>0</v>
          </cell>
          <cell r="L424">
            <v>0</v>
          </cell>
          <cell r="M424">
            <v>0</v>
          </cell>
          <cell r="N424">
            <v>0</v>
          </cell>
          <cell r="O424">
            <v>0</v>
          </cell>
          <cell r="P424">
            <v>0</v>
          </cell>
          <cell r="Q424">
            <v>0</v>
          </cell>
          <cell r="R424">
            <v>0</v>
          </cell>
        </row>
        <row r="425">
          <cell r="F425">
            <v>1406110882</v>
          </cell>
          <cell r="G425" t="str">
            <v>Trần Thị Mỹ Hạnh</v>
          </cell>
          <cell r="H425">
            <v>3935</v>
          </cell>
          <cell r="I425">
            <v>3908</v>
          </cell>
          <cell r="J425">
            <v>27</v>
          </cell>
          <cell r="K425">
            <v>10</v>
          </cell>
          <cell r="L425">
            <v>10</v>
          </cell>
          <cell r="M425">
            <v>7</v>
          </cell>
          <cell r="N425">
            <v>0</v>
          </cell>
          <cell r="O425">
            <v>209118</v>
          </cell>
          <cell r="P425">
            <v>10456</v>
          </cell>
          <cell r="Q425">
            <v>20912</v>
          </cell>
          <cell r="R425">
            <v>240486</v>
          </cell>
        </row>
        <row r="426">
          <cell r="F426">
            <v>1406111719</v>
          </cell>
          <cell r="G426" t="str">
            <v>Trần Thu Hương</v>
          </cell>
          <cell r="H426">
            <v>3499</v>
          </cell>
          <cell r="I426">
            <v>3486</v>
          </cell>
          <cell r="J426">
            <v>13</v>
          </cell>
          <cell r="K426">
            <v>10</v>
          </cell>
          <cell r="L426">
            <v>3</v>
          </cell>
          <cell r="M426">
            <v>0</v>
          </cell>
          <cell r="N426">
            <v>0</v>
          </cell>
          <cell r="O426">
            <v>88592</v>
          </cell>
          <cell r="P426">
            <v>4430</v>
          </cell>
          <cell r="Q426">
            <v>8859</v>
          </cell>
          <cell r="R426">
            <v>101881</v>
          </cell>
        </row>
        <row r="427">
          <cell r="F427">
            <v>1406110884</v>
          </cell>
          <cell r="G427" t="str">
            <v>Dương Thị Hương Giang</v>
          </cell>
          <cell r="H427">
            <v>2120</v>
          </cell>
          <cell r="I427">
            <v>2108</v>
          </cell>
          <cell r="J427">
            <v>12</v>
          </cell>
          <cell r="K427">
            <v>10</v>
          </cell>
          <cell r="L427">
            <v>2</v>
          </cell>
          <cell r="M427">
            <v>0</v>
          </cell>
          <cell r="N427">
            <v>0</v>
          </cell>
          <cell r="O427">
            <v>80868</v>
          </cell>
          <cell r="P427">
            <v>4043</v>
          </cell>
          <cell r="Q427">
            <v>8087</v>
          </cell>
          <cell r="R427">
            <v>92998</v>
          </cell>
        </row>
        <row r="428">
          <cell r="F428">
            <v>1406110885</v>
          </cell>
          <cell r="G428" t="str">
            <v>Nguyễn Văn Hưng</v>
          </cell>
          <cell r="H428">
            <v>3153</v>
          </cell>
          <cell r="I428">
            <v>3142</v>
          </cell>
          <cell r="J428">
            <v>11</v>
          </cell>
          <cell r="K428">
            <v>10</v>
          </cell>
          <cell r="L428">
            <v>1</v>
          </cell>
          <cell r="M428">
            <v>0</v>
          </cell>
          <cell r="N428">
            <v>0</v>
          </cell>
          <cell r="O428">
            <v>73144</v>
          </cell>
          <cell r="P428">
            <v>3657</v>
          </cell>
          <cell r="Q428">
            <v>7314</v>
          </cell>
          <cell r="R428">
            <v>84115</v>
          </cell>
        </row>
        <row r="429">
          <cell r="F429">
            <v>1406110886</v>
          </cell>
          <cell r="G429" t="str">
            <v>Nguyễn Văn Phúc</v>
          </cell>
          <cell r="H429">
            <v>4296</v>
          </cell>
          <cell r="I429">
            <v>4263</v>
          </cell>
          <cell r="J429">
            <v>33</v>
          </cell>
          <cell r="K429">
            <v>10</v>
          </cell>
          <cell r="L429">
            <v>10</v>
          </cell>
          <cell r="M429">
            <v>10</v>
          </cell>
          <cell r="N429">
            <v>3</v>
          </cell>
          <cell r="O429">
            <v>289938</v>
          </cell>
          <cell r="P429">
            <v>14497</v>
          </cell>
          <cell r="Q429">
            <v>28994</v>
          </cell>
          <cell r="R429">
            <v>333429</v>
          </cell>
        </row>
        <row r="430">
          <cell r="F430">
            <v>1406111721</v>
          </cell>
          <cell r="G430" t="str">
            <v>Nguyễn Thị Bảo Hiền</v>
          </cell>
          <cell r="H430">
            <v>4577</v>
          </cell>
          <cell r="I430">
            <v>4575</v>
          </cell>
          <cell r="J430">
            <v>2</v>
          </cell>
          <cell r="K430">
            <v>2</v>
          </cell>
          <cell r="L430">
            <v>0</v>
          </cell>
          <cell r="M430">
            <v>0</v>
          </cell>
          <cell r="N430">
            <v>0</v>
          </cell>
          <cell r="O430">
            <v>13084</v>
          </cell>
          <cell r="P430">
            <v>654</v>
          </cell>
          <cell r="Q430">
            <v>1308</v>
          </cell>
          <cell r="R430">
            <v>15046</v>
          </cell>
        </row>
        <row r="431">
          <cell r="F431">
            <v>1406111722</v>
          </cell>
          <cell r="G431" t="str">
            <v>Lê Quỳnh Trâm</v>
          </cell>
          <cell r="H431">
            <v>2581</v>
          </cell>
          <cell r="I431">
            <v>2543</v>
          </cell>
          <cell r="J431">
            <v>38</v>
          </cell>
          <cell r="K431">
            <v>10</v>
          </cell>
          <cell r="L431">
            <v>10</v>
          </cell>
          <cell r="M431">
            <v>10</v>
          </cell>
          <cell r="N431">
            <v>8</v>
          </cell>
          <cell r="O431">
            <v>377168</v>
          </cell>
          <cell r="P431">
            <v>18858</v>
          </cell>
          <cell r="Q431">
            <v>37717</v>
          </cell>
          <cell r="R431">
            <v>433743</v>
          </cell>
        </row>
        <row r="432">
          <cell r="F432">
            <v>1406110889</v>
          </cell>
          <cell r="G432" t="str">
            <v>Nguyễn Thị Thanh Thúy</v>
          </cell>
          <cell r="H432">
            <v>4182</v>
          </cell>
          <cell r="I432">
            <v>4164</v>
          </cell>
          <cell r="J432">
            <v>18</v>
          </cell>
          <cell r="K432">
            <v>10</v>
          </cell>
          <cell r="L432">
            <v>8</v>
          </cell>
          <cell r="M432">
            <v>0</v>
          </cell>
          <cell r="N432">
            <v>0</v>
          </cell>
          <cell r="O432">
            <v>127212</v>
          </cell>
          <cell r="P432">
            <v>6361</v>
          </cell>
          <cell r="Q432">
            <v>12721</v>
          </cell>
          <cell r="R432">
            <v>146294</v>
          </cell>
        </row>
        <row r="433">
          <cell r="F433">
            <v>1406111397</v>
          </cell>
          <cell r="G433" t="str">
            <v>Nguyễn Thị Thanh Hương</v>
          </cell>
          <cell r="H433">
            <v>1882</v>
          </cell>
          <cell r="I433">
            <v>1848</v>
          </cell>
          <cell r="J433">
            <v>34</v>
          </cell>
          <cell r="K433">
            <v>10</v>
          </cell>
          <cell r="L433">
            <v>10</v>
          </cell>
          <cell r="M433">
            <v>10</v>
          </cell>
          <cell r="N433">
            <v>4</v>
          </cell>
          <cell r="O433">
            <v>307384</v>
          </cell>
          <cell r="P433">
            <v>15369</v>
          </cell>
          <cell r="Q433">
            <v>30738</v>
          </cell>
          <cell r="R433">
            <v>353491</v>
          </cell>
        </row>
        <row r="434">
          <cell r="F434">
            <v>1406110890</v>
          </cell>
          <cell r="G434" t="str">
            <v>Nguyễn Văn Lanh</v>
          </cell>
          <cell r="H434">
            <v>2990</v>
          </cell>
          <cell r="I434">
            <v>2959</v>
          </cell>
          <cell r="J434">
            <v>31</v>
          </cell>
          <cell r="K434">
            <v>10</v>
          </cell>
          <cell r="L434">
            <v>10</v>
          </cell>
          <cell r="M434">
            <v>10</v>
          </cell>
          <cell r="N434">
            <v>1</v>
          </cell>
          <cell r="O434">
            <v>255046</v>
          </cell>
          <cell r="P434">
            <v>12752</v>
          </cell>
          <cell r="Q434">
            <v>25505</v>
          </cell>
          <cell r="R434">
            <v>293303</v>
          </cell>
        </row>
        <row r="435">
          <cell r="F435">
            <v>1406110891</v>
          </cell>
          <cell r="G435" t="str">
            <v>Phạm Ngọc Hùng</v>
          </cell>
          <cell r="H435">
            <v>3252</v>
          </cell>
          <cell r="I435">
            <v>3236</v>
          </cell>
          <cell r="J435">
            <v>16</v>
          </cell>
          <cell r="K435">
            <v>10</v>
          </cell>
          <cell r="L435">
            <v>6</v>
          </cell>
          <cell r="M435">
            <v>0</v>
          </cell>
          <cell r="N435">
            <v>0</v>
          </cell>
          <cell r="O435">
            <v>111764</v>
          </cell>
          <cell r="P435">
            <v>5588</v>
          </cell>
          <cell r="Q435">
            <v>11176</v>
          </cell>
          <cell r="R435">
            <v>128528</v>
          </cell>
        </row>
        <row r="436">
          <cell r="F436">
            <v>1406110892</v>
          </cell>
          <cell r="G436" t="str">
            <v>Liu Chien Ming</v>
          </cell>
          <cell r="H436">
            <v>3898</v>
          </cell>
          <cell r="I436">
            <v>3884</v>
          </cell>
          <cell r="J436">
            <v>14</v>
          </cell>
          <cell r="K436">
            <v>10</v>
          </cell>
          <cell r="L436">
            <v>4</v>
          </cell>
          <cell r="M436">
            <v>0</v>
          </cell>
          <cell r="N436">
            <v>0</v>
          </cell>
          <cell r="O436">
            <v>96316</v>
          </cell>
          <cell r="P436">
            <v>4816</v>
          </cell>
          <cell r="Q436">
            <v>9632</v>
          </cell>
          <cell r="R436">
            <v>110764</v>
          </cell>
        </row>
        <row r="437">
          <cell r="F437">
            <v>1406110893</v>
          </cell>
          <cell r="G437" t="str">
            <v>Vũ Hữu Hưng</v>
          </cell>
          <cell r="H437">
            <v>4627</v>
          </cell>
          <cell r="I437">
            <v>4578</v>
          </cell>
          <cell r="J437">
            <v>49</v>
          </cell>
          <cell r="K437">
            <v>10</v>
          </cell>
          <cell r="L437">
            <v>10</v>
          </cell>
          <cell r="M437">
            <v>10</v>
          </cell>
          <cell r="N437">
            <v>19</v>
          </cell>
          <cell r="O437">
            <v>569074</v>
          </cell>
          <cell r="P437">
            <v>28454</v>
          </cell>
          <cell r="Q437">
            <v>56907</v>
          </cell>
          <cell r="R437">
            <v>654435</v>
          </cell>
        </row>
        <row r="438">
          <cell r="F438">
            <v>1406110894</v>
          </cell>
          <cell r="G438" t="str">
            <v>Nguyễn Hồng Hạnh</v>
          </cell>
          <cell r="H438">
            <v>2863</v>
          </cell>
          <cell r="I438">
            <v>2840</v>
          </cell>
          <cell r="J438">
            <v>23</v>
          </cell>
          <cell r="K438">
            <v>10</v>
          </cell>
          <cell r="L438">
            <v>10</v>
          </cell>
          <cell r="M438">
            <v>3</v>
          </cell>
          <cell r="N438">
            <v>0</v>
          </cell>
          <cell r="O438">
            <v>171142</v>
          </cell>
          <cell r="P438">
            <v>8557</v>
          </cell>
          <cell r="Q438">
            <v>17114</v>
          </cell>
          <cell r="R438">
            <v>196813</v>
          </cell>
        </row>
        <row r="439">
          <cell r="F439">
            <v>1406111723</v>
          </cell>
          <cell r="G439" t="str">
            <v>Nguyễn Xuân Hiếu</v>
          </cell>
          <cell r="H439">
            <v>5298</v>
          </cell>
          <cell r="I439">
            <v>5284</v>
          </cell>
          <cell r="J439">
            <v>14</v>
          </cell>
          <cell r="K439">
            <v>10</v>
          </cell>
          <cell r="L439">
            <v>4</v>
          </cell>
          <cell r="M439">
            <v>0</v>
          </cell>
          <cell r="N439">
            <v>0</v>
          </cell>
          <cell r="O439">
            <v>96316</v>
          </cell>
          <cell r="P439">
            <v>4816</v>
          </cell>
          <cell r="Q439">
            <v>9632</v>
          </cell>
          <cell r="R439">
            <v>110764</v>
          </cell>
        </row>
        <row r="440">
          <cell r="F440">
            <v>1406111189</v>
          </cell>
          <cell r="G440" t="str">
            <v>Vũ Mai Dung</v>
          </cell>
          <cell r="H440">
            <v>5596</v>
          </cell>
          <cell r="I440">
            <v>5571</v>
          </cell>
          <cell r="J440">
            <v>25</v>
          </cell>
          <cell r="K440">
            <v>10</v>
          </cell>
          <cell r="L440">
            <v>10</v>
          </cell>
          <cell r="M440">
            <v>5</v>
          </cell>
          <cell r="N440">
            <v>0</v>
          </cell>
          <cell r="O440">
            <v>190130</v>
          </cell>
          <cell r="P440">
            <v>9507</v>
          </cell>
          <cell r="Q440">
            <v>19013</v>
          </cell>
          <cell r="R440">
            <v>218650</v>
          </cell>
        </row>
        <row r="441">
          <cell r="F441">
            <v>1406110897</v>
          </cell>
          <cell r="G441" t="str">
            <v>Nguyễn Thanh Liêm</v>
          </cell>
          <cell r="H441">
            <v>3385</v>
          </cell>
          <cell r="I441">
            <v>3360</v>
          </cell>
          <cell r="J441">
            <v>25</v>
          </cell>
          <cell r="K441">
            <v>10</v>
          </cell>
          <cell r="L441">
            <v>10</v>
          </cell>
          <cell r="M441">
            <v>5</v>
          </cell>
          <cell r="N441">
            <v>0</v>
          </cell>
          <cell r="O441">
            <v>190130</v>
          </cell>
          <cell r="P441">
            <v>9507</v>
          </cell>
          <cell r="Q441">
            <v>19013</v>
          </cell>
          <cell r="R441">
            <v>218650</v>
          </cell>
        </row>
        <row r="442">
          <cell r="F442">
            <v>1406111484</v>
          </cell>
          <cell r="G442" t="str">
            <v>Nguyễn Tuế Loan</v>
          </cell>
          <cell r="H442">
            <v>3733</v>
          </cell>
          <cell r="I442">
            <v>3733</v>
          </cell>
          <cell r="J442">
            <v>0</v>
          </cell>
          <cell r="K442">
            <v>0</v>
          </cell>
          <cell r="L442">
            <v>0</v>
          </cell>
          <cell r="M442">
            <v>0</v>
          </cell>
          <cell r="N442">
            <v>0</v>
          </cell>
          <cell r="O442">
            <v>0</v>
          </cell>
          <cell r="P442">
            <v>0</v>
          </cell>
          <cell r="Q442">
            <v>0</v>
          </cell>
          <cell r="R442">
            <v>0</v>
          </cell>
        </row>
        <row r="443">
          <cell r="F443">
            <v>1406110898</v>
          </cell>
          <cell r="G443" t="str">
            <v>Đặng Minh Tuấn</v>
          </cell>
          <cell r="H443">
            <v>8119</v>
          </cell>
          <cell r="I443">
            <v>8081</v>
          </cell>
          <cell r="J443">
            <v>38</v>
          </cell>
          <cell r="K443">
            <v>10</v>
          </cell>
          <cell r="L443">
            <v>10</v>
          </cell>
          <cell r="M443">
            <v>10</v>
          </cell>
          <cell r="N443">
            <v>8</v>
          </cell>
          <cell r="O443">
            <v>377168</v>
          </cell>
          <cell r="P443">
            <v>18858</v>
          </cell>
          <cell r="Q443">
            <v>37717</v>
          </cell>
          <cell r="R443">
            <v>433743</v>
          </cell>
        </row>
        <row r="444">
          <cell r="F444">
            <v>1406110899</v>
          </cell>
          <cell r="G444" t="str">
            <v>Lê Hoài Nam</v>
          </cell>
          <cell r="H444">
            <v>1620</v>
          </cell>
          <cell r="I444">
            <v>1603</v>
          </cell>
          <cell r="J444">
            <v>17</v>
          </cell>
          <cell r="K444">
            <v>10</v>
          </cell>
          <cell r="L444">
            <v>7</v>
          </cell>
          <cell r="M444">
            <v>0</v>
          </cell>
          <cell r="N444">
            <v>0</v>
          </cell>
          <cell r="O444">
            <v>119488</v>
          </cell>
          <cell r="P444">
            <v>5974</v>
          </cell>
          <cell r="Q444">
            <v>11949</v>
          </cell>
          <cell r="R444">
            <v>137411</v>
          </cell>
        </row>
        <row r="445">
          <cell r="F445">
            <v>1406110900</v>
          </cell>
          <cell r="G445" t="str">
            <v>Hoàng Minh Tuấn</v>
          </cell>
          <cell r="H445">
            <v>3361</v>
          </cell>
          <cell r="I445">
            <v>3358</v>
          </cell>
          <cell r="J445">
            <v>3</v>
          </cell>
          <cell r="K445">
            <v>3</v>
          </cell>
          <cell r="L445">
            <v>0</v>
          </cell>
          <cell r="M445">
            <v>0</v>
          </cell>
          <cell r="N445">
            <v>0</v>
          </cell>
          <cell r="O445">
            <v>19626</v>
          </cell>
          <cell r="P445">
            <v>981</v>
          </cell>
          <cell r="Q445">
            <v>1963</v>
          </cell>
          <cell r="R445">
            <v>22570</v>
          </cell>
        </row>
        <row r="446">
          <cell r="F446">
            <v>1406110901</v>
          </cell>
          <cell r="G446" t="str">
            <v>Nguyễn Cao Công</v>
          </cell>
          <cell r="H446">
            <v>3817</v>
          </cell>
          <cell r="I446">
            <v>3786</v>
          </cell>
          <cell r="J446">
            <v>31</v>
          </cell>
          <cell r="K446">
            <v>10</v>
          </cell>
          <cell r="L446">
            <v>10</v>
          </cell>
          <cell r="M446">
            <v>10</v>
          </cell>
          <cell r="N446">
            <v>1</v>
          </cell>
          <cell r="O446">
            <v>255046</v>
          </cell>
          <cell r="P446">
            <v>12752</v>
          </cell>
          <cell r="Q446">
            <v>25505</v>
          </cell>
          <cell r="R446">
            <v>293303</v>
          </cell>
        </row>
        <row r="447">
          <cell r="F447">
            <v>1406111724</v>
          </cell>
          <cell r="G447" t="str">
            <v>Công Ty Cổ Phần DELI 1996</v>
          </cell>
          <cell r="H447">
            <v>3020</v>
          </cell>
          <cell r="I447">
            <v>3006</v>
          </cell>
          <cell r="J447">
            <v>14</v>
          </cell>
          <cell r="K447">
            <v>10</v>
          </cell>
          <cell r="L447">
            <v>4</v>
          </cell>
          <cell r="M447">
            <v>0</v>
          </cell>
          <cell r="N447">
            <v>0</v>
          </cell>
          <cell r="O447">
            <v>96316</v>
          </cell>
          <cell r="P447">
            <v>4816</v>
          </cell>
          <cell r="Q447">
            <v>9632</v>
          </cell>
          <cell r="R447">
            <v>110764</v>
          </cell>
        </row>
        <row r="448">
          <cell r="F448">
            <v>1406110903</v>
          </cell>
          <cell r="G448" t="str">
            <v>Đào Tú Khanh</v>
          </cell>
          <cell r="H448">
            <v>6223</v>
          </cell>
          <cell r="I448">
            <v>6200</v>
          </cell>
          <cell r="J448">
            <v>23</v>
          </cell>
          <cell r="K448">
            <v>10</v>
          </cell>
          <cell r="L448">
            <v>10</v>
          </cell>
          <cell r="M448">
            <v>3</v>
          </cell>
          <cell r="N448">
            <v>0</v>
          </cell>
          <cell r="O448">
            <v>171142</v>
          </cell>
          <cell r="P448">
            <v>8557</v>
          </cell>
          <cell r="Q448">
            <v>17114</v>
          </cell>
          <cell r="R448">
            <v>196813</v>
          </cell>
        </row>
        <row r="449">
          <cell r="F449">
            <v>1406110904</v>
          </cell>
          <cell r="G449" t="str">
            <v>Đòan Thị Bích Ngọc</v>
          </cell>
          <cell r="H449">
            <v>5695</v>
          </cell>
          <cell r="I449">
            <v>5675</v>
          </cell>
          <cell r="J449">
            <v>20</v>
          </cell>
          <cell r="K449">
            <v>10</v>
          </cell>
          <cell r="L449">
            <v>10</v>
          </cell>
          <cell r="M449">
            <v>0</v>
          </cell>
          <cell r="N449">
            <v>0</v>
          </cell>
          <cell r="O449">
            <v>142660</v>
          </cell>
          <cell r="P449">
            <v>7133</v>
          </cell>
          <cell r="Q449">
            <v>14266</v>
          </cell>
          <cell r="R449">
            <v>164059</v>
          </cell>
        </row>
        <row r="450">
          <cell r="F450">
            <v>1406110905</v>
          </cell>
          <cell r="G450" t="str">
            <v>Vương Thị Vân</v>
          </cell>
          <cell r="H450">
            <v>1160</v>
          </cell>
          <cell r="I450">
            <v>1160</v>
          </cell>
          <cell r="J450">
            <v>0</v>
          </cell>
          <cell r="K450">
            <v>0</v>
          </cell>
          <cell r="L450">
            <v>0</v>
          </cell>
          <cell r="M450">
            <v>0</v>
          </cell>
          <cell r="N450">
            <v>0</v>
          </cell>
          <cell r="O450">
            <v>0</v>
          </cell>
          <cell r="P450">
            <v>0</v>
          </cell>
          <cell r="Q450">
            <v>0</v>
          </cell>
          <cell r="R450">
            <v>0</v>
          </cell>
        </row>
        <row r="451">
          <cell r="F451">
            <v>1406111652</v>
          </cell>
          <cell r="G451" t="str">
            <v>Kiều Phương Liên</v>
          </cell>
          <cell r="H451">
            <v>3223</v>
          </cell>
          <cell r="I451">
            <v>3198</v>
          </cell>
          <cell r="J451">
            <v>25</v>
          </cell>
          <cell r="K451">
            <v>10</v>
          </cell>
          <cell r="L451">
            <v>10</v>
          </cell>
          <cell r="M451">
            <v>5</v>
          </cell>
          <cell r="N451">
            <v>0</v>
          </cell>
          <cell r="O451">
            <v>190130</v>
          </cell>
          <cell r="P451">
            <v>9507</v>
          </cell>
          <cell r="Q451">
            <v>19013</v>
          </cell>
          <cell r="R451">
            <v>218650</v>
          </cell>
        </row>
        <row r="452">
          <cell r="F452">
            <v>1406111651</v>
          </cell>
          <cell r="G452" t="str">
            <v>Trần Thế Việt</v>
          </cell>
          <cell r="H452">
            <v>464</v>
          </cell>
          <cell r="I452">
            <v>462</v>
          </cell>
          <cell r="J452">
            <v>2</v>
          </cell>
          <cell r="K452">
            <v>2</v>
          </cell>
          <cell r="L452">
            <v>0</v>
          </cell>
          <cell r="M452">
            <v>0</v>
          </cell>
          <cell r="N452">
            <v>0</v>
          </cell>
          <cell r="O452">
            <v>13084</v>
          </cell>
          <cell r="P452">
            <v>654</v>
          </cell>
          <cell r="Q452">
            <v>1308</v>
          </cell>
          <cell r="R452">
            <v>15046</v>
          </cell>
        </row>
        <row r="453">
          <cell r="F453">
            <v>1406111653</v>
          </cell>
          <cell r="G453" t="str">
            <v>Vũ Thị Suốt</v>
          </cell>
          <cell r="H453">
            <v>3334</v>
          </cell>
          <cell r="I453">
            <v>3331</v>
          </cell>
          <cell r="J453">
            <v>3</v>
          </cell>
          <cell r="K453">
            <v>3</v>
          </cell>
          <cell r="L453">
            <v>0</v>
          </cell>
          <cell r="M453">
            <v>0</v>
          </cell>
          <cell r="N453">
            <v>0</v>
          </cell>
          <cell r="O453">
            <v>19626</v>
          </cell>
          <cell r="P453">
            <v>981</v>
          </cell>
          <cell r="Q453">
            <v>1963</v>
          </cell>
          <cell r="R453">
            <v>22570</v>
          </cell>
        </row>
        <row r="454">
          <cell r="F454">
            <v>1406111654</v>
          </cell>
          <cell r="G454" t="str">
            <v>Vũ Thị Suốt</v>
          </cell>
          <cell r="H454">
            <v>1349</v>
          </cell>
          <cell r="I454">
            <v>1349</v>
          </cell>
          <cell r="J454">
            <v>0</v>
          </cell>
          <cell r="K454">
            <v>0</v>
          </cell>
          <cell r="L454">
            <v>0</v>
          </cell>
          <cell r="M454">
            <v>0</v>
          </cell>
          <cell r="N454">
            <v>0</v>
          </cell>
          <cell r="O454">
            <v>0</v>
          </cell>
          <cell r="P454">
            <v>0</v>
          </cell>
          <cell r="Q454">
            <v>0</v>
          </cell>
          <cell r="R454">
            <v>0</v>
          </cell>
        </row>
        <row r="455">
          <cell r="F455">
            <v>1406111501</v>
          </cell>
          <cell r="G455" t="str">
            <v>Nguyễn Thị Thanh Thủy</v>
          </cell>
          <cell r="H455">
            <v>3690</v>
          </cell>
          <cell r="I455">
            <v>3688</v>
          </cell>
          <cell r="J455">
            <v>2</v>
          </cell>
          <cell r="K455">
            <v>2</v>
          </cell>
          <cell r="L455">
            <v>0</v>
          </cell>
          <cell r="M455">
            <v>0</v>
          </cell>
          <cell r="N455">
            <v>0</v>
          </cell>
          <cell r="O455">
            <v>13084</v>
          </cell>
          <cell r="P455">
            <v>654</v>
          </cell>
          <cell r="Q455">
            <v>1308</v>
          </cell>
          <cell r="R455">
            <v>15046</v>
          </cell>
        </row>
        <row r="456">
          <cell r="F456">
            <v>1406111655</v>
          </cell>
          <cell r="G456" t="str">
            <v>Hoàng Đại Huy</v>
          </cell>
          <cell r="H456">
            <v>4831</v>
          </cell>
          <cell r="I456">
            <v>4779</v>
          </cell>
          <cell r="J456">
            <v>52</v>
          </cell>
          <cell r="K456">
            <v>10</v>
          </cell>
          <cell r="L456">
            <v>10</v>
          </cell>
          <cell r="M456">
            <v>10</v>
          </cell>
          <cell r="N456">
            <v>22</v>
          </cell>
          <cell r="O456">
            <v>621412</v>
          </cell>
          <cell r="P456">
            <v>31071</v>
          </cell>
          <cell r="Q456">
            <v>62141</v>
          </cell>
          <cell r="R456">
            <v>714624</v>
          </cell>
        </row>
        <row r="457">
          <cell r="F457">
            <v>1406110906</v>
          </cell>
          <cell r="G457" t="str">
            <v>Nguyễn Minh Tâm</v>
          </cell>
          <cell r="H457">
            <v>3473</v>
          </cell>
          <cell r="I457">
            <v>3444</v>
          </cell>
          <cell r="J457">
            <v>29</v>
          </cell>
          <cell r="K457">
            <v>10</v>
          </cell>
          <cell r="L457">
            <v>10</v>
          </cell>
          <cell r="M457">
            <v>9</v>
          </cell>
          <cell r="N457">
            <v>0</v>
          </cell>
          <cell r="O457">
            <v>228106</v>
          </cell>
          <cell r="P457">
            <v>11405</v>
          </cell>
          <cell r="Q457">
            <v>22811</v>
          </cell>
          <cell r="R457">
            <v>262322</v>
          </cell>
        </row>
        <row r="458">
          <cell r="F458">
            <v>1406110907</v>
          </cell>
          <cell r="G458" t="str">
            <v>Lê Kim Thanh</v>
          </cell>
          <cell r="H458">
            <v>3274</v>
          </cell>
          <cell r="I458">
            <v>3241</v>
          </cell>
          <cell r="J458">
            <v>33</v>
          </cell>
          <cell r="K458">
            <v>10</v>
          </cell>
          <cell r="L458">
            <v>10</v>
          </cell>
          <cell r="M458">
            <v>10</v>
          </cell>
          <cell r="N458">
            <v>3</v>
          </cell>
          <cell r="O458">
            <v>289938</v>
          </cell>
          <cell r="P458">
            <v>14497</v>
          </cell>
          <cell r="Q458">
            <v>28994</v>
          </cell>
          <cell r="R458">
            <v>333429</v>
          </cell>
        </row>
      </sheetData>
      <sheetData sheetId="2" refreshError="1"/>
      <sheetData sheetId="3" refreshError="1"/>
      <sheetData sheetId="4" refreshError="1"/>
      <sheetData sheetId="5">
        <row r="7">
          <cell r="J7" t="str">
            <v>01 Villa D</v>
          </cell>
          <cell r="K7">
            <v>1407111391</v>
          </cell>
          <cell r="L7">
            <v>4701</v>
          </cell>
          <cell r="M7">
            <v>4705</v>
          </cell>
          <cell r="N7">
            <v>4636</v>
          </cell>
          <cell r="O7">
            <v>4640</v>
          </cell>
          <cell r="P7">
            <v>65</v>
          </cell>
          <cell r="Q7">
            <v>10</v>
          </cell>
          <cell r="R7">
            <v>10</v>
          </cell>
          <cell r="S7">
            <v>10</v>
          </cell>
          <cell r="T7">
            <v>35</v>
          </cell>
          <cell r="U7">
            <v>848210</v>
          </cell>
          <cell r="V7">
            <v>42411</v>
          </cell>
          <cell r="W7">
            <v>84821</v>
          </cell>
          <cell r="X7">
            <v>975442</v>
          </cell>
        </row>
        <row r="8">
          <cell r="J8" t="str">
            <v>01 Villa D HD2</v>
          </cell>
        </row>
        <row r="8">
          <cell r="L8">
            <v>4</v>
          </cell>
        </row>
        <row r="8">
          <cell r="N8">
            <v>4</v>
          </cell>
        </row>
        <row r="8">
          <cell r="Q8">
            <v>0</v>
          </cell>
          <cell r="R8">
            <v>0</v>
          </cell>
          <cell r="S8">
            <v>0</v>
          </cell>
          <cell r="T8">
            <v>0</v>
          </cell>
          <cell r="U8">
            <v>0</v>
          </cell>
          <cell r="V8">
            <v>0</v>
          </cell>
          <cell r="W8">
            <v>0</v>
          </cell>
          <cell r="X8">
            <v>0</v>
          </cell>
        </row>
        <row r="9">
          <cell r="J9" t="str">
            <v>02 Villa D</v>
          </cell>
          <cell r="K9">
            <v>1407110471</v>
          </cell>
          <cell r="L9">
            <v>2730</v>
          </cell>
          <cell r="M9">
            <v>3990</v>
          </cell>
          <cell r="N9">
            <v>2725</v>
          </cell>
          <cell r="O9">
            <v>3974</v>
          </cell>
          <cell r="P9">
            <v>16</v>
          </cell>
          <cell r="Q9">
            <v>10</v>
          </cell>
          <cell r="R9">
            <v>6</v>
          </cell>
          <cell r="S9">
            <v>0</v>
          </cell>
          <cell r="T9">
            <v>0</v>
          </cell>
          <cell r="U9">
            <v>111764</v>
          </cell>
          <cell r="V9">
            <v>5588</v>
          </cell>
          <cell r="W9">
            <v>11176.4</v>
          </cell>
          <cell r="X9">
            <v>128528</v>
          </cell>
        </row>
        <row r="10">
          <cell r="J10" t="str">
            <v>02 Villa D HD2</v>
          </cell>
        </row>
        <row r="10">
          <cell r="L10">
            <v>1260</v>
          </cell>
        </row>
        <row r="10">
          <cell r="N10">
            <v>1249</v>
          </cell>
        </row>
        <row r="10">
          <cell r="Q10">
            <v>0</v>
          </cell>
          <cell r="R10">
            <v>0</v>
          </cell>
          <cell r="S10">
            <v>0</v>
          </cell>
          <cell r="T10">
            <v>0</v>
          </cell>
          <cell r="U10">
            <v>0</v>
          </cell>
          <cell r="V10">
            <v>0</v>
          </cell>
          <cell r="W10">
            <v>0</v>
          </cell>
          <cell r="X10">
            <v>0</v>
          </cell>
        </row>
        <row r="11">
          <cell r="J11" t="str">
            <v>03 Villa D</v>
          </cell>
          <cell r="K11">
            <v>1407110459</v>
          </cell>
          <cell r="L11">
            <v>5658</v>
          </cell>
          <cell r="M11">
            <v>5788</v>
          </cell>
          <cell r="N11">
            <v>5651</v>
          </cell>
          <cell r="O11">
            <v>5780</v>
          </cell>
          <cell r="P11">
            <v>8</v>
          </cell>
          <cell r="Q11">
            <v>8</v>
          </cell>
          <cell r="R11">
            <v>0</v>
          </cell>
          <cell r="S11">
            <v>0</v>
          </cell>
          <cell r="T11">
            <v>0</v>
          </cell>
          <cell r="U11">
            <v>52336</v>
          </cell>
          <cell r="V11">
            <v>2617</v>
          </cell>
          <cell r="W11">
            <v>5233.6</v>
          </cell>
          <cell r="X11">
            <v>60187</v>
          </cell>
        </row>
        <row r="12">
          <cell r="J12" t="str">
            <v>03 Villa D HD2</v>
          </cell>
        </row>
        <row r="12">
          <cell r="L12">
            <v>130</v>
          </cell>
        </row>
        <row r="12">
          <cell r="N12">
            <v>129</v>
          </cell>
        </row>
        <row r="12">
          <cell r="Q12">
            <v>0</v>
          </cell>
          <cell r="R12">
            <v>0</v>
          </cell>
          <cell r="S12">
            <v>0</v>
          </cell>
          <cell r="T12">
            <v>0</v>
          </cell>
          <cell r="U12">
            <v>0</v>
          </cell>
          <cell r="V12">
            <v>0</v>
          </cell>
          <cell r="W12">
            <v>0</v>
          </cell>
          <cell r="X12">
            <v>0</v>
          </cell>
        </row>
        <row r="13">
          <cell r="J13" t="str">
            <v>04 Villa D</v>
          </cell>
          <cell r="K13">
            <v>1407110503</v>
          </cell>
          <cell r="L13">
            <v>0</v>
          </cell>
          <cell r="M13">
            <v>712</v>
          </cell>
          <cell r="N13">
            <v>0</v>
          </cell>
          <cell r="O13">
            <v>692</v>
          </cell>
          <cell r="P13">
            <v>20</v>
          </cell>
          <cell r="Q13">
            <v>10</v>
          </cell>
          <cell r="R13">
            <v>10</v>
          </cell>
          <cell r="S13">
            <v>0</v>
          </cell>
          <cell r="T13">
            <v>0</v>
          </cell>
          <cell r="U13">
            <v>142660</v>
          </cell>
          <cell r="V13">
            <v>7133</v>
          </cell>
          <cell r="W13">
            <v>14266</v>
          </cell>
          <cell r="X13">
            <v>164059</v>
          </cell>
        </row>
        <row r="14">
          <cell r="J14" t="str">
            <v>04 Villa D HD2</v>
          </cell>
        </row>
        <row r="14">
          <cell r="L14">
            <v>712</v>
          </cell>
        </row>
        <row r="14">
          <cell r="N14">
            <v>692</v>
          </cell>
        </row>
        <row r="14">
          <cell r="Q14">
            <v>0</v>
          </cell>
          <cell r="R14">
            <v>0</v>
          </cell>
          <cell r="S14">
            <v>0</v>
          </cell>
          <cell r="T14">
            <v>0</v>
          </cell>
          <cell r="U14">
            <v>0</v>
          </cell>
          <cell r="V14">
            <v>0</v>
          </cell>
          <cell r="W14">
            <v>0</v>
          </cell>
          <cell r="X14">
            <v>0</v>
          </cell>
        </row>
        <row r="15">
          <cell r="J15" t="str">
            <v>05 Villa D</v>
          </cell>
          <cell r="K15">
            <v>1407111482</v>
          </cell>
          <cell r="L15">
            <v>1387</v>
          </cell>
          <cell r="M15">
            <v>2298</v>
          </cell>
          <cell r="N15">
            <v>1357</v>
          </cell>
          <cell r="O15">
            <v>2247</v>
          </cell>
          <cell r="P15">
            <v>51</v>
          </cell>
          <cell r="Q15">
            <v>10</v>
          </cell>
          <cell r="R15">
            <v>10</v>
          </cell>
          <cell r="S15">
            <v>10</v>
          </cell>
          <cell r="T15">
            <v>21</v>
          </cell>
          <cell r="U15">
            <v>603966</v>
          </cell>
          <cell r="V15">
            <v>30198</v>
          </cell>
          <cell r="W15">
            <v>60396.6</v>
          </cell>
          <cell r="X15">
            <v>694561</v>
          </cell>
        </row>
        <row r="16">
          <cell r="J16" t="str">
            <v>05 Villa D HD2</v>
          </cell>
        </row>
        <row r="16">
          <cell r="L16">
            <v>911</v>
          </cell>
        </row>
        <row r="16">
          <cell r="N16">
            <v>890</v>
          </cell>
        </row>
        <row r="16">
          <cell r="Q16">
            <v>0</v>
          </cell>
          <cell r="R16">
            <v>0</v>
          </cell>
          <cell r="S16">
            <v>0</v>
          </cell>
          <cell r="T16">
            <v>0</v>
          </cell>
          <cell r="U16">
            <v>0</v>
          </cell>
          <cell r="V16">
            <v>0</v>
          </cell>
          <cell r="W16">
            <v>0</v>
          </cell>
          <cell r="X16">
            <v>0</v>
          </cell>
        </row>
        <row r="17">
          <cell r="J17" t="str">
            <v>06 Villa D</v>
          </cell>
          <cell r="K17">
            <v>1407110461</v>
          </cell>
          <cell r="L17">
            <v>0</v>
          </cell>
          <cell r="M17">
            <v>7376</v>
          </cell>
          <cell r="N17">
            <v>0</v>
          </cell>
          <cell r="O17">
            <v>7307</v>
          </cell>
          <cell r="P17">
            <v>69</v>
          </cell>
          <cell r="Q17">
            <v>10</v>
          </cell>
          <cell r="R17">
            <v>10</v>
          </cell>
          <cell r="S17">
            <v>10</v>
          </cell>
          <cell r="T17">
            <v>39</v>
          </cell>
          <cell r="U17">
            <v>917994</v>
          </cell>
          <cell r="V17">
            <v>45900</v>
          </cell>
          <cell r="W17">
            <v>91799.4</v>
          </cell>
          <cell r="X17">
            <v>1055693</v>
          </cell>
        </row>
        <row r="18">
          <cell r="J18" t="str">
            <v>06 Villa D HD2</v>
          </cell>
        </row>
        <row r="18">
          <cell r="L18">
            <v>7376</v>
          </cell>
        </row>
        <row r="18">
          <cell r="N18">
            <v>7307</v>
          </cell>
        </row>
        <row r="18">
          <cell r="Q18">
            <v>0</v>
          </cell>
          <cell r="R18">
            <v>0</v>
          </cell>
          <cell r="S18">
            <v>0</v>
          </cell>
          <cell r="T18">
            <v>0</v>
          </cell>
          <cell r="U18">
            <v>0</v>
          </cell>
          <cell r="V18">
            <v>0</v>
          </cell>
          <cell r="W18">
            <v>0</v>
          </cell>
          <cell r="X18">
            <v>0</v>
          </cell>
        </row>
        <row r="19">
          <cell r="J19" t="str">
            <v>07 Villa D</v>
          </cell>
          <cell r="K19">
            <v>1407111467</v>
          </cell>
          <cell r="L19">
            <v>39</v>
          </cell>
          <cell r="M19">
            <v>7559</v>
          </cell>
          <cell r="N19">
            <v>39</v>
          </cell>
          <cell r="O19">
            <v>7545</v>
          </cell>
          <cell r="P19">
            <v>14</v>
          </cell>
          <cell r="Q19">
            <v>10</v>
          </cell>
          <cell r="R19">
            <v>4</v>
          </cell>
          <cell r="S19">
            <v>0</v>
          </cell>
          <cell r="T19">
            <v>0</v>
          </cell>
          <cell r="U19">
            <v>96316</v>
          </cell>
          <cell r="V19">
            <v>4816</v>
          </cell>
          <cell r="W19">
            <v>9631.6</v>
          </cell>
          <cell r="X19">
            <v>110764</v>
          </cell>
        </row>
        <row r="20">
          <cell r="J20" t="str">
            <v>07 Villa D HD2</v>
          </cell>
        </row>
        <row r="20">
          <cell r="L20">
            <v>7520</v>
          </cell>
        </row>
        <row r="20">
          <cell r="N20">
            <v>7506</v>
          </cell>
        </row>
        <row r="20">
          <cell r="Q20">
            <v>0</v>
          </cell>
          <cell r="R20">
            <v>0</v>
          </cell>
          <cell r="S20">
            <v>0</v>
          </cell>
          <cell r="T20">
            <v>0</v>
          </cell>
          <cell r="U20">
            <v>0</v>
          </cell>
          <cell r="V20">
            <v>0</v>
          </cell>
          <cell r="W20">
            <v>0</v>
          </cell>
          <cell r="X20">
            <v>0</v>
          </cell>
        </row>
        <row r="21">
          <cell r="J21" t="str">
            <v>08 Villa D</v>
          </cell>
          <cell r="K21">
            <v>1407110462</v>
          </cell>
          <cell r="L21">
            <v>4582</v>
          </cell>
          <cell r="M21">
            <v>4713</v>
          </cell>
          <cell r="N21">
            <v>4550</v>
          </cell>
          <cell r="O21">
            <v>4681</v>
          </cell>
          <cell r="P21">
            <v>32</v>
          </cell>
          <cell r="Q21">
            <v>10</v>
          </cell>
          <cell r="R21">
            <v>10</v>
          </cell>
          <cell r="S21">
            <v>10</v>
          </cell>
          <cell r="T21">
            <v>2</v>
          </cell>
          <cell r="U21">
            <v>272492</v>
          </cell>
          <cell r="V21">
            <v>13625</v>
          </cell>
          <cell r="W21">
            <v>27249.2</v>
          </cell>
          <cell r="X21">
            <v>313366</v>
          </cell>
        </row>
        <row r="22">
          <cell r="J22" t="str">
            <v>08 Villa D HD2</v>
          </cell>
        </row>
        <row r="22">
          <cell r="L22">
            <v>131</v>
          </cell>
        </row>
        <row r="22">
          <cell r="N22">
            <v>131</v>
          </cell>
        </row>
        <row r="22">
          <cell r="Q22">
            <v>0</v>
          </cell>
          <cell r="R22">
            <v>0</v>
          </cell>
          <cell r="S22">
            <v>0</v>
          </cell>
          <cell r="T22">
            <v>0</v>
          </cell>
          <cell r="U22">
            <v>0</v>
          </cell>
          <cell r="V22">
            <v>0</v>
          </cell>
          <cell r="W22">
            <v>0</v>
          </cell>
          <cell r="X22">
            <v>0</v>
          </cell>
        </row>
        <row r="23">
          <cell r="J23" t="str">
            <v>09 Villa D</v>
          </cell>
          <cell r="K23">
            <v>1407110463</v>
          </cell>
          <cell r="L23">
            <v>0</v>
          </cell>
          <cell r="M23">
            <v>1987</v>
          </cell>
          <cell r="N23">
            <v>0</v>
          </cell>
          <cell r="O23">
            <v>1987</v>
          </cell>
          <cell r="P23">
            <v>0</v>
          </cell>
          <cell r="Q23">
            <v>0</v>
          </cell>
          <cell r="R23">
            <v>0</v>
          </cell>
          <cell r="S23">
            <v>0</v>
          </cell>
          <cell r="T23">
            <v>0</v>
          </cell>
          <cell r="U23">
            <v>0</v>
          </cell>
          <cell r="V23">
            <v>0</v>
          </cell>
          <cell r="W23">
            <v>0</v>
          </cell>
          <cell r="X23">
            <v>0</v>
          </cell>
        </row>
        <row r="24">
          <cell r="J24" t="str">
            <v>09 Villa D HD2</v>
          </cell>
        </row>
        <row r="24">
          <cell r="L24">
            <v>1987</v>
          </cell>
        </row>
        <row r="24">
          <cell r="N24">
            <v>1987</v>
          </cell>
        </row>
        <row r="24">
          <cell r="Q24">
            <v>0</v>
          </cell>
          <cell r="R24">
            <v>0</v>
          </cell>
          <cell r="S24">
            <v>0</v>
          </cell>
          <cell r="T24">
            <v>0</v>
          </cell>
          <cell r="U24">
            <v>0</v>
          </cell>
          <cell r="V24">
            <v>0</v>
          </cell>
          <cell r="W24">
            <v>0</v>
          </cell>
          <cell r="X24">
            <v>0</v>
          </cell>
        </row>
        <row r="25">
          <cell r="J25" t="str">
            <v>10 Villa D</v>
          </cell>
          <cell r="K25">
            <v>1407110464</v>
          </cell>
          <cell r="L25">
            <v>0</v>
          </cell>
          <cell r="M25">
            <v>2589</v>
          </cell>
          <cell r="N25">
            <v>0</v>
          </cell>
          <cell r="O25">
            <v>2568</v>
          </cell>
          <cell r="P25">
            <v>21</v>
          </cell>
          <cell r="Q25">
            <v>10</v>
          </cell>
          <cell r="R25">
            <v>10</v>
          </cell>
          <cell r="S25">
            <v>1</v>
          </cell>
          <cell r="T25">
            <v>0</v>
          </cell>
          <cell r="U25">
            <v>152154</v>
          </cell>
          <cell r="V25">
            <v>7608</v>
          </cell>
          <cell r="W25">
            <v>15215.4</v>
          </cell>
          <cell r="X25">
            <v>174977</v>
          </cell>
        </row>
        <row r="26">
          <cell r="J26" t="str">
            <v>10 Villa D HD2</v>
          </cell>
        </row>
        <row r="26">
          <cell r="L26">
            <v>2589</v>
          </cell>
        </row>
        <row r="26">
          <cell r="N26">
            <v>2568</v>
          </cell>
        </row>
        <row r="26">
          <cell r="Q26">
            <v>0</v>
          </cell>
          <cell r="R26">
            <v>0</v>
          </cell>
          <cell r="S26">
            <v>0</v>
          </cell>
          <cell r="T26">
            <v>0</v>
          </cell>
          <cell r="U26">
            <v>0</v>
          </cell>
          <cell r="V26">
            <v>0</v>
          </cell>
          <cell r="W26">
            <v>0</v>
          </cell>
          <cell r="X26">
            <v>0</v>
          </cell>
        </row>
        <row r="27">
          <cell r="J27" t="str">
            <v>11 Villa D</v>
          </cell>
          <cell r="K27">
            <v>1407110465</v>
          </cell>
          <cell r="L27">
            <v>6351</v>
          </cell>
          <cell r="M27">
            <v>13776</v>
          </cell>
          <cell r="N27">
            <v>6350</v>
          </cell>
          <cell r="O27">
            <v>13775</v>
          </cell>
          <cell r="P27">
            <v>1</v>
          </cell>
          <cell r="Q27">
            <v>1</v>
          </cell>
          <cell r="R27">
            <v>0</v>
          </cell>
          <cell r="S27">
            <v>0</v>
          </cell>
          <cell r="T27">
            <v>0</v>
          </cell>
          <cell r="U27">
            <v>6542</v>
          </cell>
          <cell r="V27">
            <v>327</v>
          </cell>
          <cell r="W27">
            <v>654.2</v>
          </cell>
          <cell r="X27">
            <v>7523</v>
          </cell>
        </row>
        <row r="28">
          <cell r="J28" t="str">
            <v>11 Villa D HD2</v>
          </cell>
        </row>
        <row r="28">
          <cell r="L28">
            <v>7425</v>
          </cell>
        </row>
        <row r="28">
          <cell r="N28">
            <v>7425</v>
          </cell>
        </row>
        <row r="28">
          <cell r="Q28">
            <v>0</v>
          </cell>
          <cell r="R28">
            <v>0</v>
          </cell>
          <cell r="S28">
            <v>0</v>
          </cell>
          <cell r="T28">
            <v>0</v>
          </cell>
          <cell r="U28">
            <v>0</v>
          </cell>
          <cell r="V28">
            <v>0</v>
          </cell>
          <cell r="W28">
            <v>0</v>
          </cell>
          <cell r="X28">
            <v>0</v>
          </cell>
        </row>
        <row r="29">
          <cell r="J29" t="str">
            <v>12 Villa D</v>
          </cell>
          <cell r="K29">
            <v>1407110466</v>
          </cell>
          <cell r="L29">
            <v>65</v>
          </cell>
          <cell r="M29">
            <v>6049</v>
          </cell>
          <cell r="N29">
            <v>65</v>
          </cell>
          <cell r="O29">
            <v>6006</v>
          </cell>
          <cell r="P29">
            <v>43</v>
          </cell>
          <cell r="Q29">
            <v>10</v>
          </cell>
          <cell r="R29">
            <v>10</v>
          </cell>
          <cell r="S29">
            <v>10</v>
          </cell>
          <cell r="T29">
            <v>13</v>
          </cell>
          <cell r="U29">
            <v>464398</v>
          </cell>
          <cell r="V29">
            <v>23220</v>
          </cell>
          <cell r="W29">
            <v>46439.8</v>
          </cell>
          <cell r="X29">
            <v>534058</v>
          </cell>
        </row>
        <row r="30">
          <cell r="J30" t="str">
            <v>12 Villa D HD2</v>
          </cell>
        </row>
        <row r="30">
          <cell r="L30">
            <v>5984</v>
          </cell>
        </row>
        <row r="30">
          <cell r="N30">
            <v>5941</v>
          </cell>
        </row>
        <row r="30">
          <cell r="Q30">
            <v>0</v>
          </cell>
          <cell r="R30">
            <v>0</v>
          </cell>
          <cell r="S30">
            <v>0</v>
          </cell>
          <cell r="T30">
            <v>0</v>
          </cell>
          <cell r="U30">
            <v>0</v>
          </cell>
          <cell r="V30">
            <v>0</v>
          </cell>
          <cell r="W30">
            <v>0</v>
          </cell>
          <cell r="X30">
            <v>0</v>
          </cell>
        </row>
        <row r="31">
          <cell r="J31" t="str">
            <v>13 Villa D</v>
          </cell>
          <cell r="K31">
            <v>1407110467</v>
          </cell>
          <cell r="L31">
            <v>1009</v>
          </cell>
          <cell r="M31">
            <v>4874</v>
          </cell>
          <cell r="N31">
            <v>1009</v>
          </cell>
          <cell r="O31">
            <v>4861</v>
          </cell>
          <cell r="P31">
            <v>13</v>
          </cell>
          <cell r="Q31">
            <v>10</v>
          </cell>
          <cell r="R31">
            <v>3</v>
          </cell>
          <cell r="S31">
            <v>0</v>
          </cell>
          <cell r="T31">
            <v>0</v>
          </cell>
          <cell r="U31">
            <v>88592</v>
          </cell>
          <cell r="V31">
            <v>4430</v>
          </cell>
          <cell r="W31">
            <v>8859.2</v>
          </cell>
          <cell r="X31">
            <v>101881</v>
          </cell>
        </row>
        <row r="32">
          <cell r="J32" t="str">
            <v>13 Villa D HD2</v>
          </cell>
        </row>
        <row r="32">
          <cell r="L32">
            <v>3865</v>
          </cell>
        </row>
        <row r="32">
          <cell r="N32">
            <v>3852</v>
          </cell>
        </row>
        <row r="32">
          <cell r="Q32">
            <v>0</v>
          </cell>
          <cell r="R32">
            <v>0</v>
          </cell>
          <cell r="S32">
            <v>0</v>
          </cell>
          <cell r="T32">
            <v>0</v>
          </cell>
          <cell r="U32">
            <v>0</v>
          </cell>
          <cell r="V32">
            <v>0</v>
          </cell>
          <cell r="W32">
            <v>0</v>
          </cell>
          <cell r="X32">
            <v>0</v>
          </cell>
        </row>
        <row r="33">
          <cell r="J33" t="str">
            <v>14 Villa D</v>
          </cell>
          <cell r="K33">
            <v>1407110468</v>
          </cell>
          <cell r="L33">
            <v>265</v>
          </cell>
          <cell r="M33">
            <v>5927</v>
          </cell>
          <cell r="N33">
            <v>265</v>
          </cell>
          <cell r="O33">
            <v>5911</v>
          </cell>
          <cell r="P33">
            <v>16</v>
          </cell>
          <cell r="Q33">
            <v>10</v>
          </cell>
          <cell r="R33">
            <v>6</v>
          </cell>
          <cell r="S33">
            <v>0</v>
          </cell>
          <cell r="T33">
            <v>0</v>
          </cell>
          <cell r="U33">
            <v>111764</v>
          </cell>
          <cell r="V33">
            <v>5588</v>
          </cell>
          <cell r="W33">
            <v>11176.4</v>
          </cell>
          <cell r="X33">
            <v>128528</v>
          </cell>
        </row>
        <row r="34">
          <cell r="J34" t="str">
            <v>14 Villa D HD2</v>
          </cell>
        </row>
        <row r="34">
          <cell r="L34">
            <v>5662</v>
          </cell>
        </row>
        <row r="34">
          <cell r="N34">
            <v>5646</v>
          </cell>
        </row>
        <row r="34">
          <cell r="Q34">
            <v>0</v>
          </cell>
          <cell r="R34">
            <v>0</v>
          </cell>
          <cell r="S34">
            <v>0</v>
          </cell>
          <cell r="T34">
            <v>0</v>
          </cell>
          <cell r="U34">
            <v>0</v>
          </cell>
          <cell r="V34">
            <v>0</v>
          </cell>
          <cell r="W34">
            <v>0</v>
          </cell>
          <cell r="X34">
            <v>0</v>
          </cell>
        </row>
        <row r="35">
          <cell r="J35" t="str">
            <v>15 Villa D</v>
          </cell>
          <cell r="K35">
            <v>1407110469</v>
          </cell>
          <cell r="L35">
            <v>16</v>
          </cell>
          <cell r="M35">
            <v>7320</v>
          </cell>
          <cell r="N35">
            <v>16</v>
          </cell>
          <cell r="O35">
            <v>7189</v>
          </cell>
          <cell r="P35">
            <v>131</v>
          </cell>
          <cell r="Q35">
            <v>10</v>
          </cell>
          <cell r="R35">
            <v>10</v>
          </cell>
          <cell r="S35">
            <v>10</v>
          </cell>
          <cell r="T35">
            <v>101</v>
          </cell>
          <cell r="U35">
            <v>1999646</v>
          </cell>
          <cell r="V35">
            <v>99982</v>
          </cell>
          <cell r="W35">
            <v>199964.6</v>
          </cell>
          <cell r="X35">
            <v>2299593</v>
          </cell>
        </row>
        <row r="36">
          <cell r="J36" t="str">
            <v>15 Villa D HD2</v>
          </cell>
        </row>
        <row r="36">
          <cell r="L36">
            <v>7304</v>
          </cell>
        </row>
        <row r="36">
          <cell r="N36">
            <v>7173</v>
          </cell>
        </row>
        <row r="36">
          <cell r="Q36">
            <v>0</v>
          </cell>
          <cell r="R36">
            <v>0</v>
          </cell>
          <cell r="S36">
            <v>0</v>
          </cell>
          <cell r="T36">
            <v>0</v>
          </cell>
          <cell r="U36">
            <v>0</v>
          </cell>
          <cell r="V36">
            <v>0</v>
          </cell>
          <cell r="W36">
            <v>0</v>
          </cell>
          <cell r="X36">
            <v>0</v>
          </cell>
        </row>
        <row r="37">
          <cell r="J37" t="str">
            <v>16 Villa D</v>
          </cell>
          <cell r="K37">
            <v>1407110470</v>
          </cell>
          <cell r="L37">
            <v>40</v>
          </cell>
          <cell r="M37">
            <v>5564</v>
          </cell>
          <cell r="N37">
            <v>40</v>
          </cell>
          <cell r="O37">
            <v>5479</v>
          </cell>
          <cell r="P37">
            <v>85</v>
          </cell>
          <cell r="Q37">
            <v>10</v>
          </cell>
          <cell r="R37">
            <v>10</v>
          </cell>
          <cell r="S37">
            <v>10</v>
          </cell>
          <cell r="T37">
            <v>55</v>
          </cell>
          <cell r="U37">
            <v>1197130</v>
          </cell>
          <cell r="V37">
            <v>59857</v>
          </cell>
          <cell r="W37">
            <v>119713</v>
          </cell>
          <cell r="X37">
            <v>1376700</v>
          </cell>
        </row>
        <row r="38">
          <cell r="J38" t="str">
            <v>16 Villa D HD2</v>
          </cell>
        </row>
        <row r="38">
          <cell r="L38">
            <v>5524</v>
          </cell>
        </row>
        <row r="38">
          <cell r="N38">
            <v>5439</v>
          </cell>
        </row>
        <row r="38">
          <cell r="Q38">
            <v>0</v>
          </cell>
          <cell r="R38">
            <v>0</v>
          </cell>
          <cell r="S38">
            <v>0</v>
          </cell>
          <cell r="T38">
            <v>0</v>
          </cell>
          <cell r="U38">
            <v>0</v>
          </cell>
          <cell r="V38">
            <v>0</v>
          </cell>
          <cell r="W38">
            <v>0</v>
          </cell>
          <cell r="X38">
            <v>0</v>
          </cell>
        </row>
        <row r="39">
          <cell r="J39" t="str">
            <v>17 Villa D</v>
          </cell>
          <cell r="K39">
            <v>1407111375</v>
          </cell>
          <cell r="L39">
            <v>69</v>
          </cell>
          <cell r="M39">
            <v>5506</v>
          </cell>
          <cell r="N39">
            <v>68</v>
          </cell>
          <cell r="O39">
            <v>5423</v>
          </cell>
          <cell r="P39">
            <v>83</v>
          </cell>
          <cell r="Q39">
            <v>10</v>
          </cell>
          <cell r="R39">
            <v>10</v>
          </cell>
          <cell r="S39">
            <v>10</v>
          </cell>
          <cell r="T39">
            <v>53</v>
          </cell>
          <cell r="U39">
            <v>1162238</v>
          </cell>
          <cell r="V39">
            <v>58112</v>
          </cell>
          <cell r="W39">
            <v>116223.8</v>
          </cell>
          <cell r="X39">
            <v>1336574</v>
          </cell>
        </row>
        <row r="40">
          <cell r="J40" t="str">
            <v>17 Villa D HD2</v>
          </cell>
        </row>
        <row r="40">
          <cell r="L40">
            <v>5437</v>
          </cell>
        </row>
        <row r="40">
          <cell r="N40">
            <v>5355</v>
          </cell>
        </row>
        <row r="40">
          <cell r="Q40">
            <v>0</v>
          </cell>
          <cell r="R40">
            <v>0</v>
          </cell>
          <cell r="S40">
            <v>0</v>
          </cell>
          <cell r="T40">
            <v>0</v>
          </cell>
          <cell r="U40">
            <v>0</v>
          </cell>
          <cell r="V40">
            <v>0</v>
          </cell>
          <cell r="W40">
            <v>0</v>
          </cell>
          <cell r="X40">
            <v>0</v>
          </cell>
        </row>
        <row r="41">
          <cell r="J41" t="str">
            <v>18 Villa D</v>
          </cell>
          <cell r="K41">
            <v>1407110499</v>
          </cell>
          <cell r="L41">
            <v>0</v>
          </cell>
          <cell r="M41">
            <v>6512</v>
          </cell>
          <cell r="N41">
            <v>0</v>
          </cell>
          <cell r="O41">
            <v>6421</v>
          </cell>
          <cell r="P41">
            <v>91</v>
          </cell>
          <cell r="Q41">
            <v>10</v>
          </cell>
          <cell r="R41">
            <v>10</v>
          </cell>
          <cell r="S41">
            <v>10</v>
          </cell>
          <cell r="T41">
            <v>61</v>
          </cell>
          <cell r="U41">
            <v>1301806</v>
          </cell>
          <cell r="V41">
            <v>65090</v>
          </cell>
          <cell r="W41">
            <v>130180.6</v>
          </cell>
          <cell r="X41">
            <v>1497077</v>
          </cell>
        </row>
        <row r="42">
          <cell r="J42" t="str">
            <v>18 Villa D HD2</v>
          </cell>
        </row>
        <row r="42">
          <cell r="L42">
            <v>6512</v>
          </cell>
        </row>
        <row r="42">
          <cell r="N42">
            <v>6421</v>
          </cell>
        </row>
        <row r="42">
          <cell r="Q42">
            <v>0</v>
          </cell>
          <cell r="R42">
            <v>0</v>
          </cell>
          <cell r="S42">
            <v>0</v>
          </cell>
          <cell r="T42">
            <v>0</v>
          </cell>
          <cell r="U42">
            <v>0</v>
          </cell>
          <cell r="V42">
            <v>0</v>
          </cell>
          <cell r="W42">
            <v>0</v>
          </cell>
          <cell r="X42">
            <v>0</v>
          </cell>
        </row>
        <row r="43">
          <cell r="J43" t="str">
            <v>19 Villa D</v>
          </cell>
          <cell r="K43">
            <v>1407111388</v>
          </cell>
          <cell r="L43">
            <v>3706</v>
          </cell>
          <cell r="M43">
            <v>3728</v>
          </cell>
          <cell r="N43">
            <v>3701</v>
          </cell>
          <cell r="O43">
            <v>3723</v>
          </cell>
          <cell r="P43">
            <v>5</v>
          </cell>
          <cell r="Q43">
            <v>5</v>
          </cell>
          <cell r="R43">
            <v>0</v>
          </cell>
          <cell r="S43">
            <v>0</v>
          </cell>
          <cell r="T43">
            <v>0</v>
          </cell>
          <cell r="U43">
            <v>32710</v>
          </cell>
          <cell r="V43">
            <v>1636</v>
          </cell>
          <cell r="W43">
            <v>3271</v>
          </cell>
          <cell r="X43">
            <v>37617</v>
          </cell>
        </row>
        <row r="44">
          <cell r="J44" t="str">
            <v>19 Villa D HD2</v>
          </cell>
        </row>
        <row r="44">
          <cell r="L44">
            <v>22</v>
          </cell>
        </row>
        <row r="44">
          <cell r="N44">
            <v>22</v>
          </cell>
        </row>
        <row r="44">
          <cell r="Q44">
            <v>0</v>
          </cell>
          <cell r="R44">
            <v>0</v>
          </cell>
          <cell r="S44">
            <v>0</v>
          </cell>
          <cell r="T44">
            <v>0</v>
          </cell>
          <cell r="U44">
            <v>0</v>
          </cell>
          <cell r="V44">
            <v>0</v>
          </cell>
          <cell r="W44">
            <v>0</v>
          </cell>
          <cell r="X44">
            <v>0</v>
          </cell>
        </row>
        <row r="45">
          <cell r="J45" t="str">
            <v>20 Villa D</v>
          </cell>
          <cell r="K45">
            <v>1407110495</v>
          </cell>
          <cell r="L45">
            <v>773</v>
          </cell>
          <cell r="M45">
            <v>2309</v>
          </cell>
          <cell r="N45">
            <v>769</v>
          </cell>
          <cell r="O45">
            <v>2287</v>
          </cell>
          <cell r="P45">
            <v>22</v>
          </cell>
          <cell r="Q45">
            <v>10</v>
          </cell>
          <cell r="R45">
            <v>10</v>
          </cell>
          <cell r="S45">
            <v>2</v>
          </cell>
          <cell r="T45">
            <v>0</v>
          </cell>
          <cell r="U45">
            <v>161648</v>
          </cell>
          <cell r="V45">
            <v>8082</v>
          </cell>
          <cell r="W45">
            <v>16164.8</v>
          </cell>
          <cell r="X45">
            <v>185895</v>
          </cell>
        </row>
        <row r="46">
          <cell r="J46" t="str">
            <v>20 Villa D HD2</v>
          </cell>
        </row>
        <row r="46">
          <cell r="L46">
            <v>1536</v>
          </cell>
        </row>
        <row r="46">
          <cell r="N46">
            <v>1518</v>
          </cell>
        </row>
        <row r="46">
          <cell r="Q46">
            <v>0</v>
          </cell>
          <cell r="R46">
            <v>0</v>
          </cell>
          <cell r="S46">
            <v>0</v>
          </cell>
          <cell r="T46">
            <v>0</v>
          </cell>
          <cell r="U46">
            <v>0</v>
          </cell>
          <cell r="V46">
            <v>0</v>
          </cell>
          <cell r="W46">
            <v>0</v>
          </cell>
          <cell r="X46">
            <v>0</v>
          </cell>
        </row>
        <row r="47">
          <cell r="J47" t="str">
            <v>21 Villa D</v>
          </cell>
          <cell r="K47">
            <v>1407110498</v>
          </cell>
          <cell r="L47">
            <v>0</v>
          </cell>
          <cell r="M47">
            <v>3273</v>
          </cell>
          <cell r="N47">
            <v>0</v>
          </cell>
          <cell r="O47">
            <v>3259</v>
          </cell>
          <cell r="P47">
            <v>14</v>
          </cell>
          <cell r="Q47">
            <v>10</v>
          </cell>
          <cell r="R47">
            <v>4</v>
          </cell>
          <cell r="S47">
            <v>0</v>
          </cell>
          <cell r="T47">
            <v>0</v>
          </cell>
          <cell r="U47">
            <v>96316</v>
          </cell>
          <cell r="V47">
            <v>4816</v>
          </cell>
          <cell r="W47">
            <v>9631.6</v>
          </cell>
          <cell r="X47">
            <v>110764</v>
          </cell>
        </row>
        <row r="48">
          <cell r="J48" t="str">
            <v>21 Villa D HD2</v>
          </cell>
        </row>
        <row r="48">
          <cell r="L48">
            <v>3273</v>
          </cell>
        </row>
        <row r="48">
          <cell r="N48">
            <v>3259</v>
          </cell>
        </row>
        <row r="48">
          <cell r="Q48">
            <v>0</v>
          </cell>
          <cell r="R48">
            <v>0</v>
          </cell>
          <cell r="S48">
            <v>0</v>
          </cell>
          <cell r="T48">
            <v>0</v>
          </cell>
          <cell r="U48">
            <v>0</v>
          </cell>
          <cell r="V48">
            <v>0</v>
          </cell>
          <cell r="W48">
            <v>0</v>
          </cell>
          <cell r="X48">
            <v>0</v>
          </cell>
        </row>
        <row r="49">
          <cell r="J49" t="str">
            <v>22 Villa D</v>
          </cell>
          <cell r="K49">
            <v>1407110472</v>
          </cell>
          <cell r="L49">
            <v>0</v>
          </cell>
          <cell r="M49">
            <v>2679</v>
          </cell>
          <cell r="N49">
            <v>0</v>
          </cell>
          <cell r="O49">
            <v>2651</v>
          </cell>
          <cell r="P49">
            <v>28</v>
          </cell>
          <cell r="Q49">
            <v>10</v>
          </cell>
          <cell r="R49">
            <v>10</v>
          </cell>
          <cell r="S49">
            <v>8</v>
          </cell>
          <cell r="T49">
            <v>0</v>
          </cell>
          <cell r="U49">
            <v>218612</v>
          </cell>
          <cell r="V49">
            <v>10931</v>
          </cell>
          <cell r="W49">
            <v>21861.2</v>
          </cell>
          <cell r="X49">
            <v>251404</v>
          </cell>
        </row>
        <row r="50">
          <cell r="J50" t="str">
            <v>22 Villa D HD2</v>
          </cell>
        </row>
        <row r="50">
          <cell r="L50">
            <v>2679</v>
          </cell>
        </row>
        <row r="50">
          <cell r="N50">
            <v>2651</v>
          </cell>
        </row>
        <row r="50">
          <cell r="Q50">
            <v>0</v>
          </cell>
          <cell r="R50">
            <v>0</v>
          </cell>
          <cell r="S50">
            <v>0</v>
          </cell>
          <cell r="T50">
            <v>0</v>
          </cell>
          <cell r="U50">
            <v>0</v>
          </cell>
          <cell r="V50">
            <v>0</v>
          </cell>
          <cell r="W50">
            <v>0</v>
          </cell>
          <cell r="X50">
            <v>0</v>
          </cell>
        </row>
        <row r="51">
          <cell r="J51" t="str">
            <v>23 Villa D</v>
          </cell>
          <cell r="K51">
            <v>1407111396</v>
          </cell>
          <cell r="L51">
            <v>31</v>
          </cell>
          <cell r="M51">
            <v>3544</v>
          </cell>
          <cell r="N51">
            <v>31</v>
          </cell>
          <cell r="O51">
            <v>3542</v>
          </cell>
          <cell r="P51">
            <v>2</v>
          </cell>
          <cell r="Q51">
            <v>2</v>
          </cell>
          <cell r="R51">
            <v>0</v>
          </cell>
          <cell r="S51">
            <v>0</v>
          </cell>
          <cell r="T51">
            <v>0</v>
          </cell>
          <cell r="U51">
            <v>13084</v>
          </cell>
          <cell r="V51">
            <v>654</v>
          </cell>
          <cell r="W51">
            <v>1308.4</v>
          </cell>
          <cell r="X51">
            <v>15046</v>
          </cell>
        </row>
        <row r="52">
          <cell r="J52" t="str">
            <v>23 Villa D HD2</v>
          </cell>
        </row>
        <row r="52">
          <cell r="L52">
            <v>3513</v>
          </cell>
        </row>
        <row r="52">
          <cell r="N52">
            <v>3511</v>
          </cell>
        </row>
        <row r="52">
          <cell r="Q52">
            <v>0</v>
          </cell>
          <cell r="R52">
            <v>0</v>
          </cell>
          <cell r="S52">
            <v>0</v>
          </cell>
          <cell r="T52">
            <v>0</v>
          </cell>
          <cell r="U52">
            <v>0</v>
          </cell>
          <cell r="V52">
            <v>0</v>
          </cell>
          <cell r="W52">
            <v>0</v>
          </cell>
          <cell r="X52">
            <v>0</v>
          </cell>
        </row>
        <row r="53">
          <cell r="J53" t="str">
            <v>24 Villa D</v>
          </cell>
          <cell r="K53">
            <v>1407110474</v>
          </cell>
          <cell r="L53">
            <v>459</v>
          </cell>
          <cell r="M53">
            <v>4315</v>
          </cell>
          <cell r="N53">
            <v>459</v>
          </cell>
          <cell r="O53">
            <v>4296</v>
          </cell>
          <cell r="P53">
            <v>19</v>
          </cell>
          <cell r="Q53">
            <v>10</v>
          </cell>
          <cell r="R53">
            <v>9</v>
          </cell>
          <cell r="S53">
            <v>0</v>
          </cell>
          <cell r="T53">
            <v>0</v>
          </cell>
          <cell r="U53">
            <v>134936</v>
          </cell>
          <cell r="V53">
            <v>6747</v>
          </cell>
          <cell r="W53">
            <v>13493.6</v>
          </cell>
          <cell r="X53">
            <v>155177</v>
          </cell>
        </row>
        <row r="54">
          <cell r="J54" t="str">
            <v>24 Villa D HD2</v>
          </cell>
        </row>
        <row r="54">
          <cell r="L54">
            <v>3856</v>
          </cell>
        </row>
        <row r="54">
          <cell r="N54">
            <v>3837</v>
          </cell>
        </row>
        <row r="54">
          <cell r="Q54">
            <v>0</v>
          </cell>
          <cell r="R54">
            <v>0</v>
          </cell>
          <cell r="S54">
            <v>0</v>
          </cell>
          <cell r="T54">
            <v>0</v>
          </cell>
          <cell r="U54">
            <v>0</v>
          </cell>
          <cell r="V54">
            <v>0</v>
          </cell>
          <cell r="W54">
            <v>0</v>
          </cell>
          <cell r="X54">
            <v>0</v>
          </cell>
        </row>
        <row r="55">
          <cell r="J55" t="str">
            <v>25 Villa D</v>
          </cell>
          <cell r="K55">
            <v>1407111465</v>
          </cell>
          <cell r="L55">
            <v>197</v>
          </cell>
          <cell r="M55">
            <v>4782</v>
          </cell>
          <cell r="N55">
            <v>197</v>
          </cell>
          <cell r="O55">
            <v>4772</v>
          </cell>
          <cell r="P55">
            <v>10</v>
          </cell>
          <cell r="Q55">
            <v>10</v>
          </cell>
          <cell r="R55">
            <v>0</v>
          </cell>
          <cell r="S55">
            <v>0</v>
          </cell>
          <cell r="T55">
            <v>0</v>
          </cell>
          <cell r="U55">
            <v>65420</v>
          </cell>
          <cell r="V55">
            <v>3271</v>
          </cell>
          <cell r="W55">
            <v>6542</v>
          </cell>
          <cell r="X55">
            <v>75233</v>
          </cell>
        </row>
        <row r="56">
          <cell r="J56" t="str">
            <v>25 Villa D HD2</v>
          </cell>
        </row>
        <row r="56">
          <cell r="L56">
            <v>4585</v>
          </cell>
        </row>
        <row r="56">
          <cell r="N56">
            <v>4575</v>
          </cell>
        </row>
        <row r="56">
          <cell r="Q56">
            <v>0</v>
          </cell>
          <cell r="R56">
            <v>0</v>
          </cell>
          <cell r="S56">
            <v>0</v>
          </cell>
          <cell r="T56">
            <v>0</v>
          </cell>
          <cell r="U56">
            <v>0</v>
          </cell>
          <cell r="V56">
            <v>0</v>
          </cell>
          <cell r="W56">
            <v>0</v>
          </cell>
          <cell r="X56">
            <v>0</v>
          </cell>
        </row>
        <row r="57">
          <cell r="J57" t="str">
            <v>26 Villa D</v>
          </cell>
          <cell r="K57">
            <v>1407110475</v>
          </cell>
          <cell r="L57">
            <v>30</v>
          </cell>
          <cell r="M57">
            <v>5158</v>
          </cell>
          <cell r="N57">
            <v>30</v>
          </cell>
          <cell r="O57">
            <v>5133</v>
          </cell>
          <cell r="P57">
            <v>25</v>
          </cell>
          <cell r="Q57">
            <v>10</v>
          </cell>
          <cell r="R57">
            <v>10</v>
          </cell>
          <cell r="S57">
            <v>5</v>
          </cell>
          <cell r="T57">
            <v>0</v>
          </cell>
          <cell r="U57">
            <v>190130</v>
          </cell>
          <cell r="V57">
            <v>9507</v>
          </cell>
          <cell r="W57">
            <v>19013</v>
          </cell>
          <cell r="X57">
            <v>218650</v>
          </cell>
        </row>
        <row r="58">
          <cell r="J58" t="str">
            <v>26 Villa D HD2</v>
          </cell>
        </row>
        <row r="58">
          <cell r="L58">
            <v>5128</v>
          </cell>
        </row>
        <row r="58">
          <cell r="N58">
            <v>5103</v>
          </cell>
        </row>
        <row r="58">
          <cell r="Q58">
            <v>0</v>
          </cell>
          <cell r="R58">
            <v>0</v>
          </cell>
          <cell r="S58">
            <v>0</v>
          </cell>
          <cell r="T58">
            <v>0</v>
          </cell>
          <cell r="U58">
            <v>0</v>
          </cell>
          <cell r="V58">
            <v>0</v>
          </cell>
          <cell r="W58">
            <v>0</v>
          </cell>
          <cell r="X58">
            <v>0</v>
          </cell>
        </row>
        <row r="59">
          <cell r="J59" t="str">
            <v>27 Villa D</v>
          </cell>
          <cell r="K59">
            <v>1407110476</v>
          </cell>
          <cell r="L59">
            <v>4592</v>
          </cell>
          <cell r="M59">
            <v>5089</v>
          </cell>
          <cell r="N59">
            <v>4579</v>
          </cell>
          <cell r="O59">
            <v>5076</v>
          </cell>
          <cell r="P59">
            <v>13</v>
          </cell>
          <cell r="Q59">
            <v>10</v>
          </cell>
          <cell r="R59">
            <v>3</v>
          </cell>
          <cell r="S59">
            <v>0</v>
          </cell>
          <cell r="T59">
            <v>0</v>
          </cell>
          <cell r="U59">
            <v>88592</v>
          </cell>
          <cell r="V59">
            <v>4430</v>
          </cell>
          <cell r="W59">
            <v>8859.2</v>
          </cell>
          <cell r="X59">
            <v>101881</v>
          </cell>
        </row>
        <row r="60">
          <cell r="J60" t="str">
            <v>27 Villa D HD2</v>
          </cell>
        </row>
        <row r="60">
          <cell r="L60">
            <v>497</v>
          </cell>
        </row>
        <row r="60">
          <cell r="N60">
            <v>497</v>
          </cell>
        </row>
        <row r="60">
          <cell r="Q60">
            <v>0</v>
          </cell>
          <cell r="R60">
            <v>0</v>
          </cell>
          <cell r="S60">
            <v>0</v>
          </cell>
          <cell r="T60">
            <v>0</v>
          </cell>
          <cell r="U60">
            <v>0</v>
          </cell>
          <cell r="V60">
            <v>0</v>
          </cell>
          <cell r="W60">
            <v>0</v>
          </cell>
          <cell r="X60">
            <v>0</v>
          </cell>
        </row>
        <row r="61">
          <cell r="J61" t="str">
            <v>28 Villa D</v>
          </cell>
          <cell r="K61">
            <v>1407110477</v>
          </cell>
          <cell r="L61">
            <v>0</v>
          </cell>
          <cell r="M61">
            <v>4470</v>
          </cell>
          <cell r="N61">
            <v>0</v>
          </cell>
          <cell r="O61">
            <v>4432</v>
          </cell>
          <cell r="P61">
            <v>38</v>
          </cell>
          <cell r="Q61">
            <v>10</v>
          </cell>
          <cell r="R61">
            <v>10</v>
          </cell>
          <cell r="S61">
            <v>10</v>
          </cell>
          <cell r="T61">
            <v>8</v>
          </cell>
          <cell r="U61">
            <v>377168</v>
          </cell>
          <cell r="V61">
            <v>18858</v>
          </cell>
          <cell r="W61">
            <v>37716.8</v>
          </cell>
          <cell r="X61">
            <v>433743</v>
          </cell>
        </row>
        <row r="62">
          <cell r="J62" t="str">
            <v>28 Villa D HD2</v>
          </cell>
        </row>
        <row r="62">
          <cell r="L62">
            <v>4470</v>
          </cell>
        </row>
        <row r="62">
          <cell r="N62">
            <v>4432</v>
          </cell>
        </row>
        <row r="62">
          <cell r="Q62">
            <v>0</v>
          </cell>
          <cell r="R62">
            <v>0</v>
          </cell>
          <cell r="S62">
            <v>0</v>
          </cell>
          <cell r="T62">
            <v>0</v>
          </cell>
          <cell r="U62">
            <v>0</v>
          </cell>
          <cell r="V62">
            <v>0</v>
          </cell>
          <cell r="W62">
            <v>0</v>
          </cell>
          <cell r="X62">
            <v>0</v>
          </cell>
        </row>
        <row r="63">
          <cell r="J63" t="str">
            <v>29 Villa D</v>
          </cell>
          <cell r="K63">
            <v>1407110034</v>
          </cell>
          <cell r="L63">
            <v>0</v>
          </cell>
          <cell r="M63">
            <v>5303</v>
          </cell>
          <cell r="N63">
            <v>0</v>
          </cell>
          <cell r="O63">
            <v>5255</v>
          </cell>
          <cell r="P63">
            <v>48</v>
          </cell>
          <cell r="Q63">
            <v>10</v>
          </cell>
          <cell r="R63">
            <v>10</v>
          </cell>
          <cell r="S63">
            <v>10</v>
          </cell>
          <cell r="T63">
            <v>18</v>
          </cell>
          <cell r="U63">
            <v>551628</v>
          </cell>
          <cell r="V63">
            <v>27581</v>
          </cell>
          <cell r="W63">
            <v>55162.8</v>
          </cell>
          <cell r="X63">
            <v>634372</v>
          </cell>
        </row>
        <row r="64">
          <cell r="J64" t="str">
            <v>29 Villa D HD2</v>
          </cell>
        </row>
        <row r="64">
          <cell r="L64">
            <v>5303</v>
          </cell>
        </row>
        <row r="64">
          <cell r="N64">
            <v>5255</v>
          </cell>
        </row>
        <row r="64">
          <cell r="Q64">
            <v>0</v>
          </cell>
          <cell r="R64">
            <v>0</v>
          </cell>
          <cell r="S64">
            <v>0</v>
          </cell>
          <cell r="T64">
            <v>0</v>
          </cell>
          <cell r="U64">
            <v>0</v>
          </cell>
          <cell r="V64">
            <v>0</v>
          </cell>
          <cell r="W64">
            <v>0</v>
          </cell>
          <cell r="X64">
            <v>0</v>
          </cell>
        </row>
        <row r="65">
          <cell r="J65" t="str">
            <v>30 Villa D</v>
          </cell>
          <cell r="K65">
            <v>1407111616</v>
          </cell>
          <cell r="L65">
            <v>0</v>
          </cell>
          <cell r="M65">
            <v>1204</v>
          </cell>
          <cell r="N65">
            <v>0</v>
          </cell>
          <cell r="O65">
            <v>1089</v>
          </cell>
          <cell r="P65">
            <v>115</v>
          </cell>
          <cell r="Q65">
            <v>10</v>
          </cell>
          <cell r="R65">
            <v>10</v>
          </cell>
          <cell r="S65">
            <v>10</v>
          </cell>
          <cell r="T65">
            <v>85</v>
          </cell>
          <cell r="U65">
            <v>1720510</v>
          </cell>
          <cell r="V65">
            <v>86026</v>
          </cell>
          <cell r="W65">
            <v>172051</v>
          </cell>
          <cell r="X65">
            <v>1978587</v>
          </cell>
        </row>
        <row r="66">
          <cell r="J66" t="str">
            <v>30 Villa D HD2</v>
          </cell>
        </row>
        <row r="66">
          <cell r="L66">
            <v>1204</v>
          </cell>
        </row>
        <row r="66">
          <cell r="N66">
            <v>1089</v>
          </cell>
        </row>
        <row r="66">
          <cell r="Q66">
            <v>0</v>
          </cell>
          <cell r="R66">
            <v>0</v>
          </cell>
          <cell r="S66">
            <v>0</v>
          </cell>
          <cell r="T66">
            <v>0</v>
          </cell>
          <cell r="U66">
            <v>0</v>
          </cell>
          <cell r="V66">
            <v>0</v>
          </cell>
          <cell r="W66">
            <v>0</v>
          </cell>
          <cell r="X66">
            <v>0</v>
          </cell>
        </row>
        <row r="67">
          <cell r="J67" t="str">
            <v>31 Villa D</v>
          </cell>
          <cell r="K67">
            <v>1407110497</v>
          </cell>
          <cell r="L67">
            <v>0</v>
          </cell>
          <cell r="M67">
            <v>7861</v>
          </cell>
          <cell r="N67">
            <v>0</v>
          </cell>
          <cell r="O67">
            <v>7811</v>
          </cell>
          <cell r="P67">
            <v>50</v>
          </cell>
          <cell r="Q67">
            <v>10</v>
          </cell>
          <cell r="R67">
            <v>10</v>
          </cell>
          <cell r="S67">
            <v>10</v>
          </cell>
          <cell r="T67">
            <v>20</v>
          </cell>
          <cell r="U67">
            <v>586520</v>
          </cell>
          <cell r="V67">
            <v>29326</v>
          </cell>
          <cell r="W67">
            <v>58652</v>
          </cell>
          <cell r="X67">
            <v>674498</v>
          </cell>
        </row>
        <row r="68">
          <cell r="J68" t="str">
            <v>31 Villa D HD2</v>
          </cell>
        </row>
        <row r="68">
          <cell r="L68">
            <v>7861</v>
          </cell>
        </row>
        <row r="68">
          <cell r="N68">
            <v>7811</v>
          </cell>
        </row>
        <row r="68">
          <cell r="Q68">
            <v>0</v>
          </cell>
          <cell r="R68">
            <v>0</v>
          </cell>
          <cell r="S68">
            <v>0</v>
          </cell>
          <cell r="T68">
            <v>0</v>
          </cell>
          <cell r="U68">
            <v>0</v>
          </cell>
          <cell r="V68">
            <v>0</v>
          </cell>
          <cell r="W68">
            <v>0</v>
          </cell>
          <cell r="X68">
            <v>0</v>
          </cell>
        </row>
        <row r="69">
          <cell r="J69" t="str">
            <v>32 Villa D</v>
          </cell>
          <cell r="K69">
            <v>1407110479</v>
          </cell>
          <cell r="L69">
            <v>84</v>
          </cell>
          <cell r="M69">
            <v>3270</v>
          </cell>
          <cell r="N69">
            <v>84</v>
          </cell>
          <cell r="O69">
            <v>3241</v>
          </cell>
          <cell r="P69">
            <v>29</v>
          </cell>
          <cell r="Q69">
            <v>10</v>
          </cell>
          <cell r="R69">
            <v>10</v>
          </cell>
          <cell r="S69">
            <v>9</v>
          </cell>
          <cell r="T69">
            <v>0</v>
          </cell>
          <cell r="U69">
            <v>228106</v>
          </cell>
          <cell r="V69">
            <v>11405</v>
          </cell>
          <cell r="W69">
            <v>22810.6</v>
          </cell>
          <cell r="X69">
            <v>262322</v>
          </cell>
        </row>
        <row r="70">
          <cell r="J70" t="str">
            <v>32 Villa D HD2</v>
          </cell>
        </row>
        <row r="70">
          <cell r="L70">
            <v>3186</v>
          </cell>
        </row>
        <row r="70">
          <cell r="N70">
            <v>3157</v>
          </cell>
        </row>
        <row r="70">
          <cell r="Q70">
            <v>0</v>
          </cell>
          <cell r="R70">
            <v>0</v>
          </cell>
          <cell r="S70">
            <v>0</v>
          </cell>
          <cell r="T70">
            <v>0</v>
          </cell>
          <cell r="U70">
            <v>0</v>
          </cell>
          <cell r="V70">
            <v>0</v>
          </cell>
          <cell r="W70">
            <v>0</v>
          </cell>
          <cell r="X70">
            <v>0</v>
          </cell>
        </row>
        <row r="71">
          <cell r="J71" t="str">
            <v>33 Villa D</v>
          </cell>
          <cell r="K71">
            <v>1407110480</v>
          </cell>
          <cell r="L71">
            <v>400</v>
          </cell>
          <cell r="M71">
            <v>4629</v>
          </cell>
          <cell r="N71">
            <v>400</v>
          </cell>
          <cell r="O71">
            <v>4596</v>
          </cell>
          <cell r="P71">
            <v>33</v>
          </cell>
          <cell r="Q71">
            <v>10</v>
          </cell>
          <cell r="R71">
            <v>10</v>
          </cell>
          <cell r="S71">
            <v>10</v>
          </cell>
          <cell r="T71">
            <v>3</v>
          </cell>
          <cell r="U71">
            <v>289938</v>
          </cell>
          <cell r="V71">
            <v>14497</v>
          </cell>
          <cell r="W71">
            <v>28993.8</v>
          </cell>
          <cell r="X71">
            <v>333429</v>
          </cell>
        </row>
        <row r="72">
          <cell r="J72" t="str">
            <v>33 Villa D HD2</v>
          </cell>
        </row>
        <row r="72">
          <cell r="L72">
            <v>4229</v>
          </cell>
        </row>
        <row r="72">
          <cell r="N72">
            <v>4196</v>
          </cell>
        </row>
        <row r="72">
          <cell r="Q72">
            <v>0</v>
          </cell>
          <cell r="R72">
            <v>0</v>
          </cell>
          <cell r="S72">
            <v>0</v>
          </cell>
          <cell r="T72">
            <v>0</v>
          </cell>
          <cell r="U72">
            <v>0</v>
          </cell>
          <cell r="V72">
            <v>0</v>
          </cell>
          <cell r="W72">
            <v>0</v>
          </cell>
          <cell r="X72">
            <v>0</v>
          </cell>
        </row>
        <row r="73">
          <cell r="J73" t="str">
            <v>01 Villa E</v>
          </cell>
          <cell r="K73">
            <v>1407110481</v>
          </cell>
          <cell r="L73">
            <v>0</v>
          </cell>
          <cell r="M73">
            <v>3310</v>
          </cell>
          <cell r="N73">
            <v>0</v>
          </cell>
          <cell r="O73">
            <v>3290</v>
          </cell>
          <cell r="P73">
            <v>20</v>
          </cell>
          <cell r="Q73">
            <v>10</v>
          </cell>
          <cell r="R73">
            <v>10</v>
          </cell>
          <cell r="S73">
            <v>0</v>
          </cell>
          <cell r="T73">
            <v>0</v>
          </cell>
          <cell r="U73">
            <v>142660</v>
          </cell>
          <cell r="V73">
            <v>7133</v>
          </cell>
          <cell r="W73">
            <v>14266</v>
          </cell>
          <cell r="X73">
            <v>164059</v>
          </cell>
        </row>
        <row r="74">
          <cell r="J74" t="str">
            <v>01 Villa E HD2</v>
          </cell>
        </row>
        <row r="74">
          <cell r="L74">
            <v>3310</v>
          </cell>
        </row>
        <row r="74">
          <cell r="N74">
            <v>3290</v>
          </cell>
        </row>
        <row r="74">
          <cell r="Q74">
            <v>0</v>
          </cell>
          <cell r="R74">
            <v>0</v>
          </cell>
          <cell r="S74">
            <v>0</v>
          </cell>
          <cell r="T74">
            <v>0</v>
          </cell>
          <cell r="U74">
            <v>0</v>
          </cell>
          <cell r="V74">
            <v>0</v>
          </cell>
          <cell r="W74">
            <v>0</v>
          </cell>
          <cell r="X74">
            <v>0</v>
          </cell>
        </row>
        <row r="75">
          <cell r="J75" t="str">
            <v>02 Villa E</v>
          </cell>
          <cell r="K75">
            <v>1407110482</v>
          </cell>
          <cell r="L75">
            <v>0</v>
          </cell>
          <cell r="M75">
            <v>5808</v>
          </cell>
          <cell r="N75">
            <v>0</v>
          </cell>
          <cell r="O75">
            <v>5785</v>
          </cell>
          <cell r="P75">
            <v>23</v>
          </cell>
          <cell r="Q75">
            <v>10</v>
          </cell>
          <cell r="R75">
            <v>10</v>
          </cell>
          <cell r="S75">
            <v>3</v>
          </cell>
          <cell r="T75">
            <v>0</v>
          </cell>
          <cell r="U75">
            <v>171142</v>
          </cell>
          <cell r="V75">
            <v>8557</v>
          </cell>
          <cell r="W75">
            <v>17114.2</v>
          </cell>
          <cell r="X75">
            <v>196813</v>
          </cell>
        </row>
        <row r="76">
          <cell r="J76" t="str">
            <v>02 Villa E HD2</v>
          </cell>
        </row>
        <row r="76">
          <cell r="L76">
            <v>5808</v>
          </cell>
        </row>
        <row r="76">
          <cell r="N76">
            <v>5785</v>
          </cell>
        </row>
        <row r="76">
          <cell r="Q76">
            <v>0</v>
          </cell>
          <cell r="R76">
            <v>0</v>
          </cell>
          <cell r="S76">
            <v>0</v>
          </cell>
          <cell r="T76">
            <v>0</v>
          </cell>
          <cell r="U76">
            <v>0</v>
          </cell>
          <cell r="V76">
            <v>0</v>
          </cell>
          <cell r="W76">
            <v>0</v>
          </cell>
          <cell r="X76">
            <v>0</v>
          </cell>
        </row>
        <row r="77">
          <cell r="J77" t="str">
            <v>03 Villa E</v>
          </cell>
          <cell r="K77">
            <v>1407110460</v>
          </cell>
          <cell r="L77">
            <v>0</v>
          </cell>
          <cell r="M77">
            <v>5931</v>
          </cell>
          <cell r="N77">
            <v>0</v>
          </cell>
          <cell r="O77">
            <v>5929</v>
          </cell>
          <cell r="P77">
            <v>2</v>
          </cell>
          <cell r="Q77">
            <v>2</v>
          </cell>
          <cell r="R77">
            <v>0</v>
          </cell>
          <cell r="S77">
            <v>0</v>
          </cell>
          <cell r="T77">
            <v>0</v>
          </cell>
          <cell r="U77">
            <v>13084</v>
          </cell>
          <cell r="V77">
            <v>654</v>
          </cell>
          <cell r="W77">
            <v>1308.4</v>
          </cell>
          <cell r="X77">
            <v>15046</v>
          </cell>
        </row>
        <row r="78">
          <cell r="J78" t="str">
            <v>03 Villa E HD2</v>
          </cell>
        </row>
        <row r="78">
          <cell r="L78">
            <v>5931</v>
          </cell>
        </row>
        <row r="78">
          <cell r="N78">
            <v>5929</v>
          </cell>
        </row>
        <row r="78">
          <cell r="Q78">
            <v>0</v>
          </cell>
          <cell r="R78">
            <v>0</v>
          </cell>
          <cell r="S78">
            <v>0</v>
          </cell>
          <cell r="T78">
            <v>0</v>
          </cell>
          <cell r="U78">
            <v>0</v>
          </cell>
          <cell r="V78">
            <v>0</v>
          </cell>
          <cell r="W78">
            <v>0</v>
          </cell>
          <cell r="X78">
            <v>0</v>
          </cell>
        </row>
        <row r="79">
          <cell r="J79" t="str">
            <v>04 Villa E</v>
          </cell>
          <cell r="K79">
            <v>1407110502</v>
          </cell>
          <cell r="L79">
            <v>1262</v>
          </cell>
          <cell r="M79">
            <v>1262</v>
          </cell>
          <cell r="N79">
            <v>1124</v>
          </cell>
          <cell r="O79">
            <v>1124</v>
          </cell>
          <cell r="P79">
            <v>138</v>
          </cell>
          <cell r="Q79">
            <v>10</v>
          </cell>
          <cell r="R79">
            <v>10</v>
          </cell>
          <cell r="S79">
            <v>10</v>
          </cell>
          <cell r="T79">
            <v>108</v>
          </cell>
          <cell r="U79">
            <v>2121768</v>
          </cell>
          <cell r="V79">
            <v>106088</v>
          </cell>
          <cell r="W79">
            <v>212176.8</v>
          </cell>
          <cell r="X79">
            <v>2440033</v>
          </cell>
        </row>
        <row r="80">
          <cell r="J80" t="str">
            <v>04 Villa E HD2</v>
          </cell>
        </row>
        <row r="80">
          <cell r="L80">
            <v>0</v>
          </cell>
        </row>
        <row r="80">
          <cell r="N80">
            <v>0</v>
          </cell>
        </row>
        <row r="80">
          <cell r="Q80">
            <v>0</v>
          </cell>
          <cell r="R80">
            <v>0</v>
          </cell>
          <cell r="S80">
            <v>0</v>
          </cell>
          <cell r="T80">
            <v>0</v>
          </cell>
          <cell r="U80">
            <v>0</v>
          </cell>
          <cell r="V80">
            <v>0</v>
          </cell>
          <cell r="W80">
            <v>0</v>
          </cell>
          <cell r="X80">
            <v>0</v>
          </cell>
        </row>
        <row r="81">
          <cell r="J81" t="str">
            <v>05 Villa E</v>
          </cell>
          <cell r="K81">
            <v>1407110500</v>
          </cell>
          <cell r="L81">
            <v>129</v>
          </cell>
          <cell r="M81">
            <v>4512</v>
          </cell>
          <cell r="N81">
            <v>129</v>
          </cell>
          <cell r="O81">
            <v>4512</v>
          </cell>
          <cell r="P81">
            <v>0</v>
          </cell>
          <cell r="Q81">
            <v>0</v>
          </cell>
          <cell r="R81">
            <v>0</v>
          </cell>
          <cell r="S81">
            <v>0</v>
          </cell>
          <cell r="T81">
            <v>0</v>
          </cell>
          <cell r="U81">
            <v>0</v>
          </cell>
          <cell r="V81">
            <v>0</v>
          </cell>
          <cell r="W81">
            <v>0</v>
          </cell>
          <cell r="X81">
            <v>0</v>
          </cell>
        </row>
        <row r="82">
          <cell r="J82" t="str">
            <v>05 Villa E HD2</v>
          </cell>
        </row>
        <row r="82">
          <cell r="L82">
            <v>4383</v>
          </cell>
        </row>
        <row r="82">
          <cell r="N82">
            <v>4383</v>
          </cell>
        </row>
        <row r="82">
          <cell r="Q82">
            <v>0</v>
          </cell>
          <cell r="R82">
            <v>0</v>
          </cell>
          <cell r="S82">
            <v>0</v>
          </cell>
          <cell r="T82">
            <v>0</v>
          </cell>
          <cell r="U82">
            <v>0</v>
          </cell>
          <cell r="V82">
            <v>0</v>
          </cell>
          <cell r="W82">
            <v>0</v>
          </cell>
          <cell r="X82">
            <v>0</v>
          </cell>
        </row>
        <row r="83">
          <cell r="J83" t="str">
            <v>06 Villa E</v>
          </cell>
          <cell r="K83">
            <v>1407110491</v>
          </cell>
          <cell r="L83">
            <v>3596</v>
          </cell>
          <cell r="M83">
            <v>3660</v>
          </cell>
          <cell r="N83">
            <v>3585</v>
          </cell>
          <cell r="O83">
            <v>3649</v>
          </cell>
          <cell r="P83">
            <v>11</v>
          </cell>
          <cell r="Q83">
            <v>10</v>
          </cell>
          <cell r="R83">
            <v>1</v>
          </cell>
          <cell r="S83">
            <v>0</v>
          </cell>
          <cell r="T83">
            <v>0</v>
          </cell>
          <cell r="U83">
            <v>73144</v>
          </cell>
          <cell r="V83">
            <v>3657</v>
          </cell>
          <cell r="W83">
            <v>7314.4</v>
          </cell>
          <cell r="X83">
            <v>84115</v>
          </cell>
        </row>
        <row r="84">
          <cell r="J84" t="str">
            <v>06 Villa E HD2</v>
          </cell>
        </row>
        <row r="84">
          <cell r="L84">
            <v>64</v>
          </cell>
        </row>
        <row r="84">
          <cell r="N84">
            <v>64</v>
          </cell>
        </row>
        <row r="84">
          <cell r="Q84">
            <v>0</v>
          </cell>
          <cell r="R84">
            <v>0</v>
          </cell>
          <cell r="S84">
            <v>0</v>
          </cell>
          <cell r="T84">
            <v>0</v>
          </cell>
          <cell r="U84">
            <v>0</v>
          </cell>
          <cell r="V84">
            <v>0</v>
          </cell>
          <cell r="W84">
            <v>0</v>
          </cell>
          <cell r="X84">
            <v>0</v>
          </cell>
        </row>
        <row r="85">
          <cell r="J85" t="str">
            <v>07 Villa E</v>
          </cell>
          <cell r="K85">
            <v>1407110483</v>
          </cell>
          <cell r="L85">
            <v>1960</v>
          </cell>
          <cell r="M85">
            <v>2720</v>
          </cell>
          <cell r="N85">
            <v>1951</v>
          </cell>
          <cell r="O85">
            <v>2711</v>
          </cell>
          <cell r="P85">
            <v>9</v>
          </cell>
          <cell r="Q85">
            <v>9</v>
          </cell>
          <cell r="R85">
            <v>0</v>
          </cell>
          <cell r="S85">
            <v>0</v>
          </cell>
          <cell r="T85">
            <v>0</v>
          </cell>
          <cell r="U85">
            <v>58878</v>
          </cell>
          <cell r="V85">
            <v>2944</v>
          </cell>
          <cell r="W85">
            <v>5887.8</v>
          </cell>
          <cell r="X85">
            <v>67710</v>
          </cell>
        </row>
        <row r="86">
          <cell r="J86" t="str">
            <v>07 Villa E HD2</v>
          </cell>
        </row>
        <row r="86">
          <cell r="L86">
            <v>760</v>
          </cell>
        </row>
        <row r="86">
          <cell r="N86">
            <v>760</v>
          </cell>
        </row>
        <row r="86">
          <cell r="Q86">
            <v>0</v>
          </cell>
          <cell r="R86">
            <v>0</v>
          </cell>
          <cell r="S86">
            <v>0</v>
          </cell>
          <cell r="T86">
            <v>0</v>
          </cell>
          <cell r="U86">
            <v>0</v>
          </cell>
          <cell r="V86">
            <v>0</v>
          </cell>
          <cell r="W86">
            <v>0</v>
          </cell>
          <cell r="X86">
            <v>0</v>
          </cell>
        </row>
        <row r="87">
          <cell r="J87" t="str">
            <v>08 Villa E</v>
          </cell>
          <cell r="K87">
            <v>1407110484</v>
          </cell>
          <cell r="L87">
            <v>0</v>
          </cell>
          <cell r="M87">
            <v>7330</v>
          </cell>
          <cell r="N87">
            <v>0</v>
          </cell>
          <cell r="O87">
            <v>7269</v>
          </cell>
          <cell r="P87">
            <v>61</v>
          </cell>
          <cell r="Q87">
            <v>10</v>
          </cell>
          <cell r="R87">
            <v>10</v>
          </cell>
          <cell r="S87">
            <v>10</v>
          </cell>
          <cell r="T87">
            <v>31</v>
          </cell>
          <cell r="U87">
            <v>778426</v>
          </cell>
          <cell r="V87">
            <v>38921</v>
          </cell>
          <cell r="W87">
            <v>77842.6</v>
          </cell>
          <cell r="X87">
            <v>895190</v>
          </cell>
        </row>
        <row r="88">
          <cell r="J88" t="str">
            <v>08 Villa E HD2</v>
          </cell>
        </row>
        <row r="88">
          <cell r="L88">
            <v>7330</v>
          </cell>
        </row>
        <row r="88">
          <cell r="N88">
            <v>7269</v>
          </cell>
        </row>
        <row r="88">
          <cell r="Q88">
            <v>0</v>
          </cell>
          <cell r="R88">
            <v>0</v>
          </cell>
          <cell r="S88">
            <v>0</v>
          </cell>
          <cell r="T88">
            <v>0</v>
          </cell>
          <cell r="U88">
            <v>0</v>
          </cell>
          <cell r="V88">
            <v>0</v>
          </cell>
          <cell r="W88">
            <v>0</v>
          </cell>
          <cell r="X88">
            <v>0</v>
          </cell>
        </row>
        <row r="89">
          <cell r="J89" t="str">
            <v>09 Villa E</v>
          </cell>
          <cell r="K89">
            <v>1407110024</v>
          </cell>
          <cell r="L89">
            <v>0</v>
          </cell>
          <cell r="M89">
            <v>5226</v>
          </cell>
          <cell r="N89">
            <v>0</v>
          </cell>
          <cell r="O89">
            <v>5211</v>
          </cell>
          <cell r="P89">
            <v>15</v>
          </cell>
          <cell r="Q89">
            <v>10</v>
          </cell>
          <cell r="R89">
            <v>5</v>
          </cell>
          <cell r="S89">
            <v>0</v>
          </cell>
          <cell r="T89">
            <v>0</v>
          </cell>
          <cell r="U89">
            <v>104040</v>
          </cell>
          <cell r="V89">
            <v>5202</v>
          </cell>
          <cell r="W89">
            <v>10404</v>
          </cell>
          <cell r="X89">
            <v>119646</v>
          </cell>
        </row>
        <row r="90">
          <cell r="J90" t="str">
            <v>09 Villa E HD2</v>
          </cell>
        </row>
        <row r="90">
          <cell r="L90">
            <v>5226</v>
          </cell>
        </row>
        <row r="90">
          <cell r="N90">
            <v>5211</v>
          </cell>
        </row>
        <row r="90">
          <cell r="Q90">
            <v>0</v>
          </cell>
          <cell r="R90">
            <v>0</v>
          </cell>
          <cell r="S90">
            <v>0</v>
          </cell>
          <cell r="T90">
            <v>0</v>
          </cell>
          <cell r="U90">
            <v>0</v>
          </cell>
          <cell r="V90">
            <v>0</v>
          </cell>
          <cell r="W90">
            <v>0</v>
          </cell>
          <cell r="X90">
            <v>0</v>
          </cell>
        </row>
        <row r="91">
          <cell r="J91" t="str">
            <v>10 Villa E</v>
          </cell>
          <cell r="K91">
            <v>1407110486</v>
          </cell>
          <cell r="L91">
            <v>641</v>
          </cell>
          <cell r="M91">
            <v>2843</v>
          </cell>
          <cell r="N91">
            <v>614</v>
          </cell>
          <cell r="O91">
            <v>2804</v>
          </cell>
          <cell r="P91">
            <v>39</v>
          </cell>
          <cell r="Q91">
            <v>10</v>
          </cell>
          <cell r="R91">
            <v>10</v>
          </cell>
          <cell r="S91">
            <v>10</v>
          </cell>
          <cell r="T91">
            <v>9</v>
          </cell>
          <cell r="U91">
            <v>394614</v>
          </cell>
          <cell r="V91">
            <v>19731</v>
          </cell>
          <cell r="W91">
            <v>39461.4</v>
          </cell>
          <cell r="X91">
            <v>453806</v>
          </cell>
        </row>
        <row r="92">
          <cell r="J92" t="str">
            <v>10 Villa E HD2</v>
          </cell>
        </row>
        <row r="92">
          <cell r="L92">
            <v>2202</v>
          </cell>
        </row>
        <row r="92">
          <cell r="N92">
            <v>2190</v>
          </cell>
        </row>
        <row r="92">
          <cell r="Q92">
            <v>0</v>
          </cell>
          <cell r="R92">
            <v>0</v>
          </cell>
          <cell r="S92">
            <v>0</v>
          </cell>
          <cell r="T92">
            <v>0</v>
          </cell>
          <cell r="U92">
            <v>0</v>
          </cell>
          <cell r="V92">
            <v>0</v>
          </cell>
          <cell r="W92">
            <v>0</v>
          </cell>
          <cell r="X92">
            <v>0</v>
          </cell>
        </row>
        <row r="93">
          <cell r="J93" t="str">
            <v>11 Villa E</v>
          </cell>
          <cell r="K93">
            <v>1407110487</v>
          </cell>
          <cell r="L93">
            <v>0</v>
          </cell>
          <cell r="M93">
            <v>5179</v>
          </cell>
          <cell r="N93">
            <v>0</v>
          </cell>
          <cell r="O93">
            <v>5169</v>
          </cell>
          <cell r="P93">
            <v>10</v>
          </cell>
          <cell r="Q93">
            <v>10</v>
          </cell>
          <cell r="R93">
            <v>0</v>
          </cell>
          <cell r="S93">
            <v>0</v>
          </cell>
          <cell r="T93">
            <v>0</v>
          </cell>
          <cell r="U93">
            <v>65420</v>
          </cell>
          <cell r="V93">
            <v>3271</v>
          </cell>
          <cell r="W93">
            <v>6542</v>
          </cell>
          <cell r="X93">
            <v>75233</v>
          </cell>
        </row>
        <row r="94">
          <cell r="J94" t="str">
            <v>11 Villa E HD2</v>
          </cell>
        </row>
        <row r="94">
          <cell r="L94">
            <v>5179</v>
          </cell>
        </row>
        <row r="94">
          <cell r="N94">
            <v>5169</v>
          </cell>
        </row>
        <row r="94">
          <cell r="Q94">
            <v>0</v>
          </cell>
          <cell r="R94">
            <v>0</v>
          </cell>
          <cell r="S94">
            <v>0</v>
          </cell>
          <cell r="T94">
            <v>0</v>
          </cell>
          <cell r="U94">
            <v>0</v>
          </cell>
          <cell r="V94">
            <v>0</v>
          </cell>
          <cell r="W94">
            <v>0</v>
          </cell>
          <cell r="X94">
            <v>0</v>
          </cell>
        </row>
        <row r="95">
          <cell r="J95" t="str">
            <v>12 Villa E</v>
          </cell>
          <cell r="K95">
            <v>1407110488</v>
          </cell>
          <cell r="L95">
            <v>0</v>
          </cell>
          <cell r="M95">
            <v>4255</v>
          </cell>
          <cell r="N95">
            <v>0</v>
          </cell>
          <cell r="O95">
            <v>4243</v>
          </cell>
          <cell r="P95">
            <v>12</v>
          </cell>
          <cell r="Q95">
            <v>10</v>
          </cell>
          <cell r="R95">
            <v>2</v>
          </cell>
          <cell r="S95">
            <v>0</v>
          </cell>
          <cell r="T95">
            <v>0</v>
          </cell>
          <cell r="U95">
            <v>80868</v>
          </cell>
          <cell r="V95">
            <v>4043</v>
          </cell>
          <cell r="W95">
            <v>8086.8</v>
          </cell>
          <cell r="X95">
            <v>92998</v>
          </cell>
        </row>
        <row r="96">
          <cell r="J96" t="str">
            <v>12 Villa E HD2</v>
          </cell>
        </row>
        <row r="96">
          <cell r="L96">
            <v>4255</v>
          </cell>
        </row>
        <row r="96">
          <cell r="N96">
            <v>4243</v>
          </cell>
        </row>
        <row r="96">
          <cell r="Q96">
            <v>0</v>
          </cell>
          <cell r="R96">
            <v>0</v>
          </cell>
          <cell r="S96">
            <v>0</v>
          </cell>
          <cell r="T96">
            <v>0</v>
          </cell>
          <cell r="U96">
            <v>0</v>
          </cell>
          <cell r="V96">
            <v>0</v>
          </cell>
          <cell r="W96">
            <v>0</v>
          </cell>
          <cell r="X96">
            <v>0</v>
          </cell>
        </row>
        <row r="97">
          <cell r="J97" t="str">
            <v>13 Villa E</v>
          </cell>
          <cell r="K97">
            <v>1407111498</v>
          </cell>
          <cell r="L97">
            <v>1143</v>
          </cell>
          <cell r="M97">
            <v>3024</v>
          </cell>
          <cell r="N97">
            <v>1128</v>
          </cell>
          <cell r="O97">
            <v>3009</v>
          </cell>
          <cell r="P97">
            <v>15</v>
          </cell>
          <cell r="Q97">
            <v>10</v>
          </cell>
          <cell r="R97">
            <v>5</v>
          </cell>
          <cell r="S97">
            <v>0</v>
          </cell>
          <cell r="T97">
            <v>0</v>
          </cell>
          <cell r="U97">
            <v>104040</v>
          </cell>
          <cell r="V97">
            <v>5202</v>
          </cell>
          <cell r="W97">
            <v>10404</v>
          </cell>
          <cell r="X97">
            <v>119646</v>
          </cell>
        </row>
        <row r="98">
          <cell r="J98" t="str">
            <v>13 Villa E HD2</v>
          </cell>
        </row>
        <row r="98">
          <cell r="L98">
            <v>1881</v>
          </cell>
        </row>
        <row r="98">
          <cell r="N98">
            <v>1881</v>
          </cell>
        </row>
        <row r="98">
          <cell r="Q98">
            <v>0</v>
          </cell>
          <cell r="R98">
            <v>0</v>
          </cell>
          <cell r="S98">
            <v>0</v>
          </cell>
          <cell r="T98">
            <v>0</v>
          </cell>
          <cell r="U98">
            <v>0</v>
          </cell>
          <cell r="V98">
            <v>0</v>
          </cell>
          <cell r="W98">
            <v>0</v>
          </cell>
          <cell r="X98">
            <v>0</v>
          </cell>
        </row>
        <row r="99">
          <cell r="J99" t="str">
            <v>14 Villa E</v>
          </cell>
          <cell r="K99">
            <v>1407110489</v>
          </cell>
          <cell r="L99">
            <v>0</v>
          </cell>
          <cell r="M99">
            <v>3639</v>
          </cell>
          <cell r="N99">
            <v>0</v>
          </cell>
          <cell r="O99">
            <v>3590</v>
          </cell>
          <cell r="P99">
            <v>49</v>
          </cell>
          <cell r="Q99">
            <v>10</v>
          </cell>
          <cell r="R99">
            <v>10</v>
          </cell>
          <cell r="S99">
            <v>10</v>
          </cell>
          <cell r="T99">
            <v>19</v>
          </cell>
          <cell r="U99">
            <v>569074</v>
          </cell>
          <cell r="V99">
            <v>28454</v>
          </cell>
          <cell r="W99">
            <v>56907.4</v>
          </cell>
          <cell r="X99">
            <v>654435</v>
          </cell>
        </row>
        <row r="100">
          <cell r="J100" t="str">
            <v>14 Villa E HD2</v>
          </cell>
        </row>
        <row r="100">
          <cell r="L100">
            <v>3639</v>
          </cell>
        </row>
        <row r="100">
          <cell r="N100">
            <v>3590</v>
          </cell>
        </row>
        <row r="100">
          <cell r="Q100">
            <v>0</v>
          </cell>
          <cell r="R100">
            <v>0</v>
          </cell>
          <cell r="S100">
            <v>0</v>
          </cell>
          <cell r="T100">
            <v>0</v>
          </cell>
          <cell r="U100">
            <v>0</v>
          </cell>
          <cell r="V100">
            <v>0</v>
          </cell>
          <cell r="W100">
            <v>0</v>
          </cell>
          <cell r="X100">
            <v>0</v>
          </cell>
        </row>
        <row r="101">
          <cell r="J101" t="str">
            <v>15 Villa E</v>
          </cell>
          <cell r="K101">
            <v>1407110501</v>
          </cell>
          <cell r="L101">
            <v>3800</v>
          </cell>
          <cell r="M101">
            <v>3800</v>
          </cell>
          <cell r="N101">
            <v>3797</v>
          </cell>
          <cell r="O101">
            <v>3797</v>
          </cell>
          <cell r="P101">
            <v>3</v>
          </cell>
          <cell r="Q101">
            <v>3</v>
          </cell>
          <cell r="R101">
            <v>0</v>
          </cell>
          <cell r="S101">
            <v>0</v>
          </cell>
          <cell r="T101">
            <v>0</v>
          </cell>
          <cell r="U101">
            <v>19626</v>
          </cell>
          <cell r="V101">
            <v>981</v>
          </cell>
          <cell r="W101">
            <v>1962.6</v>
          </cell>
          <cell r="X101">
            <v>22570</v>
          </cell>
        </row>
        <row r="102">
          <cell r="J102" t="str">
            <v>15 Villa E HD2</v>
          </cell>
        </row>
        <row r="102">
          <cell r="L102">
            <v>0</v>
          </cell>
        </row>
        <row r="102">
          <cell r="N102">
            <v>0</v>
          </cell>
        </row>
        <row r="102">
          <cell r="Q102">
            <v>0</v>
          </cell>
          <cell r="R102">
            <v>0</v>
          </cell>
          <cell r="S102">
            <v>0</v>
          </cell>
          <cell r="T102">
            <v>0</v>
          </cell>
          <cell r="U102">
            <v>0</v>
          </cell>
          <cell r="V102">
            <v>0</v>
          </cell>
          <cell r="W102">
            <v>0</v>
          </cell>
          <cell r="X102">
            <v>0</v>
          </cell>
        </row>
        <row r="103">
          <cell r="J103" t="str">
            <v>16 Villa E</v>
          </cell>
          <cell r="K103">
            <v>1407111617</v>
          </cell>
          <cell r="L103">
            <v>2694</v>
          </cell>
          <cell r="M103">
            <v>2694</v>
          </cell>
          <cell r="N103">
            <v>2656</v>
          </cell>
          <cell r="O103">
            <v>2656</v>
          </cell>
          <cell r="P103">
            <v>38</v>
          </cell>
          <cell r="Q103">
            <v>10</v>
          </cell>
          <cell r="R103">
            <v>10</v>
          </cell>
          <cell r="S103">
            <v>10</v>
          </cell>
          <cell r="T103">
            <v>8</v>
          </cell>
          <cell r="U103">
            <v>377168</v>
          </cell>
          <cell r="V103">
            <v>18858</v>
          </cell>
          <cell r="W103">
            <v>37716.8</v>
          </cell>
          <cell r="X103">
            <v>433743</v>
          </cell>
        </row>
        <row r="104">
          <cell r="J104" t="str">
            <v>16 Villa E HD2</v>
          </cell>
        </row>
        <row r="104">
          <cell r="L104">
            <v>0</v>
          </cell>
        </row>
        <row r="104">
          <cell r="N104">
            <v>0</v>
          </cell>
        </row>
        <row r="104">
          <cell r="Q104">
            <v>0</v>
          </cell>
          <cell r="R104">
            <v>0</v>
          </cell>
          <cell r="S104">
            <v>0</v>
          </cell>
          <cell r="T104">
            <v>0</v>
          </cell>
          <cell r="U104">
            <v>0</v>
          </cell>
          <cell r="V104">
            <v>0</v>
          </cell>
          <cell r="W104">
            <v>0</v>
          </cell>
          <cell r="X104">
            <v>0</v>
          </cell>
        </row>
        <row r="105">
          <cell r="J105" t="str">
            <v>17 Villa E</v>
          </cell>
          <cell r="K105">
            <v>1407110490</v>
          </cell>
          <cell r="L105">
            <v>7279</v>
          </cell>
          <cell r="M105">
            <v>7279</v>
          </cell>
          <cell r="N105">
            <v>7251</v>
          </cell>
          <cell r="O105">
            <v>7251</v>
          </cell>
          <cell r="P105">
            <v>28</v>
          </cell>
          <cell r="Q105">
            <v>10</v>
          </cell>
          <cell r="R105">
            <v>10</v>
          </cell>
          <cell r="S105">
            <v>8</v>
          </cell>
          <cell r="T105">
            <v>0</v>
          </cell>
          <cell r="U105">
            <v>218612</v>
          </cell>
          <cell r="V105">
            <v>10931</v>
          </cell>
          <cell r="W105">
            <v>21861.2</v>
          </cell>
          <cell r="X105">
            <v>251404</v>
          </cell>
        </row>
        <row r="106">
          <cell r="J106" t="str">
            <v>17 Villa E HD2</v>
          </cell>
        </row>
        <row r="106">
          <cell r="L106">
            <v>0</v>
          </cell>
        </row>
        <row r="106">
          <cell r="N106">
            <v>0</v>
          </cell>
        </row>
        <row r="106">
          <cell r="Q106">
            <v>0</v>
          </cell>
          <cell r="R106">
            <v>0</v>
          </cell>
          <cell r="S106">
            <v>0</v>
          </cell>
          <cell r="T106">
            <v>0</v>
          </cell>
          <cell r="U106">
            <v>0</v>
          </cell>
          <cell r="V106">
            <v>0</v>
          </cell>
          <cell r="W106">
            <v>0</v>
          </cell>
          <cell r="X106">
            <v>0</v>
          </cell>
        </row>
        <row r="107">
          <cell r="J107" t="str">
            <v>18 Villa E</v>
          </cell>
          <cell r="K107">
            <v>1407110492</v>
          </cell>
          <cell r="L107">
            <v>3639</v>
          </cell>
          <cell r="M107">
            <v>3639</v>
          </cell>
          <cell r="N107">
            <v>3638</v>
          </cell>
          <cell r="O107">
            <v>3638</v>
          </cell>
          <cell r="P107">
            <v>1</v>
          </cell>
          <cell r="Q107">
            <v>1</v>
          </cell>
          <cell r="R107">
            <v>0</v>
          </cell>
          <cell r="S107">
            <v>0</v>
          </cell>
          <cell r="T107">
            <v>0</v>
          </cell>
          <cell r="U107">
            <v>6542</v>
          </cell>
          <cell r="V107">
            <v>327</v>
          </cell>
          <cell r="W107">
            <v>654.2</v>
          </cell>
          <cell r="X107">
            <v>7523</v>
          </cell>
        </row>
        <row r="108">
          <cell r="J108" t="str">
            <v>18 Villa E HD2</v>
          </cell>
        </row>
        <row r="108">
          <cell r="L108">
            <v>0</v>
          </cell>
        </row>
        <row r="108">
          <cell r="N108">
            <v>0</v>
          </cell>
        </row>
        <row r="108">
          <cell r="Q108">
            <v>0</v>
          </cell>
          <cell r="R108">
            <v>0</v>
          </cell>
          <cell r="S108">
            <v>0</v>
          </cell>
          <cell r="T108">
            <v>0</v>
          </cell>
          <cell r="U108">
            <v>0</v>
          </cell>
          <cell r="V108">
            <v>0</v>
          </cell>
          <cell r="W108">
            <v>0</v>
          </cell>
          <cell r="X108">
            <v>0</v>
          </cell>
        </row>
        <row r="109">
          <cell r="J109" t="str">
            <v>19 Villa E</v>
          </cell>
          <cell r="K109">
            <v>1407110493</v>
          </cell>
          <cell r="L109">
            <v>4862</v>
          </cell>
          <cell r="M109">
            <v>4862</v>
          </cell>
          <cell r="N109">
            <v>4834</v>
          </cell>
          <cell r="O109">
            <v>4834</v>
          </cell>
          <cell r="P109">
            <v>28</v>
          </cell>
          <cell r="Q109">
            <v>10</v>
          </cell>
          <cell r="R109">
            <v>10</v>
          </cell>
          <cell r="S109">
            <v>8</v>
          </cell>
          <cell r="T109">
            <v>0</v>
          </cell>
          <cell r="U109">
            <v>218612</v>
          </cell>
          <cell r="V109">
            <v>10931</v>
          </cell>
          <cell r="W109">
            <v>21861.2</v>
          </cell>
          <cell r="X109">
            <v>251404</v>
          </cell>
        </row>
        <row r="110">
          <cell r="J110" t="str">
            <v>19 Villa E HD2</v>
          </cell>
        </row>
        <row r="110">
          <cell r="L110">
            <v>0</v>
          </cell>
        </row>
        <row r="110">
          <cell r="N110">
            <v>0</v>
          </cell>
        </row>
        <row r="110">
          <cell r="Q110">
            <v>0</v>
          </cell>
          <cell r="R110">
            <v>0</v>
          </cell>
          <cell r="S110">
            <v>0</v>
          </cell>
          <cell r="T110">
            <v>0</v>
          </cell>
          <cell r="U110">
            <v>0</v>
          </cell>
          <cell r="V110">
            <v>0</v>
          </cell>
          <cell r="W110">
            <v>0</v>
          </cell>
          <cell r="X110">
            <v>0</v>
          </cell>
        </row>
        <row r="111">
          <cell r="J111" t="str">
            <v>20 Villa E</v>
          </cell>
          <cell r="K111">
            <v>1407111518</v>
          </cell>
          <cell r="L111">
            <v>2587</v>
          </cell>
          <cell r="M111">
            <v>2587</v>
          </cell>
          <cell r="N111">
            <v>2543</v>
          </cell>
          <cell r="O111">
            <v>2543</v>
          </cell>
          <cell r="P111">
            <v>44</v>
          </cell>
          <cell r="Q111">
            <v>10</v>
          </cell>
          <cell r="R111">
            <v>10</v>
          </cell>
          <cell r="S111">
            <v>10</v>
          </cell>
          <cell r="T111">
            <v>14</v>
          </cell>
          <cell r="U111">
            <v>481844</v>
          </cell>
          <cell r="V111">
            <v>24092</v>
          </cell>
          <cell r="W111">
            <v>48184.4</v>
          </cell>
          <cell r="X111">
            <v>554120</v>
          </cell>
        </row>
        <row r="112">
          <cell r="J112" t="str">
            <v>20 Villa E HD2</v>
          </cell>
        </row>
        <row r="112">
          <cell r="L112">
            <v>0</v>
          </cell>
        </row>
        <row r="112">
          <cell r="N112">
            <v>0</v>
          </cell>
        </row>
        <row r="112">
          <cell r="Q112">
            <v>0</v>
          </cell>
          <cell r="R112">
            <v>0</v>
          </cell>
          <cell r="S112">
            <v>0</v>
          </cell>
          <cell r="T112">
            <v>0</v>
          </cell>
          <cell r="U112">
            <v>0</v>
          </cell>
          <cell r="V112">
            <v>0</v>
          </cell>
          <cell r="W112">
            <v>0</v>
          </cell>
          <cell r="X112">
            <v>0</v>
          </cell>
        </row>
        <row r="113">
          <cell r="J113" t="str">
            <v>21 Villa E</v>
          </cell>
          <cell r="K113">
            <v>1407111618</v>
          </cell>
          <cell r="L113">
            <v>4501</v>
          </cell>
          <cell r="M113">
            <v>4501</v>
          </cell>
          <cell r="N113">
            <v>4482</v>
          </cell>
          <cell r="O113">
            <v>4482</v>
          </cell>
          <cell r="P113">
            <v>19</v>
          </cell>
          <cell r="Q113">
            <v>10</v>
          </cell>
          <cell r="R113">
            <v>9</v>
          </cell>
          <cell r="S113">
            <v>0</v>
          </cell>
          <cell r="T113">
            <v>0</v>
          </cell>
          <cell r="U113">
            <v>134936</v>
          </cell>
          <cell r="V113">
            <v>6747</v>
          </cell>
          <cell r="W113">
            <v>13493.6</v>
          </cell>
          <cell r="X113">
            <v>155177</v>
          </cell>
        </row>
        <row r="114">
          <cell r="J114" t="str">
            <v>21 Villa E HD2</v>
          </cell>
        </row>
        <row r="114">
          <cell r="L114">
            <v>0</v>
          </cell>
        </row>
        <row r="114">
          <cell r="N114">
            <v>0</v>
          </cell>
        </row>
        <row r="114">
          <cell r="Q114">
            <v>0</v>
          </cell>
          <cell r="R114">
            <v>0</v>
          </cell>
          <cell r="S114">
            <v>0</v>
          </cell>
          <cell r="T114">
            <v>0</v>
          </cell>
          <cell r="U114">
            <v>0</v>
          </cell>
          <cell r="V114">
            <v>0</v>
          </cell>
          <cell r="W114">
            <v>0</v>
          </cell>
          <cell r="X114">
            <v>0</v>
          </cell>
        </row>
        <row r="115">
          <cell r="J115" t="str">
            <v>22 Villa E</v>
          </cell>
          <cell r="K115">
            <v>1407111619</v>
          </cell>
          <cell r="L115">
            <v>3150</v>
          </cell>
          <cell r="M115">
            <v>3150</v>
          </cell>
          <cell r="N115">
            <v>3124</v>
          </cell>
          <cell r="O115">
            <v>3124</v>
          </cell>
          <cell r="P115">
            <v>26</v>
          </cell>
          <cell r="Q115">
            <v>10</v>
          </cell>
          <cell r="R115">
            <v>10</v>
          </cell>
          <cell r="S115">
            <v>6</v>
          </cell>
          <cell r="T115">
            <v>0</v>
          </cell>
          <cell r="U115">
            <v>199624</v>
          </cell>
          <cell r="V115">
            <v>9981</v>
          </cell>
          <cell r="W115">
            <v>19962.4</v>
          </cell>
          <cell r="X115">
            <v>229567</v>
          </cell>
        </row>
        <row r="116">
          <cell r="J116" t="str">
            <v>22 Villa E HD2</v>
          </cell>
        </row>
        <row r="116">
          <cell r="L116">
            <v>0</v>
          </cell>
        </row>
        <row r="116">
          <cell r="N116">
            <v>0</v>
          </cell>
        </row>
        <row r="116">
          <cell r="Q116">
            <v>0</v>
          </cell>
          <cell r="R116">
            <v>0</v>
          </cell>
          <cell r="S116">
            <v>0</v>
          </cell>
          <cell r="T116">
            <v>0</v>
          </cell>
          <cell r="U116">
            <v>0</v>
          </cell>
          <cell r="V116">
            <v>0</v>
          </cell>
          <cell r="W116">
            <v>0</v>
          </cell>
          <cell r="X116">
            <v>0</v>
          </cell>
        </row>
        <row r="117">
          <cell r="J117" t="str">
            <v>Cong vom D</v>
          </cell>
          <cell r="K117">
            <v>1407111803</v>
          </cell>
          <cell r="L117">
            <v>621</v>
          </cell>
          <cell r="M117">
            <v>621</v>
          </cell>
          <cell r="N117">
            <v>615</v>
          </cell>
          <cell r="O117">
            <v>615</v>
          </cell>
          <cell r="P117">
            <v>6</v>
          </cell>
          <cell r="Q117">
            <v>6</v>
          </cell>
          <cell r="R117">
            <v>0</v>
          </cell>
          <cell r="S117">
            <v>0</v>
          </cell>
          <cell r="T117">
            <v>0</v>
          </cell>
          <cell r="U117">
            <v>39252</v>
          </cell>
          <cell r="V117">
            <v>1963</v>
          </cell>
          <cell r="W117">
            <v>3925.2</v>
          </cell>
          <cell r="X117">
            <v>45140</v>
          </cell>
        </row>
        <row r="118">
          <cell r="J118" t="str">
            <v>Cong vom D HD2</v>
          </cell>
        </row>
        <row r="118">
          <cell r="L118">
            <v>0</v>
          </cell>
        </row>
        <row r="118">
          <cell r="N118">
            <v>0</v>
          </cell>
        </row>
        <row r="118">
          <cell r="Q118">
            <v>0</v>
          </cell>
          <cell r="R118">
            <v>0</v>
          </cell>
          <cell r="S118">
            <v>0</v>
          </cell>
          <cell r="T118">
            <v>0</v>
          </cell>
          <cell r="U118">
            <v>0</v>
          </cell>
          <cell r="V118">
            <v>0</v>
          </cell>
          <cell r="W118">
            <v>0</v>
          </cell>
          <cell r="X118">
            <v>0</v>
          </cell>
        </row>
        <row r="119">
          <cell r="J119" t="str">
            <v>Cong vom E</v>
          </cell>
          <cell r="K119">
            <v>1407111750</v>
          </cell>
          <cell r="L119">
            <v>3694</v>
          </cell>
          <cell r="M119">
            <v>3694</v>
          </cell>
          <cell r="N119">
            <v>3675</v>
          </cell>
          <cell r="O119">
            <v>3675</v>
          </cell>
          <cell r="P119">
            <v>19</v>
          </cell>
          <cell r="Q119">
            <v>10</v>
          </cell>
          <cell r="R119">
            <v>9</v>
          </cell>
          <cell r="S119">
            <v>0</v>
          </cell>
          <cell r="T119">
            <v>0</v>
          </cell>
          <cell r="U119">
            <v>134936</v>
          </cell>
          <cell r="V119">
            <v>6747</v>
          </cell>
          <cell r="W119">
            <v>13493.6</v>
          </cell>
          <cell r="X119">
            <v>155177</v>
          </cell>
        </row>
        <row r="120">
          <cell r="J120" t="str">
            <v>Cong vom E HD2</v>
          </cell>
        </row>
        <row r="120">
          <cell r="L120">
            <v>0</v>
          </cell>
        </row>
        <row r="120">
          <cell r="N120">
            <v>0</v>
          </cell>
        </row>
        <row r="120">
          <cell r="Q120">
            <v>0</v>
          </cell>
          <cell r="R120">
            <v>0</v>
          </cell>
          <cell r="S120">
            <v>0</v>
          </cell>
          <cell r="T120">
            <v>0</v>
          </cell>
          <cell r="U120">
            <v>0</v>
          </cell>
          <cell r="V120">
            <v>0</v>
          </cell>
          <cell r="W120">
            <v>0</v>
          </cell>
          <cell r="X120">
            <v>0</v>
          </cell>
        </row>
      </sheetData>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6"/>
      <sheetName val="5"/>
      <sheetName val="4"/>
      <sheetName val="3"/>
      <sheetName val="2"/>
      <sheetName val="1"/>
      <sheetName val="12"/>
    </sheetNames>
    <sheetDataSet>
      <sheetData sheetId="0">
        <row r="6">
          <cell r="B6" t="str">
            <v>01 Villa D</v>
          </cell>
          <cell r="C6">
            <v>4751</v>
          </cell>
          <cell r="D6">
            <v>4701</v>
          </cell>
          <cell r="E6">
            <v>50</v>
          </cell>
          <cell r="F6" t="str">
            <v>Ngày 3/7 Mr.Ngọc đã kiểm tra lại chỉ số đồng hồ đúng. Khách HQ OK</v>
          </cell>
        </row>
        <row r="7">
          <cell r="B7" t="str">
            <v>01 Villa D HD2</v>
          </cell>
          <cell r="C7">
            <v>4</v>
          </cell>
          <cell r="D7">
            <v>4</v>
          </cell>
          <cell r="E7">
            <v>0</v>
          </cell>
        </row>
        <row r="8">
          <cell r="B8" t="str">
            <v>02 Villa D</v>
          </cell>
          <cell r="C8">
            <v>2736</v>
          </cell>
          <cell r="D8">
            <v>2730</v>
          </cell>
          <cell r="E8">
            <v>6</v>
          </cell>
        </row>
        <row r="9">
          <cell r="B9" t="str">
            <v>02 Villa D HD2</v>
          </cell>
          <cell r="C9">
            <v>1270</v>
          </cell>
          <cell r="D9">
            <v>1260</v>
          </cell>
          <cell r="E9">
            <v>10</v>
          </cell>
        </row>
        <row r="10">
          <cell r="B10" t="str">
            <v>03 Villa D</v>
          </cell>
          <cell r="C10">
            <v>5669</v>
          </cell>
          <cell r="D10">
            <v>5658</v>
          </cell>
          <cell r="E10">
            <v>11</v>
          </cell>
        </row>
        <row r="11">
          <cell r="B11" t="str">
            <v>03 Villa D HD2</v>
          </cell>
          <cell r="C11">
            <v>130</v>
          </cell>
          <cell r="D11">
            <v>130</v>
          </cell>
          <cell r="E11">
            <v>0</v>
          </cell>
        </row>
        <row r="12">
          <cell r="B12" t="str">
            <v>04 Villa D</v>
          </cell>
        </row>
        <row r="12">
          <cell r="E12">
            <v>0</v>
          </cell>
        </row>
        <row r="13">
          <cell r="B13" t="str">
            <v>04 Villa D HD2</v>
          </cell>
          <cell r="C13">
            <v>734</v>
          </cell>
          <cell r="D13">
            <v>712</v>
          </cell>
          <cell r="E13">
            <v>22</v>
          </cell>
        </row>
        <row r="14">
          <cell r="B14" t="str">
            <v>05 Villa D</v>
          </cell>
          <cell r="C14">
            <v>1422</v>
          </cell>
          <cell r="D14">
            <v>1387</v>
          </cell>
          <cell r="E14">
            <v>35</v>
          </cell>
          <cell r="F14" t="str">
            <v>Ngày 3/7 Mr.Ngọc đã kiểm tra lại chỉ số đồng hồ đúng. Khách HQ OK</v>
          </cell>
        </row>
        <row r="15">
          <cell r="B15" t="str">
            <v>05 Villa D HD2</v>
          </cell>
          <cell r="C15">
            <v>917</v>
          </cell>
          <cell r="D15">
            <v>911</v>
          </cell>
          <cell r="E15">
            <v>6</v>
          </cell>
        </row>
        <row r="16">
          <cell r="B16" t="str">
            <v>06 Villa D</v>
          </cell>
        </row>
        <row r="16">
          <cell r="E16">
            <v>0</v>
          </cell>
          <cell r="F16" t="str">
            <v>Ngày 3/7 Mr.Ngọc đã kiểm tra lại chỉ số đồng hồ đúng.</v>
          </cell>
        </row>
        <row r="17">
          <cell r="B17" t="str">
            <v>06 Villa D HD2</v>
          </cell>
          <cell r="C17">
            <v>7435</v>
          </cell>
          <cell r="D17">
            <v>7376</v>
          </cell>
          <cell r="E17">
            <v>59</v>
          </cell>
        </row>
        <row r="18">
          <cell r="B18" t="str">
            <v>07 Villa D</v>
          </cell>
          <cell r="C18">
            <v>39</v>
          </cell>
          <cell r="D18">
            <v>39</v>
          </cell>
          <cell r="E18">
            <v>0</v>
          </cell>
        </row>
        <row r="19">
          <cell r="B19" t="str">
            <v>07 Villa D HD2</v>
          </cell>
          <cell r="C19">
            <v>7536</v>
          </cell>
          <cell r="D19">
            <v>7520</v>
          </cell>
          <cell r="E19">
            <v>16</v>
          </cell>
        </row>
        <row r="20">
          <cell r="B20" t="str">
            <v>08 Villa D</v>
          </cell>
          <cell r="C20">
            <v>4611</v>
          </cell>
          <cell r="D20">
            <v>4582</v>
          </cell>
          <cell r="E20">
            <v>29</v>
          </cell>
        </row>
        <row r="21">
          <cell r="B21" t="str">
            <v>08 Villa D HD2</v>
          </cell>
          <cell r="C21">
            <v>131</v>
          </cell>
          <cell r="D21">
            <v>131</v>
          </cell>
          <cell r="E21">
            <v>0</v>
          </cell>
        </row>
        <row r="22">
          <cell r="B22" t="str">
            <v>09 Villa D</v>
          </cell>
        </row>
        <row r="22">
          <cell r="E22">
            <v>0</v>
          </cell>
        </row>
        <row r="23">
          <cell r="B23" t="str">
            <v>09 Villa D HD2</v>
          </cell>
          <cell r="C23">
            <v>1987</v>
          </cell>
          <cell r="D23">
            <v>1987</v>
          </cell>
          <cell r="E23">
            <v>0</v>
          </cell>
        </row>
        <row r="24">
          <cell r="B24" t="str">
            <v>10 Villa D</v>
          </cell>
        </row>
        <row r="24">
          <cell r="E24">
            <v>0</v>
          </cell>
        </row>
        <row r="25">
          <cell r="B25" t="str">
            <v>10 Villa D HD2</v>
          </cell>
          <cell r="C25">
            <v>2610</v>
          </cell>
          <cell r="D25">
            <v>2589</v>
          </cell>
          <cell r="E25">
            <v>21</v>
          </cell>
        </row>
        <row r="26">
          <cell r="B26" t="str">
            <v>11 Villa D</v>
          </cell>
          <cell r="C26">
            <v>6444</v>
          </cell>
          <cell r="D26">
            <v>6351</v>
          </cell>
          <cell r="E26">
            <v>93</v>
          </cell>
          <cell r="F26" t="str">
            <v>Ngày 3/7 Mr.Ngọc đã kiểm tra lại chỉ số đồng hồ đúng.Quán gội đầu HQ OK</v>
          </cell>
        </row>
        <row r="27">
          <cell r="B27" t="str">
            <v>11 Villa D HD2</v>
          </cell>
          <cell r="C27">
            <v>7425</v>
          </cell>
          <cell r="D27">
            <v>7425</v>
          </cell>
          <cell r="E27">
            <v>0</v>
          </cell>
        </row>
        <row r="28">
          <cell r="B28" t="str">
            <v>12 Villa D</v>
          </cell>
          <cell r="C28">
            <v>65</v>
          </cell>
          <cell r="D28">
            <v>65</v>
          </cell>
          <cell r="E28">
            <v>0</v>
          </cell>
        </row>
        <row r="29">
          <cell r="B29" t="str">
            <v>12 Villa D HD2</v>
          </cell>
          <cell r="C29">
            <v>6031</v>
          </cell>
          <cell r="D29">
            <v>5984</v>
          </cell>
          <cell r="E29">
            <v>47</v>
          </cell>
        </row>
        <row r="30">
          <cell r="B30" t="str">
            <v>13 Villa D</v>
          </cell>
          <cell r="C30">
            <v>1009</v>
          </cell>
          <cell r="D30">
            <v>1009</v>
          </cell>
          <cell r="E30">
            <v>0</v>
          </cell>
        </row>
        <row r="31">
          <cell r="B31" t="str">
            <v>13 Villa D HD2</v>
          </cell>
          <cell r="C31">
            <v>3875</v>
          </cell>
          <cell r="D31">
            <v>3865</v>
          </cell>
          <cell r="E31">
            <v>10</v>
          </cell>
        </row>
        <row r="32">
          <cell r="B32" t="str">
            <v>14 Villa D</v>
          </cell>
          <cell r="C32">
            <v>265</v>
          </cell>
          <cell r="D32">
            <v>265</v>
          </cell>
          <cell r="E32">
            <v>0</v>
          </cell>
        </row>
        <row r="33">
          <cell r="B33" t="str">
            <v>14 Villa D HD2</v>
          </cell>
          <cell r="C33">
            <v>5678</v>
          </cell>
          <cell r="D33">
            <v>5662</v>
          </cell>
          <cell r="E33">
            <v>16</v>
          </cell>
        </row>
        <row r="34">
          <cell r="B34" t="str">
            <v>15 Villa D</v>
          </cell>
          <cell r="C34">
            <v>16</v>
          </cell>
          <cell r="D34">
            <v>16</v>
          </cell>
          <cell r="E34">
            <v>0</v>
          </cell>
          <cell r="F34" t="str">
            <v>Ngày 3/7 Mr.Ngọc đã kiểm tra lại chỉ số đồng hồ đúng. Quán Masage HQ OK</v>
          </cell>
        </row>
        <row r="35">
          <cell r="B35" t="str">
            <v>15 Villa D HD2</v>
          </cell>
          <cell r="C35">
            <v>7421</v>
          </cell>
          <cell r="D35">
            <v>7304</v>
          </cell>
          <cell r="E35">
            <v>117</v>
          </cell>
        </row>
        <row r="36">
          <cell r="B36" t="str">
            <v>16 Villa D</v>
          </cell>
          <cell r="C36">
            <v>40</v>
          </cell>
          <cell r="D36">
            <v>40</v>
          </cell>
          <cell r="E36">
            <v>0</v>
          </cell>
          <cell r="F36" t="str">
            <v>Ngày 3/7 Mr.Ngọc đã kiểm tra lại chỉ số đồng hồ đúng.Quán gội đầu HQ OK</v>
          </cell>
        </row>
        <row r="37">
          <cell r="B37" t="str">
            <v>16 Villa D HD2</v>
          </cell>
          <cell r="C37">
            <v>5663</v>
          </cell>
          <cell r="D37">
            <v>5524</v>
          </cell>
          <cell r="E37">
            <v>139</v>
          </cell>
        </row>
        <row r="38">
          <cell r="B38" t="str">
            <v>17 Villa D</v>
          </cell>
          <cell r="C38">
            <v>72</v>
          </cell>
          <cell r="D38">
            <v>69</v>
          </cell>
          <cell r="E38">
            <v>3</v>
          </cell>
        </row>
        <row r="39">
          <cell r="B39" t="str">
            <v>17 Villa D HD2</v>
          </cell>
          <cell r="C39">
            <v>5518</v>
          </cell>
          <cell r="D39">
            <v>5437</v>
          </cell>
          <cell r="E39">
            <v>81</v>
          </cell>
        </row>
        <row r="40">
          <cell r="B40" t="str">
            <v>18 Villa D</v>
          </cell>
        </row>
        <row r="40">
          <cell r="E40">
            <v>0</v>
          </cell>
          <cell r="F40" t="str">
            <v>Ngày 3/7 Mr.Ngọc đã kiểm tra lại chỉ số đồng hồ đúng.</v>
          </cell>
        </row>
        <row r="41">
          <cell r="B41" t="str">
            <v>18 Villa D HD2</v>
          </cell>
          <cell r="C41">
            <v>6593</v>
          </cell>
          <cell r="D41">
            <v>6512</v>
          </cell>
          <cell r="E41">
            <v>81</v>
          </cell>
        </row>
        <row r="42">
          <cell r="B42" t="str">
            <v>19 Villa D</v>
          </cell>
          <cell r="C42">
            <v>3713</v>
          </cell>
          <cell r="D42">
            <v>3706</v>
          </cell>
          <cell r="E42">
            <v>7</v>
          </cell>
        </row>
        <row r="43">
          <cell r="B43" t="str">
            <v>19 Villa D HD2</v>
          </cell>
          <cell r="C43">
            <v>22</v>
          </cell>
          <cell r="D43">
            <v>22</v>
          </cell>
          <cell r="E43">
            <v>0</v>
          </cell>
        </row>
        <row r="44">
          <cell r="B44" t="str">
            <v>20 Villa D</v>
          </cell>
          <cell r="C44">
            <v>777</v>
          </cell>
          <cell r="D44">
            <v>773</v>
          </cell>
          <cell r="E44">
            <v>4</v>
          </cell>
        </row>
        <row r="45">
          <cell r="B45" t="str">
            <v>20 Villa D HD2</v>
          </cell>
          <cell r="C45">
            <v>1553</v>
          </cell>
          <cell r="D45">
            <v>1536</v>
          </cell>
          <cell r="E45">
            <v>17</v>
          </cell>
        </row>
        <row r="46">
          <cell r="B46" t="str">
            <v>21 Villa D</v>
          </cell>
        </row>
        <row r="46">
          <cell r="E46">
            <v>0</v>
          </cell>
        </row>
        <row r="47">
          <cell r="B47" t="str">
            <v>21 Villa D HD2</v>
          </cell>
          <cell r="C47">
            <v>3289</v>
          </cell>
          <cell r="D47">
            <v>3273</v>
          </cell>
          <cell r="E47">
            <v>16</v>
          </cell>
        </row>
        <row r="48">
          <cell r="B48" t="str">
            <v>22 Villa D</v>
          </cell>
        </row>
        <row r="48">
          <cell r="E48">
            <v>0</v>
          </cell>
        </row>
        <row r="49">
          <cell r="B49" t="str">
            <v>22 Villa D HD2</v>
          </cell>
          <cell r="C49">
            <v>2706</v>
          </cell>
          <cell r="D49">
            <v>2679</v>
          </cell>
          <cell r="E49">
            <v>27</v>
          </cell>
        </row>
        <row r="50">
          <cell r="B50" t="str">
            <v>23 Villa D</v>
          </cell>
          <cell r="C50">
            <v>31</v>
          </cell>
          <cell r="D50">
            <v>31</v>
          </cell>
          <cell r="E50">
            <v>0</v>
          </cell>
        </row>
        <row r="51">
          <cell r="B51" t="str">
            <v>23 Villa D HD2</v>
          </cell>
          <cell r="C51">
            <v>3518</v>
          </cell>
          <cell r="D51">
            <v>3513</v>
          </cell>
          <cell r="E51">
            <v>5</v>
          </cell>
        </row>
        <row r="52">
          <cell r="B52" t="str">
            <v>24 Villa D</v>
          </cell>
          <cell r="C52">
            <v>459</v>
          </cell>
          <cell r="D52">
            <v>459</v>
          </cell>
          <cell r="E52">
            <v>0</v>
          </cell>
        </row>
        <row r="53">
          <cell r="B53" t="str">
            <v>24 Villa D HD2</v>
          </cell>
          <cell r="C53">
            <v>3880</v>
          </cell>
          <cell r="D53">
            <v>3856</v>
          </cell>
          <cell r="E53">
            <v>24</v>
          </cell>
        </row>
        <row r="54">
          <cell r="B54" t="str">
            <v>25 Villa D</v>
          </cell>
          <cell r="C54">
            <v>197</v>
          </cell>
          <cell r="D54">
            <v>197</v>
          </cell>
          <cell r="E54">
            <v>0</v>
          </cell>
        </row>
        <row r="55">
          <cell r="B55" t="str">
            <v>25 Villa D HD2</v>
          </cell>
          <cell r="C55">
            <v>4591</v>
          </cell>
          <cell r="D55">
            <v>4585</v>
          </cell>
          <cell r="E55">
            <v>6</v>
          </cell>
        </row>
        <row r="56">
          <cell r="B56" t="str">
            <v>26 Villa D</v>
          </cell>
          <cell r="C56">
            <v>30</v>
          </cell>
          <cell r="D56">
            <v>30</v>
          </cell>
          <cell r="E56">
            <v>0</v>
          </cell>
        </row>
        <row r="57">
          <cell r="B57" t="str">
            <v>26 Villa D HD2</v>
          </cell>
          <cell r="C57">
            <v>5148</v>
          </cell>
          <cell r="D57">
            <v>5128</v>
          </cell>
          <cell r="E57">
            <v>20</v>
          </cell>
        </row>
        <row r="58">
          <cell r="B58" t="str">
            <v>27 Villa D</v>
          </cell>
          <cell r="C58">
            <v>4601</v>
          </cell>
          <cell r="D58">
            <v>4592</v>
          </cell>
          <cell r="E58">
            <v>9</v>
          </cell>
        </row>
        <row r="59">
          <cell r="B59" t="str">
            <v>27 Villa D HD2</v>
          </cell>
          <cell r="C59">
            <v>497</v>
          </cell>
          <cell r="D59">
            <v>497</v>
          </cell>
          <cell r="E59">
            <v>0</v>
          </cell>
        </row>
        <row r="60">
          <cell r="B60" t="str">
            <v>28 Villa D</v>
          </cell>
        </row>
        <row r="60">
          <cell r="E60">
            <v>0</v>
          </cell>
        </row>
        <row r="61">
          <cell r="B61" t="str">
            <v>28 Villa D HD2</v>
          </cell>
          <cell r="C61">
            <v>4506</v>
          </cell>
          <cell r="D61">
            <v>4470</v>
          </cell>
          <cell r="E61">
            <v>36</v>
          </cell>
        </row>
        <row r="62">
          <cell r="B62" t="str">
            <v>29 Villa D</v>
          </cell>
        </row>
        <row r="62">
          <cell r="E62">
            <v>0</v>
          </cell>
        </row>
        <row r="63">
          <cell r="B63" t="str">
            <v>29 Villa D HD2</v>
          </cell>
          <cell r="C63">
            <v>5354</v>
          </cell>
          <cell r="D63">
            <v>5303</v>
          </cell>
          <cell r="E63">
            <v>51</v>
          </cell>
        </row>
        <row r="64">
          <cell r="B64" t="str">
            <v>30 Villa D</v>
          </cell>
        </row>
        <row r="64">
          <cell r="F64" t="str">
            <v>Ngày 3/7 Mr.Ngọc đã kiểm tra lại chỉ số đồng hồ đúng.</v>
          </cell>
        </row>
        <row r="65">
          <cell r="B65" t="str">
            <v>30 Villa D HD2</v>
          </cell>
          <cell r="C65">
            <v>1337</v>
          </cell>
          <cell r="D65">
            <v>1204</v>
          </cell>
          <cell r="E65">
            <v>133</v>
          </cell>
        </row>
        <row r="66">
          <cell r="B66" t="str">
            <v>31 Villa D</v>
          </cell>
        </row>
        <row r="66">
          <cell r="E66">
            <v>0</v>
          </cell>
        </row>
        <row r="67">
          <cell r="B67" t="str">
            <v>31 Villa D HD2</v>
          </cell>
          <cell r="C67">
            <v>7911</v>
          </cell>
          <cell r="D67">
            <v>7861</v>
          </cell>
          <cell r="E67">
            <v>50</v>
          </cell>
        </row>
        <row r="68">
          <cell r="B68" t="str">
            <v>32 Villa D</v>
          </cell>
          <cell r="C68">
            <v>84</v>
          </cell>
          <cell r="D68">
            <v>84</v>
          </cell>
          <cell r="E68">
            <v>0</v>
          </cell>
        </row>
        <row r="69">
          <cell r="B69" t="str">
            <v>32 Villa D HD2</v>
          </cell>
          <cell r="C69">
            <v>3215</v>
          </cell>
          <cell r="D69">
            <v>3186</v>
          </cell>
          <cell r="E69">
            <v>29</v>
          </cell>
        </row>
        <row r="70">
          <cell r="B70" t="str">
            <v>33 Villa D</v>
          </cell>
          <cell r="C70">
            <v>401</v>
          </cell>
          <cell r="D70">
            <v>400</v>
          </cell>
          <cell r="E70">
            <v>1</v>
          </cell>
        </row>
        <row r="71">
          <cell r="B71" t="str">
            <v>33 Villa D HD2</v>
          </cell>
          <cell r="C71">
            <v>4259</v>
          </cell>
          <cell r="D71">
            <v>4229</v>
          </cell>
          <cell r="E71">
            <v>30</v>
          </cell>
        </row>
        <row r="72">
          <cell r="B72" t="str">
            <v>Cong vom D</v>
          </cell>
          <cell r="C72">
            <v>638</v>
          </cell>
          <cell r="D72">
            <v>621</v>
          </cell>
          <cell r="E72">
            <v>17</v>
          </cell>
        </row>
        <row r="73">
          <cell r="B73" t="str">
            <v>Cong vom D HD2</v>
          </cell>
        </row>
        <row r="73">
          <cell r="E73">
            <v>0</v>
          </cell>
        </row>
        <row r="74">
          <cell r="B74" t="str">
            <v>01 Villa E</v>
          </cell>
        </row>
        <row r="74">
          <cell r="E74">
            <v>0</v>
          </cell>
        </row>
        <row r="75">
          <cell r="B75" t="str">
            <v>01 Villa E HD2</v>
          </cell>
          <cell r="C75">
            <v>3331</v>
          </cell>
          <cell r="D75">
            <v>3310</v>
          </cell>
          <cell r="E75">
            <v>21</v>
          </cell>
        </row>
        <row r="76">
          <cell r="B76" t="str">
            <v>02 Villa E</v>
          </cell>
        </row>
        <row r="76">
          <cell r="E76">
            <v>0</v>
          </cell>
        </row>
        <row r="77">
          <cell r="B77" t="str">
            <v>02 Villa E HD2</v>
          </cell>
          <cell r="C77">
            <v>5831</v>
          </cell>
          <cell r="D77">
            <v>5808</v>
          </cell>
          <cell r="E77">
            <v>23</v>
          </cell>
        </row>
        <row r="78">
          <cell r="B78" t="str">
            <v>03 Villa E</v>
          </cell>
        </row>
        <row r="78">
          <cell r="E78">
            <v>0</v>
          </cell>
        </row>
        <row r="79">
          <cell r="B79" t="str">
            <v>03 Villa E HD2</v>
          </cell>
          <cell r="C79">
            <v>5933</v>
          </cell>
          <cell r="D79">
            <v>5931</v>
          </cell>
          <cell r="E79">
            <v>2</v>
          </cell>
        </row>
        <row r="80">
          <cell r="B80" t="str">
            <v>04 Villa E</v>
          </cell>
          <cell r="C80">
            <v>1304</v>
          </cell>
          <cell r="D80">
            <v>1262</v>
          </cell>
          <cell r="E80">
            <v>42</v>
          </cell>
          <cell r="F80" t="str">
            <v>Ngày 3/7 Mr.Ngọc đã kiểm tra lại chỉ số đồng hồ đúng.</v>
          </cell>
        </row>
        <row r="81">
          <cell r="B81" t="str">
            <v>04 Villa E HD2</v>
          </cell>
        </row>
        <row r="81">
          <cell r="E81">
            <v>0</v>
          </cell>
        </row>
        <row r="82">
          <cell r="B82" t="str">
            <v>05 Villa E</v>
          </cell>
          <cell r="C82">
            <v>129</v>
          </cell>
          <cell r="D82">
            <v>129</v>
          </cell>
          <cell r="E82">
            <v>0</v>
          </cell>
        </row>
        <row r="83">
          <cell r="B83" t="str">
            <v>05 Villa E HD2</v>
          </cell>
          <cell r="C83">
            <v>4386</v>
          </cell>
          <cell r="D83">
            <v>4383</v>
          </cell>
          <cell r="E83">
            <v>3</v>
          </cell>
        </row>
        <row r="84">
          <cell r="B84" t="str">
            <v>06 Villa E</v>
          </cell>
          <cell r="C84">
            <v>3601</v>
          </cell>
          <cell r="D84">
            <v>3596</v>
          </cell>
          <cell r="E84">
            <v>5</v>
          </cell>
        </row>
        <row r="85">
          <cell r="B85" t="str">
            <v>06 Villa E HD2</v>
          </cell>
          <cell r="C85">
            <v>64</v>
          </cell>
          <cell r="D85">
            <v>64</v>
          </cell>
          <cell r="E85">
            <v>0</v>
          </cell>
        </row>
        <row r="86">
          <cell r="B86" t="str">
            <v>07 Villa E</v>
          </cell>
          <cell r="C86">
            <v>1971</v>
          </cell>
          <cell r="D86">
            <v>1960</v>
          </cell>
          <cell r="E86">
            <v>11</v>
          </cell>
        </row>
        <row r="87">
          <cell r="B87" t="str">
            <v>07 Villa E HD2</v>
          </cell>
          <cell r="C87">
            <v>760</v>
          </cell>
          <cell r="D87">
            <v>760</v>
          </cell>
          <cell r="E87">
            <v>0</v>
          </cell>
        </row>
        <row r="88">
          <cell r="B88" t="str">
            <v>08 Villa E</v>
          </cell>
        </row>
        <row r="88">
          <cell r="E88">
            <v>0</v>
          </cell>
        </row>
        <row r="89">
          <cell r="B89" t="str">
            <v>08 Villa E HD2</v>
          </cell>
          <cell r="C89">
            <v>7388</v>
          </cell>
          <cell r="D89">
            <v>7330</v>
          </cell>
          <cell r="E89">
            <v>58</v>
          </cell>
        </row>
        <row r="90">
          <cell r="B90" t="str">
            <v>09 Villa E</v>
          </cell>
        </row>
        <row r="90">
          <cell r="E90">
            <v>0</v>
          </cell>
        </row>
        <row r="91">
          <cell r="B91" t="str">
            <v>09 Villa E HD2</v>
          </cell>
          <cell r="C91">
            <v>5242</v>
          </cell>
          <cell r="D91">
            <v>5226</v>
          </cell>
          <cell r="E91">
            <v>16</v>
          </cell>
        </row>
        <row r="92">
          <cell r="B92" t="str">
            <v>10 Villa E</v>
          </cell>
          <cell r="C92">
            <v>669</v>
          </cell>
          <cell r="D92">
            <v>641</v>
          </cell>
          <cell r="E92">
            <v>28</v>
          </cell>
        </row>
        <row r="93">
          <cell r="B93" t="str">
            <v>10 Villa E HD2</v>
          </cell>
          <cell r="C93">
            <v>2212</v>
          </cell>
          <cell r="D93">
            <v>2202</v>
          </cell>
          <cell r="E93">
            <v>10</v>
          </cell>
        </row>
        <row r="94">
          <cell r="B94" t="str">
            <v>11 Villa E</v>
          </cell>
        </row>
        <row r="94">
          <cell r="E94">
            <v>0</v>
          </cell>
        </row>
        <row r="95">
          <cell r="B95" t="str">
            <v>11 Villa E HD2</v>
          </cell>
          <cell r="C95">
            <v>5188</v>
          </cell>
          <cell r="D95">
            <v>5179</v>
          </cell>
          <cell r="E95">
            <v>9</v>
          </cell>
        </row>
        <row r="96">
          <cell r="B96" t="str">
            <v>12 Villa E</v>
          </cell>
        </row>
        <row r="96">
          <cell r="E96">
            <v>0</v>
          </cell>
          <cell r="F96" t="str">
            <v>Ngày 3/7 Mr.Ngọc đã kiểm tra lại chỉ số đồng hồ đúng. Khách thuê mới vào ở</v>
          </cell>
        </row>
        <row r="97">
          <cell r="B97" t="str">
            <v>12 Villa E HD2</v>
          </cell>
          <cell r="C97">
            <v>4280</v>
          </cell>
          <cell r="D97">
            <v>4255</v>
          </cell>
          <cell r="E97">
            <v>25</v>
          </cell>
        </row>
        <row r="98">
          <cell r="B98" t="str">
            <v>13 Villa E</v>
          </cell>
          <cell r="C98">
            <v>1169</v>
          </cell>
          <cell r="D98">
            <v>1143</v>
          </cell>
          <cell r="E98">
            <v>26</v>
          </cell>
          <cell r="F98" t="str">
            <v>Ngày 3/7 Mr.Ngọc đã kiểm tra lại chỉ số đồng hồ đúng. Quán cắt tóc gội đầu</v>
          </cell>
        </row>
        <row r="99">
          <cell r="B99" t="str">
            <v>13 Villa E HD2</v>
          </cell>
          <cell r="C99">
            <v>1881</v>
          </cell>
          <cell r="D99">
            <v>1881</v>
          </cell>
          <cell r="E99">
            <v>0</v>
          </cell>
        </row>
        <row r="100">
          <cell r="B100" t="str">
            <v>14 Villa E</v>
          </cell>
        </row>
        <row r="100">
          <cell r="E100">
            <v>0</v>
          </cell>
        </row>
        <row r="101">
          <cell r="B101" t="str">
            <v>14 Villa E HD2</v>
          </cell>
          <cell r="C101">
            <v>3679</v>
          </cell>
          <cell r="D101">
            <v>3639</v>
          </cell>
          <cell r="E101">
            <v>40</v>
          </cell>
        </row>
        <row r="102">
          <cell r="B102" t="str">
            <v>15 Villa E</v>
          </cell>
          <cell r="C102">
            <v>3806</v>
          </cell>
          <cell r="D102">
            <v>3800</v>
          </cell>
          <cell r="E102">
            <v>6</v>
          </cell>
        </row>
        <row r="103">
          <cell r="B103" t="str">
            <v>15 Villa E HD2</v>
          </cell>
        </row>
        <row r="104">
          <cell r="B104" t="str">
            <v>16 Villa E</v>
          </cell>
          <cell r="C104">
            <v>2732</v>
          </cell>
          <cell r="D104">
            <v>2694</v>
          </cell>
          <cell r="E104">
            <v>38</v>
          </cell>
        </row>
        <row r="105">
          <cell r="B105" t="str">
            <v>16 Villa E HD2</v>
          </cell>
        </row>
        <row r="106">
          <cell r="B106" t="str">
            <v>17 Villa E</v>
          </cell>
          <cell r="C106">
            <v>7310</v>
          </cell>
          <cell r="D106">
            <v>7279</v>
          </cell>
          <cell r="E106">
            <v>31</v>
          </cell>
        </row>
        <row r="107">
          <cell r="B107" t="str">
            <v>17 Villa E HD2</v>
          </cell>
        </row>
        <row r="108">
          <cell r="B108" t="str">
            <v>18 Villa E</v>
          </cell>
          <cell r="C108">
            <v>3639</v>
          </cell>
          <cell r="D108">
            <v>3639</v>
          </cell>
          <cell r="E108">
            <v>0</v>
          </cell>
        </row>
        <row r="109">
          <cell r="B109" t="str">
            <v>18 Villa E HD2</v>
          </cell>
        </row>
        <row r="110">
          <cell r="B110" t="str">
            <v>19 Villa E</v>
          </cell>
          <cell r="C110">
            <v>4894</v>
          </cell>
          <cell r="D110">
            <v>4862</v>
          </cell>
          <cell r="E110">
            <v>32</v>
          </cell>
        </row>
        <row r="111">
          <cell r="B111" t="str">
            <v>19 Villa E HD2</v>
          </cell>
        </row>
        <row r="112">
          <cell r="B112" t="str">
            <v>20 Villa E</v>
          </cell>
          <cell r="C112">
            <v>2619</v>
          </cell>
          <cell r="D112">
            <v>2587</v>
          </cell>
          <cell r="E112">
            <v>32</v>
          </cell>
          <cell r="F112" t="str">
            <v>Ngày 3/7 Mr.Ngọc đã kiểm tra lại chỉ số đồng hồ đúng</v>
          </cell>
        </row>
        <row r="113">
          <cell r="B113" t="str">
            <v>20 Villa E HD2</v>
          </cell>
        </row>
        <row r="114">
          <cell r="B114" t="str">
            <v>21 Villa E</v>
          </cell>
          <cell r="C114">
            <v>4518</v>
          </cell>
          <cell r="D114">
            <v>4501</v>
          </cell>
          <cell r="E114">
            <v>17</v>
          </cell>
        </row>
        <row r="115">
          <cell r="B115" t="str">
            <v>21 Villa E HD2</v>
          </cell>
        </row>
        <row r="116">
          <cell r="B116" t="str">
            <v>22 Villa E</v>
          </cell>
          <cell r="C116">
            <v>3172</v>
          </cell>
          <cell r="D116">
            <v>3150</v>
          </cell>
          <cell r="E116">
            <v>22</v>
          </cell>
        </row>
        <row r="117">
          <cell r="B117" t="str">
            <v>22 Villa E HD2</v>
          </cell>
        </row>
        <row r="118">
          <cell r="B118" t="str">
            <v>Cong vom E</v>
          </cell>
          <cell r="C118">
            <v>3715</v>
          </cell>
          <cell r="D118">
            <v>3694</v>
          </cell>
          <cell r="E118">
            <v>21</v>
          </cell>
        </row>
        <row r="119">
          <cell r="B119" t="str">
            <v>Cong vom E HD2</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Sheet1"/>
      <sheetName val="Sheet2"/>
      <sheetName val="Sheet3"/>
      <sheetName val="DoiSo"/>
    </sheetNames>
    <definedNames>
      <definedName name="vnd"/>
    </defined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arget'Dec"/>
      <sheetName val="target"/>
      <sheetName val="Sheet1"/>
      <sheetName val="Total"/>
      <sheetName val="Manor"/>
      <sheetName val="BIDV.0207"/>
      <sheetName val="MN-AR0707 (2)"/>
      <sheetName val="Garden"/>
      <sheetName val="Villa"/>
      <sheetName val="Leasing"/>
      <sheetName val="BIDV-TG0107"/>
      <sheetName val="Other"/>
    </sheetNames>
    <sheetDataSet>
      <sheetData sheetId="0" refreshError="1"/>
      <sheetData sheetId="1" refreshError="1"/>
      <sheetData sheetId="2" refreshError="1"/>
      <sheetData sheetId="3"/>
      <sheetData sheetId="4"/>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 Debit.Manor"/>
      <sheetName val="In Debit. Villa"/>
      <sheetName val="Chi tiet thu 07+08-11.VN"/>
      <sheetName val="Manor"/>
      <sheetName val="Villa"/>
      <sheetName val="TT da TT"/>
      <sheetName val="TK 131 2009-2011.VN"/>
      <sheetName val="In Debit"/>
      <sheetName val="Sheet3"/>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 Debit (2)"/>
      <sheetName val="In Debit"/>
      <sheetName val="Da TT (2)"/>
      <sheetName val="Cong no"/>
      <sheetName val="Da TT"/>
      <sheetName val="da TT nam 07"/>
      <sheetName val="Da TT 08~10"/>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06-Manor"/>
      <sheetName val="SOP"/>
      <sheetName val="243Thegarden"/>
      <sheetName val="125"/>
      <sheetName val="329"/>
      <sheetName val="170"/>
      <sheetName val="186"/>
      <sheetName val="187"/>
      <sheetName val="195"/>
      <sheetName val="203"/>
      <sheetName val="207"/>
      <sheetName val="208"/>
      <sheetName val="245"/>
      <sheetName val="273"/>
      <sheetName val="326"/>
      <sheetName val="334"/>
      <sheetName val="346"/>
      <sheetName val="388"/>
      <sheetName val="403"/>
      <sheetName val="421"/>
      <sheetName val="472"/>
      <sheetName val="477"/>
      <sheetName val="478"/>
      <sheetName val="699"/>
      <sheetName val="706"/>
      <sheetName val="Sheet2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rget"/>
      <sheetName val="Name"/>
      <sheetName val="Total"/>
      <sheetName val="Manor"/>
      <sheetName val="Garden"/>
      <sheetName val="Villa"/>
      <sheetName val="Dot I"/>
      <sheetName val="Dot II"/>
      <sheetName val="Report"/>
      <sheetName val="Leasing"/>
      <sheetName val="Other"/>
      <sheetName val="T06-Manor"/>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Garden-origin"/>
      <sheetName val="Sheet1"/>
      <sheetName val="Manor + Villa"/>
      <sheetName val="Villa"/>
      <sheetName val="Manor"/>
      <sheetName val="Manor - chuyen nhuong"/>
      <sheetName val="Manor-chenh lech ty gia"/>
      <sheetName val="Garden"/>
      <sheetName val="Doc checked"/>
      <sheetName val="Tong hop"/>
      <sheetName val="Manor - tinh rui ro"/>
      <sheetName val="Manor - HD 5%"/>
      <sheetName val="Villa-HD 5%"/>
      <sheetName val="Can sua HD+PL"/>
      <sheetName val="BBBG con thieu"/>
      <sheetName val="BBBG hoan thien"/>
      <sheetName val="VAT 5%"/>
      <sheetName val="The Garden"/>
      <sheetName val="Manor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target'Dec"/>
      <sheetName val="target'Dec1"/>
      <sheetName val="Sheet1"/>
      <sheetName val="Total"/>
      <sheetName val="MN-AR0207"/>
      <sheetName val="BIDV.0207"/>
      <sheetName val="TheVilla-AR0207"/>
      <sheetName val="Leasing-0207"/>
      <sheetName val="TG-AR0207"/>
      <sheetName val="BIDV-TG0107"/>
      <sheetName val="Other"/>
    </sheetNames>
    <sheetDataSet>
      <sheetData sheetId="0" refreshError="1"/>
      <sheetData sheetId="1"/>
      <sheetData sheetId="2"/>
      <sheetData sheetId="3" refreshError="1"/>
      <sheetData sheetId="4"/>
      <sheetData sheetId="5" refreshError="1"/>
      <sheetData sheetId="6"/>
      <sheetData sheetId="7" refreshError="1"/>
      <sheetData sheetId="8"/>
      <sheetData sheetId="9" refreshError="1"/>
      <sheetData sheetId="1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target'Dec"/>
      <sheetName val="target'Dec1"/>
      <sheetName val="Sheet1"/>
      <sheetName val="Total"/>
      <sheetName val="MN-AR0207"/>
      <sheetName val="BIDV.0207"/>
      <sheetName val="TheVilla-AR0207"/>
      <sheetName val="Leasing-0207"/>
      <sheetName val="TG-AR0207"/>
      <sheetName val="BIDV-TG0107"/>
      <sheetName val="Other"/>
    </sheetNames>
    <sheetDataSet>
      <sheetData sheetId="0" refreshError="1"/>
      <sheetData sheetId="1"/>
      <sheetData sheetId="2"/>
      <sheetData sheetId="3" refreshError="1"/>
      <sheetData sheetId="4"/>
      <sheetData sheetId="5" refreshError="1"/>
      <sheetData sheetId="6"/>
      <sheetData sheetId="7" refreshError="1"/>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Q118"/>
  <sheetViews>
    <sheetView tabSelected="1" topLeftCell="A29" workbookViewId="0">
      <selection activeCell="A52" sqref="A52:N52"/>
    </sheetView>
  </sheetViews>
  <sheetFormatPr defaultColWidth="9" defaultRowHeight="12.75"/>
  <cols>
    <col min="1" max="1" width="11.8571428571429" style="115" customWidth="1"/>
    <col min="2" max="2" width="17.1428571428571" style="115" customWidth="1"/>
    <col min="3" max="3" width="8.85714285714286" style="115" customWidth="1"/>
    <col min="4" max="4" width="7.42857142857143" style="115" customWidth="1"/>
    <col min="5" max="5" width="5.71428571428571" style="115" customWidth="1"/>
    <col min="6" max="6" width="3.14285714285714" style="115" customWidth="1"/>
    <col min="7" max="7" width="7.71428571428571" style="115" customWidth="1"/>
    <col min="8" max="8" width="6.57142857142857" style="115" customWidth="1"/>
    <col min="9" max="9" width="6.85714285714286" style="115" customWidth="1"/>
    <col min="10" max="10" width="7.57142857142857" style="115" customWidth="1"/>
    <col min="11" max="11" width="8.71428571428571" style="115" customWidth="1"/>
    <col min="12" max="12" width="9.57142857142857" style="115" customWidth="1"/>
    <col min="13" max="13" width="9.14285714285714" style="115" customWidth="1"/>
    <col min="14" max="14" width="9.57142857142857" style="115" customWidth="1"/>
    <col min="15" max="16384" width="9.14285714285714" style="115"/>
  </cols>
  <sheetData>
    <row r="1" ht="13.5" customHeight="1" spans="4:16">
      <c r="D1" s="4"/>
      <c r="E1" s="550"/>
      <c r="F1" s="550"/>
      <c r="G1" s="6"/>
      <c r="H1" s="6"/>
      <c r="I1" s="6"/>
      <c r="J1" s="6"/>
      <c r="K1" s="6"/>
      <c r="L1" s="6"/>
      <c r="M1" s="614" t="str">
        <f>O1</f>
        <v>B113</v>
      </c>
      <c r="N1" s="614" t="str">
        <f>P1</f>
        <v>B108</v>
      </c>
      <c r="O1" s="615" t="s">
        <v>0</v>
      </c>
      <c r="P1" s="615" t="s">
        <v>1</v>
      </c>
    </row>
    <row r="2" ht="12" customHeight="1" spans="15:16">
      <c r="O2" s="615" t="s">
        <v>2</v>
      </c>
      <c r="P2" s="615" t="s">
        <v>3</v>
      </c>
    </row>
    <row r="3" ht="11.25" customHeight="1" spans="4:14">
      <c r="D3" s="551" t="s">
        <v>4</v>
      </c>
      <c r="E3" s="551"/>
      <c r="F3" s="551"/>
      <c r="G3" s="551"/>
      <c r="H3" s="551"/>
      <c r="I3" s="551"/>
      <c r="J3" s="551"/>
      <c r="K3" s="551"/>
      <c r="L3" s="551"/>
      <c r="M3" s="551"/>
      <c r="N3" s="551"/>
    </row>
    <row r="4" ht="9.75" customHeight="1" spans="1:14">
      <c r="A4" s="552"/>
      <c r="B4" s="552"/>
      <c r="C4" s="552"/>
      <c r="D4" s="7" t="s">
        <v>5</v>
      </c>
      <c r="E4" s="7"/>
      <c r="F4" s="7"/>
      <c r="G4" s="7"/>
      <c r="H4" s="7"/>
      <c r="I4" s="7"/>
      <c r="J4" s="7"/>
      <c r="K4" s="7"/>
      <c r="L4" s="7"/>
      <c r="M4" s="7"/>
      <c r="N4" s="7"/>
    </row>
    <row r="5" ht="11.25" customHeight="1" spans="1:12">
      <c r="A5" s="553"/>
      <c r="B5" s="553"/>
      <c r="C5" s="553"/>
      <c r="D5" s="10"/>
      <c r="E5" s="550"/>
      <c r="F5" s="550"/>
      <c r="G5" s="10"/>
      <c r="H5" s="550"/>
      <c r="I5" s="616"/>
      <c r="J5" s="10"/>
      <c r="K5" s="10"/>
      <c r="L5" s="10"/>
    </row>
    <row r="6" ht="15" customHeight="1" spans="1:14">
      <c r="A6" s="554" t="s">
        <v>6</v>
      </c>
      <c r="B6" s="554"/>
      <c r="C6" s="554"/>
      <c r="D6" s="554"/>
      <c r="E6" s="554"/>
      <c r="F6" s="554"/>
      <c r="G6" s="554"/>
      <c r="H6" s="554"/>
      <c r="I6" s="554"/>
      <c r="J6" s="554"/>
      <c r="K6" s="554"/>
      <c r="L6" s="554"/>
      <c r="M6" s="554"/>
      <c r="N6" s="554"/>
    </row>
    <row r="7" ht="0.75" customHeight="1" spans="1:12">
      <c r="A7" s="555"/>
      <c r="B7" s="555"/>
      <c r="C7" s="555"/>
      <c r="D7" s="555"/>
      <c r="E7" s="555"/>
      <c r="F7" s="555"/>
      <c r="G7" s="555"/>
      <c r="H7" s="555"/>
      <c r="I7" s="555"/>
      <c r="J7" s="555"/>
      <c r="K7" s="555"/>
      <c r="L7" s="555"/>
    </row>
    <row r="8" ht="18.75" customHeight="1" spans="1:14">
      <c r="A8" s="556" t="s">
        <v>7</v>
      </c>
      <c r="B8" s="557"/>
      <c r="C8" s="557" t="s">
        <v>8</v>
      </c>
      <c r="D8" s="15">
        <f>VLOOKUP(O1,'WC manor'!$E$7:$F$458,2,0)</f>
        <v>1406111455</v>
      </c>
      <c r="E8" s="15"/>
      <c r="F8" s="16"/>
      <c r="G8" s="558" t="s">
        <v>9</v>
      </c>
      <c r="H8" s="559"/>
      <c r="I8" s="559"/>
      <c r="J8" s="559"/>
      <c r="K8" s="559"/>
      <c r="L8" s="559"/>
      <c r="M8" s="559"/>
      <c r="N8" s="617"/>
    </row>
    <row r="9" ht="13.5" customHeight="1" spans="1:17">
      <c r="A9" s="560" t="s">
        <v>10</v>
      </c>
      <c r="B9" s="123"/>
      <c r="C9" s="561" t="s">
        <v>11</v>
      </c>
      <c r="D9" s="561"/>
      <c r="E9" s="562"/>
      <c r="F9" s="563"/>
      <c r="G9" s="564" t="s">
        <v>12</v>
      </c>
      <c r="H9" s="565"/>
      <c r="I9" s="565"/>
      <c r="J9" s="565"/>
      <c r="K9" s="565"/>
      <c r="L9" s="565"/>
      <c r="M9" s="565"/>
      <c r="N9" s="618"/>
      <c r="Q9" s="115" t="s">
        <v>13</v>
      </c>
    </row>
    <row r="10" ht="21" customHeight="1" spans="1:14">
      <c r="A10" s="560" t="s">
        <v>14</v>
      </c>
      <c r="B10" s="123"/>
      <c r="C10" s="566" t="str">
        <f>VLOOKUP(O1,'WC manor'!$E$7:$G$458,3,0)</f>
        <v>Bùi Đình Hưng</v>
      </c>
      <c r="D10" s="566"/>
      <c r="E10" s="566"/>
      <c r="F10" s="567"/>
      <c r="G10" s="568" t="s">
        <v>15</v>
      </c>
      <c r="H10" s="569" t="s">
        <v>16</v>
      </c>
      <c r="I10" s="619" t="s">
        <v>17</v>
      </c>
      <c r="J10" s="620"/>
      <c r="K10" s="78" t="s">
        <v>18</v>
      </c>
      <c r="L10" s="78" t="s">
        <v>19</v>
      </c>
      <c r="M10" s="78" t="s">
        <v>20</v>
      </c>
      <c r="N10" s="78" t="s">
        <v>21</v>
      </c>
    </row>
    <row r="11" ht="21.75" customHeight="1" spans="1:14">
      <c r="A11" s="560" t="s">
        <v>22</v>
      </c>
      <c r="B11" s="123"/>
      <c r="C11" s="570" t="str">
        <f>"Căn "&amp;M1&amp;" The Manor Hà Nội"</f>
        <v>Căn B113 The Manor Hà Nội</v>
      </c>
      <c r="D11" s="570"/>
      <c r="E11" s="570"/>
      <c r="F11" s="571"/>
      <c r="G11" s="572"/>
      <c r="H11" s="573"/>
      <c r="I11" s="621"/>
      <c r="J11" s="622"/>
      <c r="K11" s="79"/>
      <c r="L11" s="79"/>
      <c r="M11" s="79"/>
      <c r="N11" s="79"/>
    </row>
    <row r="12" ht="18.75" customHeight="1" spans="1:14">
      <c r="A12" s="560" t="s">
        <v>23</v>
      </c>
      <c r="B12" s="574"/>
      <c r="C12" s="561" t="s">
        <v>24</v>
      </c>
      <c r="E12" s="562"/>
      <c r="F12" s="563"/>
      <c r="G12" s="572">
        <f>VLOOKUP(D8,'WC manor'!$F$1:$I$518,4,0)</f>
        <v>5293</v>
      </c>
      <c r="H12" s="573">
        <f>VLOOKUP(D8,'WC manor'!$F$1:$H$518,3,0)</f>
        <v>5326</v>
      </c>
      <c r="I12" s="623">
        <f>H12-G12</f>
        <v>33</v>
      </c>
      <c r="J12" s="624"/>
      <c r="K12" s="625"/>
      <c r="L12" s="625"/>
      <c r="M12" s="625"/>
      <c r="N12" s="625"/>
    </row>
    <row r="13" ht="15" customHeight="1" spans="1:14">
      <c r="A13" s="575" t="s">
        <v>25</v>
      </c>
      <c r="B13" s="576"/>
      <c r="C13" s="576"/>
      <c r="D13" s="576"/>
      <c r="E13" s="576"/>
      <c r="F13" s="577"/>
      <c r="G13" s="578" t="s">
        <v>26</v>
      </c>
      <c r="H13" s="579"/>
      <c r="I13" s="579"/>
      <c r="J13" s="624"/>
      <c r="K13" s="625"/>
      <c r="L13" s="625"/>
      <c r="M13" s="625"/>
      <c r="N13" s="625"/>
    </row>
    <row r="14" ht="21" customHeight="1" spans="1:14">
      <c r="A14" s="580" t="s">
        <v>27</v>
      </c>
      <c r="B14" s="581"/>
      <c r="C14" s="581"/>
      <c r="D14" s="581"/>
      <c r="E14" s="581"/>
      <c r="F14" s="582"/>
      <c r="G14" s="583">
        <f>ROUND(6869/1.05,0)</f>
        <v>6542</v>
      </c>
      <c r="H14" s="584">
        <f>ROUND(8110/1.05,0)</f>
        <v>7724</v>
      </c>
      <c r="I14" s="584">
        <f>ROUND(9969/1.05,0)</f>
        <v>9494</v>
      </c>
      <c r="J14" s="626">
        <f>ROUND(18318/1.05,0)</f>
        <v>17446</v>
      </c>
      <c r="K14" s="627">
        <f>ROUND((G14*G15)+(H14*H15)+(I14*I15)+(J14*J15),0)</f>
        <v>289938</v>
      </c>
      <c r="L14" s="85">
        <f>ROUND(K14*0.05,0)</f>
        <v>14497</v>
      </c>
      <c r="M14" s="85">
        <f>ROUND(K14*0.1,0)</f>
        <v>28994</v>
      </c>
      <c r="N14" s="85">
        <f>K14+L14+M14</f>
        <v>333429</v>
      </c>
    </row>
    <row r="15" ht="17.25" customHeight="1" spans="1:14">
      <c r="A15" s="580"/>
      <c r="B15" s="581"/>
      <c r="C15" s="581"/>
      <c r="D15" s="581"/>
      <c r="E15" s="581"/>
      <c r="F15" s="582"/>
      <c r="G15" s="45">
        <f>+IF(I12&gt;10,10,I12)</f>
        <v>10</v>
      </c>
      <c r="H15" s="46">
        <f>IF((I12-G15)&gt;10,10,(I12-G15))</f>
        <v>10</v>
      </c>
      <c r="I15" s="46">
        <f>+IF((I12-G15-H15)&gt;10,10,(I12-G15-H15))</f>
        <v>10</v>
      </c>
      <c r="J15" s="87">
        <f>IF((I12-G15-H15-I15)&gt;0,(I12-G15-H15-I15),0)</f>
        <v>3</v>
      </c>
      <c r="K15" s="628"/>
      <c r="L15" s="88"/>
      <c r="M15" s="88"/>
      <c r="N15" s="88"/>
    </row>
    <row r="16" ht="41.25" customHeight="1" spans="1:14">
      <c r="A16" s="580" t="s">
        <v>28</v>
      </c>
      <c r="B16" s="581"/>
      <c r="C16" s="581"/>
      <c r="D16" s="581"/>
      <c r="E16" s="581"/>
      <c r="F16" s="582"/>
      <c r="G16" s="47" t="str">
        <f>IF(N16&lt;0,"Tiền nước đã nộp còn dư thừa","- Nợ chưa thanh toán hết 09/07/2022/Oustanding Debt of Jul 09, 2022")</f>
        <v>- Nợ chưa thanh toán hết 09/07/2022/Oustanding Debt of Jul 09, 2022</v>
      </c>
      <c r="H16" s="48"/>
      <c r="I16" s="48"/>
      <c r="J16" s="48"/>
      <c r="K16" s="48"/>
      <c r="L16" s="48"/>
      <c r="M16" s="89"/>
      <c r="N16" s="90">
        <f>VLOOKUP(D8,'WC manor'!F$1:S$518,14,0)</f>
        <v>1937045</v>
      </c>
    </row>
    <row r="17" ht="27.75" customHeight="1" spans="1:14">
      <c r="A17" s="585" t="s">
        <v>29</v>
      </c>
      <c r="B17" s="586"/>
      <c r="C17" s="586"/>
      <c r="D17" s="586"/>
      <c r="E17" s="586"/>
      <c r="F17" s="587"/>
      <c r="G17" s="49" t="str">
        <f>IF(N17&lt;100,"Tiền còn dư thừa sau khi trừ tiền nước tháng 06/2022","Tổng cộng (Amount Owing)")</f>
        <v>Tổng cộng (Amount Owing)</v>
      </c>
      <c r="H17" s="50"/>
      <c r="I17" s="50"/>
      <c r="J17" s="50"/>
      <c r="K17" s="50"/>
      <c r="L17" s="50"/>
      <c r="M17" s="92"/>
      <c r="N17" s="629">
        <f>N14+N16</f>
        <v>2270474</v>
      </c>
    </row>
    <row r="18" ht="18" customHeight="1" spans="1:14">
      <c r="A18" s="585" t="s">
        <v>30</v>
      </c>
      <c r="B18" s="586"/>
      <c r="C18" s="586"/>
      <c r="D18" s="586"/>
      <c r="E18" s="586"/>
      <c r="F18" s="587"/>
      <c r="G18" s="588" t="s">
        <v>31</v>
      </c>
      <c r="H18" s="589" t="str">
        <f>[10]!vnd(N17)</f>
        <v>Hai trieäu hai traêm baûy möôi ngaøn boán traêm baûy möôi boán ñoàng  </v>
      </c>
      <c r="I18" s="589"/>
      <c r="J18" s="589"/>
      <c r="K18" s="589"/>
      <c r="L18" s="589"/>
      <c r="M18" s="589"/>
      <c r="N18" s="630"/>
    </row>
    <row r="19" ht="20.25" customHeight="1" spans="1:14">
      <c r="A19" s="53" t="s">
        <v>32</v>
      </c>
      <c r="B19" s="54"/>
      <c r="C19" s="54"/>
      <c r="D19" s="54"/>
      <c r="E19" s="54"/>
      <c r="F19" s="55"/>
      <c r="G19" s="590" t="s">
        <v>33</v>
      </c>
      <c r="H19" s="591" t="str">
        <f>[10]!vnd_us(N17)</f>
        <v>Two million two hundred seventy thousand four hundred seventy four Vietnamese dong and xu </v>
      </c>
      <c r="I19" s="591"/>
      <c r="J19" s="591"/>
      <c r="K19" s="591"/>
      <c r="L19" s="591"/>
      <c r="M19" s="591"/>
      <c r="N19" s="631"/>
    </row>
    <row r="20" ht="20.25" customHeight="1" spans="1:14">
      <c r="A20" s="592" t="s">
        <v>34</v>
      </c>
      <c r="B20" s="59" t="str">
        <f>"Căn hộ "&amp;O1&amp;" thanh toán tiền nước tháng 06/2022"</f>
        <v>Căn hộ B113 thanh toán tiền nước tháng 06/2022</v>
      </c>
      <c r="C20" s="59"/>
      <c r="D20" s="59"/>
      <c r="E20" s="59"/>
      <c r="F20" s="95"/>
      <c r="G20" s="593"/>
      <c r="H20" s="594"/>
      <c r="I20" s="594"/>
      <c r="J20" s="594"/>
      <c r="K20" s="594"/>
      <c r="L20" s="594"/>
      <c r="M20" s="594"/>
      <c r="N20" s="632"/>
    </row>
    <row r="21" ht="27.75" customHeight="1" spans="1:14">
      <c r="A21" s="58" t="s">
        <v>35</v>
      </c>
      <c r="B21" s="59"/>
      <c r="C21" s="59"/>
      <c r="D21" s="59"/>
      <c r="E21" s="59"/>
      <c r="F21" s="59"/>
      <c r="G21" s="59"/>
      <c r="H21" s="59"/>
      <c r="I21" s="59"/>
      <c r="J21" s="59"/>
      <c r="K21" s="59"/>
      <c r="L21" s="59"/>
      <c r="M21" s="59"/>
      <c r="N21" s="95"/>
    </row>
    <row r="22" s="549" customFormat="1" ht="13.5" customHeight="1" spans="1:14">
      <c r="A22" s="595" t="s">
        <v>36</v>
      </c>
      <c r="B22" s="595"/>
      <c r="C22" s="595"/>
      <c r="D22" s="595"/>
      <c r="E22" s="595"/>
      <c r="F22" s="595"/>
      <c r="G22" s="595"/>
      <c r="H22" s="595" t="s">
        <v>37</v>
      </c>
      <c r="I22" s="595"/>
      <c r="J22" s="595"/>
      <c r="K22" s="595"/>
      <c r="L22" s="595"/>
      <c r="M22" s="595"/>
      <c r="N22" s="595"/>
    </row>
    <row r="23" s="549" customFormat="1" ht="11.25" customHeight="1" spans="1:12">
      <c r="A23" s="555"/>
      <c r="B23" s="555"/>
      <c r="C23" s="555"/>
      <c r="D23" s="555"/>
      <c r="E23" s="555"/>
      <c r="J23" s="555"/>
      <c r="K23" s="555"/>
      <c r="L23" s="555"/>
    </row>
    <row r="24" s="549" customFormat="1" ht="5.25" customHeight="1" spans="1:12">
      <c r="A24" s="555"/>
      <c r="B24" s="555"/>
      <c r="C24" s="555"/>
      <c r="D24" s="555"/>
      <c r="E24" s="555"/>
      <c r="J24" s="555"/>
      <c r="K24" s="555"/>
      <c r="L24" s="555"/>
    </row>
    <row r="25" s="549" customFormat="1" ht="20.25" customHeight="1" spans="1:12">
      <c r="A25" s="555"/>
      <c r="B25" s="555"/>
      <c r="C25" s="596"/>
      <c r="D25" s="596"/>
      <c r="E25" s="596"/>
      <c r="F25" s="574"/>
      <c r="G25" s="574"/>
      <c r="H25" s="574"/>
      <c r="I25" s="574"/>
      <c r="J25" s="596"/>
      <c r="K25" s="596"/>
      <c r="L25" s="596"/>
    </row>
    <row r="26" ht="16.5" customHeight="1" spans="1:14">
      <c r="A26" s="61" t="s">
        <v>38</v>
      </c>
      <c r="B26" s="61"/>
      <c r="C26" s="61"/>
      <c r="D26" s="61"/>
      <c r="E26" s="61"/>
      <c r="F26" s="61"/>
      <c r="G26" s="61"/>
      <c r="H26" s="596" t="s">
        <v>39</v>
      </c>
      <c r="I26" s="596"/>
      <c r="J26" s="596"/>
      <c r="K26" s="596"/>
      <c r="L26" s="596"/>
      <c r="M26" s="596"/>
      <c r="N26" s="596"/>
    </row>
    <row r="27" ht="16.5" customHeight="1" spans="1:14">
      <c r="A27" s="62" t="s">
        <v>40</v>
      </c>
      <c r="B27" s="62"/>
      <c r="C27" s="62"/>
      <c r="D27" s="62"/>
      <c r="E27" s="62"/>
      <c r="F27" s="62"/>
      <c r="G27" s="62"/>
      <c r="H27" s="597" t="s">
        <v>41</v>
      </c>
      <c r="I27" s="597"/>
      <c r="J27" s="597"/>
      <c r="K27" s="597"/>
      <c r="L27" s="597"/>
      <c r="M27" s="597"/>
      <c r="N27" s="597"/>
    </row>
    <row r="28" s="2" customFormat="1" ht="15" customHeight="1" spans="1:14">
      <c r="A28" s="63" t="s">
        <v>42</v>
      </c>
      <c r="B28" s="63"/>
      <c r="C28" s="63"/>
      <c r="D28" s="63"/>
      <c r="E28" s="63"/>
      <c r="F28" s="63"/>
      <c r="G28" s="63"/>
      <c r="H28" s="63"/>
      <c r="I28" s="63"/>
      <c r="J28" s="63"/>
      <c r="K28" s="63"/>
      <c r="L28" s="63"/>
      <c r="M28" s="63"/>
      <c r="N28" s="63"/>
    </row>
    <row r="29" s="2" customFormat="1" ht="16.5" customHeight="1" spans="1:14">
      <c r="A29" s="64" t="s">
        <v>43</v>
      </c>
      <c r="B29" s="64"/>
      <c r="C29" s="64"/>
      <c r="D29" s="64"/>
      <c r="E29" s="64"/>
      <c r="F29" s="64"/>
      <c r="G29" s="64"/>
      <c r="H29" s="64"/>
      <c r="I29" s="64"/>
      <c r="J29" s="64"/>
      <c r="K29" s="64"/>
      <c r="L29" s="64"/>
      <c r="M29" s="64"/>
      <c r="N29" s="64"/>
    </row>
    <row r="30" s="2" customFormat="1" ht="24.75" hidden="1" customHeight="1" spans="1:14">
      <c r="A30" s="64"/>
      <c r="B30" s="64"/>
      <c r="C30" s="64"/>
      <c r="D30" s="64"/>
      <c r="E30" s="64"/>
      <c r="F30" s="64"/>
      <c r="G30" s="64"/>
      <c r="H30" s="64"/>
      <c r="I30" s="64"/>
      <c r="J30" s="64"/>
      <c r="K30" s="64"/>
      <c r="L30" s="64"/>
      <c r="M30" s="64"/>
      <c r="N30" s="64"/>
    </row>
    <row r="31" s="2" customFormat="1" ht="3" customHeight="1" spans="1:14">
      <c r="A31" s="65"/>
      <c r="B31" s="65"/>
      <c r="C31" s="65"/>
      <c r="D31" s="65"/>
      <c r="E31" s="65"/>
      <c r="F31" s="65"/>
      <c r="G31" s="65"/>
      <c r="H31" s="65"/>
      <c r="I31" s="65"/>
      <c r="J31" s="65"/>
      <c r="K31" s="65"/>
      <c r="L31" s="65"/>
      <c r="M31" s="65"/>
      <c r="N31" s="65"/>
    </row>
    <row r="32" ht="1.5" customHeight="1" spans="4:13">
      <c r="D32" s="598"/>
      <c r="G32" s="2"/>
      <c r="H32" s="2"/>
      <c r="I32" s="2"/>
      <c r="J32" s="2"/>
      <c r="K32" s="2"/>
      <c r="L32" s="2"/>
      <c r="M32" s="614" t="str">
        <f>O2</f>
        <v>C411</v>
      </c>
    </row>
    <row r="33" ht="3" customHeight="1" spans="4:12">
      <c r="D33" s="599"/>
      <c r="G33" s="2"/>
      <c r="H33" s="2"/>
      <c r="I33" s="2"/>
      <c r="J33" s="2"/>
      <c r="K33" s="2"/>
      <c r="L33" s="2"/>
    </row>
    <row r="34" ht="15.75" customHeight="1" spans="4:14">
      <c r="D34" s="600"/>
      <c r="E34" s="551" t="s">
        <v>4</v>
      </c>
      <c r="F34" s="551"/>
      <c r="G34" s="551"/>
      <c r="H34" s="551"/>
      <c r="I34" s="551"/>
      <c r="J34" s="551"/>
      <c r="K34" s="551"/>
      <c r="L34" s="551"/>
      <c r="M34" s="551"/>
      <c r="N34" s="551"/>
    </row>
    <row r="35" ht="11.25" customHeight="1" spans="1:15">
      <c r="A35" s="601"/>
      <c r="B35" s="601"/>
      <c r="E35" s="4" t="s">
        <v>5</v>
      </c>
      <c r="F35" s="4"/>
      <c r="G35" s="4"/>
      <c r="H35" s="4"/>
      <c r="I35" s="4"/>
      <c r="J35" s="4"/>
      <c r="K35" s="4"/>
      <c r="L35" s="4"/>
      <c r="M35" s="4"/>
      <c r="N35" s="4"/>
      <c r="O35" s="4"/>
    </row>
    <row r="36" ht="13.5" customHeight="1" spans="1:12">
      <c r="A36" s="123"/>
      <c r="B36" s="123"/>
      <c r="D36" s="602"/>
      <c r="G36" s="602"/>
      <c r="I36" s="123"/>
      <c r="J36" s="602"/>
      <c r="K36" s="602"/>
      <c r="L36" s="602"/>
    </row>
    <row r="37" ht="15" customHeight="1" spans="1:14">
      <c r="A37" s="554" t="s">
        <v>6</v>
      </c>
      <c r="B37" s="554"/>
      <c r="C37" s="554"/>
      <c r="D37" s="554"/>
      <c r="E37" s="554"/>
      <c r="F37" s="554"/>
      <c r="G37" s="554"/>
      <c r="H37" s="554"/>
      <c r="I37" s="554"/>
      <c r="J37" s="554"/>
      <c r="K37" s="554"/>
      <c r="L37" s="554"/>
      <c r="M37" s="554"/>
      <c r="N37" s="554"/>
    </row>
    <row r="38" ht="5.25" hidden="1" customHeight="1" spans="1:12">
      <c r="A38" s="555"/>
      <c r="B38" s="555"/>
      <c r="C38" s="555"/>
      <c r="D38" s="555"/>
      <c r="E38" s="555"/>
      <c r="F38" s="555"/>
      <c r="G38" s="555"/>
      <c r="H38" s="555"/>
      <c r="I38" s="555"/>
      <c r="J38" s="555"/>
      <c r="K38" s="555"/>
      <c r="L38" s="555"/>
    </row>
    <row r="39" ht="16.5" customHeight="1" spans="1:14">
      <c r="A39" s="556" t="s">
        <v>7</v>
      </c>
      <c r="B39" s="557"/>
      <c r="C39" s="557" t="str">
        <f>C8</f>
        <v>WC 2206</v>
      </c>
      <c r="D39" s="15">
        <f>VLOOKUP(M32,'WC manor'!$E$7:$F$459,2,0)</f>
        <v>1406110708</v>
      </c>
      <c r="E39" s="15"/>
      <c r="F39" s="16"/>
      <c r="G39" s="603" t="str">
        <f>G8</f>
        <v>Tiền nước tháng 06/2022 (từ 01/06/2022 đến 01/07/2022)</v>
      </c>
      <c r="H39" s="604"/>
      <c r="I39" s="604"/>
      <c r="J39" s="604"/>
      <c r="K39" s="604"/>
      <c r="L39" s="604"/>
      <c r="M39" s="604"/>
      <c r="N39" s="633"/>
    </row>
    <row r="40" ht="15.75" customHeight="1" spans="1:14">
      <c r="A40" s="560" t="s">
        <v>10</v>
      </c>
      <c r="B40" s="123"/>
      <c r="C40" s="605" t="str">
        <f>C9</f>
        <v>11/07/2022 -  Jul 11, 2022</v>
      </c>
      <c r="D40" s="561"/>
      <c r="E40" s="562"/>
      <c r="F40" s="563"/>
      <c r="G40" s="606" t="str">
        <f>G9</f>
        <v>Water charge of Jun 2022 (from Jun 01, 2022 to Jul 01, 2022)</v>
      </c>
      <c r="H40" s="607"/>
      <c r="I40" s="607"/>
      <c r="J40" s="607"/>
      <c r="K40" s="607"/>
      <c r="L40" s="607"/>
      <c r="M40" s="607"/>
      <c r="N40" s="634"/>
    </row>
    <row r="41" ht="18.75" customHeight="1" spans="1:14">
      <c r="A41" s="560" t="s">
        <v>14</v>
      </c>
      <c r="B41" s="123"/>
      <c r="C41" s="570" t="str">
        <f>VLOOKUP(M32,'WC manor'!$E$7:$G$459,3,0)</f>
        <v>Vũ Thị Kim Khuyên</v>
      </c>
      <c r="D41" s="570"/>
      <c r="E41" s="570"/>
      <c r="F41" s="571"/>
      <c r="G41" s="568" t="s">
        <v>15</v>
      </c>
      <c r="H41" s="569" t="s">
        <v>16</v>
      </c>
      <c r="I41" s="619" t="str">
        <f>I10</f>
        <v>Tổng số sử dụng/ Total water consumption </v>
      </c>
      <c r="J41" s="620"/>
      <c r="K41" s="78" t="str">
        <f>K10</f>
        <v>Thành tiền/ Amount</v>
      </c>
      <c r="L41" s="78" t="str">
        <f>L10</f>
        <v>Thuế VAT/ VAT tax 5%</v>
      </c>
      <c r="M41" s="78" t="str">
        <f>M10</f>
        <v>Phí BVMT/ EP fee 10%</v>
      </c>
      <c r="N41" s="78" t="str">
        <f>N10</f>
        <v>Tổng cộng/ Total amount</v>
      </c>
    </row>
    <row r="42" ht="21.75" customHeight="1" spans="1:14">
      <c r="A42" s="560" t="s">
        <v>22</v>
      </c>
      <c r="B42" s="123"/>
      <c r="C42" s="570" t="str">
        <f>"Căn "&amp;M32&amp;" The Manor Hà Nội"</f>
        <v>Căn C411 The Manor Hà Nội</v>
      </c>
      <c r="D42" s="570"/>
      <c r="E42" s="570"/>
      <c r="F42" s="571"/>
      <c r="G42" s="572"/>
      <c r="H42" s="573"/>
      <c r="I42" s="621"/>
      <c r="J42" s="622"/>
      <c r="K42" s="79"/>
      <c r="L42" s="79"/>
      <c r="M42" s="79"/>
      <c r="N42" s="79"/>
    </row>
    <row r="43" ht="19.5" customHeight="1" spans="1:14">
      <c r="A43" s="560" t="s">
        <v>23</v>
      </c>
      <c r="B43" s="574"/>
      <c r="C43" s="561" t="str">
        <f>C12</f>
        <v>15/07/2022 - Jul 15, 2022</v>
      </c>
      <c r="E43" s="562"/>
      <c r="F43" s="563"/>
      <c r="G43" s="572">
        <f>VLOOKUP(D39,'WC manor'!$F$1:$I$518,4,0)</f>
        <v>2283</v>
      </c>
      <c r="H43" s="573">
        <f>VLOOKUP(D39,'WC manor'!$F$1:$H$518,3,0)</f>
        <v>2287</v>
      </c>
      <c r="I43" s="573"/>
      <c r="J43" s="635">
        <f>H43-G43</f>
        <v>4</v>
      </c>
      <c r="K43" s="625"/>
      <c r="L43" s="625"/>
      <c r="M43" s="625"/>
      <c r="N43" s="625"/>
    </row>
    <row r="44" ht="15" customHeight="1" spans="1:14">
      <c r="A44" s="575" t="s">
        <v>25</v>
      </c>
      <c r="B44" s="576"/>
      <c r="C44" s="576"/>
      <c r="D44" s="576"/>
      <c r="E44" s="576"/>
      <c r="F44" s="577"/>
      <c r="G44" s="578" t="s">
        <v>26</v>
      </c>
      <c r="H44" s="579"/>
      <c r="I44" s="579"/>
      <c r="J44" s="624"/>
      <c r="K44" s="625"/>
      <c r="L44" s="625"/>
      <c r="M44" s="625"/>
      <c r="N44" s="625"/>
    </row>
    <row r="45" ht="21" customHeight="1" spans="1:14">
      <c r="A45" s="580" t="s">
        <v>44</v>
      </c>
      <c r="B45" s="581"/>
      <c r="C45" s="581"/>
      <c r="D45" s="581"/>
      <c r="E45" s="581"/>
      <c r="F45" s="582"/>
      <c r="G45" s="583">
        <f>ROUND(6869/1.05,0)</f>
        <v>6542</v>
      </c>
      <c r="H45" s="584">
        <f>ROUND(8110/1.05,0)</f>
        <v>7724</v>
      </c>
      <c r="I45" s="584">
        <f>ROUND(9969/1.05,0)</f>
        <v>9494</v>
      </c>
      <c r="J45" s="626">
        <f>ROUND(18318/1.05,0)</f>
        <v>17446</v>
      </c>
      <c r="K45" s="85">
        <f>ROUND((G45*G46)+(H45*H46)+(I45*I46)+(J45*J46),0)</f>
        <v>26168</v>
      </c>
      <c r="L45" s="85">
        <f>ROUND(K45*0.05,0)</f>
        <v>1308</v>
      </c>
      <c r="M45" s="85">
        <f>ROUND(K45*0.1,0)</f>
        <v>2617</v>
      </c>
      <c r="N45" s="85">
        <f>K45+L45+M45</f>
        <v>30093</v>
      </c>
    </row>
    <row r="46" ht="18.75" customHeight="1" spans="1:14">
      <c r="A46" s="580"/>
      <c r="B46" s="581"/>
      <c r="C46" s="581"/>
      <c r="D46" s="581"/>
      <c r="E46" s="581"/>
      <c r="F46" s="582"/>
      <c r="G46" s="45">
        <f>+IF(J43&gt;10,10,J43)</f>
        <v>4</v>
      </c>
      <c r="H46" s="46">
        <f>IF((J43-G46)&gt;10,10,(J43-G46))</f>
        <v>0</v>
      </c>
      <c r="I46" s="46">
        <f>+IF((J43-G46-H46)&gt;10,10,(J43-G46-H46))</f>
        <v>0</v>
      </c>
      <c r="J46" s="87">
        <f>IF((J43-G46-H46-I46)&gt;0,(J43-G46-H46-I46),0)</f>
        <v>0</v>
      </c>
      <c r="K46" s="88"/>
      <c r="L46" s="88"/>
      <c r="M46" s="88"/>
      <c r="N46" s="88"/>
    </row>
    <row r="47" ht="39" customHeight="1" spans="1:14">
      <c r="A47" s="580" t="s">
        <v>28</v>
      </c>
      <c r="B47" s="581"/>
      <c r="C47" s="581"/>
      <c r="D47" s="581"/>
      <c r="E47" s="581"/>
      <c r="F47" s="582"/>
      <c r="G47" s="47" t="str">
        <f>IF(N47&lt;0,"Tiền nước đã nộp còn dư thừa","- Nợ chưa thanh toán hết 09/07/2022/Oustanding Debt of Jul 09, 2022")</f>
        <v>- Nợ chưa thanh toán hết 09/07/2022/Oustanding Debt of Jul 09, 2022</v>
      </c>
      <c r="H47" s="48"/>
      <c r="I47" s="48"/>
      <c r="J47" s="48"/>
      <c r="K47" s="48"/>
      <c r="L47" s="48"/>
      <c r="M47" s="89"/>
      <c r="N47" s="90">
        <f>VLOOKUP(D39,'WC manor'!F$1:S$518,14,0)</f>
        <v>55141</v>
      </c>
    </row>
    <row r="48" ht="27.75" customHeight="1" spans="1:14">
      <c r="A48" s="585" t="s">
        <v>45</v>
      </c>
      <c r="B48" s="586"/>
      <c r="C48" s="586"/>
      <c r="D48" s="586"/>
      <c r="E48" s="586"/>
      <c r="F48" s="587"/>
      <c r="G48" s="49" t="str">
        <f>IF(N48&lt;100,"Tiền còn dư thừa sau khi trừ tiền nước tháng 06/2022","Tổng cộng (Amount Owing)")</f>
        <v>Tổng cộng (Amount Owing)</v>
      </c>
      <c r="H48" s="50"/>
      <c r="I48" s="50"/>
      <c r="J48" s="50"/>
      <c r="K48" s="50"/>
      <c r="L48" s="50"/>
      <c r="M48" s="92"/>
      <c r="N48" s="90">
        <f>N45+N47</f>
        <v>85234</v>
      </c>
    </row>
    <row r="49" ht="16.5" customHeight="1" spans="1:14">
      <c r="A49" s="585" t="s">
        <v>30</v>
      </c>
      <c r="B49" s="586"/>
      <c r="C49" s="586"/>
      <c r="D49" s="586"/>
      <c r="E49" s="586"/>
      <c r="F49" s="587"/>
      <c r="G49" s="588" t="s">
        <v>31</v>
      </c>
      <c r="H49" s="608" t="str">
        <f>[10]!vnd(N48)</f>
        <v>Taùm möôi laêm ngaøn hai traêm ba möôi boán ñoàng  </v>
      </c>
      <c r="I49" s="636"/>
      <c r="J49" s="636"/>
      <c r="K49" s="636"/>
      <c r="L49" s="636"/>
      <c r="M49" s="636"/>
      <c r="N49" s="637"/>
    </row>
    <row r="50" ht="20.25" customHeight="1" spans="1:14">
      <c r="A50" s="585" t="s">
        <v>32</v>
      </c>
      <c r="B50" s="586"/>
      <c r="C50" s="586"/>
      <c r="D50" s="586"/>
      <c r="E50" s="586"/>
      <c r="F50" s="587"/>
      <c r="G50" s="590" t="s">
        <v>33</v>
      </c>
      <c r="H50" s="591" t="str">
        <f>[10]!vnd_us(N48)</f>
        <v>Eighty five thousand two hundred thirty four Vietnamese dong and xu </v>
      </c>
      <c r="I50" s="591"/>
      <c r="J50" s="591"/>
      <c r="K50" s="591"/>
      <c r="L50" s="591"/>
      <c r="M50" s="591"/>
      <c r="N50" s="631"/>
    </row>
    <row r="51" ht="20.25" customHeight="1" spans="1:14">
      <c r="A51" s="609" t="s">
        <v>34</v>
      </c>
      <c r="B51" s="610" t="str">
        <f>"Căn hộ "&amp;O2&amp;" thanh toán tiền nước tháng 06/2022"</f>
        <v>Căn hộ C411 thanh toán tiền nước tháng 06/2022</v>
      </c>
      <c r="C51" s="610"/>
      <c r="D51" s="610"/>
      <c r="E51" s="610"/>
      <c r="F51" s="611"/>
      <c r="G51" s="593"/>
      <c r="H51" s="594"/>
      <c r="I51" s="594"/>
      <c r="J51" s="594"/>
      <c r="K51" s="594"/>
      <c r="L51" s="594"/>
      <c r="M51" s="594"/>
      <c r="N51" s="632"/>
    </row>
    <row r="52" ht="30" customHeight="1" spans="1:14">
      <c r="A52" s="612" t="str">
        <f>A21</f>
        <v>Vui lòng thanh toán đúng hạn để không bị tính phí trả chậm, quý khách đã thanh toán vui lòng bỏ qua thông báo này / Please pay service fee on time to avoid for paid addition fee. Please ignore this debit note if you've paid already</v>
      </c>
      <c r="B52" s="613"/>
      <c r="C52" s="613"/>
      <c r="D52" s="613"/>
      <c r="E52" s="613"/>
      <c r="F52" s="613"/>
      <c r="G52" s="59"/>
      <c r="H52" s="59"/>
      <c r="I52" s="59"/>
      <c r="J52" s="59"/>
      <c r="K52" s="59"/>
      <c r="L52" s="59"/>
      <c r="M52" s="59"/>
      <c r="N52" s="95"/>
    </row>
    <row r="53" s="549" customFormat="1" ht="13.5" customHeight="1" spans="1:14">
      <c r="A53" s="595" t="s">
        <v>36</v>
      </c>
      <c r="B53" s="595"/>
      <c r="C53" s="595"/>
      <c r="D53" s="595"/>
      <c r="E53" s="595"/>
      <c r="F53" s="595"/>
      <c r="G53" s="595"/>
      <c r="H53" s="595" t="str">
        <f>H22</f>
        <v>    Người lập/Prepared by</v>
      </c>
      <c r="I53" s="595"/>
      <c r="J53" s="595"/>
      <c r="K53" s="595"/>
      <c r="L53" s="595"/>
      <c r="M53" s="595"/>
      <c r="N53" s="595"/>
    </row>
    <row r="54" s="549" customFormat="1" ht="11.25" customHeight="1" spans="1:12">
      <c r="A54" s="555"/>
      <c r="B54" s="555"/>
      <c r="C54" s="555"/>
      <c r="D54" s="555"/>
      <c r="E54" s="555"/>
      <c r="J54" s="555"/>
      <c r="K54" s="555"/>
      <c r="L54" s="555"/>
    </row>
    <row r="55" s="549" customFormat="1" ht="10.5" customHeight="1" spans="1:12">
      <c r="A55" s="555"/>
      <c r="B55" s="555"/>
      <c r="C55" s="555"/>
      <c r="D55" s="555"/>
      <c r="E55" s="555"/>
      <c r="J55" s="555"/>
      <c r="K55" s="555"/>
      <c r="L55" s="555"/>
    </row>
    <row r="56" s="549" customFormat="1" ht="23.25" customHeight="1" spans="1:12">
      <c r="A56" s="555"/>
      <c r="B56" s="555"/>
      <c r="C56" s="596"/>
      <c r="D56" s="596"/>
      <c r="E56" s="596"/>
      <c r="F56" s="574"/>
      <c r="G56" s="574"/>
      <c r="H56" s="574"/>
      <c r="I56" s="574"/>
      <c r="J56" s="596"/>
      <c r="K56" s="596"/>
      <c r="L56" s="596"/>
    </row>
    <row r="57" ht="16.5" customHeight="1" spans="1:14">
      <c r="A57" s="61" t="s">
        <v>38</v>
      </c>
      <c r="B57" s="61"/>
      <c r="C57" s="61"/>
      <c r="D57" s="61"/>
      <c r="E57" s="61"/>
      <c r="F57" s="61"/>
      <c r="G57" s="61"/>
      <c r="H57" s="596" t="s">
        <v>39</v>
      </c>
      <c r="I57" s="596"/>
      <c r="J57" s="596"/>
      <c r="K57" s="596"/>
      <c r="L57" s="596"/>
      <c r="M57" s="596"/>
      <c r="N57" s="596"/>
    </row>
    <row r="58" ht="16.5" customHeight="1" spans="1:14">
      <c r="A58" s="62" t="s">
        <v>40</v>
      </c>
      <c r="B58" s="62"/>
      <c r="C58" s="62"/>
      <c r="D58" s="62"/>
      <c r="E58" s="62"/>
      <c r="F58" s="62"/>
      <c r="G58" s="62"/>
      <c r="H58" s="597" t="s">
        <v>41</v>
      </c>
      <c r="I58" s="597"/>
      <c r="J58" s="597"/>
      <c r="K58" s="597"/>
      <c r="L58" s="597"/>
      <c r="M58" s="597"/>
      <c r="N58" s="597"/>
    </row>
    <row r="59" s="2" customFormat="1" ht="15" customHeight="1" spans="1:14">
      <c r="A59" s="63" t="s">
        <v>42</v>
      </c>
      <c r="B59" s="63"/>
      <c r="C59" s="63"/>
      <c r="D59" s="63"/>
      <c r="E59" s="63"/>
      <c r="F59" s="63"/>
      <c r="G59" s="63"/>
      <c r="H59" s="63"/>
      <c r="I59" s="63"/>
      <c r="J59" s="63"/>
      <c r="K59" s="63"/>
      <c r="L59" s="63"/>
      <c r="M59" s="63"/>
      <c r="N59" s="63"/>
    </row>
    <row r="60" s="2" customFormat="1" spans="1:14">
      <c r="A60" s="64" t="str">
        <f>A29</f>
        <v>For further information, please contact  Ms.Diên- Phone number: 024. 3785 4570 (ext 113), or email: dientth.pmg@bitexco.com.vn</v>
      </c>
      <c r="B60" s="64"/>
      <c r="C60" s="64"/>
      <c r="D60" s="64"/>
      <c r="E60" s="64"/>
      <c r="F60" s="64"/>
      <c r="G60" s="64"/>
      <c r="H60" s="64"/>
      <c r="I60" s="64"/>
      <c r="J60" s="64"/>
      <c r="K60" s="64"/>
      <c r="L60" s="64"/>
      <c r="M60" s="64"/>
      <c r="N60" s="64"/>
    </row>
    <row r="62" ht="15.75" customHeight="1"/>
    <row r="63" spans="4:14">
      <c r="D63" s="551" t="s">
        <v>4</v>
      </c>
      <c r="E63" s="551"/>
      <c r="F63" s="551"/>
      <c r="G63" s="551"/>
      <c r="H63" s="551"/>
      <c r="I63" s="551"/>
      <c r="J63" s="551"/>
      <c r="K63" s="551"/>
      <c r="L63" s="551"/>
      <c r="M63" s="551"/>
      <c r="N63" s="551"/>
    </row>
    <row r="64" customHeight="1" spans="1:14">
      <c r="A64" s="552"/>
      <c r="B64" s="552"/>
      <c r="C64" s="552"/>
      <c r="D64" s="7" t="s">
        <v>5</v>
      </c>
      <c r="E64" s="7"/>
      <c r="F64" s="7"/>
      <c r="G64" s="7"/>
      <c r="H64" s="7"/>
      <c r="I64" s="7"/>
      <c r="J64" s="7"/>
      <c r="K64" s="7"/>
      <c r="L64" s="7"/>
      <c r="M64" s="7"/>
      <c r="N64" s="7"/>
    </row>
    <row r="65" ht="13.5" customHeight="1" spans="1:12">
      <c r="A65" s="553"/>
      <c r="B65" s="553"/>
      <c r="C65" s="553"/>
      <c r="D65" s="10"/>
      <c r="E65" s="550"/>
      <c r="F65" s="550"/>
      <c r="G65" s="10"/>
      <c r="H65" s="550"/>
      <c r="I65" s="616"/>
      <c r="J65" s="10"/>
      <c r="K65" s="10"/>
      <c r="L65" s="10"/>
    </row>
    <row r="66" ht="13.5" spans="1:14">
      <c r="A66" s="554" t="s">
        <v>6</v>
      </c>
      <c r="B66" s="554"/>
      <c r="C66" s="554"/>
      <c r="D66" s="554"/>
      <c r="E66" s="554"/>
      <c r="F66" s="554"/>
      <c r="G66" s="554"/>
      <c r="H66" s="554"/>
      <c r="I66" s="554"/>
      <c r="J66" s="554"/>
      <c r="K66" s="554"/>
      <c r="L66" s="554"/>
      <c r="M66" s="554"/>
      <c r="N66" s="554"/>
    </row>
    <row r="67" ht="13.5" spans="1:12">
      <c r="A67" s="555"/>
      <c r="B67" s="555"/>
      <c r="C67" s="555"/>
      <c r="D67" s="555"/>
      <c r="E67" s="555"/>
      <c r="F67" s="555"/>
      <c r="G67" s="555"/>
      <c r="H67" s="555"/>
      <c r="I67" s="555"/>
      <c r="J67" s="555"/>
      <c r="K67" s="555"/>
      <c r="L67" s="555"/>
    </row>
    <row r="68" ht="16.5" customHeight="1" spans="1:14">
      <c r="A68" s="556" t="s">
        <v>7</v>
      </c>
      <c r="B68" s="557"/>
      <c r="C68" s="557" t="str">
        <f>C39</f>
        <v>WC 2206</v>
      </c>
      <c r="D68" s="15">
        <f>VLOOKUP(P1,'WC manor'!$E$7:$F$458,2,0)</f>
        <v>1406110511</v>
      </c>
      <c r="E68" s="15"/>
      <c r="F68" s="16"/>
      <c r="G68" s="558" t="str">
        <f>G39</f>
        <v>Tiền nước tháng 06/2022 (từ 01/06/2022 đến 01/07/2022)</v>
      </c>
      <c r="H68" s="559"/>
      <c r="I68" s="559"/>
      <c r="J68" s="559"/>
      <c r="K68" s="559"/>
      <c r="L68" s="559"/>
      <c r="M68" s="559"/>
      <c r="N68" s="617"/>
    </row>
    <row r="69" ht="13.5" spans="1:14">
      <c r="A69" s="560" t="s">
        <v>10</v>
      </c>
      <c r="B69" s="123"/>
      <c r="C69" s="561" t="str">
        <f>C40</f>
        <v>11/07/2022 -  Jul 11, 2022</v>
      </c>
      <c r="D69" s="561"/>
      <c r="E69" s="562"/>
      <c r="F69" s="563"/>
      <c r="G69" s="564" t="str">
        <f>G40</f>
        <v>Water charge of Jun 2022 (from Jun 01, 2022 to Jul 01, 2022)</v>
      </c>
      <c r="H69" s="565"/>
      <c r="I69" s="565"/>
      <c r="J69" s="565"/>
      <c r="K69" s="565"/>
      <c r="L69" s="565"/>
      <c r="M69" s="565"/>
      <c r="N69" s="618"/>
    </row>
    <row r="70" ht="21" customHeight="1" spans="1:14">
      <c r="A70" s="560" t="s">
        <v>14</v>
      </c>
      <c r="B70" s="123"/>
      <c r="C70" s="566" t="str">
        <f>VLOOKUP(P1,'WC manor'!$E$7:$G$458,3,0)</f>
        <v>Trần Hữu Thùy</v>
      </c>
      <c r="D70" s="566"/>
      <c r="E70" s="566"/>
      <c r="F70" s="567"/>
      <c r="G70" s="568" t="s">
        <v>15</v>
      </c>
      <c r="H70" s="569" t="s">
        <v>16</v>
      </c>
      <c r="I70" s="619" t="str">
        <f>I41</f>
        <v>Tổng số sử dụng/ Total water consumption </v>
      </c>
      <c r="J70" s="620"/>
      <c r="K70" s="78" t="str">
        <f>K41</f>
        <v>Thành tiền/ Amount</v>
      </c>
      <c r="L70" s="78" t="str">
        <f>L41</f>
        <v>Thuế VAT/ VAT tax 5%</v>
      </c>
      <c r="M70" s="78" t="str">
        <f>M41</f>
        <v>Phí BVMT/ EP fee 10%</v>
      </c>
      <c r="N70" s="78" t="str">
        <f>N41</f>
        <v>Tổng cộng/ Total amount</v>
      </c>
    </row>
    <row r="71" ht="21" customHeight="1" spans="1:14">
      <c r="A71" s="560" t="s">
        <v>22</v>
      </c>
      <c r="B71" s="123"/>
      <c r="C71" s="570" t="str">
        <f>"Căn "&amp;P1&amp;" The Manor Hà Nội"</f>
        <v>Căn B108 The Manor Hà Nội</v>
      </c>
      <c r="D71" s="570"/>
      <c r="E71" s="570"/>
      <c r="F71" s="571"/>
      <c r="G71" s="572"/>
      <c r="H71" s="573"/>
      <c r="I71" s="621"/>
      <c r="J71" s="622"/>
      <c r="K71" s="79"/>
      <c r="L71" s="79"/>
      <c r="M71" s="79"/>
      <c r="N71" s="79"/>
    </row>
    <row r="72" ht="17.25" customHeight="1" spans="1:14">
      <c r="A72" s="560" t="s">
        <v>23</v>
      </c>
      <c r="B72" s="574"/>
      <c r="C72" s="561" t="str">
        <f>C43</f>
        <v>15/07/2022 - Jul 15, 2022</v>
      </c>
      <c r="E72" s="562"/>
      <c r="F72" s="563"/>
      <c r="G72" s="572">
        <f>VLOOKUP(D68,'WC manor'!$F$1:$I$518,4,0)</f>
        <v>1384</v>
      </c>
      <c r="H72" s="573">
        <f>VLOOKUP(D68,'WC manor'!$F$1:$H$518,3,0)</f>
        <v>1386</v>
      </c>
      <c r="I72" s="573"/>
      <c r="J72" s="635">
        <f>H72-G72</f>
        <v>2</v>
      </c>
      <c r="K72" s="625"/>
      <c r="L72" s="625"/>
      <c r="M72" s="625"/>
      <c r="N72" s="625"/>
    </row>
    <row r="73" ht="15" customHeight="1" spans="1:14">
      <c r="A73" s="575" t="s">
        <v>25</v>
      </c>
      <c r="B73" s="576"/>
      <c r="C73" s="576"/>
      <c r="D73" s="576"/>
      <c r="E73" s="576"/>
      <c r="F73" s="577"/>
      <c r="G73" s="578" t="s">
        <v>26</v>
      </c>
      <c r="H73" s="579"/>
      <c r="I73" s="579"/>
      <c r="J73" s="624"/>
      <c r="K73" s="625"/>
      <c r="L73" s="625"/>
      <c r="M73" s="625"/>
      <c r="N73" s="625"/>
    </row>
    <row r="74" ht="21" customHeight="1" spans="1:14">
      <c r="A74" s="580" t="s">
        <v>27</v>
      </c>
      <c r="B74" s="581"/>
      <c r="C74" s="581"/>
      <c r="D74" s="581"/>
      <c r="E74" s="581"/>
      <c r="F74" s="582"/>
      <c r="G74" s="583">
        <f>ROUND(6869/1.05,0)</f>
        <v>6542</v>
      </c>
      <c r="H74" s="584">
        <f>ROUND(8110/1.05,0)</f>
        <v>7724</v>
      </c>
      <c r="I74" s="584">
        <f>ROUND(9969/1.05,0)</f>
        <v>9494</v>
      </c>
      <c r="J74" s="626">
        <f>ROUND(18318/1.05,0)</f>
        <v>17446</v>
      </c>
      <c r="K74" s="627">
        <f>ROUND((G74*G75)+(H74*H75)+(I74*I75)+(J74*J75),0)</f>
        <v>13084</v>
      </c>
      <c r="L74" s="85">
        <f>ROUND(K74*0.05,0)</f>
        <v>654</v>
      </c>
      <c r="M74" s="85">
        <f>ROUND(K74*0.1,0)</f>
        <v>1308</v>
      </c>
      <c r="N74" s="85">
        <f>K74+L74+M74</f>
        <v>15046</v>
      </c>
    </row>
    <row r="75" ht="18.75" customHeight="1" spans="1:14">
      <c r="A75" s="580"/>
      <c r="B75" s="581"/>
      <c r="C75" s="581"/>
      <c r="D75" s="581"/>
      <c r="E75" s="581"/>
      <c r="F75" s="582"/>
      <c r="G75" s="45">
        <f>+IF(J72&gt;10,10,J72)</f>
        <v>2</v>
      </c>
      <c r="H75" s="46">
        <f>IF((J72-G75)&gt;10,10,(J72-G75))</f>
        <v>0</v>
      </c>
      <c r="I75" s="46">
        <f>+IF((J72-G75-H75)&gt;10,10,(J72-G75-H75))</f>
        <v>0</v>
      </c>
      <c r="J75" s="87">
        <f>IF((J72-G75-H75-I75)&gt;0,(J72-G75-H75-I75),0)</f>
        <v>0</v>
      </c>
      <c r="K75" s="628"/>
      <c r="L75" s="88"/>
      <c r="M75" s="88"/>
      <c r="N75" s="88"/>
    </row>
    <row r="76" ht="38.25" customHeight="1" spans="1:14">
      <c r="A76" s="580" t="s">
        <v>28</v>
      </c>
      <c r="B76" s="581"/>
      <c r="C76" s="581"/>
      <c r="D76" s="581"/>
      <c r="E76" s="581"/>
      <c r="F76" s="582"/>
      <c r="G76" s="47" t="str">
        <f>IF(N76&lt;0,"Tiền nước đã nộp còn dư thừa","- Nợ chưa thanh toán hết 09/07/2022/Oustanding Debt of Jul 09, 2022")</f>
        <v>- Nợ chưa thanh toán hết 09/07/2022/Oustanding Debt of Jul 09, 2022</v>
      </c>
      <c r="H76" s="48"/>
      <c r="I76" s="48"/>
      <c r="J76" s="48"/>
      <c r="K76" s="48"/>
      <c r="L76" s="48"/>
      <c r="M76" s="89"/>
      <c r="N76" s="90">
        <f>VLOOKUP(D68,'WC manor'!F$1:S$518,14,0)</f>
        <v>37616</v>
      </c>
    </row>
    <row r="77" ht="27.75" customHeight="1" spans="1:14">
      <c r="A77" s="585" t="s">
        <v>29</v>
      </c>
      <c r="B77" s="586"/>
      <c r="C77" s="586"/>
      <c r="D77" s="586"/>
      <c r="E77" s="586"/>
      <c r="F77" s="587"/>
      <c r="G77" s="49" t="str">
        <f>IF(N77&lt;100,"Tiền còn dư thừa sau khi trừ tiền nước tháng 06/2022","Tổng cộng (Amount Owing)")</f>
        <v>Tổng cộng (Amount Owing)</v>
      </c>
      <c r="H77" s="50"/>
      <c r="I77" s="50"/>
      <c r="J77" s="50"/>
      <c r="K77" s="50"/>
      <c r="L77" s="50"/>
      <c r="M77" s="92"/>
      <c r="N77" s="629">
        <f>N74+N76</f>
        <v>52662</v>
      </c>
    </row>
    <row r="78" ht="16.5" customHeight="1" spans="1:14">
      <c r="A78" s="585" t="s">
        <v>30</v>
      </c>
      <c r="B78" s="586"/>
      <c r="C78" s="586"/>
      <c r="D78" s="586"/>
      <c r="E78" s="586"/>
      <c r="F78" s="587"/>
      <c r="G78" s="588" t="s">
        <v>31</v>
      </c>
      <c r="H78" s="589" t="str">
        <f>[10]!vnd(N77)</f>
        <v>Naêm möôi hai ngaøn saùu traêm saùu möôi hai ñoàng  </v>
      </c>
      <c r="I78" s="589"/>
      <c r="J78" s="589"/>
      <c r="K78" s="589"/>
      <c r="L78" s="589"/>
      <c r="M78" s="589"/>
      <c r="N78" s="630"/>
    </row>
    <row r="79" ht="20.25" customHeight="1" spans="1:14">
      <c r="A79" s="53" t="s">
        <v>32</v>
      </c>
      <c r="B79" s="54"/>
      <c r="C79" s="54"/>
      <c r="D79" s="54"/>
      <c r="E79" s="54"/>
      <c r="F79" s="55"/>
      <c r="G79" s="638" t="s">
        <v>33</v>
      </c>
      <c r="H79" s="639" t="str">
        <f>[10]!vnd_us(N77)</f>
        <v>Fifty two thousand six hundred sixty two Vietnamese dong and xu </v>
      </c>
      <c r="I79" s="639"/>
      <c r="J79" s="639"/>
      <c r="K79" s="639"/>
      <c r="L79" s="639"/>
      <c r="M79" s="639"/>
      <c r="N79" s="642"/>
    </row>
    <row r="80" ht="20.25" customHeight="1" spans="1:14">
      <c r="A80" s="592" t="s">
        <v>34</v>
      </c>
      <c r="B80" s="59" t="str">
        <f>"Căn hộ "&amp;P1&amp;" thanh toán tiền nước tháng 06/2022"</f>
        <v>Căn hộ B108 thanh toán tiền nước tháng 06/2022</v>
      </c>
      <c r="C80" s="59"/>
      <c r="D80" s="59"/>
      <c r="E80" s="59"/>
      <c r="F80" s="95"/>
      <c r="G80" s="640"/>
      <c r="H80" s="641"/>
      <c r="I80" s="641"/>
      <c r="J80" s="641"/>
      <c r="K80" s="641"/>
      <c r="L80" s="641"/>
      <c r="M80" s="641"/>
      <c r="N80" s="643"/>
    </row>
    <row r="81" ht="30" customHeight="1" spans="1:14">
      <c r="A81" s="58" t="str">
        <f>A52</f>
        <v>Vui lòng thanh toán đúng hạn để không bị tính phí trả chậm, quý khách đã thanh toán vui lòng bỏ qua thông báo này / Please pay service fee on time to avoid for paid addition fee. Please ignore this debit note if you've paid already</v>
      </c>
      <c r="B81" s="59"/>
      <c r="C81" s="59"/>
      <c r="D81" s="59"/>
      <c r="E81" s="59"/>
      <c r="F81" s="59"/>
      <c r="G81" s="59"/>
      <c r="H81" s="59"/>
      <c r="I81" s="59"/>
      <c r="J81" s="59"/>
      <c r="K81" s="59"/>
      <c r="L81" s="59"/>
      <c r="M81" s="59"/>
      <c r="N81" s="95"/>
    </row>
    <row r="82" spans="1:14">
      <c r="A82" s="595" t="s">
        <v>36</v>
      </c>
      <c r="B82" s="595"/>
      <c r="C82" s="595"/>
      <c r="D82" s="595"/>
      <c r="E82" s="595"/>
      <c r="F82" s="595"/>
      <c r="G82" s="595"/>
      <c r="H82" s="595" t="str">
        <f>H22</f>
        <v>    Người lập/Prepared by</v>
      </c>
      <c r="I82" s="595"/>
      <c r="J82" s="595"/>
      <c r="K82" s="595"/>
      <c r="L82" s="595"/>
      <c r="M82" s="595"/>
      <c r="N82" s="595"/>
    </row>
    <row r="83" spans="1:14">
      <c r="A83" s="555"/>
      <c r="B83" s="555"/>
      <c r="C83" s="555"/>
      <c r="D83" s="555"/>
      <c r="E83" s="555"/>
      <c r="F83" s="549"/>
      <c r="G83" s="549"/>
      <c r="H83" s="549"/>
      <c r="I83" s="549"/>
      <c r="J83" s="555"/>
      <c r="K83" s="555"/>
      <c r="L83" s="555"/>
      <c r="M83" s="549"/>
      <c r="N83" s="549"/>
    </row>
    <row r="84" spans="1:14">
      <c r="A84" s="555"/>
      <c r="B84" s="555"/>
      <c r="C84" s="555"/>
      <c r="D84" s="555"/>
      <c r="E84" s="555"/>
      <c r="F84" s="549"/>
      <c r="G84" s="549"/>
      <c r="H84" s="549"/>
      <c r="I84" s="549"/>
      <c r="J84" s="555"/>
      <c r="K84" s="555"/>
      <c r="L84" s="555"/>
      <c r="M84" s="549"/>
      <c r="N84" s="549"/>
    </row>
    <row r="85" spans="1:14">
      <c r="A85" s="555"/>
      <c r="B85" s="555"/>
      <c r="C85" s="596"/>
      <c r="D85" s="596"/>
      <c r="E85" s="596"/>
      <c r="F85" s="574"/>
      <c r="G85" s="574"/>
      <c r="H85" s="574"/>
      <c r="I85" s="574"/>
      <c r="J85" s="596"/>
      <c r="K85" s="596"/>
      <c r="L85" s="596"/>
      <c r="M85" s="549"/>
      <c r="N85" s="549"/>
    </row>
    <row r="86" spans="1:14">
      <c r="A86" s="61" t="s">
        <v>38</v>
      </c>
      <c r="B86" s="61"/>
      <c r="C86" s="61"/>
      <c r="D86" s="61"/>
      <c r="E86" s="61"/>
      <c r="F86" s="61"/>
      <c r="G86" s="61"/>
      <c r="H86" s="596" t="s">
        <v>39</v>
      </c>
      <c r="I86" s="596"/>
      <c r="J86" s="596"/>
      <c r="K86" s="596"/>
      <c r="L86" s="596"/>
      <c r="M86" s="596"/>
      <c r="N86" s="596"/>
    </row>
    <row r="87" ht="13.5" spans="1:14">
      <c r="A87" s="62" t="s">
        <v>40</v>
      </c>
      <c r="B87" s="62"/>
      <c r="C87" s="62"/>
      <c r="D87" s="62"/>
      <c r="E87" s="62"/>
      <c r="F87" s="62"/>
      <c r="G87" s="62"/>
      <c r="H87" s="597" t="s">
        <v>41</v>
      </c>
      <c r="I87" s="597"/>
      <c r="J87" s="597"/>
      <c r="K87" s="597"/>
      <c r="L87" s="597"/>
      <c r="M87" s="597"/>
      <c r="N87" s="597"/>
    </row>
    <row r="88" ht="13.5" spans="1:14">
      <c r="A88" s="63" t="s">
        <v>42</v>
      </c>
      <c r="B88" s="63"/>
      <c r="C88" s="63"/>
      <c r="D88" s="63"/>
      <c r="E88" s="63"/>
      <c r="F88" s="63"/>
      <c r="G88" s="63"/>
      <c r="H88" s="63"/>
      <c r="I88" s="63"/>
      <c r="J88" s="63"/>
      <c r="K88" s="63"/>
      <c r="L88" s="63"/>
      <c r="M88" s="63"/>
      <c r="N88" s="63"/>
    </row>
    <row r="89" ht="14.25" customHeight="1" spans="1:14">
      <c r="A89" s="64" t="str">
        <f>A60</f>
        <v>For further information, please contact  Ms.Diên- Phone number: 024. 3785 4570 (ext 113), or email: dientth.pmg@bitexco.com.vn</v>
      </c>
      <c r="B89" s="64"/>
      <c r="C89" s="64"/>
      <c r="D89" s="64"/>
      <c r="E89" s="64"/>
      <c r="F89" s="64"/>
      <c r="G89" s="64"/>
      <c r="H89" s="64"/>
      <c r="I89" s="64"/>
      <c r="J89" s="64"/>
      <c r="K89" s="64"/>
      <c r="L89" s="64"/>
      <c r="M89" s="64"/>
      <c r="N89" s="64"/>
    </row>
    <row r="90" ht="11.25" customHeight="1" spans="1:14">
      <c r="A90" s="65"/>
      <c r="B90" s="65"/>
      <c r="C90" s="65"/>
      <c r="D90" s="65"/>
      <c r="E90" s="65"/>
      <c r="F90" s="65"/>
      <c r="G90" s="65"/>
      <c r="H90" s="65"/>
      <c r="I90" s="65"/>
      <c r="J90" s="65"/>
      <c r="K90" s="65"/>
      <c r="L90" s="65"/>
      <c r="M90" s="65"/>
      <c r="N90" s="65"/>
    </row>
    <row r="91" spans="4:12">
      <c r="D91" s="599"/>
      <c r="G91" s="2"/>
      <c r="H91" s="2"/>
      <c r="I91" s="2"/>
      <c r="J91" s="2"/>
      <c r="K91" s="2"/>
      <c r="L91" s="2"/>
    </row>
    <row r="92" spans="4:14">
      <c r="D92" s="600"/>
      <c r="E92" s="551" t="s">
        <v>4</v>
      </c>
      <c r="F92" s="551"/>
      <c r="G92" s="551"/>
      <c r="H92" s="551"/>
      <c r="I92" s="551"/>
      <c r="J92" s="551"/>
      <c r="K92" s="551"/>
      <c r="L92" s="551"/>
      <c r="M92" s="551"/>
      <c r="N92" s="551"/>
    </row>
    <row r="93" spans="1:14">
      <c r="A93" s="601"/>
      <c r="B93" s="601"/>
      <c r="E93" s="4" t="s">
        <v>5</v>
      </c>
      <c r="F93" s="4"/>
      <c r="G93" s="4"/>
      <c r="H93" s="4"/>
      <c r="I93" s="4"/>
      <c r="J93" s="4"/>
      <c r="K93" s="4"/>
      <c r="L93" s="4"/>
      <c r="M93" s="4"/>
      <c r="N93" s="4"/>
    </row>
    <row r="94" ht="13.5" spans="1:12">
      <c r="A94" s="123"/>
      <c r="B94" s="123"/>
      <c r="D94" s="602"/>
      <c r="G94" s="602"/>
      <c r="I94" s="123"/>
      <c r="J94" s="602"/>
      <c r="K94" s="602"/>
      <c r="L94" s="602"/>
    </row>
    <row r="95" ht="13.5" spans="1:14">
      <c r="A95" s="554" t="s">
        <v>6</v>
      </c>
      <c r="B95" s="554"/>
      <c r="C95" s="554"/>
      <c r="D95" s="554"/>
      <c r="E95" s="554"/>
      <c r="F95" s="554"/>
      <c r="G95" s="554"/>
      <c r="H95" s="554"/>
      <c r="I95" s="554"/>
      <c r="J95" s="554"/>
      <c r="K95" s="554"/>
      <c r="L95" s="554"/>
      <c r="M95" s="554"/>
      <c r="N95" s="554"/>
    </row>
    <row r="96" ht="13.5" spans="1:12">
      <c r="A96" s="555"/>
      <c r="B96" s="555"/>
      <c r="C96" s="555"/>
      <c r="D96" s="555"/>
      <c r="E96" s="555"/>
      <c r="F96" s="555"/>
      <c r="G96" s="555"/>
      <c r="H96" s="555"/>
      <c r="I96" s="555"/>
      <c r="J96" s="555"/>
      <c r="K96" s="555"/>
      <c r="L96" s="555"/>
    </row>
    <row r="97" ht="16.5" customHeight="1" spans="1:14">
      <c r="A97" s="556" t="s">
        <v>7</v>
      </c>
      <c r="B97" s="557"/>
      <c r="C97" s="557" t="str">
        <f>C68</f>
        <v>WC 2206</v>
      </c>
      <c r="D97" s="15">
        <f>VLOOKUP(P2,'WC manor'!$E$7:$F$459,2,0)</f>
        <v>1406111646</v>
      </c>
      <c r="E97" s="15"/>
      <c r="F97" s="16"/>
      <c r="G97" s="603" t="str">
        <f>G68</f>
        <v>Tiền nước tháng 06/2022 (từ 01/06/2022 đến 01/07/2022)</v>
      </c>
      <c r="H97" s="604"/>
      <c r="I97" s="604"/>
      <c r="J97" s="604"/>
      <c r="K97" s="604"/>
      <c r="L97" s="604"/>
      <c r="M97" s="604"/>
      <c r="N97" s="633"/>
    </row>
    <row r="98" ht="13.5" spans="1:14">
      <c r="A98" s="560" t="s">
        <v>10</v>
      </c>
      <c r="B98" s="123"/>
      <c r="C98" s="605" t="str">
        <f>C69</f>
        <v>11/07/2022 -  Jul 11, 2022</v>
      </c>
      <c r="D98" s="561"/>
      <c r="E98" s="562"/>
      <c r="F98" s="563"/>
      <c r="G98" s="606" t="str">
        <f>G69</f>
        <v>Water charge of Jun 2022 (from Jun 01, 2022 to Jul 01, 2022)</v>
      </c>
      <c r="H98" s="607"/>
      <c r="I98" s="607"/>
      <c r="J98" s="607"/>
      <c r="K98" s="607"/>
      <c r="L98" s="607"/>
      <c r="M98" s="607"/>
      <c r="N98" s="634"/>
    </row>
    <row r="99" ht="21" customHeight="1" spans="1:14">
      <c r="A99" s="560" t="s">
        <v>14</v>
      </c>
      <c r="B99" s="123"/>
      <c r="C99" s="570" t="str">
        <f>VLOOKUP(P2,'WC manor'!$E$7:$G$459,3,0)</f>
        <v>Nguyễn Thanh Diệu Hương</v>
      </c>
      <c r="D99" s="570"/>
      <c r="E99" s="570"/>
      <c r="F99" s="571"/>
      <c r="G99" s="568" t="s">
        <v>15</v>
      </c>
      <c r="H99" s="569" t="s">
        <v>16</v>
      </c>
      <c r="I99" s="619" t="str">
        <f>I70</f>
        <v>Tổng số sử dụng/ Total water consumption </v>
      </c>
      <c r="J99" s="620"/>
      <c r="K99" s="78" t="str">
        <f>K70</f>
        <v>Thành tiền/ Amount</v>
      </c>
      <c r="L99" s="78" t="str">
        <f>L70</f>
        <v>Thuế VAT/ VAT tax 5%</v>
      </c>
      <c r="M99" s="78" t="str">
        <f>M70</f>
        <v>Phí BVMT/ EP fee 10%</v>
      </c>
      <c r="N99" s="78" t="str">
        <f>N70</f>
        <v>Tổng cộng/ Total amount</v>
      </c>
    </row>
    <row r="100" ht="21" customHeight="1" spans="1:14">
      <c r="A100" s="560" t="s">
        <v>22</v>
      </c>
      <c r="B100" s="123"/>
      <c r="C100" s="570" t="str">
        <f>"Căn "&amp;P2&amp;" The Manor Hà Nội"</f>
        <v>Căn C412 The Manor Hà Nội</v>
      </c>
      <c r="D100" s="570"/>
      <c r="E100" s="570"/>
      <c r="F100" s="571"/>
      <c r="G100" s="572"/>
      <c r="H100" s="573"/>
      <c r="I100" s="621"/>
      <c r="J100" s="622"/>
      <c r="K100" s="79"/>
      <c r="L100" s="79"/>
      <c r="M100" s="79"/>
      <c r="N100" s="79"/>
    </row>
    <row r="101" ht="17.25" customHeight="1" spans="1:14">
      <c r="A101" s="560" t="s">
        <v>23</v>
      </c>
      <c r="B101" s="574"/>
      <c r="C101" s="561" t="str">
        <f>C72</f>
        <v>15/07/2022 - Jul 15, 2022</v>
      </c>
      <c r="E101" s="562"/>
      <c r="F101" s="563"/>
      <c r="G101" s="572">
        <f>VLOOKUP(D97,'WC manor'!$F$1:$I$518,4,0)</f>
        <v>1987</v>
      </c>
      <c r="H101" s="573">
        <f>VLOOKUP(D97,'WC manor'!$F$1:$H$518,3,0)</f>
        <v>1999</v>
      </c>
      <c r="I101" s="573"/>
      <c r="J101" s="635">
        <f>H101-G101</f>
        <v>12</v>
      </c>
      <c r="K101" s="625"/>
      <c r="L101" s="625"/>
      <c r="M101" s="625"/>
      <c r="N101" s="625"/>
    </row>
    <row r="102" spans="1:14">
      <c r="A102" s="575" t="s">
        <v>25</v>
      </c>
      <c r="B102" s="576"/>
      <c r="C102" s="576"/>
      <c r="D102" s="576"/>
      <c r="E102" s="576"/>
      <c r="F102" s="577"/>
      <c r="G102" s="578" t="s">
        <v>26</v>
      </c>
      <c r="H102" s="579"/>
      <c r="I102" s="579"/>
      <c r="J102" s="624"/>
      <c r="K102" s="625"/>
      <c r="L102" s="625"/>
      <c r="M102" s="625"/>
      <c r="N102" s="625"/>
    </row>
    <row r="103" ht="21.75" customHeight="1" spans="1:14">
      <c r="A103" s="580" t="s">
        <v>44</v>
      </c>
      <c r="B103" s="581"/>
      <c r="C103" s="581"/>
      <c r="D103" s="581"/>
      <c r="E103" s="581"/>
      <c r="F103" s="582"/>
      <c r="G103" s="583">
        <f>ROUND(6869/1.05,0)</f>
        <v>6542</v>
      </c>
      <c r="H103" s="584">
        <f>ROUND(8110/1.05,0)</f>
        <v>7724</v>
      </c>
      <c r="I103" s="584">
        <f>ROUND(9969/1.05,0)</f>
        <v>9494</v>
      </c>
      <c r="J103" s="626">
        <f>ROUND(18318/1.05,0)</f>
        <v>17446</v>
      </c>
      <c r="K103" s="85">
        <f>ROUND((G103*G104)+(H103*H104)+(I103*I104)+(J103*J104),0)</f>
        <v>80868</v>
      </c>
      <c r="L103" s="85">
        <f>ROUND(K103*0.05,0)</f>
        <v>4043</v>
      </c>
      <c r="M103" s="85">
        <f>ROUND(K103*0.1,0)</f>
        <v>8087</v>
      </c>
      <c r="N103" s="85">
        <f>K103+L103+M103</f>
        <v>92998</v>
      </c>
    </row>
    <row r="104" ht="17.25" customHeight="1" spans="1:14">
      <c r="A104" s="580"/>
      <c r="B104" s="581"/>
      <c r="C104" s="581"/>
      <c r="D104" s="581"/>
      <c r="E104" s="581"/>
      <c r="F104" s="582"/>
      <c r="G104" s="45">
        <f>+IF(J101&gt;10,10,J101)</f>
        <v>10</v>
      </c>
      <c r="H104" s="46">
        <f>IF((J101-G104)&gt;10,10,(J101-G104))</f>
        <v>2</v>
      </c>
      <c r="I104" s="46">
        <f>+IF((J101-G104-H104)&gt;10,10,(J101-G104-H104))</f>
        <v>0</v>
      </c>
      <c r="J104" s="87">
        <f>IF((J101-G104-H104-I104)&gt;0,(J101-G104-H104-I104),0)</f>
        <v>0</v>
      </c>
      <c r="K104" s="88"/>
      <c r="L104" s="88"/>
      <c r="M104" s="88"/>
      <c r="N104" s="88"/>
    </row>
    <row r="105" ht="38.25" customHeight="1" spans="1:14">
      <c r="A105" s="580" t="s">
        <v>28</v>
      </c>
      <c r="B105" s="581"/>
      <c r="C105" s="581"/>
      <c r="D105" s="581"/>
      <c r="E105" s="581"/>
      <c r="F105" s="582"/>
      <c r="G105" s="47" t="str">
        <f>IF(N105&lt;0,"Tiền nước đã nộp còn dư thừa","- Nợ chưa thanh toán hết 09/07/2022/Oustanding Debt of Jul 09, 2022")</f>
        <v>- Nợ chưa thanh toán hết 09/07/2022/Oustanding Debt of Jul 09, 2022</v>
      </c>
      <c r="H105" s="48"/>
      <c r="I105" s="48"/>
      <c r="J105" s="48"/>
      <c r="K105" s="48"/>
      <c r="L105" s="48"/>
      <c r="M105" s="89"/>
      <c r="N105" s="90">
        <f>VLOOKUP(D97,'WC manor'!F$1:S518,14,0)</f>
        <v>0</v>
      </c>
    </row>
    <row r="106" ht="27.75" customHeight="1" spans="1:14">
      <c r="A106" s="585" t="s">
        <v>45</v>
      </c>
      <c r="B106" s="586"/>
      <c r="C106" s="586"/>
      <c r="D106" s="586"/>
      <c r="E106" s="586"/>
      <c r="F106" s="587"/>
      <c r="G106" s="49" t="str">
        <f>IF(N106&lt;100,"Tiền còn dư thừa sau khi trừ tiền nước tháng 06/2022","Tổng cộng (Amount Owing)")</f>
        <v>Tổng cộng (Amount Owing)</v>
      </c>
      <c r="H106" s="50"/>
      <c r="I106" s="50"/>
      <c r="J106" s="50"/>
      <c r="K106" s="50"/>
      <c r="L106" s="50"/>
      <c r="M106" s="92"/>
      <c r="N106" s="90">
        <f>N103+N105</f>
        <v>92998</v>
      </c>
    </row>
    <row r="107" ht="16.5" customHeight="1" spans="1:14">
      <c r="A107" s="585" t="s">
        <v>30</v>
      </c>
      <c r="B107" s="586"/>
      <c r="C107" s="586"/>
      <c r="D107" s="586"/>
      <c r="E107" s="586"/>
      <c r="F107" s="587"/>
      <c r="G107" s="588" t="s">
        <v>31</v>
      </c>
      <c r="H107" s="608" t="str">
        <f>[10]!vnd(N106)</f>
        <v>Chín möôi hai ngaøn chín traêm chín möôi taùm ñoàng  </v>
      </c>
      <c r="I107" s="636"/>
      <c r="J107" s="636"/>
      <c r="K107" s="636"/>
      <c r="L107" s="636"/>
      <c r="M107" s="636"/>
      <c r="N107" s="637"/>
    </row>
    <row r="108" ht="20.25" customHeight="1" spans="1:14">
      <c r="A108" s="585" t="s">
        <v>32</v>
      </c>
      <c r="B108" s="586"/>
      <c r="C108" s="586"/>
      <c r="D108" s="586"/>
      <c r="E108" s="586"/>
      <c r="F108" s="587"/>
      <c r="G108" s="638" t="s">
        <v>33</v>
      </c>
      <c r="H108" s="639" t="str">
        <f>[10]!vnd_us(N106)</f>
        <v>Ninety two thousand nine hundred ninety eight Vietnamese dong and xu </v>
      </c>
      <c r="I108" s="639"/>
      <c r="J108" s="639"/>
      <c r="K108" s="639"/>
      <c r="L108" s="639"/>
      <c r="M108" s="639"/>
      <c r="N108" s="642"/>
    </row>
    <row r="109" ht="20.25" customHeight="1" spans="1:14">
      <c r="A109" s="609" t="s">
        <v>34</v>
      </c>
      <c r="B109" s="610" t="str">
        <f>"Căn hộ "&amp;P2&amp;" thanh toán tiền nước tháng 06/2022"</f>
        <v>Căn hộ C412 thanh toán tiền nước tháng 06/2022</v>
      </c>
      <c r="C109" s="610"/>
      <c r="D109" s="610"/>
      <c r="E109" s="610"/>
      <c r="F109" s="611"/>
      <c r="G109" s="640"/>
      <c r="H109" s="641"/>
      <c r="I109" s="641"/>
      <c r="J109" s="641"/>
      <c r="K109" s="641"/>
      <c r="L109" s="641"/>
      <c r="M109" s="641"/>
      <c r="N109" s="643"/>
    </row>
    <row r="110" ht="30" customHeight="1" spans="1:14">
      <c r="A110" s="612" t="str">
        <f>A81</f>
        <v>Vui lòng thanh toán đúng hạn để không bị tính phí trả chậm, quý khách đã thanh toán vui lòng bỏ qua thông báo này / Please pay service fee on time to avoid for paid addition fee. Please ignore this debit note if you've paid already</v>
      </c>
      <c r="B110" s="613"/>
      <c r="C110" s="613"/>
      <c r="D110" s="613"/>
      <c r="E110" s="613"/>
      <c r="F110" s="613"/>
      <c r="G110" s="613"/>
      <c r="H110" s="613"/>
      <c r="I110" s="613"/>
      <c r="J110" s="613"/>
      <c r="K110" s="613"/>
      <c r="L110" s="613"/>
      <c r="M110" s="613"/>
      <c r="N110" s="644"/>
    </row>
    <row r="111" spans="1:14">
      <c r="A111" s="595" t="s">
        <v>36</v>
      </c>
      <c r="B111" s="595"/>
      <c r="C111" s="595"/>
      <c r="D111" s="595"/>
      <c r="E111" s="595"/>
      <c r="F111" s="595"/>
      <c r="G111" s="595"/>
      <c r="H111" s="595" t="str">
        <f>H82</f>
        <v>    Người lập/Prepared by</v>
      </c>
      <c r="I111" s="595"/>
      <c r="J111" s="595"/>
      <c r="K111" s="595"/>
      <c r="L111" s="595"/>
      <c r="M111" s="595"/>
      <c r="N111" s="595"/>
    </row>
    <row r="112" spans="1:14">
      <c r="A112" s="555"/>
      <c r="B112" s="555"/>
      <c r="C112" s="555"/>
      <c r="D112" s="555"/>
      <c r="E112" s="555"/>
      <c r="F112" s="549"/>
      <c r="G112" s="549"/>
      <c r="H112" s="549"/>
      <c r="I112" s="549"/>
      <c r="J112" s="555"/>
      <c r="K112" s="555"/>
      <c r="L112" s="555"/>
      <c r="M112" s="549"/>
      <c r="N112" s="549"/>
    </row>
    <row r="113" spans="1:14">
      <c r="A113" s="555"/>
      <c r="B113" s="555"/>
      <c r="C113" s="555"/>
      <c r="D113" s="555"/>
      <c r="E113" s="555"/>
      <c r="F113" s="549"/>
      <c r="G113" s="549"/>
      <c r="H113" s="549"/>
      <c r="I113" s="549"/>
      <c r="J113" s="555"/>
      <c r="K113" s="555"/>
      <c r="L113" s="555"/>
      <c r="M113" s="549"/>
      <c r="N113" s="549"/>
    </row>
    <row r="114" spans="1:14">
      <c r="A114" s="555"/>
      <c r="B114" s="555"/>
      <c r="C114" s="596"/>
      <c r="D114" s="596"/>
      <c r="E114" s="596"/>
      <c r="F114" s="574"/>
      <c r="G114" s="574"/>
      <c r="H114" s="574"/>
      <c r="I114" s="574"/>
      <c r="J114" s="596"/>
      <c r="K114" s="596"/>
      <c r="L114" s="596"/>
      <c r="M114" s="549"/>
      <c r="N114" s="549"/>
    </row>
    <row r="115" spans="1:14">
      <c r="A115" s="61" t="s">
        <v>38</v>
      </c>
      <c r="B115" s="61"/>
      <c r="C115" s="61"/>
      <c r="D115" s="61"/>
      <c r="E115" s="61"/>
      <c r="F115" s="61"/>
      <c r="G115" s="61"/>
      <c r="H115" s="596" t="s">
        <v>39</v>
      </c>
      <c r="I115" s="596"/>
      <c r="J115" s="596"/>
      <c r="K115" s="596"/>
      <c r="L115" s="596"/>
      <c r="M115" s="596"/>
      <c r="N115" s="596"/>
    </row>
    <row r="116" ht="13.5" spans="1:14">
      <c r="A116" s="62" t="s">
        <v>40</v>
      </c>
      <c r="B116" s="62"/>
      <c r="C116" s="62"/>
      <c r="D116" s="62"/>
      <c r="E116" s="62"/>
      <c r="F116" s="62"/>
      <c r="G116" s="62"/>
      <c r="H116" s="597" t="s">
        <v>41</v>
      </c>
      <c r="I116" s="597"/>
      <c r="J116" s="597"/>
      <c r="K116" s="597"/>
      <c r="L116" s="597"/>
      <c r="M116" s="597"/>
      <c r="N116" s="597"/>
    </row>
    <row r="117" ht="13.5" spans="1:14">
      <c r="A117" s="63" t="s">
        <v>42</v>
      </c>
      <c r="B117" s="63"/>
      <c r="C117" s="63"/>
      <c r="D117" s="63"/>
      <c r="E117" s="63"/>
      <c r="F117" s="63"/>
      <c r="G117" s="63"/>
      <c r="H117" s="63"/>
      <c r="I117" s="63"/>
      <c r="J117" s="63"/>
      <c r="K117" s="63"/>
      <c r="L117" s="63"/>
      <c r="M117" s="63"/>
      <c r="N117" s="63"/>
    </row>
    <row r="118" spans="1:14">
      <c r="A118" s="64" t="str">
        <f>A60</f>
        <v>For further information, please contact  Ms.Diên- Phone number: 024. 3785 4570 (ext 113), or email: dientth.pmg@bitexco.com.vn</v>
      </c>
      <c r="B118" s="64"/>
      <c r="C118" s="64"/>
      <c r="D118" s="64"/>
      <c r="E118" s="64"/>
      <c r="F118" s="64"/>
      <c r="G118" s="64"/>
      <c r="H118" s="64"/>
      <c r="I118" s="64"/>
      <c r="J118" s="64"/>
      <c r="K118" s="64"/>
      <c r="L118" s="64"/>
      <c r="M118" s="64"/>
      <c r="N118" s="64"/>
    </row>
  </sheetData>
  <mergeCells count="163">
    <mergeCell ref="D3:N3"/>
    <mergeCell ref="D4:N4"/>
    <mergeCell ref="A6:N6"/>
    <mergeCell ref="D8:E8"/>
    <mergeCell ref="G8:N8"/>
    <mergeCell ref="G9:N9"/>
    <mergeCell ref="C10:F10"/>
    <mergeCell ref="C11:F11"/>
    <mergeCell ref="I12:J12"/>
    <mergeCell ref="A13:F13"/>
    <mergeCell ref="G13:J13"/>
    <mergeCell ref="A16:F16"/>
    <mergeCell ref="G16:M16"/>
    <mergeCell ref="A17:F17"/>
    <mergeCell ref="G17:M17"/>
    <mergeCell ref="A18:F18"/>
    <mergeCell ref="H18:N18"/>
    <mergeCell ref="A19:F19"/>
    <mergeCell ref="B20:F20"/>
    <mergeCell ref="A21:N21"/>
    <mergeCell ref="A22:G22"/>
    <mergeCell ref="H22:N22"/>
    <mergeCell ref="A26:G26"/>
    <mergeCell ref="H26:N26"/>
    <mergeCell ref="A27:G27"/>
    <mergeCell ref="H27:N27"/>
    <mergeCell ref="A28:N28"/>
    <mergeCell ref="A29:N29"/>
    <mergeCell ref="E34:N34"/>
    <mergeCell ref="A37:N37"/>
    <mergeCell ref="D39:E39"/>
    <mergeCell ref="G39:N39"/>
    <mergeCell ref="G40:N40"/>
    <mergeCell ref="C41:F41"/>
    <mergeCell ref="C42:F42"/>
    <mergeCell ref="A44:F44"/>
    <mergeCell ref="G44:J44"/>
    <mergeCell ref="A47:F47"/>
    <mergeCell ref="G47:M47"/>
    <mergeCell ref="A48:F48"/>
    <mergeCell ref="G48:M48"/>
    <mergeCell ref="A49:F49"/>
    <mergeCell ref="A50:F50"/>
    <mergeCell ref="B51:F51"/>
    <mergeCell ref="A52:N52"/>
    <mergeCell ref="A53:G53"/>
    <mergeCell ref="H53:N53"/>
    <mergeCell ref="A57:G57"/>
    <mergeCell ref="H57:N57"/>
    <mergeCell ref="A58:G58"/>
    <mergeCell ref="H58:N58"/>
    <mergeCell ref="A59:N59"/>
    <mergeCell ref="A60:N60"/>
    <mergeCell ref="D63:N63"/>
    <mergeCell ref="D64:N64"/>
    <mergeCell ref="A66:N66"/>
    <mergeCell ref="D68:E68"/>
    <mergeCell ref="G68:N68"/>
    <mergeCell ref="G69:N69"/>
    <mergeCell ref="C70:F70"/>
    <mergeCell ref="C71:F71"/>
    <mergeCell ref="A73:F73"/>
    <mergeCell ref="G73:J73"/>
    <mergeCell ref="A76:F76"/>
    <mergeCell ref="G76:M76"/>
    <mergeCell ref="A77:F77"/>
    <mergeCell ref="G77:M77"/>
    <mergeCell ref="A78:F78"/>
    <mergeCell ref="H78:N78"/>
    <mergeCell ref="A79:F79"/>
    <mergeCell ref="B80:F80"/>
    <mergeCell ref="A81:N81"/>
    <mergeCell ref="A82:G82"/>
    <mergeCell ref="H82:N82"/>
    <mergeCell ref="A86:G86"/>
    <mergeCell ref="H86:N86"/>
    <mergeCell ref="A87:G87"/>
    <mergeCell ref="H87:N87"/>
    <mergeCell ref="A88:N88"/>
    <mergeCell ref="A89:N89"/>
    <mergeCell ref="E92:N92"/>
    <mergeCell ref="A95:N95"/>
    <mergeCell ref="D97:E97"/>
    <mergeCell ref="G97:N97"/>
    <mergeCell ref="G98:N98"/>
    <mergeCell ref="C99:F99"/>
    <mergeCell ref="C100:F100"/>
    <mergeCell ref="A102:F102"/>
    <mergeCell ref="G102:J102"/>
    <mergeCell ref="A105:F105"/>
    <mergeCell ref="G105:M105"/>
    <mergeCell ref="A106:F106"/>
    <mergeCell ref="G106:M106"/>
    <mergeCell ref="A107:F107"/>
    <mergeCell ref="A108:F108"/>
    <mergeCell ref="B109:F109"/>
    <mergeCell ref="A110:N110"/>
    <mergeCell ref="A111:G111"/>
    <mergeCell ref="H111:N111"/>
    <mergeCell ref="A115:G115"/>
    <mergeCell ref="H115:N115"/>
    <mergeCell ref="A116:G116"/>
    <mergeCell ref="H116:N116"/>
    <mergeCell ref="A117:N117"/>
    <mergeCell ref="A118:N118"/>
    <mergeCell ref="G10:G11"/>
    <mergeCell ref="G19:G20"/>
    <mergeCell ref="G41:G42"/>
    <mergeCell ref="G50:G51"/>
    <mergeCell ref="G70:G71"/>
    <mergeCell ref="G79:G80"/>
    <mergeCell ref="G99:G100"/>
    <mergeCell ref="G108:G109"/>
    <mergeCell ref="H10:H11"/>
    <mergeCell ref="H41:H42"/>
    <mergeCell ref="H70:H71"/>
    <mergeCell ref="H99:H100"/>
    <mergeCell ref="K10:K11"/>
    <mergeCell ref="K14:K15"/>
    <mergeCell ref="K41:K42"/>
    <mergeCell ref="K45:K46"/>
    <mergeCell ref="K70:K71"/>
    <mergeCell ref="K74:K75"/>
    <mergeCell ref="K99:K100"/>
    <mergeCell ref="K103:K104"/>
    <mergeCell ref="L10:L11"/>
    <mergeCell ref="L14:L15"/>
    <mergeCell ref="L41:L42"/>
    <mergeCell ref="L45:L46"/>
    <mergeCell ref="L70:L71"/>
    <mergeCell ref="L74:L75"/>
    <mergeCell ref="L99:L100"/>
    <mergeCell ref="L103:L104"/>
    <mergeCell ref="M10:M11"/>
    <mergeCell ref="M14:M15"/>
    <mergeCell ref="M41:M42"/>
    <mergeCell ref="M45:M46"/>
    <mergeCell ref="M70:M71"/>
    <mergeCell ref="M74:M75"/>
    <mergeCell ref="M99:M100"/>
    <mergeCell ref="M103:M104"/>
    <mergeCell ref="N10:N11"/>
    <mergeCell ref="N14:N15"/>
    <mergeCell ref="N41:N42"/>
    <mergeCell ref="N45:N46"/>
    <mergeCell ref="N70:N71"/>
    <mergeCell ref="N74:N75"/>
    <mergeCell ref="N99:N100"/>
    <mergeCell ref="N103:N104"/>
    <mergeCell ref="H108:N109"/>
    <mergeCell ref="A103:F104"/>
    <mergeCell ref="I99:J100"/>
    <mergeCell ref="H79:N80"/>
    <mergeCell ref="A74:F75"/>
    <mergeCell ref="I70:J71"/>
    <mergeCell ref="A64:C65"/>
    <mergeCell ref="A4:C5"/>
    <mergeCell ref="I10:J11"/>
    <mergeCell ref="A14:F15"/>
    <mergeCell ref="H19:N20"/>
    <mergeCell ref="A45:F46"/>
    <mergeCell ref="H50:N51"/>
    <mergeCell ref="I41:J42"/>
  </mergeCells>
  <pageMargins left="0.12" right="0" top="0.1" bottom="0" header="0" footer="0"/>
  <pageSetup paperSize="9" scale="85" orientation="portrait" verticalDpi="18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AA469"/>
  <sheetViews>
    <sheetView workbookViewId="0">
      <pane xSplit="7" ySplit="6" topLeftCell="O7" activePane="bottomRight" state="frozen"/>
      <selection/>
      <selection pane="topRight"/>
      <selection pane="bottomLeft"/>
      <selection pane="bottomRight" activeCell="S7" sqref="S7"/>
    </sheetView>
  </sheetViews>
  <sheetFormatPr defaultColWidth="9" defaultRowHeight="12.75"/>
  <cols>
    <col min="1" max="1" width="9.14285714285714" style="226" customWidth="1"/>
    <col min="2" max="2" width="5.57142857142857" style="226" customWidth="1"/>
    <col min="3" max="3" width="11.8571428571429" style="228" customWidth="1"/>
    <col min="4" max="4" width="14.1428571428571" style="396" customWidth="1"/>
    <col min="5" max="5" width="14" style="226" customWidth="1"/>
    <col min="6" max="6" width="13.2857142857143" style="226" customWidth="1"/>
    <col min="7" max="7" width="22.7142857142857" style="397" customWidth="1"/>
    <col min="8" max="8" width="11.2857142857143" style="232" customWidth="1"/>
    <col min="9" max="9" width="9.85714285714286" style="232" customWidth="1"/>
    <col min="10" max="10" width="9.14285714285714" style="226" customWidth="1"/>
    <col min="11" max="11" width="10.2857142857143" style="226" customWidth="1"/>
    <col min="12" max="13" width="9.14285714285714" style="226" customWidth="1"/>
    <col min="14" max="14" width="10.7142857142857" style="226" customWidth="1"/>
    <col min="15" max="16" width="12.8571428571429" style="233" customWidth="1"/>
    <col min="17" max="17" width="14.8571428571429" style="233" customWidth="1"/>
    <col min="18" max="18" width="14" style="398" customWidth="1"/>
    <col min="19" max="19" width="15" style="399" customWidth="1"/>
    <col min="20" max="20" width="17" style="400" customWidth="1"/>
    <col min="21" max="21" width="64.1428571428571" style="226" hidden="1" customWidth="1"/>
    <col min="22" max="22" width="71" style="226" hidden="1" customWidth="1"/>
    <col min="23" max="23" width="17" style="401" customWidth="1"/>
    <col min="24" max="24" width="17" style="400" customWidth="1"/>
    <col min="25" max="25" width="17" style="401" customWidth="1"/>
    <col min="26" max="26" width="17" style="400" customWidth="1"/>
    <col min="27" max="27" width="50.1428571428571" style="402" customWidth="1"/>
    <col min="28" max="249" width="9.14285714285714" style="226"/>
    <col min="250" max="250" width="9.14285714285714" style="226" customWidth="1"/>
    <col min="251" max="251" width="5.57142857142857" style="226" customWidth="1"/>
    <col min="252" max="253" width="9.14285714285714" style="226" customWidth="1"/>
    <col min="254" max="254" width="9.28571428571429" style="226" customWidth="1"/>
    <col min="255" max="255" width="10.5714285714286" style="226" customWidth="1"/>
    <col min="256" max="256" width="25.4285714285714" style="226" customWidth="1"/>
    <col min="257" max="265" width="9.14285714285714" style="226" customWidth="1"/>
    <col min="266" max="266" width="14.8571428571429" style="226" customWidth="1"/>
    <col min="267" max="267" width="12.4285714285714" style="226" customWidth="1"/>
    <col min="268" max="268" width="15" style="226" customWidth="1"/>
    <col min="269" max="269" width="72.8571428571429" style="226" customWidth="1"/>
    <col min="270" max="270" width="84.7142857142857" style="226" customWidth="1"/>
    <col min="271" max="505" width="9.14285714285714" style="226"/>
    <col min="506" max="506" width="9.14285714285714" style="226" customWidth="1"/>
    <col min="507" max="507" width="5.57142857142857" style="226" customWidth="1"/>
    <col min="508" max="509" width="9.14285714285714" style="226" customWidth="1"/>
    <col min="510" max="510" width="9.28571428571429" style="226" customWidth="1"/>
    <col min="511" max="511" width="10.5714285714286" style="226" customWidth="1"/>
    <col min="512" max="512" width="25.4285714285714" style="226" customWidth="1"/>
    <col min="513" max="521" width="9.14285714285714" style="226" customWidth="1"/>
    <col min="522" max="522" width="14.8571428571429" style="226" customWidth="1"/>
    <col min="523" max="523" width="12.4285714285714" style="226" customWidth="1"/>
    <col min="524" max="524" width="15" style="226" customWidth="1"/>
    <col min="525" max="525" width="72.8571428571429" style="226" customWidth="1"/>
    <col min="526" max="526" width="84.7142857142857" style="226" customWidth="1"/>
    <col min="527" max="761" width="9.14285714285714" style="226"/>
    <col min="762" max="762" width="9.14285714285714" style="226" customWidth="1"/>
    <col min="763" max="763" width="5.57142857142857" style="226" customWidth="1"/>
    <col min="764" max="765" width="9.14285714285714" style="226" customWidth="1"/>
    <col min="766" max="766" width="9.28571428571429" style="226" customWidth="1"/>
    <col min="767" max="767" width="10.5714285714286" style="226" customWidth="1"/>
    <col min="768" max="768" width="25.4285714285714" style="226" customWidth="1"/>
    <col min="769" max="777" width="9.14285714285714" style="226" customWidth="1"/>
    <col min="778" max="778" width="14.8571428571429" style="226" customWidth="1"/>
    <col min="779" max="779" width="12.4285714285714" style="226" customWidth="1"/>
    <col min="780" max="780" width="15" style="226" customWidth="1"/>
    <col min="781" max="781" width="72.8571428571429" style="226" customWidth="1"/>
    <col min="782" max="782" width="84.7142857142857" style="226" customWidth="1"/>
    <col min="783" max="1017" width="9.14285714285714" style="226"/>
    <col min="1018" max="1018" width="9.14285714285714" style="226" customWidth="1"/>
    <col min="1019" max="1019" width="5.57142857142857" style="226" customWidth="1"/>
    <col min="1020" max="1021" width="9.14285714285714" style="226" customWidth="1"/>
    <col min="1022" max="1022" width="9.28571428571429" style="226" customWidth="1"/>
    <col min="1023" max="1023" width="10.5714285714286" style="226" customWidth="1"/>
    <col min="1024" max="1024" width="25.4285714285714" style="226" customWidth="1"/>
    <col min="1025" max="1033" width="9.14285714285714" style="226" customWidth="1"/>
    <col min="1034" max="1034" width="14.8571428571429" style="226" customWidth="1"/>
    <col min="1035" max="1035" width="12.4285714285714" style="226" customWidth="1"/>
    <col min="1036" max="1036" width="15" style="226" customWidth="1"/>
    <col min="1037" max="1037" width="72.8571428571429" style="226" customWidth="1"/>
    <col min="1038" max="1038" width="84.7142857142857" style="226" customWidth="1"/>
    <col min="1039" max="1273" width="9.14285714285714" style="226"/>
    <col min="1274" max="1274" width="9.14285714285714" style="226" customWidth="1"/>
    <col min="1275" max="1275" width="5.57142857142857" style="226" customWidth="1"/>
    <col min="1276" max="1277" width="9.14285714285714" style="226" customWidth="1"/>
    <col min="1278" max="1278" width="9.28571428571429" style="226" customWidth="1"/>
    <col min="1279" max="1279" width="10.5714285714286" style="226" customWidth="1"/>
    <col min="1280" max="1280" width="25.4285714285714" style="226" customWidth="1"/>
    <col min="1281" max="1289" width="9.14285714285714" style="226" customWidth="1"/>
    <col min="1290" max="1290" width="14.8571428571429" style="226" customWidth="1"/>
    <col min="1291" max="1291" width="12.4285714285714" style="226" customWidth="1"/>
    <col min="1292" max="1292" width="15" style="226" customWidth="1"/>
    <col min="1293" max="1293" width="72.8571428571429" style="226" customWidth="1"/>
    <col min="1294" max="1294" width="84.7142857142857" style="226" customWidth="1"/>
    <col min="1295" max="1529" width="9.14285714285714" style="226"/>
    <col min="1530" max="1530" width="9.14285714285714" style="226" customWidth="1"/>
    <col min="1531" max="1531" width="5.57142857142857" style="226" customWidth="1"/>
    <col min="1532" max="1533" width="9.14285714285714" style="226" customWidth="1"/>
    <col min="1534" max="1534" width="9.28571428571429" style="226" customWidth="1"/>
    <col min="1535" max="1535" width="10.5714285714286" style="226" customWidth="1"/>
    <col min="1536" max="1536" width="25.4285714285714" style="226" customWidth="1"/>
    <col min="1537" max="1545" width="9.14285714285714" style="226" customWidth="1"/>
    <col min="1546" max="1546" width="14.8571428571429" style="226" customWidth="1"/>
    <col min="1547" max="1547" width="12.4285714285714" style="226" customWidth="1"/>
    <col min="1548" max="1548" width="15" style="226" customWidth="1"/>
    <col min="1549" max="1549" width="72.8571428571429" style="226" customWidth="1"/>
    <col min="1550" max="1550" width="84.7142857142857" style="226" customWidth="1"/>
    <col min="1551" max="1785" width="9.14285714285714" style="226"/>
    <col min="1786" max="1786" width="9.14285714285714" style="226" customWidth="1"/>
    <col min="1787" max="1787" width="5.57142857142857" style="226" customWidth="1"/>
    <col min="1788" max="1789" width="9.14285714285714" style="226" customWidth="1"/>
    <col min="1790" max="1790" width="9.28571428571429" style="226" customWidth="1"/>
    <col min="1791" max="1791" width="10.5714285714286" style="226" customWidth="1"/>
    <col min="1792" max="1792" width="25.4285714285714" style="226" customWidth="1"/>
    <col min="1793" max="1801" width="9.14285714285714" style="226" customWidth="1"/>
    <col min="1802" max="1802" width="14.8571428571429" style="226" customWidth="1"/>
    <col min="1803" max="1803" width="12.4285714285714" style="226" customWidth="1"/>
    <col min="1804" max="1804" width="15" style="226" customWidth="1"/>
    <col min="1805" max="1805" width="72.8571428571429" style="226" customWidth="1"/>
    <col min="1806" max="1806" width="84.7142857142857" style="226" customWidth="1"/>
    <col min="1807" max="2041" width="9.14285714285714" style="226"/>
    <col min="2042" max="2042" width="9.14285714285714" style="226" customWidth="1"/>
    <col min="2043" max="2043" width="5.57142857142857" style="226" customWidth="1"/>
    <col min="2044" max="2045" width="9.14285714285714" style="226" customWidth="1"/>
    <col min="2046" max="2046" width="9.28571428571429" style="226" customWidth="1"/>
    <col min="2047" max="2047" width="10.5714285714286" style="226" customWidth="1"/>
    <col min="2048" max="2048" width="25.4285714285714" style="226" customWidth="1"/>
    <col min="2049" max="2057" width="9.14285714285714" style="226" customWidth="1"/>
    <col min="2058" max="2058" width="14.8571428571429" style="226" customWidth="1"/>
    <col min="2059" max="2059" width="12.4285714285714" style="226" customWidth="1"/>
    <col min="2060" max="2060" width="15" style="226" customWidth="1"/>
    <col min="2061" max="2061" width="72.8571428571429" style="226" customWidth="1"/>
    <col min="2062" max="2062" width="84.7142857142857" style="226" customWidth="1"/>
    <col min="2063" max="2297" width="9.14285714285714" style="226"/>
    <col min="2298" max="2298" width="9.14285714285714" style="226" customWidth="1"/>
    <col min="2299" max="2299" width="5.57142857142857" style="226" customWidth="1"/>
    <col min="2300" max="2301" width="9.14285714285714" style="226" customWidth="1"/>
    <col min="2302" max="2302" width="9.28571428571429" style="226" customWidth="1"/>
    <col min="2303" max="2303" width="10.5714285714286" style="226" customWidth="1"/>
    <col min="2304" max="2304" width="25.4285714285714" style="226" customWidth="1"/>
    <col min="2305" max="2313" width="9.14285714285714" style="226" customWidth="1"/>
    <col min="2314" max="2314" width="14.8571428571429" style="226" customWidth="1"/>
    <col min="2315" max="2315" width="12.4285714285714" style="226" customWidth="1"/>
    <col min="2316" max="2316" width="15" style="226" customWidth="1"/>
    <col min="2317" max="2317" width="72.8571428571429" style="226" customWidth="1"/>
    <col min="2318" max="2318" width="84.7142857142857" style="226" customWidth="1"/>
    <col min="2319" max="2553" width="9.14285714285714" style="226"/>
    <col min="2554" max="2554" width="9.14285714285714" style="226" customWidth="1"/>
    <col min="2555" max="2555" width="5.57142857142857" style="226" customWidth="1"/>
    <col min="2556" max="2557" width="9.14285714285714" style="226" customWidth="1"/>
    <col min="2558" max="2558" width="9.28571428571429" style="226" customWidth="1"/>
    <col min="2559" max="2559" width="10.5714285714286" style="226" customWidth="1"/>
    <col min="2560" max="2560" width="25.4285714285714" style="226" customWidth="1"/>
    <col min="2561" max="2569" width="9.14285714285714" style="226" customWidth="1"/>
    <col min="2570" max="2570" width="14.8571428571429" style="226" customWidth="1"/>
    <col min="2571" max="2571" width="12.4285714285714" style="226" customWidth="1"/>
    <col min="2572" max="2572" width="15" style="226" customWidth="1"/>
    <col min="2573" max="2573" width="72.8571428571429" style="226" customWidth="1"/>
    <col min="2574" max="2574" width="84.7142857142857" style="226" customWidth="1"/>
    <col min="2575" max="2809" width="9.14285714285714" style="226"/>
    <col min="2810" max="2810" width="9.14285714285714" style="226" customWidth="1"/>
    <col min="2811" max="2811" width="5.57142857142857" style="226" customWidth="1"/>
    <col min="2812" max="2813" width="9.14285714285714" style="226" customWidth="1"/>
    <col min="2814" max="2814" width="9.28571428571429" style="226" customWidth="1"/>
    <col min="2815" max="2815" width="10.5714285714286" style="226" customWidth="1"/>
    <col min="2816" max="2816" width="25.4285714285714" style="226" customWidth="1"/>
    <col min="2817" max="2825" width="9.14285714285714" style="226" customWidth="1"/>
    <col min="2826" max="2826" width="14.8571428571429" style="226" customWidth="1"/>
    <col min="2827" max="2827" width="12.4285714285714" style="226" customWidth="1"/>
    <col min="2828" max="2828" width="15" style="226" customWidth="1"/>
    <col min="2829" max="2829" width="72.8571428571429" style="226" customWidth="1"/>
    <col min="2830" max="2830" width="84.7142857142857" style="226" customWidth="1"/>
    <col min="2831" max="3065" width="9.14285714285714" style="226"/>
    <col min="3066" max="3066" width="9.14285714285714" style="226" customWidth="1"/>
    <col min="3067" max="3067" width="5.57142857142857" style="226" customWidth="1"/>
    <col min="3068" max="3069" width="9.14285714285714" style="226" customWidth="1"/>
    <col min="3070" max="3070" width="9.28571428571429" style="226" customWidth="1"/>
    <col min="3071" max="3071" width="10.5714285714286" style="226" customWidth="1"/>
    <col min="3072" max="3072" width="25.4285714285714" style="226" customWidth="1"/>
    <col min="3073" max="3081" width="9.14285714285714" style="226" customWidth="1"/>
    <col min="3082" max="3082" width="14.8571428571429" style="226" customWidth="1"/>
    <col min="3083" max="3083" width="12.4285714285714" style="226" customWidth="1"/>
    <col min="3084" max="3084" width="15" style="226" customWidth="1"/>
    <col min="3085" max="3085" width="72.8571428571429" style="226" customWidth="1"/>
    <col min="3086" max="3086" width="84.7142857142857" style="226" customWidth="1"/>
    <col min="3087" max="3321" width="9.14285714285714" style="226"/>
    <col min="3322" max="3322" width="9.14285714285714" style="226" customWidth="1"/>
    <col min="3323" max="3323" width="5.57142857142857" style="226" customWidth="1"/>
    <col min="3324" max="3325" width="9.14285714285714" style="226" customWidth="1"/>
    <col min="3326" max="3326" width="9.28571428571429" style="226" customWidth="1"/>
    <col min="3327" max="3327" width="10.5714285714286" style="226" customWidth="1"/>
    <col min="3328" max="3328" width="25.4285714285714" style="226" customWidth="1"/>
    <col min="3329" max="3337" width="9.14285714285714" style="226" customWidth="1"/>
    <col min="3338" max="3338" width="14.8571428571429" style="226" customWidth="1"/>
    <col min="3339" max="3339" width="12.4285714285714" style="226" customWidth="1"/>
    <col min="3340" max="3340" width="15" style="226" customWidth="1"/>
    <col min="3341" max="3341" width="72.8571428571429" style="226" customWidth="1"/>
    <col min="3342" max="3342" width="84.7142857142857" style="226" customWidth="1"/>
    <col min="3343" max="3577" width="9.14285714285714" style="226"/>
    <col min="3578" max="3578" width="9.14285714285714" style="226" customWidth="1"/>
    <col min="3579" max="3579" width="5.57142857142857" style="226" customWidth="1"/>
    <col min="3580" max="3581" width="9.14285714285714" style="226" customWidth="1"/>
    <col min="3582" max="3582" width="9.28571428571429" style="226" customWidth="1"/>
    <col min="3583" max="3583" width="10.5714285714286" style="226" customWidth="1"/>
    <col min="3584" max="3584" width="25.4285714285714" style="226" customWidth="1"/>
    <col min="3585" max="3593" width="9.14285714285714" style="226" customWidth="1"/>
    <col min="3594" max="3594" width="14.8571428571429" style="226" customWidth="1"/>
    <col min="3595" max="3595" width="12.4285714285714" style="226" customWidth="1"/>
    <col min="3596" max="3596" width="15" style="226" customWidth="1"/>
    <col min="3597" max="3597" width="72.8571428571429" style="226" customWidth="1"/>
    <col min="3598" max="3598" width="84.7142857142857" style="226" customWidth="1"/>
    <col min="3599" max="3833" width="9.14285714285714" style="226"/>
    <col min="3834" max="3834" width="9.14285714285714" style="226" customWidth="1"/>
    <col min="3835" max="3835" width="5.57142857142857" style="226" customWidth="1"/>
    <col min="3836" max="3837" width="9.14285714285714" style="226" customWidth="1"/>
    <col min="3838" max="3838" width="9.28571428571429" style="226" customWidth="1"/>
    <col min="3839" max="3839" width="10.5714285714286" style="226" customWidth="1"/>
    <col min="3840" max="3840" width="25.4285714285714" style="226" customWidth="1"/>
    <col min="3841" max="3849" width="9.14285714285714" style="226" customWidth="1"/>
    <col min="3850" max="3850" width="14.8571428571429" style="226" customWidth="1"/>
    <col min="3851" max="3851" width="12.4285714285714" style="226" customWidth="1"/>
    <col min="3852" max="3852" width="15" style="226" customWidth="1"/>
    <col min="3853" max="3853" width="72.8571428571429" style="226" customWidth="1"/>
    <col min="3854" max="3854" width="84.7142857142857" style="226" customWidth="1"/>
    <col min="3855" max="4089" width="9.14285714285714" style="226"/>
    <col min="4090" max="4090" width="9.14285714285714" style="226" customWidth="1"/>
    <col min="4091" max="4091" width="5.57142857142857" style="226" customWidth="1"/>
    <col min="4092" max="4093" width="9.14285714285714" style="226" customWidth="1"/>
    <col min="4094" max="4094" width="9.28571428571429" style="226" customWidth="1"/>
    <col min="4095" max="4095" width="10.5714285714286" style="226" customWidth="1"/>
    <col min="4096" max="4096" width="25.4285714285714" style="226" customWidth="1"/>
    <col min="4097" max="4105" width="9.14285714285714" style="226" customWidth="1"/>
    <col min="4106" max="4106" width="14.8571428571429" style="226" customWidth="1"/>
    <col min="4107" max="4107" width="12.4285714285714" style="226" customWidth="1"/>
    <col min="4108" max="4108" width="15" style="226" customWidth="1"/>
    <col min="4109" max="4109" width="72.8571428571429" style="226" customWidth="1"/>
    <col min="4110" max="4110" width="84.7142857142857" style="226" customWidth="1"/>
    <col min="4111" max="4345" width="9.14285714285714" style="226"/>
    <col min="4346" max="4346" width="9.14285714285714" style="226" customWidth="1"/>
    <col min="4347" max="4347" width="5.57142857142857" style="226" customWidth="1"/>
    <col min="4348" max="4349" width="9.14285714285714" style="226" customWidth="1"/>
    <col min="4350" max="4350" width="9.28571428571429" style="226" customWidth="1"/>
    <col min="4351" max="4351" width="10.5714285714286" style="226" customWidth="1"/>
    <col min="4352" max="4352" width="25.4285714285714" style="226" customWidth="1"/>
    <col min="4353" max="4361" width="9.14285714285714" style="226" customWidth="1"/>
    <col min="4362" max="4362" width="14.8571428571429" style="226" customWidth="1"/>
    <col min="4363" max="4363" width="12.4285714285714" style="226" customWidth="1"/>
    <col min="4364" max="4364" width="15" style="226" customWidth="1"/>
    <col min="4365" max="4365" width="72.8571428571429" style="226" customWidth="1"/>
    <col min="4366" max="4366" width="84.7142857142857" style="226" customWidth="1"/>
    <col min="4367" max="4601" width="9.14285714285714" style="226"/>
    <col min="4602" max="4602" width="9.14285714285714" style="226" customWidth="1"/>
    <col min="4603" max="4603" width="5.57142857142857" style="226" customWidth="1"/>
    <col min="4604" max="4605" width="9.14285714285714" style="226" customWidth="1"/>
    <col min="4606" max="4606" width="9.28571428571429" style="226" customWidth="1"/>
    <col min="4607" max="4607" width="10.5714285714286" style="226" customWidth="1"/>
    <col min="4608" max="4608" width="25.4285714285714" style="226" customWidth="1"/>
    <col min="4609" max="4617" width="9.14285714285714" style="226" customWidth="1"/>
    <col min="4618" max="4618" width="14.8571428571429" style="226" customWidth="1"/>
    <col min="4619" max="4619" width="12.4285714285714" style="226" customWidth="1"/>
    <col min="4620" max="4620" width="15" style="226" customWidth="1"/>
    <col min="4621" max="4621" width="72.8571428571429" style="226" customWidth="1"/>
    <col min="4622" max="4622" width="84.7142857142857" style="226" customWidth="1"/>
    <col min="4623" max="4857" width="9.14285714285714" style="226"/>
    <col min="4858" max="4858" width="9.14285714285714" style="226" customWidth="1"/>
    <col min="4859" max="4859" width="5.57142857142857" style="226" customWidth="1"/>
    <col min="4860" max="4861" width="9.14285714285714" style="226" customWidth="1"/>
    <col min="4862" max="4862" width="9.28571428571429" style="226" customWidth="1"/>
    <col min="4863" max="4863" width="10.5714285714286" style="226" customWidth="1"/>
    <col min="4864" max="4864" width="25.4285714285714" style="226" customWidth="1"/>
    <col min="4865" max="4873" width="9.14285714285714" style="226" customWidth="1"/>
    <col min="4874" max="4874" width="14.8571428571429" style="226" customWidth="1"/>
    <col min="4875" max="4875" width="12.4285714285714" style="226" customWidth="1"/>
    <col min="4876" max="4876" width="15" style="226" customWidth="1"/>
    <col min="4877" max="4877" width="72.8571428571429" style="226" customWidth="1"/>
    <col min="4878" max="4878" width="84.7142857142857" style="226" customWidth="1"/>
    <col min="4879" max="5113" width="9.14285714285714" style="226"/>
    <col min="5114" max="5114" width="9.14285714285714" style="226" customWidth="1"/>
    <col min="5115" max="5115" width="5.57142857142857" style="226" customWidth="1"/>
    <col min="5116" max="5117" width="9.14285714285714" style="226" customWidth="1"/>
    <col min="5118" max="5118" width="9.28571428571429" style="226" customWidth="1"/>
    <col min="5119" max="5119" width="10.5714285714286" style="226" customWidth="1"/>
    <col min="5120" max="5120" width="25.4285714285714" style="226" customWidth="1"/>
    <col min="5121" max="5129" width="9.14285714285714" style="226" customWidth="1"/>
    <col min="5130" max="5130" width="14.8571428571429" style="226" customWidth="1"/>
    <col min="5131" max="5131" width="12.4285714285714" style="226" customWidth="1"/>
    <col min="5132" max="5132" width="15" style="226" customWidth="1"/>
    <col min="5133" max="5133" width="72.8571428571429" style="226" customWidth="1"/>
    <col min="5134" max="5134" width="84.7142857142857" style="226" customWidth="1"/>
    <col min="5135" max="5369" width="9.14285714285714" style="226"/>
    <col min="5370" max="5370" width="9.14285714285714" style="226" customWidth="1"/>
    <col min="5371" max="5371" width="5.57142857142857" style="226" customWidth="1"/>
    <col min="5372" max="5373" width="9.14285714285714" style="226" customWidth="1"/>
    <col min="5374" max="5374" width="9.28571428571429" style="226" customWidth="1"/>
    <col min="5375" max="5375" width="10.5714285714286" style="226" customWidth="1"/>
    <col min="5376" max="5376" width="25.4285714285714" style="226" customWidth="1"/>
    <col min="5377" max="5385" width="9.14285714285714" style="226" customWidth="1"/>
    <col min="5386" max="5386" width="14.8571428571429" style="226" customWidth="1"/>
    <col min="5387" max="5387" width="12.4285714285714" style="226" customWidth="1"/>
    <col min="5388" max="5388" width="15" style="226" customWidth="1"/>
    <col min="5389" max="5389" width="72.8571428571429" style="226" customWidth="1"/>
    <col min="5390" max="5390" width="84.7142857142857" style="226" customWidth="1"/>
    <col min="5391" max="5625" width="9.14285714285714" style="226"/>
    <col min="5626" max="5626" width="9.14285714285714" style="226" customWidth="1"/>
    <col min="5627" max="5627" width="5.57142857142857" style="226" customWidth="1"/>
    <col min="5628" max="5629" width="9.14285714285714" style="226" customWidth="1"/>
    <col min="5630" max="5630" width="9.28571428571429" style="226" customWidth="1"/>
    <col min="5631" max="5631" width="10.5714285714286" style="226" customWidth="1"/>
    <col min="5632" max="5632" width="25.4285714285714" style="226" customWidth="1"/>
    <col min="5633" max="5641" width="9.14285714285714" style="226" customWidth="1"/>
    <col min="5642" max="5642" width="14.8571428571429" style="226" customWidth="1"/>
    <col min="5643" max="5643" width="12.4285714285714" style="226" customWidth="1"/>
    <col min="5644" max="5644" width="15" style="226" customWidth="1"/>
    <col min="5645" max="5645" width="72.8571428571429" style="226" customWidth="1"/>
    <col min="5646" max="5646" width="84.7142857142857" style="226" customWidth="1"/>
    <col min="5647" max="5881" width="9.14285714285714" style="226"/>
    <col min="5882" max="5882" width="9.14285714285714" style="226" customWidth="1"/>
    <col min="5883" max="5883" width="5.57142857142857" style="226" customWidth="1"/>
    <col min="5884" max="5885" width="9.14285714285714" style="226" customWidth="1"/>
    <col min="5886" max="5886" width="9.28571428571429" style="226" customWidth="1"/>
    <col min="5887" max="5887" width="10.5714285714286" style="226" customWidth="1"/>
    <col min="5888" max="5888" width="25.4285714285714" style="226" customWidth="1"/>
    <col min="5889" max="5897" width="9.14285714285714" style="226" customWidth="1"/>
    <col min="5898" max="5898" width="14.8571428571429" style="226" customWidth="1"/>
    <col min="5899" max="5899" width="12.4285714285714" style="226" customWidth="1"/>
    <col min="5900" max="5900" width="15" style="226" customWidth="1"/>
    <col min="5901" max="5901" width="72.8571428571429" style="226" customWidth="1"/>
    <col min="5902" max="5902" width="84.7142857142857" style="226" customWidth="1"/>
    <col min="5903" max="6137" width="9.14285714285714" style="226"/>
    <col min="6138" max="6138" width="9.14285714285714" style="226" customWidth="1"/>
    <col min="6139" max="6139" width="5.57142857142857" style="226" customWidth="1"/>
    <col min="6140" max="6141" width="9.14285714285714" style="226" customWidth="1"/>
    <col min="6142" max="6142" width="9.28571428571429" style="226" customWidth="1"/>
    <col min="6143" max="6143" width="10.5714285714286" style="226" customWidth="1"/>
    <col min="6144" max="6144" width="25.4285714285714" style="226" customWidth="1"/>
    <col min="6145" max="6153" width="9.14285714285714" style="226" customWidth="1"/>
    <col min="6154" max="6154" width="14.8571428571429" style="226" customWidth="1"/>
    <col min="6155" max="6155" width="12.4285714285714" style="226" customWidth="1"/>
    <col min="6156" max="6156" width="15" style="226" customWidth="1"/>
    <col min="6157" max="6157" width="72.8571428571429" style="226" customWidth="1"/>
    <col min="6158" max="6158" width="84.7142857142857" style="226" customWidth="1"/>
    <col min="6159" max="6393" width="9.14285714285714" style="226"/>
    <col min="6394" max="6394" width="9.14285714285714" style="226" customWidth="1"/>
    <col min="6395" max="6395" width="5.57142857142857" style="226" customWidth="1"/>
    <col min="6396" max="6397" width="9.14285714285714" style="226" customWidth="1"/>
    <col min="6398" max="6398" width="9.28571428571429" style="226" customWidth="1"/>
    <col min="6399" max="6399" width="10.5714285714286" style="226" customWidth="1"/>
    <col min="6400" max="6400" width="25.4285714285714" style="226" customWidth="1"/>
    <col min="6401" max="6409" width="9.14285714285714" style="226" customWidth="1"/>
    <col min="6410" max="6410" width="14.8571428571429" style="226" customWidth="1"/>
    <col min="6411" max="6411" width="12.4285714285714" style="226" customWidth="1"/>
    <col min="6412" max="6412" width="15" style="226" customWidth="1"/>
    <col min="6413" max="6413" width="72.8571428571429" style="226" customWidth="1"/>
    <col min="6414" max="6414" width="84.7142857142857" style="226" customWidth="1"/>
    <col min="6415" max="6649" width="9.14285714285714" style="226"/>
    <col min="6650" max="6650" width="9.14285714285714" style="226" customWidth="1"/>
    <col min="6651" max="6651" width="5.57142857142857" style="226" customWidth="1"/>
    <col min="6652" max="6653" width="9.14285714285714" style="226" customWidth="1"/>
    <col min="6654" max="6654" width="9.28571428571429" style="226" customWidth="1"/>
    <col min="6655" max="6655" width="10.5714285714286" style="226" customWidth="1"/>
    <col min="6656" max="6656" width="25.4285714285714" style="226" customWidth="1"/>
    <col min="6657" max="6665" width="9.14285714285714" style="226" customWidth="1"/>
    <col min="6666" max="6666" width="14.8571428571429" style="226" customWidth="1"/>
    <col min="6667" max="6667" width="12.4285714285714" style="226" customWidth="1"/>
    <col min="6668" max="6668" width="15" style="226" customWidth="1"/>
    <col min="6669" max="6669" width="72.8571428571429" style="226" customWidth="1"/>
    <col min="6670" max="6670" width="84.7142857142857" style="226" customWidth="1"/>
    <col min="6671" max="6905" width="9.14285714285714" style="226"/>
    <col min="6906" max="6906" width="9.14285714285714" style="226" customWidth="1"/>
    <col min="6907" max="6907" width="5.57142857142857" style="226" customWidth="1"/>
    <col min="6908" max="6909" width="9.14285714285714" style="226" customWidth="1"/>
    <col min="6910" max="6910" width="9.28571428571429" style="226" customWidth="1"/>
    <col min="6911" max="6911" width="10.5714285714286" style="226" customWidth="1"/>
    <col min="6912" max="6912" width="25.4285714285714" style="226" customWidth="1"/>
    <col min="6913" max="6921" width="9.14285714285714" style="226" customWidth="1"/>
    <col min="6922" max="6922" width="14.8571428571429" style="226" customWidth="1"/>
    <col min="6923" max="6923" width="12.4285714285714" style="226" customWidth="1"/>
    <col min="6924" max="6924" width="15" style="226" customWidth="1"/>
    <col min="6925" max="6925" width="72.8571428571429" style="226" customWidth="1"/>
    <col min="6926" max="6926" width="84.7142857142857" style="226" customWidth="1"/>
    <col min="6927" max="7161" width="9.14285714285714" style="226"/>
    <col min="7162" max="7162" width="9.14285714285714" style="226" customWidth="1"/>
    <col min="7163" max="7163" width="5.57142857142857" style="226" customWidth="1"/>
    <col min="7164" max="7165" width="9.14285714285714" style="226" customWidth="1"/>
    <col min="7166" max="7166" width="9.28571428571429" style="226" customWidth="1"/>
    <col min="7167" max="7167" width="10.5714285714286" style="226" customWidth="1"/>
    <col min="7168" max="7168" width="25.4285714285714" style="226" customWidth="1"/>
    <col min="7169" max="7177" width="9.14285714285714" style="226" customWidth="1"/>
    <col min="7178" max="7178" width="14.8571428571429" style="226" customWidth="1"/>
    <col min="7179" max="7179" width="12.4285714285714" style="226" customWidth="1"/>
    <col min="7180" max="7180" width="15" style="226" customWidth="1"/>
    <col min="7181" max="7181" width="72.8571428571429" style="226" customWidth="1"/>
    <col min="7182" max="7182" width="84.7142857142857" style="226" customWidth="1"/>
    <col min="7183" max="7417" width="9.14285714285714" style="226"/>
    <col min="7418" max="7418" width="9.14285714285714" style="226" customWidth="1"/>
    <col min="7419" max="7419" width="5.57142857142857" style="226" customWidth="1"/>
    <col min="7420" max="7421" width="9.14285714285714" style="226" customWidth="1"/>
    <col min="7422" max="7422" width="9.28571428571429" style="226" customWidth="1"/>
    <col min="7423" max="7423" width="10.5714285714286" style="226" customWidth="1"/>
    <col min="7424" max="7424" width="25.4285714285714" style="226" customWidth="1"/>
    <col min="7425" max="7433" width="9.14285714285714" style="226" customWidth="1"/>
    <col min="7434" max="7434" width="14.8571428571429" style="226" customWidth="1"/>
    <col min="7435" max="7435" width="12.4285714285714" style="226" customWidth="1"/>
    <col min="7436" max="7436" width="15" style="226" customWidth="1"/>
    <col min="7437" max="7437" width="72.8571428571429" style="226" customWidth="1"/>
    <col min="7438" max="7438" width="84.7142857142857" style="226" customWidth="1"/>
    <col min="7439" max="7673" width="9.14285714285714" style="226"/>
    <col min="7674" max="7674" width="9.14285714285714" style="226" customWidth="1"/>
    <col min="7675" max="7675" width="5.57142857142857" style="226" customWidth="1"/>
    <col min="7676" max="7677" width="9.14285714285714" style="226" customWidth="1"/>
    <col min="7678" max="7678" width="9.28571428571429" style="226" customWidth="1"/>
    <col min="7679" max="7679" width="10.5714285714286" style="226" customWidth="1"/>
    <col min="7680" max="7680" width="25.4285714285714" style="226" customWidth="1"/>
    <col min="7681" max="7689" width="9.14285714285714" style="226" customWidth="1"/>
    <col min="7690" max="7690" width="14.8571428571429" style="226" customWidth="1"/>
    <col min="7691" max="7691" width="12.4285714285714" style="226" customWidth="1"/>
    <col min="7692" max="7692" width="15" style="226" customWidth="1"/>
    <col min="7693" max="7693" width="72.8571428571429" style="226" customWidth="1"/>
    <col min="7694" max="7694" width="84.7142857142857" style="226" customWidth="1"/>
    <col min="7695" max="7929" width="9.14285714285714" style="226"/>
    <col min="7930" max="7930" width="9.14285714285714" style="226" customWidth="1"/>
    <col min="7931" max="7931" width="5.57142857142857" style="226" customWidth="1"/>
    <col min="7932" max="7933" width="9.14285714285714" style="226" customWidth="1"/>
    <col min="7934" max="7934" width="9.28571428571429" style="226" customWidth="1"/>
    <col min="7935" max="7935" width="10.5714285714286" style="226" customWidth="1"/>
    <col min="7936" max="7936" width="25.4285714285714" style="226" customWidth="1"/>
    <col min="7937" max="7945" width="9.14285714285714" style="226" customWidth="1"/>
    <col min="7946" max="7946" width="14.8571428571429" style="226" customWidth="1"/>
    <col min="7947" max="7947" width="12.4285714285714" style="226" customWidth="1"/>
    <col min="7948" max="7948" width="15" style="226" customWidth="1"/>
    <col min="7949" max="7949" width="72.8571428571429" style="226" customWidth="1"/>
    <col min="7950" max="7950" width="84.7142857142857" style="226" customWidth="1"/>
    <col min="7951" max="8185" width="9.14285714285714" style="226"/>
    <col min="8186" max="8186" width="9.14285714285714" style="226" customWidth="1"/>
    <col min="8187" max="8187" width="5.57142857142857" style="226" customWidth="1"/>
    <col min="8188" max="8189" width="9.14285714285714" style="226" customWidth="1"/>
    <col min="8190" max="8190" width="9.28571428571429" style="226" customWidth="1"/>
    <col min="8191" max="8191" width="10.5714285714286" style="226" customWidth="1"/>
    <col min="8192" max="8192" width="25.4285714285714" style="226" customWidth="1"/>
    <col min="8193" max="8201" width="9.14285714285714" style="226" customWidth="1"/>
    <col min="8202" max="8202" width="14.8571428571429" style="226" customWidth="1"/>
    <col min="8203" max="8203" width="12.4285714285714" style="226" customWidth="1"/>
    <col min="8204" max="8204" width="15" style="226" customWidth="1"/>
    <col min="8205" max="8205" width="72.8571428571429" style="226" customWidth="1"/>
    <col min="8206" max="8206" width="84.7142857142857" style="226" customWidth="1"/>
    <col min="8207" max="8441" width="9.14285714285714" style="226"/>
    <col min="8442" max="8442" width="9.14285714285714" style="226" customWidth="1"/>
    <col min="8443" max="8443" width="5.57142857142857" style="226" customWidth="1"/>
    <col min="8444" max="8445" width="9.14285714285714" style="226" customWidth="1"/>
    <col min="8446" max="8446" width="9.28571428571429" style="226" customWidth="1"/>
    <col min="8447" max="8447" width="10.5714285714286" style="226" customWidth="1"/>
    <col min="8448" max="8448" width="25.4285714285714" style="226" customWidth="1"/>
    <col min="8449" max="8457" width="9.14285714285714" style="226" customWidth="1"/>
    <col min="8458" max="8458" width="14.8571428571429" style="226" customWidth="1"/>
    <col min="8459" max="8459" width="12.4285714285714" style="226" customWidth="1"/>
    <col min="8460" max="8460" width="15" style="226" customWidth="1"/>
    <col min="8461" max="8461" width="72.8571428571429" style="226" customWidth="1"/>
    <col min="8462" max="8462" width="84.7142857142857" style="226" customWidth="1"/>
    <col min="8463" max="8697" width="9.14285714285714" style="226"/>
    <col min="8698" max="8698" width="9.14285714285714" style="226" customWidth="1"/>
    <col min="8699" max="8699" width="5.57142857142857" style="226" customWidth="1"/>
    <col min="8700" max="8701" width="9.14285714285714" style="226" customWidth="1"/>
    <col min="8702" max="8702" width="9.28571428571429" style="226" customWidth="1"/>
    <col min="8703" max="8703" width="10.5714285714286" style="226" customWidth="1"/>
    <col min="8704" max="8704" width="25.4285714285714" style="226" customWidth="1"/>
    <col min="8705" max="8713" width="9.14285714285714" style="226" customWidth="1"/>
    <col min="8714" max="8714" width="14.8571428571429" style="226" customWidth="1"/>
    <col min="8715" max="8715" width="12.4285714285714" style="226" customWidth="1"/>
    <col min="8716" max="8716" width="15" style="226" customWidth="1"/>
    <col min="8717" max="8717" width="72.8571428571429" style="226" customWidth="1"/>
    <col min="8718" max="8718" width="84.7142857142857" style="226" customWidth="1"/>
    <col min="8719" max="8953" width="9.14285714285714" style="226"/>
    <col min="8954" max="8954" width="9.14285714285714" style="226" customWidth="1"/>
    <col min="8955" max="8955" width="5.57142857142857" style="226" customWidth="1"/>
    <col min="8956" max="8957" width="9.14285714285714" style="226" customWidth="1"/>
    <col min="8958" max="8958" width="9.28571428571429" style="226" customWidth="1"/>
    <col min="8959" max="8959" width="10.5714285714286" style="226" customWidth="1"/>
    <col min="8960" max="8960" width="25.4285714285714" style="226" customWidth="1"/>
    <col min="8961" max="8969" width="9.14285714285714" style="226" customWidth="1"/>
    <col min="8970" max="8970" width="14.8571428571429" style="226" customWidth="1"/>
    <col min="8971" max="8971" width="12.4285714285714" style="226" customWidth="1"/>
    <col min="8972" max="8972" width="15" style="226" customWidth="1"/>
    <col min="8973" max="8973" width="72.8571428571429" style="226" customWidth="1"/>
    <col min="8974" max="8974" width="84.7142857142857" style="226" customWidth="1"/>
    <col min="8975" max="9209" width="9.14285714285714" style="226"/>
    <col min="9210" max="9210" width="9.14285714285714" style="226" customWidth="1"/>
    <col min="9211" max="9211" width="5.57142857142857" style="226" customWidth="1"/>
    <col min="9212" max="9213" width="9.14285714285714" style="226" customWidth="1"/>
    <col min="9214" max="9214" width="9.28571428571429" style="226" customWidth="1"/>
    <col min="9215" max="9215" width="10.5714285714286" style="226" customWidth="1"/>
    <col min="9216" max="9216" width="25.4285714285714" style="226" customWidth="1"/>
    <col min="9217" max="9225" width="9.14285714285714" style="226" customWidth="1"/>
    <col min="9226" max="9226" width="14.8571428571429" style="226" customWidth="1"/>
    <col min="9227" max="9227" width="12.4285714285714" style="226" customWidth="1"/>
    <col min="9228" max="9228" width="15" style="226" customWidth="1"/>
    <col min="9229" max="9229" width="72.8571428571429" style="226" customWidth="1"/>
    <col min="9230" max="9230" width="84.7142857142857" style="226" customWidth="1"/>
    <col min="9231" max="9465" width="9.14285714285714" style="226"/>
    <col min="9466" max="9466" width="9.14285714285714" style="226" customWidth="1"/>
    <col min="9467" max="9467" width="5.57142857142857" style="226" customWidth="1"/>
    <col min="9468" max="9469" width="9.14285714285714" style="226" customWidth="1"/>
    <col min="9470" max="9470" width="9.28571428571429" style="226" customWidth="1"/>
    <col min="9471" max="9471" width="10.5714285714286" style="226" customWidth="1"/>
    <col min="9472" max="9472" width="25.4285714285714" style="226" customWidth="1"/>
    <col min="9473" max="9481" width="9.14285714285714" style="226" customWidth="1"/>
    <col min="9482" max="9482" width="14.8571428571429" style="226" customWidth="1"/>
    <col min="9483" max="9483" width="12.4285714285714" style="226" customWidth="1"/>
    <col min="9484" max="9484" width="15" style="226" customWidth="1"/>
    <col min="9485" max="9485" width="72.8571428571429" style="226" customWidth="1"/>
    <col min="9486" max="9486" width="84.7142857142857" style="226" customWidth="1"/>
    <col min="9487" max="9721" width="9.14285714285714" style="226"/>
    <col min="9722" max="9722" width="9.14285714285714" style="226" customWidth="1"/>
    <col min="9723" max="9723" width="5.57142857142857" style="226" customWidth="1"/>
    <col min="9724" max="9725" width="9.14285714285714" style="226" customWidth="1"/>
    <col min="9726" max="9726" width="9.28571428571429" style="226" customWidth="1"/>
    <col min="9727" max="9727" width="10.5714285714286" style="226" customWidth="1"/>
    <col min="9728" max="9728" width="25.4285714285714" style="226" customWidth="1"/>
    <col min="9729" max="9737" width="9.14285714285714" style="226" customWidth="1"/>
    <col min="9738" max="9738" width="14.8571428571429" style="226" customWidth="1"/>
    <col min="9739" max="9739" width="12.4285714285714" style="226" customWidth="1"/>
    <col min="9740" max="9740" width="15" style="226" customWidth="1"/>
    <col min="9741" max="9741" width="72.8571428571429" style="226" customWidth="1"/>
    <col min="9742" max="9742" width="84.7142857142857" style="226" customWidth="1"/>
    <col min="9743" max="9977" width="9.14285714285714" style="226"/>
    <col min="9978" max="9978" width="9.14285714285714" style="226" customWidth="1"/>
    <col min="9979" max="9979" width="5.57142857142857" style="226" customWidth="1"/>
    <col min="9980" max="9981" width="9.14285714285714" style="226" customWidth="1"/>
    <col min="9982" max="9982" width="9.28571428571429" style="226" customWidth="1"/>
    <col min="9983" max="9983" width="10.5714285714286" style="226" customWidth="1"/>
    <col min="9984" max="9984" width="25.4285714285714" style="226" customWidth="1"/>
    <col min="9985" max="9993" width="9.14285714285714" style="226" customWidth="1"/>
    <col min="9994" max="9994" width="14.8571428571429" style="226" customWidth="1"/>
    <col min="9995" max="9995" width="12.4285714285714" style="226" customWidth="1"/>
    <col min="9996" max="9996" width="15" style="226" customWidth="1"/>
    <col min="9997" max="9997" width="72.8571428571429" style="226" customWidth="1"/>
    <col min="9998" max="9998" width="84.7142857142857" style="226" customWidth="1"/>
    <col min="9999" max="10233" width="9.14285714285714" style="226"/>
    <col min="10234" max="10234" width="9.14285714285714" style="226" customWidth="1"/>
    <col min="10235" max="10235" width="5.57142857142857" style="226" customWidth="1"/>
    <col min="10236" max="10237" width="9.14285714285714" style="226" customWidth="1"/>
    <col min="10238" max="10238" width="9.28571428571429" style="226" customWidth="1"/>
    <col min="10239" max="10239" width="10.5714285714286" style="226" customWidth="1"/>
    <col min="10240" max="10240" width="25.4285714285714" style="226" customWidth="1"/>
    <col min="10241" max="10249" width="9.14285714285714" style="226" customWidth="1"/>
    <col min="10250" max="10250" width="14.8571428571429" style="226" customWidth="1"/>
    <col min="10251" max="10251" width="12.4285714285714" style="226" customWidth="1"/>
    <col min="10252" max="10252" width="15" style="226" customWidth="1"/>
    <col min="10253" max="10253" width="72.8571428571429" style="226" customWidth="1"/>
    <col min="10254" max="10254" width="84.7142857142857" style="226" customWidth="1"/>
    <col min="10255" max="10489" width="9.14285714285714" style="226"/>
    <col min="10490" max="10490" width="9.14285714285714" style="226" customWidth="1"/>
    <col min="10491" max="10491" width="5.57142857142857" style="226" customWidth="1"/>
    <col min="10492" max="10493" width="9.14285714285714" style="226" customWidth="1"/>
    <col min="10494" max="10494" width="9.28571428571429" style="226" customWidth="1"/>
    <col min="10495" max="10495" width="10.5714285714286" style="226" customWidth="1"/>
    <col min="10496" max="10496" width="25.4285714285714" style="226" customWidth="1"/>
    <col min="10497" max="10505" width="9.14285714285714" style="226" customWidth="1"/>
    <col min="10506" max="10506" width="14.8571428571429" style="226" customWidth="1"/>
    <col min="10507" max="10507" width="12.4285714285714" style="226" customWidth="1"/>
    <col min="10508" max="10508" width="15" style="226" customWidth="1"/>
    <col min="10509" max="10509" width="72.8571428571429" style="226" customWidth="1"/>
    <col min="10510" max="10510" width="84.7142857142857" style="226" customWidth="1"/>
    <col min="10511" max="10745" width="9.14285714285714" style="226"/>
    <col min="10746" max="10746" width="9.14285714285714" style="226" customWidth="1"/>
    <col min="10747" max="10747" width="5.57142857142857" style="226" customWidth="1"/>
    <col min="10748" max="10749" width="9.14285714285714" style="226" customWidth="1"/>
    <col min="10750" max="10750" width="9.28571428571429" style="226" customWidth="1"/>
    <col min="10751" max="10751" width="10.5714285714286" style="226" customWidth="1"/>
    <col min="10752" max="10752" width="25.4285714285714" style="226" customWidth="1"/>
    <col min="10753" max="10761" width="9.14285714285714" style="226" customWidth="1"/>
    <col min="10762" max="10762" width="14.8571428571429" style="226" customWidth="1"/>
    <col min="10763" max="10763" width="12.4285714285714" style="226" customWidth="1"/>
    <col min="10764" max="10764" width="15" style="226" customWidth="1"/>
    <col min="10765" max="10765" width="72.8571428571429" style="226" customWidth="1"/>
    <col min="10766" max="10766" width="84.7142857142857" style="226" customWidth="1"/>
    <col min="10767" max="11001" width="9.14285714285714" style="226"/>
    <col min="11002" max="11002" width="9.14285714285714" style="226" customWidth="1"/>
    <col min="11003" max="11003" width="5.57142857142857" style="226" customWidth="1"/>
    <col min="11004" max="11005" width="9.14285714285714" style="226" customWidth="1"/>
    <col min="11006" max="11006" width="9.28571428571429" style="226" customWidth="1"/>
    <col min="11007" max="11007" width="10.5714285714286" style="226" customWidth="1"/>
    <col min="11008" max="11008" width="25.4285714285714" style="226" customWidth="1"/>
    <col min="11009" max="11017" width="9.14285714285714" style="226" customWidth="1"/>
    <col min="11018" max="11018" width="14.8571428571429" style="226" customWidth="1"/>
    <col min="11019" max="11019" width="12.4285714285714" style="226" customWidth="1"/>
    <col min="11020" max="11020" width="15" style="226" customWidth="1"/>
    <col min="11021" max="11021" width="72.8571428571429" style="226" customWidth="1"/>
    <col min="11022" max="11022" width="84.7142857142857" style="226" customWidth="1"/>
    <col min="11023" max="11257" width="9.14285714285714" style="226"/>
    <col min="11258" max="11258" width="9.14285714285714" style="226" customWidth="1"/>
    <col min="11259" max="11259" width="5.57142857142857" style="226" customWidth="1"/>
    <col min="11260" max="11261" width="9.14285714285714" style="226" customWidth="1"/>
    <col min="11262" max="11262" width="9.28571428571429" style="226" customWidth="1"/>
    <col min="11263" max="11263" width="10.5714285714286" style="226" customWidth="1"/>
    <col min="11264" max="11264" width="25.4285714285714" style="226" customWidth="1"/>
    <col min="11265" max="11273" width="9.14285714285714" style="226" customWidth="1"/>
    <col min="11274" max="11274" width="14.8571428571429" style="226" customWidth="1"/>
    <col min="11275" max="11275" width="12.4285714285714" style="226" customWidth="1"/>
    <col min="11276" max="11276" width="15" style="226" customWidth="1"/>
    <col min="11277" max="11277" width="72.8571428571429" style="226" customWidth="1"/>
    <col min="11278" max="11278" width="84.7142857142857" style="226" customWidth="1"/>
    <col min="11279" max="11513" width="9.14285714285714" style="226"/>
    <col min="11514" max="11514" width="9.14285714285714" style="226" customWidth="1"/>
    <col min="11515" max="11515" width="5.57142857142857" style="226" customWidth="1"/>
    <col min="11516" max="11517" width="9.14285714285714" style="226" customWidth="1"/>
    <col min="11518" max="11518" width="9.28571428571429" style="226" customWidth="1"/>
    <col min="11519" max="11519" width="10.5714285714286" style="226" customWidth="1"/>
    <col min="11520" max="11520" width="25.4285714285714" style="226" customWidth="1"/>
    <col min="11521" max="11529" width="9.14285714285714" style="226" customWidth="1"/>
    <col min="11530" max="11530" width="14.8571428571429" style="226" customWidth="1"/>
    <col min="11531" max="11531" width="12.4285714285714" style="226" customWidth="1"/>
    <col min="11532" max="11532" width="15" style="226" customWidth="1"/>
    <col min="11533" max="11533" width="72.8571428571429" style="226" customWidth="1"/>
    <col min="11534" max="11534" width="84.7142857142857" style="226" customWidth="1"/>
    <col min="11535" max="11769" width="9.14285714285714" style="226"/>
    <col min="11770" max="11770" width="9.14285714285714" style="226" customWidth="1"/>
    <col min="11771" max="11771" width="5.57142857142857" style="226" customWidth="1"/>
    <col min="11772" max="11773" width="9.14285714285714" style="226" customWidth="1"/>
    <col min="11774" max="11774" width="9.28571428571429" style="226" customWidth="1"/>
    <col min="11775" max="11775" width="10.5714285714286" style="226" customWidth="1"/>
    <col min="11776" max="11776" width="25.4285714285714" style="226" customWidth="1"/>
    <col min="11777" max="11785" width="9.14285714285714" style="226" customWidth="1"/>
    <col min="11786" max="11786" width="14.8571428571429" style="226" customWidth="1"/>
    <col min="11787" max="11787" width="12.4285714285714" style="226" customWidth="1"/>
    <col min="11788" max="11788" width="15" style="226" customWidth="1"/>
    <col min="11789" max="11789" width="72.8571428571429" style="226" customWidth="1"/>
    <col min="11790" max="11790" width="84.7142857142857" style="226" customWidth="1"/>
    <col min="11791" max="12025" width="9.14285714285714" style="226"/>
    <col min="12026" max="12026" width="9.14285714285714" style="226" customWidth="1"/>
    <col min="12027" max="12027" width="5.57142857142857" style="226" customWidth="1"/>
    <col min="12028" max="12029" width="9.14285714285714" style="226" customWidth="1"/>
    <col min="12030" max="12030" width="9.28571428571429" style="226" customWidth="1"/>
    <col min="12031" max="12031" width="10.5714285714286" style="226" customWidth="1"/>
    <col min="12032" max="12032" width="25.4285714285714" style="226" customWidth="1"/>
    <col min="12033" max="12041" width="9.14285714285714" style="226" customWidth="1"/>
    <col min="12042" max="12042" width="14.8571428571429" style="226" customWidth="1"/>
    <col min="12043" max="12043" width="12.4285714285714" style="226" customWidth="1"/>
    <col min="12044" max="12044" width="15" style="226" customWidth="1"/>
    <col min="12045" max="12045" width="72.8571428571429" style="226" customWidth="1"/>
    <col min="12046" max="12046" width="84.7142857142857" style="226" customWidth="1"/>
    <col min="12047" max="12281" width="9.14285714285714" style="226"/>
    <col min="12282" max="12282" width="9.14285714285714" style="226" customWidth="1"/>
    <col min="12283" max="12283" width="5.57142857142857" style="226" customWidth="1"/>
    <col min="12284" max="12285" width="9.14285714285714" style="226" customWidth="1"/>
    <col min="12286" max="12286" width="9.28571428571429" style="226" customWidth="1"/>
    <col min="12287" max="12287" width="10.5714285714286" style="226" customWidth="1"/>
    <col min="12288" max="12288" width="25.4285714285714" style="226" customWidth="1"/>
    <col min="12289" max="12297" width="9.14285714285714" style="226" customWidth="1"/>
    <col min="12298" max="12298" width="14.8571428571429" style="226" customWidth="1"/>
    <col min="12299" max="12299" width="12.4285714285714" style="226" customWidth="1"/>
    <col min="12300" max="12300" width="15" style="226" customWidth="1"/>
    <col min="12301" max="12301" width="72.8571428571429" style="226" customWidth="1"/>
    <col min="12302" max="12302" width="84.7142857142857" style="226" customWidth="1"/>
    <col min="12303" max="12537" width="9.14285714285714" style="226"/>
    <col min="12538" max="12538" width="9.14285714285714" style="226" customWidth="1"/>
    <col min="12539" max="12539" width="5.57142857142857" style="226" customWidth="1"/>
    <col min="12540" max="12541" width="9.14285714285714" style="226" customWidth="1"/>
    <col min="12542" max="12542" width="9.28571428571429" style="226" customWidth="1"/>
    <col min="12543" max="12543" width="10.5714285714286" style="226" customWidth="1"/>
    <col min="12544" max="12544" width="25.4285714285714" style="226" customWidth="1"/>
    <col min="12545" max="12553" width="9.14285714285714" style="226" customWidth="1"/>
    <col min="12554" max="12554" width="14.8571428571429" style="226" customWidth="1"/>
    <col min="12555" max="12555" width="12.4285714285714" style="226" customWidth="1"/>
    <col min="12556" max="12556" width="15" style="226" customWidth="1"/>
    <col min="12557" max="12557" width="72.8571428571429" style="226" customWidth="1"/>
    <col min="12558" max="12558" width="84.7142857142857" style="226" customWidth="1"/>
    <col min="12559" max="12793" width="9.14285714285714" style="226"/>
    <col min="12794" max="12794" width="9.14285714285714" style="226" customWidth="1"/>
    <col min="12795" max="12795" width="5.57142857142857" style="226" customWidth="1"/>
    <col min="12796" max="12797" width="9.14285714285714" style="226" customWidth="1"/>
    <col min="12798" max="12798" width="9.28571428571429" style="226" customWidth="1"/>
    <col min="12799" max="12799" width="10.5714285714286" style="226" customWidth="1"/>
    <col min="12800" max="12800" width="25.4285714285714" style="226" customWidth="1"/>
    <col min="12801" max="12809" width="9.14285714285714" style="226" customWidth="1"/>
    <col min="12810" max="12810" width="14.8571428571429" style="226" customWidth="1"/>
    <col min="12811" max="12811" width="12.4285714285714" style="226" customWidth="1"/>
    <col min="12812" max="12812" width="15" style="226" customWidth="1"/>
    <col min="12813" max="12813" width="72.8571428571429" style="226" customWidth="1"/>
    <col min="12814" max="12814" width="84.7142857142857" style="226" customWidth="1"/>
    <col min="12815" max="13049" width="9.14285714285714" style="226"/>
    <col min="13050" max="13050" width="9.14285714285714" style="226" customWidth="1"/>
    <col min="13051" max="13051" width="5.57142857142857" style="226" customWidth="1"/>
    <col min="13052" max="13053" width="9.14285714285714" style="226" customWidth="1"/>
    <col min="13054" max="13054" width="9.28571428571429" style="226" customWidth="1"/>
    <col min="13055" max="13055" width="10.5714285714286" style="226" customWidth="1"/>
    <col min="13056" max="13056" width="25.4285714285714" style="226" customWidth="1"/>
    <col min="13057" max="13065" width="9.14285714285714" style="226" customWidth="1"/>
    <col min="13066" max="13066" width="14.8571428571429" style="226" customWidth="1"/>
    <col min="13067" max="13067" width="12.4285714285714" style="226" customWidth="1"/>
    <col min="13068" max="13068" width="15" style="226" customWidth="1"/>
    <col min="13069" max="13069" width="72.8571428571429" style="226" customWidth="1"/>
    <col min="13070" max="13070" width="84.7142857142857" style="226" customWidth="1"/>
    <col min="13071" max="13305" width="9.14285714285714" style="226"/>
    <col min="13306" max="13306" width="9.14285714285714" style="226" customWidth="1"/>
    <col min="13307" max="13307" width="5.57142857142857" style="226" customWidth="1"/>
    <col min="13308" max="13309" width="9.14285714285714" style="226" customWidth="1"/>
    <col min="13310" max="13310" width="9.28571428571429" style="226" customWidth="1"/>
    <col min="13311" max="13311" width="10.5714285714286" style="226" customWidth="1"/>
    <col min="13312" max="13312" width="25.4285714285714" style="226" customWidth="1"/>
    <col min="13313" max="13321" width="9.14285714285714" style="226" customWidth="1"/>
    <col min="13322" max="13322" width="14.8571428571429" style="226" customWidth="1"/>
    <col min="13323" max="13323" width="12.4285714285714" style="226" customWidth="1"/>
    <col min="13324" max="13324" width="15" style="226" customWidth="1"/>
    <col min="13325" max="13325" width="72.8571428571429" style="226" customWidth="1"/>
    <col min="13326" max="13326" width="84.7142857142857" style="226" customWidth="1"/>
    <col min="13327" max="13561" width="9.14285714285714" style="226"/>
    <col min="13562" max="13562" width="9.14285714285714" style="226" customWidth="1"/>
    <col min="13563" max="13563" width="5.57142857142857" style="226" customWidth="1"/>
    <col min="13564" max="13565" width="9.14285714285714" style="226" customWidth="1"/>
    <col min="13566" max="13566" width="9.28571428571429" style="226" customWidth="1"/>
    <col min="13567" max="13567" width="10.5714285714286" style="226" customWidth="1"/>
    <col min="13568" max="13568" width="25.4285714285714" style="226" customWidth="1"/>
    <col min="13569" max="13577" width="9.14285714285714" style="226" customWidth="1"/>
    <col min="13578" max="13578" width="14.8571428571429" style="226" customWidth="1"/>
    <col min="13579" max="13579" width="12.4285714285714" style="226" customWidth="1"/>
    <col min="13580" max="13580" width="15" style="226" customWidth="1"/>
    <col min="13581" max="13581" width="72.8571428571429" style="226" customWidth="1"/>
    <col min="13582" max="13582" width="84.7142857142857" style="226" customWidth="1"/>
    <col min="13583" max="13817" width="9.14285714285714" style="226"/>
    <col min="13818" max="13818" width="9.14285714285714" style="226" customWidth="1"/>
    <col min="13819" max="13819" width="5.57142857142857" style="226" customWidth="1"/>
    <col min="13820" max="13821" width="9.14285714285714" style="226" customWidth="1"/>
    <col min="13822" max="13822" width="9.28571428571429" style="226" customWidth="1"/>
    <col min="13823" max="13823" width="10.5714285714286" style="226" customWidth="1"/>
    <col min="13824" max="13824" width="25.4285714285714" style="226" customWidth="1"/>
    <col min="13825" max="13833" width="9.14285714285714" style="226" customWidth="1"/>
    <col min="13834" max="13834" width="14.8571428571429" style="226" customWidth="1"/>
    <col min="13835" max="13835" width="12.4285714285714" style="226" customWidth="1"/>
    <col min="13836" max="13836" width="15" style="226" customWidth="1"/>
    <col min="13837" max="13837" width="72.8571428571429" style="226" customWidth="1"/>
    <col min="13838" max="13838" width="84.7142857142857" style="226" customWidth="1"/>
    <col min="13839" max="14073" width="9.14285714285714" style="226"/>
    <col min="14074" max="14074" width="9.14285714285714" style="226" customWidth="1"/>
    <col min="14075" max="14075" width="5.57142857142857" style="226" customWidth="1"/>
    <col min="14076" max="14077" width="9.14285714285714" style="226" customWidth="1"/>
    <col min="14078" max="14078" width="9.28571428571429" style="226" customWidth="1"/>
    <col min="14079" max="14079" width="10.5714285714286" style="226" customWidth="1"/>
    <col min="14080" max="14080" width="25.4285714285714" style="226" customWidth="1"/>
    <col min="14081" max="14089" width="9.14285714285714" style="226" customWidth="1"/>
    <col min="14090" max="14090" width="14.8571428571429" style="226" customWidth="1"/>
    <col min="14091" max="14091" width="12.4285714285714" style="226" customWidth="1"/>
    <col min="14092" max="14092" width="15" style="226" customWidth="1"/>
    <col min="14093" max="14093" width="72.8571428571429" style="226" customWidth="1"/>
    <col min="14094" max="14094" width="84.7142857142857" style="226" customWidth="1"/>
    <col min="14095" max="14329" width="9.14285714285714" style="226"/>
    <col min="14330" max="14330" width="9.14285714285714" style="226" customWidth="1"/>
    <col min="14331" max="14331" width="5.57142857142857" style="226" customWidth="1"/>
    <col min="14332" max="14333" width="9.14285714285714" style="226" customWidth="1"/>
    <col min="14334" max="14334" width="9.28571428571429" style="226" customWidth="1"/>
    <col min="14335" max="14335" width="10.5714285714286" style="226" customWidth="1"/>
    <col min="14336" max="14336" width="25.4285714285714" style="226" customWidth="1"/>
    <col min="14337" max="14345" width="9.14285714285714" style="226" customWidth="1"/>
    <col min="14346" max="14346" width="14.8571428571429" style="226" customWidth="1"/>
    <col min="14347" max="14347" width="12.4285714285714" style="226" customWidth="1"/>
    <col min="14348" max="14348" width="15" style="226" customWidth="1"/>
    <col min="14349" max="14349" width="72.8571428571429" style="226" customWidth="1"/>
    <col min="14350" max="14350" width="84.7142857142857" style="226" customWidth="1"/>
    <col min="14351" max="14585" width="9.14285714285714" style="226"/>
    <col min="14586" max="14586" width="9.14285714285714" style="226" customWidth="1"/>
    <col min="14587" max="14587" width="5.57142857142857" style="226" customWidth="1"/>
    <col min="14588" max="14589" width="9.14285714285714" style="226" customWidth="1"/>
    <col min="14590" max="14590" width="9.28571428571429" style="226" customWidth="1"/>
    <col min="14591" max="14591" width="10.5714285714286" style="226" customWidth="1"/>
    <col min="14592" max="14592" width="25.4285714285714" style="226" customWidth="1"/>
    <col min="14593" max="14601" width="9.14285714285714" style="226" customWidth="1"/>
    <col min="14602" max="14602" width="14.8571428571429" style="226" customWidth="1"/>
    <col min="14603" max="14603" width="12.4285714285714" style="226" customWidth="1"/>
    <col min="14604" max="14604" width="15" style="226" customWidth="1"/>
    <col min="14605" max="14605" width="72.8571428571429" style="226" customWidth="1"/>
    <col min="14606" max="14606" width="84.7142857142857" style="226" customWidth="1"/>
    <col min="14607" max="14841" width="9.14285714285714" style="226"/>
    <col min="14842" max="14842" width="9.14285714285714" style="226" customWidth="1"/>
    <col min="14843" max="14843" width="5.57142857142857" style="226" customWidth="1"/>
    <col min="14844" max="14845" width="9.14285714285714" style="226" customWidth="1"/>
    <col min="14846" max="14846" width="9.28571428571429" style="226" customWidth="1"/>
    <col min="14847" max="14847" width="10.5714285714286" style="226" customWidth="1"/>
    <col min="14848" max="14848" width="25.4285714285714" style="226" customWidth="1"/>
    <col min="14849" max="14857" width="9.14285714285714" style="226" customWidth="1"/>
    <col min="14858" max="14858" width="14.8571428571429" style="226" customWidth="1"/>
    <col min="14859" max="14859" width="12.4285714285714" style="226" customWidth="1"/>
    <col min="14860" max="14860" width="15" style="226" customWidth="1"/>
    <col min="14861" max="14861" width="72.8571428571429" style="226" customWidth="1"/>
    <col min="14862" max="14862" width="84.7142857142857" style="226" customWidth="1"/>
    <col min="14863" max="15097" width="9.14285714285714" style="226"/>
    <col min="15098" max="15098" width="9.14285714285714" style="226" customWidth="1"/>
    <col min="15099" max="15099" width="5.57142857142857" style="226" customWidth="1"/>
    <col min="15100" max="15101" width="9.14285714285714" style="226" customWidth="1"/>
    <col min="15102" max="15102" width="9.28571428571429" style="226" customWidth="1"/>
    <col min="15103" max="15103" width="10.5714285714286" style="226" customWidth="1"/>
    <col min="15104" max="15104" width="25.4285714285714" style="226" customWidth="1"/>
    <col min="15105" max="15113" width="9.14285714285714" style="226" customWidth="1"/>
    <col min="15114" max="15114" width="14.8571428571429" style="226" customWidth="1"/>
    <col min="15115" max="15115" width="12.4285714285714" style="226" customWidth="1"/>
    <col min="15116" max="15116" width="15" style="226" customWidth="1"/>
    <col min="15117" max="15117" width="72.8571428571429" style="226" customWidth="1"/>
    <col min="15118" max="15118" width="84.7142857142857" style="226" customWidth="1"/>
    <col min="15119" max="15353" width="9.14285714285714" style="226"/>
    <col min="15354" max="15354" width="9.14285714285714" style="226" customWidth="1"/>
    <col min="15355" max="15355" width="5.57142857142857" style="226" customWidth="1"/>
    <col min="15356" max="15357" width="9.14285714285714" style="226" customWidth="1"/>
    <col min="15358" max="15358" width="9.28571428571429" style="226" customWidth="1"/>
    <col min="15359" max="15359" width="10.5714285714286" style="226" customWidth="1"/>
    <col min="15360" max="15360" width="25.4285714285714" style="226" customWidth="1"/>
    <col min="15361" max="15369" width="9.14285714285714" style="226" customWidth="1"/>
    <col min="15370" max="15370" width="14.8571428571429" style="226" customWidth="1"/>
    <col min="15371" max="15371" width="12.4285714285714" style="226" customWidth="1"/>
    <col min="15372" max="15372" width="15" style="226" customWidth="1"/>
    <col min="15373" max="15373" width="72.8571428571429" style="226" customWidth="1"/>
    <col min="15374" max="15374" width="84.7142857142857" style="226" customWidth="1"/>
    <col min="15375" max="15609" width="9.14285714285714" style="226"/>
    <col min="15610" max="15610" width="9.14285714285714" style="226" customWidth="1"/>
    <col min="15611" max="15611" width="5.57142857142857" style="226" customWidth="1"/>
    <col min="15612" max="15613" width="9.14285714285714" style="226" customWidth="1"/>
    <col min="15614" max="15614" width="9.28571428571429" style="226" customWidth="1"/>
    <col min="15615" max="15615" width="10.5714285714286" style="226" customWidth="1"/>
    <col min="15616" max="15616" width="25.4285714285714" style="226" customWidth="1"/>
    <col min="15617" max="15625" width="9.14285714285714" style="226" customWidth="1"/>
    <col min="15626" max="15626" width="14.8571428571429" style="226" customWidth="1"/>
    <col min="15627" max="15627" width="12.4285714285714" style="226" customWidth="1"/>
    <col min="15628" max="15628" width="15" style="226" customWidth="1"/>
    <col min="15629" max="15629" width="72.8571428571429" style="226" customWidth="1"/>
    <col min="15630" max="15630" width="84.7142857142857" style="226" customWidth="1"/>
    <col min="15631" max="15865" width="9.14285714285714" style="226"/>
    <col min="15866" max="15866" width="9.14285714285714" style="226" customWidth="1"/>
    <col min="15867" max="15867" width="5.57142857142857" style="226" customWidth="1"/>
    <col min="15868" max="15869" width="9.14285714285714" style="226" customWidth="1"/>
    <col min="15870" max="15870" width="9.28571428571429" style="226" customWidth="1"/>
    <col min="15871" max="15871" width="10.5714285714286" style="226" customWidth="1"/>
    <col min="15872" max="15872" width="25.4285714285714" style="226" customWidth="1"/>
    <col min="15873" max="15881" width="9.14285714285714" style="226" customWidth="1"/>
    <col min="15882" max="15882" width="14.8571428571429" style="226" customWidth="1"/>
    <col min="15883" max="15883" width="12.4285714285714" style="226" customWidth="1"/>
    <col min="15884" max="15884" width="15" style="226" customWidth="1"/>
    <col min="15885" max="15885" width="72.8571428571429" style="226" customWidth="1"/>
    <col min="15886" max="15886" width="84.7142857142857" style="226" customWidth="1"/>
    <col min="15887" max="16121" width="9.14285714285714" style="226"/>
    <col min="16122" max="16122" width="9.14285714285714" style="226" customWidth="1"/>
    <col min="16123" max="16123" width="5.57142857142857" style="226" customWidth="1"/>
    <col min="16124" max="16125" width="9.14285714285714" style="226" customWidth="1"/>
    <col min="16126" max="16126" width="9.28571428571429" style="226" customWidth="1"/>
    <col min="16127" max="16127" width="10.5714285714286" style="226" customWidth="1"/>
    <col min="16128" max="16128" width="25.4285714285714" style="226" customWidth="1"/>
    <col min="16129" max="16137" width="9.14285714285714" style="226" customWidth="1"/>
    <col min="16138" max="16138" width="14.8571428571429" style="226" customWidth="1"/>
    <col min="16139" max="16139" width="12.4285714285714" style="226" customWidth="1"/>
    <col min="16140" max="16140" width="15" style="226" customWidth="1"/>
    <col min="16141" max="16141" width="72.8571428571429" style="226" customWidth="1"/>
    <col min="16142" max="16142" width="84.7142857142857" style="226" customWidth="1"/>
    <col min="16143" max="16384" width="9.14285714285714" style="226"/>
  </cols>
  <sheetData>
    <row r="1" ht="17.25" customHeight="1" spans="1:27">
      <c r="A1" s="403">
        <v>102</v>
      </c>
      <c r="B1" s="404" t="s">
        <v>46</v>
      </c>
      <c r="C1" s="405"/>
      <c r="D1" s="406"/>
      <c r="E1" s="407"/>
      <c r="F1" s="407"/>
      <c r="G1" s="408"/>
      <c r="H1" s="409"/>
      <c r="J1" s="403"/>
      <c r="K1" s="407"/>
      <c r="M1" s="403"/>
      <c r="N1" s="407"/>
      <c r="Q1" s="441"/>
      <c r="R1" s="441"/>
      <c r="S1" s="452"/>
      <c r="T1" s="233"/>
      <c r="U1" s="453"/>
      <c r="W1" s="234"/>
      <c r="X1" s="233"/>
      <c r="Y1" s="234"/>
      <c r="Z1" s="233"/>
      <c r="AA1" s="480"/>
    </row>
    <row r="2" ht="17.25" customHeight="1" spans="1:27">
      <c r="A2" s="410"/>
      <c r="B2" s="411" t="s">
        <v>47</v>
      </c>
      <c r="C2" s="412"/>
      <c r="D2" s="413"/>
      <c r="E2" s="403"/>
      <c r="F2" s="403"/>
      <c r="G2" s="414"/>
      <c r="H2" s="415"/>
      <c r="J2" s="403"/>
      <c r="K2" s="403"/>
      <c r="M2" s="403"/>
      <c r="N2" s="403"/>
      <c r="Q2" s="441"/>
      <c r="R2" s="441"/>
      <c r="S2" s="454"/>
      <c r="T2" s="233"/>
      <c r="U2" s="453"/>
      <c r="W2" s="234"/>
      <c r="X2" s="233"/>
      <c r="Y2" s="234"/>
      <c r="Z2" s="233"/>
      <c r="AA2" s="480"/>
    </row>
    <row r="3" ht="17.25" customHeight="1" spans="1:27">
      <c r="A3" s="403"/>
      <c r="B3" s="403"/>
      <c r="C3" s="405"/>
      <c r="D3" s="416"/>
      <c r="E3" s="403"/>
      <c r="F3" s="403"/>
      <c r="G3" s="414"/>
      <c r="H3" s="415"/>
      <c r="I3" s="415"/>
      <c r="J3" s="403"/>
      <c r="K3" s="403"/>
      <c r="L3" s="403"/>
      <c r="M3" s="403"/>
      <c r="N3" s="403"/>
      <c r="O3" s="441"/>
      <c r="P3" s="441"/>
      <c r="Q3" s="441"/>
      <c r="R3" s="441"/>
      <c r="S3" s="454"/>
      <c r="T3" s="233"/>
      <c r="U3" s="453"/>
      <c r="W3" s="234"/>
      <c r="X3" s="233"/>
      <c r="Y3" s="234"/>
      <c r="Z3" s="233"/>
      <c r="AA3" s="480"/>
    </row>
    <row r="4" s="389" customFormat="1" ht="22.5" customHeight="1" spans="1:27">
      <c r="A4" s="417" t="s">
        <v>48</v>
      </c>
      <c r="B4" s="417" t="s">
        <v>49</v>
      </c>
      <c r="C4" s="418" t="s">
        <v>50</v>
      </c>
      <c r="D4" s="419" t="s">
        <v>51</v>
      </c>
      <c r="E4" s="417" t="s">
        <v>50</v>
      </c>
      <c r="F4" s="417" t="s">
        <v>51</v>
      </c>
      <c r="G4" s="417" t="s">
        <v>52</v>
      </c>
      <c r="H4" s="420" t="s">
        <v>53</v>
      </c>
      <c r="I4" s="442"/>
      <c r="J4" s="443"/>
      <c r="K4" s="444" t="s">
        <v>54</v>
      </c>
      <c r="L4" s="445"/>
      <c r="M4" s="445"/>
      <c r="N4" s="445"/>
      <c r="O4" s="446"/>
      <c r="P4" s="445"/>
      <c r="Q4" s="455" t="s">
        <v>55</v>
      </c>
      <c r="R4" s="456"/>
      <c r="S4" s="457" t="s">
        <v>56</v>
      </c>
      <c r="T4" s="458" t="s">
        <v>57</v>
      </c>
      <c r="U4" s="459"/>
      <c r="V4" s="460"/>
      <c r="W4" s="461" t="s">
        <v>58</v>
      </c>
      <c r="X4" s="462" t="s">
        <v>59</v>
      </c>
      <c r="Y4" s="481" t="s">
        <v>60</v>
      </c>
      <c r="Z4" s="462" t="s">
        <v>61</v>
      </c>
      <c r="AA4" s="462"/>
    </row>
    <row r="5" s="389" customFormat="1" ht="30" customHeight="1" spans="1:27">
      <c r="A5" s="421"/>
      <c r="B5" s="421"/>
      <c r="C5" s="422"/>
      <c r="D5" s="423"/>
      <c r="E5" s="421"/>
      <c r="F5" s="421"/>
      <c r="G5" s="421"/>
      <c r="H5" s="424" t="s">
        <v>62</v>
      </c>
      <c r="I5" s="424" t="s">
        <v>63</v>
      </c>
      <c r="J5" s="443" t="s">
        <v>64</v>
      </c>
      <c r="K5" s="443">
        <f>ROUND(6869/1.05,0)</f>
        <v>6542</v>
      </c>
      <c r="L5" s="443">
        <f>ROUND(8110/1.05,0)</f>
        <v>7724</v>
      </c>
      <c r="M5" s="443">
        <f>ROUND(9969/1.05,0)</f>
        <v>9494</v>
      </c>
      <c r="N5" s="443">
        <f>ROUND(18318/1.05,0)</f>
        <v>17446</v>
      </c>
      <c r="O5" s="447" t="s">
        <v>57</v>
      </c>
      <c r="P5" s="448" t="s">
        <v>65</v>
      </c>
      <c r="Q5" s="448" t="s">
        <v>66</v>
      </c>
      <c r="R5" s="448" t="s">
        <v>67</v>
      </c>
      <c r="S5" s="463"/>
      <c r="T5" s="464"/>
      <c r="U5" s="459"/>
      <c r="V5" s="460"/>
      <c r="W5" s="465"/>
      <c r="X5" s="466"/>
      <c r="Y5" s="482"/>
      <c r="Z5" s="466"/>
      <c r="AA5" s="466"/>
    </row>
    <row r="6" spans="1:27">
      <c r="A6" s="425"/>
      <c r="B6" s="425"/>
      <c r="C6" s="426"/>
      <c r="D6" s="427"/>
      <c r="E6" s="425"/>
      <c r="F6" s="425"/>
      <c r="G6" s="428"/>
      <c r="H6" s="429"/>
      <c r="I6" s="429"/>
      <c r="J6" s="443"/>
      <c r="K6" s="443"/>
      <c r="L6" s="443"/>
      <c r="M6" s="443"/>
      <c r="N6" s="443"/>
      <c r="O6" s="447"/>
      <c r="P6" s="449"/>
      <c r="Q6" s="449"/>
      <c r="R6" s="467"/>
      <c r="S6" s="468"/>
      <c r="T6" s="469"/>
      <c r="U6" s="470"/>
      <c r="V6" s="471"/>
      <c r="W6" s="472"/>
      <c r="X6" s="473"/>
      <c r="Y6" s="483"/>
      <c r="Z6" s="473"/>
      <c r="AA6" s="473"/>
    </row>
    <row r="7" ht="16.5" customHeight="1" spans="1:27">
      <c r="A7" s="355">
        <v>0</v>
      </c>
      <c r="B7" s="271">
        <v>1</v>
      </c>
      <c r="C7" s="271" t="s">
        <v>68</v>
      </c>
      <c r="D7" s="430">
        <v>1406110504</v>
      </c>
      <c r="E7" s="431" t="s">
        <v>68</v>
      </c>
      <c r="F7" s="432">
        <v>1406110504</v>
      </c>
      <c r="G7" s="433" t="str">
        <f>VLOOKUP(C7,'[11]List chuẩn'!$B$2:$D$512,3,0)</f>
        <v>Khuất Quang Mậu</v>
      </c>
      <c r="H7" s="434">
        <f>VLOOKUP(E7,'[12]T6'!$B$6:$C$457,2,0)</f>
        <v>2854</v>
      </c>
      <c r="I7" s="434">
        <v>2823</v>
      </c>
      <c r="J7" s="450">
        <f>+H7-I7</f>
        <v>31</v>
      </c>
      <c r="K7" s="450">
        <f t="shared" ref="K7:K70" si="0">+IF(J7&gt;10,10,J7)</f>
        <v>10</v>
      </c>
      <c r="L7" s="450">
        <f t="shared" ref="L7:L70" si="1">+IF((J7-K7)&gt;10,10,(J7-K7))</f>
        <v>10</v>
      </c>
      <c r="M7" s="450">
        <f t="shared" ref="M7:M70" si="2">+IF((J7-K7-L7)&gt;10,10,(J7-K7-L7))</f>
        <v>10</v>
      </c>
      <c r="N7" s="450">
        <f t="shared" ref="N7:N70" si="3">(J7-K7-L7-M7)</f>
        <v>1</v>
      </c>
      <c r="O7" s="451">
        <f>+K7*$K$5+L7*$L$5+M7*$M$5+N7*$N$5</f>
        <v>255046</v>
      </c>
      <c r="P7" s="451">
        <f>ROUND(O7*0.05,0)</f>
        <v>12752</v>
      </c>
      <c r="Q7" s="474">
        <f>ROUND(O7*0.1,0)</f>
        <v>25505</v>
      </c>
      <c r="R7" s="475">
        <f>O7+P7+Q7</f>
        <v>293303</v>
      </c>
      <c r="S7" s="329">
        <v>-57973</v>
      </c>
      <c r="T7" s="476">
        <f>R7+S7</f>
        <v>235330</v>
      </c>
      <c r="U7" s="477" t="e">
        <f>[13]!vnd(T7)</f>
        <v>#NAME?</v>
      </c>
      <c r="V7" s="478" t="e">
        <f>[13]!vnd_us(R7)</f>
        <v>#NAME?</v>
      </c>
      <c r="W7" s="479">
        <f>VLOOKUP(F7,'[14]WC manor'!$F$7:$R$458,13,0)</f>
        <v>229567</v>
      </c>
      <c r="X7" s="476">
        <f>R7-W7</f>
        <v>63736</v>
      </c>
      <c r="Y7" s="479">
        <f>VLOOKUP(F7,'[14]WC manor'!$F$7:$J$458,5,0)</f>
        <v>26</v>
      </c>
      <c r="Z7" s="476">
        <f>J7-Y7</f>
        <v>5</v>
      </c>
      <c r="AA7" s="484">
        <f>VLOOKUP(E7,'[12]T6'!$B$6:$F$457,5,0)</f>
        <v>0</v>
      </c>
    </row>
    <row r="8" ht="16.5" customHeight="1" spans="1:27">
      <c r="A8" s="435">
        <v>1</v>
      </c>
      <c r="B8" s="271">
        <f t="shared" ref="B8:B39" si="4">B7+1</f>
        <v>2</v>
      </c>
      <c r="C8" s="271" t="s">
        <v>69</v>
      </c>
      <c r="D8" s="430">
        <v>1406111658</v>
      </c>
      <c r="E8" s="431" t="s">
        <v>69</v>
      </c>
      <c r="F8" s="432">
        <v>1406111658</v>
      </c>
      <c r="G8" s="433" t="str">
        <f>VLOOKUP(C8,'[11]List chuẩn'!$B$2:$D$512,3,0)</f>
        <v>Nguyễn Đức Minh</v>
      </c>
      <c r="H8" s="434">
        <f>VLOOKUP(E8,'[12]T6'!$B$6:$C$457,2,0)</f>
        <v>4170</v>
      </c>
      <c r="I8" s="434">
        <v>4151</v>
      </c>
      <c r="J8" s="450">
        <f t="shared" ref="J8:J71" si="5">+H8-I8</f>
        <v>19</v>
      </c>
      <c r="K8" s="450">
        <f t="shared" si="0"/>
        <v>10</v>
      </c>
      <c r="L8" s="450">
        <f t="shared" si="1"/>
        <v>9</v>
      </c>
      <c r="M8" s="450">
        <f t="shared" si="2"/>
        <v>0</v>
      </c>
      <c r="N8" s="450">
        <f t="shared" si="3"/>
        <v>0</v>
      </c>
      <c r="O8" s="451">
        <f t="shared" ref="O8:O71" si="6">+K8*$K$5+L8*$L$5+M8*$M$5+N8*$N$5</f>
        <v>134936</v>
      </c>
      <c r="P8" s="451">
        <f t="shared" ref="P8:P71" si="7">ROUND(O8*0.05,0)</f>
        <v>6747</v>
      </c>
      <c r="Q8" s="474">
        <f t="shared" ref="Q8:Q71" si="8">ROUND(O8*0.1,0)</f>
        <v>13494</v>
      </c>
      <c r="R8" s="475">
        <f t="shared" ref="R8:R71" si="9">O8+P8+Q8</f>
        <v>155177</v>
      </c>
      <c r="S8" s="329">
        <v>0</v>
      </c>
      <c r="T8" s="476">
        <f t="shared" ref="T8:T71" si="10">R8+S8</f>
        <v>155177</v>
      </c>
      <c r="U8" s="477" t="e">
        <f>[13]!vnd(T8)</f>
        <v>#NAME?</v>
      </c>
      <c r="V8" s="478" t="e">
        <f>[13]!vnd_us(R8)</f>
        <v>#NAME?</v>
      </c>
      <c r="W8" s="479">
        <f>VLOOKUP(F8,'[14]WC manor'!$F$7:$R$458,13,0)</f>
        <v>293303</v>
      </c>
      <c r="X8" s="476">
        <f t="shared" ref="X8:X71" si="11">R8-W8</f>
        <v>-138126</v>
      </c>
      <c r="Y8" s="479">
        <f>VLOOKUP(F8,'[14]WC manor'!$F$7:$J$458,5,0)</f>
        <v>31</v>
      </c>
      <c r="Z8" s="476">
        <f t="shared" ref="Z8:Z71" si="12">J8-Y8</f>
        <v>-12</v>
      </c>
      <c r="AA8" s="484" t="str">
        <f>VLOOKUP(E8,'[12]T6'!$B$6:$F$457,5,0)</f>
        <v>Ngày 3/7 Mr.Hưng đã kiểm tra lại, chỉ số đúng</v>
      </c>
    </row>
    <row r="9" ht="16.5" customHeight="1" spans="1:27">
      <c r="A9" s="355">
        <v>0</v>
      </c>
      <c r="B9" s="271">
        <f t="shared" si="4"/>
        <v>3</v>
      </c>
      <c r="C9" s="271" t="s">
        <v>70</v>
      </c>
      <c r="D9" s="430">
        <v>1406110506</v>
      </c>
      <c r="E9" s="431" t="s">
        <v>70</v>
      </c>
      <c r="F9" s="432">
        <v>1406110506</v>
      </c>
      <c r="G9" s="433" t="str">
        <f>VLOOKUP(C9,'[11]List chuẩn'!$B$2:$D$512,3,0)</f>
        <v>Bùi Thành Chung</v>
      </c>
      <c r="H9" s="434">
        <f>VLOOKUP(E9,'[12]T6'!$B$6:$C$457,2,0)</f>
        <v>2245</v>
      </c>
      <c r="I9" s="434">
        <v>2234</v>
      </c>
      <c r="J9" s="450">
        <f t="shared" si="5"/>
        <v>11</v>
      </c>
      <c r="K9" s="450">
        <f t="shared" si="0"/>
        <v>10</v>
      </c>
      <c r="L9" s="450">
        <f t="shared" si="1"/>
        <v>1</v>
      </c>
      <c r="M9" s="450">
        <f t="shared" si="2"/>
        <v>0</v>
      </c>
      <c r="N9" s="450">
        <f t="shared" si="3"/>
        <v>0</v>
      </c>
      <c r="O9" s="451">
        <f t="shared" si="6"/>
        <v>73144</v>
      </c>
      <c r="P9" s="451">
        <f t="shared" si="7"/>
        <v>3657</v>
      </c>
      <c r="Q9" s="474">
        <f t="shared" si="8"/>
        <v>7314</v>
      </c>
      <c r="R9" s="475">
        <f t="shared" si="9"/>
        <v>84115</v>
      </c>
      <c r="S9" s="329">
        <v>0</v>
      </c>
      <c r="T9" s="476">
        <f t="shared" si="10"/>
        <v>84115</v>
      </c>
      <c r="U9" s="477" t="e">
        <f>[13]!vnd(T9)</f>
        <v>#NAME?</v>
      </c>
      <c r="V9" s="478" t="e">
        <f>[13]!vnd_us(R9)</f>
        <v>#NAME?</v>
      </c>
      <c r="W9" s="479">
        <f>VLOOKUP(F9,'[14]WC manor'!$F$7:$R$458,13,0)</f>
        <v>60187</v>
      </c>
      <c r="X9" s="476">
        <f t="shared" si="11"/>
        <v>23928</v>
      </c>
      <c r="Y9" s="479">
        <f>VLOOKUP(F9,'[14]WC manor'!$F$7:$J$458,5,0)</f>
        <v>8</v>
      </c>
      <c r="Z9" s="476">
        <f t="shared" si="12"/>
        <v>3</v>
      </c>
      <c r="AA9" s="484">
        <f>VLOOKUP(E9,'[12]T6'!$B$6:$F$457,5,0)</f>
        <v>0</v>
      </c>
    </row>
    <row r="10" ht="16.5" customHeight="1" spans="1:27">
      <c r="A10" s="355">
        <v>0</v>
      </c>
      <c r="B10" s="271">
        <f t="shared" si="4"/>
        <v>4</v>
      </c>
      <c r="C10" s="271" t="s">
        <v>71</v>
      </c>
      <c r="D10" s="430">
        <v>1406110507</v>
      </c>
      <c r="E10" s="431" t="s">
        <v>71</v>
      </c>
      <c r="F10" s="432">
        <v>1406110507</v>
      </c>
      <c r="G10" s="433" t="str">
        <f>VLOOKUP(C10,'[11]List chuẩn'!$B$2:$D$512,3,0)</f>
        <v>Nguyễn Trường Sơn</v>
      </c>
      <c r="H10" s="434">
        <f>VLOOKUP(E10,'[12]T6'!$B$6:$C$457,2,0)</f>
        <v>3159</v>
      </c>
      <c r="I10" s="434">
        <v>3142</v>
      </c>
      <c r="J10" s="450">
        <f t="shared" si="5"/>
        <v>17</v>
      </c>
      <c r="K10" s="450">
        <f t="shared" si="0"/>
        <v>10</v>
      </c>
      <c r="L10" s="450">
        <f t="shared" si="1"/>
        <v>7</v>
      </c>
      <c r="M10" s="450">
        <f t="shared" si="2"/>
        <v>0</v>
      </c>
      <c r="N10" s="450">
        <f t="shared" si="3"/>
        <v>0</v>
      </c>
      <c r="O10" s="451">
        <f t="shared" si="6"/>
        <v>119488</v>
      </c>
      <c r="P10" s="451">
        <f t="shared" si="7"/>
        <v>5974</v>
      </c>
      <c r="Q10" s="474">
        <f t="shared" si="8"/>
        <v>11949</v>
      </c>
      <c r="R10" s="475">
        <f t="shared" si="9"/>
        <v>137411</v>
      </c>
      <c r="S10" s="329">
        <v>0</v>
      </c>
      <c r="T10" s="476">
        <f t="shared" si="10"/>
        <v>137411</v>
      </c>
      <c r="U10" s="477" t="e">
        <f>[13]!vnd(T10)</f>
        <v>#NAME?</v>
      </c>
      <c r="V10" s="478" t="e">
        <f>[13]!vnd_us(R10)</f>
        <v>#NAME?</v>
      </c>
      <c r="W10" s="479">
        <f>VLOOKUP(F10,'[14]WC manor'!$F$7:$R$458,13,0)</f>
        <v>137411</v>
      </c>
      <c r="X10" s="476">
        <f t="shared" si="11"/>
        <v>0</v>
      </c>
      <c r="Y10" s="479">
        <f>VLOOKUP(F10,'[14]WC manor'!$F$7:$J$458,5,0)</f>
        <v>17</v>
      </c>
      <c r="Z10" s="476">
        <f t="shared" si="12"/>
        <v>0</v>
      </c>
      <c r="AA10" s="484">
        <f>VLOOKUP(E10,'[12]T6'!$B$6:$F$457,5,0)</f>
        <v>0</v>
      </c>
    </row>
    <row r="11" ht="16.5" customHeight="1" spans="1:27">
      <c r="A11" s="355">
        <v>0</v>
      </c>
      <c r="B11" s="271">
        <f t="shared" si="4"/>
        <v>5</v>
      </c>
      <c r="C11" s="271" t="s">
        <v>72</v>
      </c>
      <c r="D11" s="430">
        <v>1406110508</v>
      </c>
      <c r="E11" s="431" t="s">
        <v>72</v>
      </c>
      <c r="F11" s="432">
        <v>1406110508</v>
      </c>
      <c r="G11" s="433" t="str">
        <f>VLOOKUP(C11,'[11]List chuẩn'!$B$2:$D$512,3,0)</f>
        <v>Trần Thị Trình</v>
      </c>
      <c r="H11" s="434">
        <f>VLOOKUP(E11,'[12]T6'!$B$6:$C$457,2,0)</f>
        <v>5425</v>
      </c>
      <c r="I11" s="434">
        <v>5396</v>
      </c>
      <c r="J11" s="450">
        <f t="shared" si="5"/>
        <v>29</v>
      </c>
      <c r="K11" s="450">
        <f t="shared" si="0"/>
        <v>10</v>
      </c>
      <c r="L11" s="450">
        <f t="shared" si="1"/>
        <v>10</v>
      </c>
      <c r="M11" s="450">
        <f t="shared" si="2"/>
        <v>9</v>
      </c>
      <c r="N11" s="450">
        <f t="shared" si="3"/>
        <v>0</v>
      </c>
      <c r="O11" s="451">
        <f t="shared" si="6"/>
        <v>228106</v>
      </c>
      <c r="P11" s="451">
        <f t="shared" si="7"/>
        <v>11405</v>
      </c>
      <c r="Q11" s="474">
        <f t="shared" si="8"/>
        <v>22811</v>
      </c>
      <c r="R11" s="475">
        <f t="shared" si="9"/>
        <v>262322</v>
      </c>
      <c r="S11" s="329">
        <v>-262322</v>
      </c>
      <c r="T11" s="476">
        <f t="shared" si="10"/>
        <v>0</v>
      </c>
      <c r="U11" s="477" t="e">
        <f>[13]!vnd(T11)</f>
        <v>#NAME?</v>
      </c>
      <c r="V11" s="478" t="e">
        <f>[13]!vnd_us(R11)</f>
        <v>#NAME?</v>
      </c>
      <c r="W11" s="479">
        <f>VLOOKUP(F11,'[14]WC manor'!$F$7:$R$458,13,0)</f>
        <v>594247</v>
      </c>
      <c r="X11" s="476">
        <f t="shared" si="11"/>
        <v>-331925</v>
      </c>
      <c r="Y11" s="479">
        <f>VLOOKUP(F11,'[14]WC manor'!$F$7:$J$458,5,0)</f>
        <v>46</v>
      </c>
      <c r="Z11" s="476">
        <f t="shared" si="12"/>
        <v>-17</v>
      </c>
      <c r="AA11" s="484" t="str">
        <f>VLOOKUP(E11,'[12]T6'!$B$6:$F$457,5,0)</f>
        <v>Ngày 3/7 Mr.Hưng đã kiểm tra lại, chỉ số đúng</v>
      </c>
    </row>
    <row r="12" ht="16.5" customHeight="1" spans="1:27">
      <c r="A12" s="436">
        <v>1</v>
      </c>
      <c r="B12" s="271">
        <f t="shared" si="4"/>
        <v>6</v>
      </c>
      <c r="C12" s="271" t="s">
        <v>73</v>
      </c>
      <c r="D12" s="430">
        <v>1406110509</v>
      </c>
      <c r="E12" s="431" t="s">
        <v>73</v>
      </c>
      <c r="F12" s="432">
        <v>1406110509</v>
      </c>
      <c r="G12" s="433" t="str">
        <f>VLOOKUP(C12,'[11]List chuẩn'!$B$2:$D$512,3,0)</f>
        <v>Nguyễn Thụ</v>
      </c>
      <c r="H12" s="434">
        <f>VLOOKUP(E12,'[12]T6'!$B$6:$C$457,2,0)</f>
        <v>2336</v>
      </c>
      <c r="I12" s="434">
        <v>2336</v>
      </c>
      <c r="J12" s="450">
        <f t="shared" si="5"/>
        <v>0</v>
      </c>
      <c r="K12" s="450">
        <f t="shared" si="0"/>
        <v>0</v>
      </c>
      <c r="L12" s="450">
        <f t="shared" si="1"/>
        <v>0</v>
      </c>
      <c r="M12" s="450">
        <f t="shared" si="2"/>
        <v>0</v>
      </c>
      <c r="N12" s="450">
        <f t="shared" si="3"/>
        <v>0</v>
      </c>
      <c r="O12" s="451">
        <f t="shared" si="6"/>
        <v>0</v>
      </c>
      <c r="P12" s="451">
        <f t="shared" si="7"/>
        <v>0</v>
      </c>
      <c r="Q12" s="474">
        <f t="shared" si="8"/>
        <v>0</v>
      </c>
      <c r="R12" s="475">
        <f t="shared" si="9"/>
        <v>0</v>
      </c>
      <c r="S12" s="329">
        <v>0</v>
      </c>
      <c r="T12" s="476">
        <f t="shared" si="10"/>
        <v>0</v>
      </c>
      <c r="U12" s="477" t="e">
        <f>[13]!vnd(T12)</f>
        <v>#NAME?</v>
      </c>
      <c r="V12" s="478" t="e">
        <f>[13]!vnd_us(R12)</f>
        <v>#NAME?</v>
      </c>
      <c r="W12" s="479">
        <f>VLOOKUP(F12,'[14]WC manor'!$F$7:$R$458,13,0)</f>
        <v>15046</v>
      </c>
      <c r="X12" s="476">
        <f t="shared" si="11"/>
        <v>-15046</v>
      </c>
      <c r="Y12" s="479">
        <f>VLOOKUP(F12,'[14]WC manor'!$F$7:$J$458,5,0)</f>
        <v>2</v>
      </c>
      <c r="Z12" s="476">
        <f t="shared" si="12"/>
        <v>-2</v>
      </c>
      <c r="AA12" s="484">
        <f>VLOOKUP(E12,'[12]T6'!$B$6:$F$457,5,0)</f>
        <v>0</v>
      </c>
    </row>
    <row r="13" ht="16.5" customHeight="1" spans="1:27">
      <c r="A13" s="436">
        <v>1</v>
      </c>
      <c r="B13" s="271">
        <f t="shared" si="4"/>
        <v>7</v>
      </c>
      <c r="C13" s="271" t="s">
        <v>74</v>
      </c>
      <c r="D13" s="430">
        <v>1406110510</v>
      </c>
      <c r="E13" s="431" t="s">
        <v>74</v>
      </c>
      <c r="F13" s="432">
        <v>1406110510</v>
      </c>
      <c r="G13" s="433" t="str">
        <f>VLOOKUP(C13,'[11]List chuẩn'!$B$2:$D$512,3,0)</f>
        <v>Lê Thị Liên</v>
      </c>
      <c r="H13" s="434">
        <f>VLOOKUP(E13,'[12]T6'!$B$6:$C$457,2,0)</f>
        <v>2666</v>
      </c>
      <c r="I13" s="434">
        <v>2652</v>
      </c>
      <c r="J13" s="450">
        <f t="shared" si="5"/>
        <v>14</v>
      </c>
      <c r="K13" s="450">
        <f t="shared" si="0"/>
        <v>10</v>
      </c>
      <c r="L13" s="450">
        <f t="shared" si="1"/>
        <v>4</v>
      </c>
      <c r="M13" s="450">
        <f t="shared" si="2"/>
        <v>0</v>
      </c>
      <c r="N13" s="450">
        <f t="shared" si="3"/>
        <v>0</v>
      </c>
      <c r="O13" s="451">
        <f t="shared" si="6"/>
        <v>96316</v>
      </c>
      <c r="P13" s="451">
        <f t="shared" si="7"/>
        <v>4816</v>
      </c>
      <c r="Q13" s="474">
        <f t="shared" si="8"/>
        <v>9632</v>
      </c>
      <c r="R13" s="475">
        <f t="shared" si="9"/>
        <v>110764</v>
      </c>
      <c r="S13" s="329">
        <v>0</v>
      </c>
      <c r="T13" s="476">
        <f t="shared" si="10"/>
        <v>110764</v>
      </c>
      <c r="U13" s="477" t="e">
        <f>[13]!vnd(T13)</f>
        <v>#NAME?</v>
      </c>
      <c r="V13" s="478" t="e">
        <f>[13]!vnd_us(R13)</f>
        <v>#NAME?</v>
      </c>
      <c r="W13" s="479">
        <f>VLOOKUP(F13,'[14]WC manor'!$F$7:$R$458,13,0)</f>
        <v>75233</v>
      </c>
      <c r="X13" s="476">
        <f t="shared" si="11"/>
        <v>35531</v>
      </c>
      <c r="Y13" s="479">
        <f>VLOOKUP(F13,'[14]WC manor'!$F$7:$J$458,5,0)</f>
        <v>10</v>
      </c>
      <c r="Z13" s="476">
        <f t="shared" si="12"/>
        <v>4</v>
      </c>
      <c r="AA13" s="484">
        <f>VLOOKUP(E13,'[12]T6'!$B$6:$F$457,5,0)</f>
        <v>0</v>
      </c>
    </row>
    <row r="14" ht="16.5" customHeight="1" spans="1:27">
      <c r="A14" s="355">
        <v>0</v>
      </c>
      <c r="B14" s="271">
        <f t="shared" si="4"/>
        <v>8</v>
      </c>
      <c r="C14" s="271" t="s">
        <v>1</v>
      </c>
      <c r="D14" s="430">
        <v>1406110511</v>
      </c>
      <c r="E14" s="431" t="s">
        <v>1</v>
      </c>
      <c r="F14" s="432">
        <v>1406110511</v>
      </c>
      <c r="G14" s="433" t="str">
        <f>VLOOKUP(C14,'[11]List chuẩn'!$B$2:$D$512,3,0)</f>
        <v>Trần Hữu Thùy</v>
      </c>
      <c r="H14" s="434">
        <f>VLOOKUP(E14,'[12]T6'!$B$6:$C$457,2,0)</f>
        <v>1386</v>
      </c>
      <c r="I14" s="434">
        <v>1384</v>
      </c>
      <c r="J14" s="450">
        <f t="shared" si="5"/>
        <v>2</v>
      </c>
      <c r="K14" s="450">
        <f t="shared" si="0"/>
        <v>2</v>
      </c>
      <c r="L14" s="450">
        <f t="shared" si="1"/>
        <v>0</v>
      </c>
      <c r="M14" s="450">
        <f t="shared" si="2"/>
        <v>0</v>
      </c>
      <c r="N14" s="450">
        <f t="shared" si="3"/>
        <v>0</v>
      </c>
      <c r="O14" s="451">
        <f t="shared" si="6"/>
        <v>13084</v>
      </c>
      <c r="P14" s="451">
        <f t="shared" si="7"/>
        <v>654</v>
      </c>
      <c r="Q14" s="474">
        <f t="shared" si="8"/>
        <v>1308</v>
      </c>
      <c r="R14" s="475">
        <f t="shared" si="9"/>
        <v>15046</v>
      </c>
      <c r="S14" s="329">
        <v>37616</v>
      </c>
      <c r="T14" s="476">
        <f t="shared" si="10"/>
        <v>52662</v>
      </c>
      <c r="U14" s="477" t="e">
        <f>[13]!vnd(T14)</f>
        <v>#NAME?</v>
      </c>
      <c r="V14" s="478" t="e">
        <f>[13]!vnd_us(R14)</f>
        <v>#NAME?</v>
      </c>
      <c r="W14" s="479">
        <f>VLOOKUP(F14,'[14]WC manor'!$F$7:$R$458,13,0)</f>
        <v>15046</v>
      </c>
      <c r="X14" s="476">
        <f t="shared" si="11"/>
        <v>0</v>
      </c>
      <c r="Y14" s="479">
        <f>VLOOKUP(F14,'[14]WC manor'!$F$7:$J$458,5,0)</f>
        <v>2</v>
      </c>
      <c r="Z14" s="476">
        <f t="shared" si="12"/>
        <v>0</v>
      </c>
      <c r="AA14" s="484">
        <f>VLOOKUP(E14,'[12]T6'!$B$6:$F$457,5,0)</f>
        <v>0</v>
      </c>
    </row>
    <row r="15" ht="16.5" customHeight="1" spans="1:27">
      <c r="A15" s="435">
        <v>1</v>
      </c>
      <c r="B15" s="271">
        <f t="shared" si="4"/>
        <v>9</v>
      </c>
      <c r="C15" s="271" t="s">
        <v>75</v>
      </c>
      <c r="D15" s="430">
        <v>1406110512</v>
      </c>
      <c r="E15" s="431" t="s">
        <v>75</v>
      </c>
      <c r="F15" s="432">
        <v>1406110512</v>
      </c>
      <c r="G15" s="433" t="str">
        <f>VLOOKUP(C15,'[11]List chuẩn'!$B$2:$D$512,3,0)</f>
        <v>Nguyễn Tuấn  Anh</v>
      </c>
      <c r="H15" s="434">
        <f>VLOOKUP(E15,'[12]T6'!$B$6:$C$457,2,0)</f>
        <v>2067</v>
      </c>
      <c r="I15" s="434">
        <v>2060</v>
      </c>
      <c r="J15" s="450">
        <f t="shared" si="5"/>
        <v>7</v>
      </c>
      <c r="K15" s="450">
        <f t="shared" si="0"/>
        <v>7</v>
      </c>
      <c r="L15" s="450">
        <f t="shared" si="1"/>
        <v>0</v>
      </c>
      <c r="M15" s="450">
        <f t="shared" si="2"/>
        <v>0</v>
      </c>
      <c r="N15" s="450">
        <f t="shared" si="3"/>
        <v>0</v>
      </c>
      <c r="O15" s="451">
        <f t="shared" si="6"/>
        <v>45794</v>
      </c>
      <c r="P15" s="451">
        <f t="shared" si="7"/>
        <v>2290</v>
      </c>
      <c r="Q15" s="474">
        <f t="shared" si="8"/>
        <v>4579</v>
      </c>
      <c r="R15" s="475">
        <f t="shared" si="9"/>
        <v>52663</v>
      </c>
      <c r="S15" s="329">
        <v>0</v>
      </c>
      <c r="T15" s="476">
        <f t="shared" si="10"/>
        <v>52663</v>
      </c>
      <c r="U15" s="477" t="e">
        <f>[13]!vnd(T15)</f>
        <v>#NAME?</v>
      </c>
      <c r="V15" s="478" t="e">
        <f>[13]!vnd_us(R15)</f>
        <v>#NAME?</v>
      </c>
      <c r="W15" s="479">
        <f>VLOOKUP(F15,'[14]WC manor'!$F$7:$R$458,13,0)</f>
        <v>22570</v>
      </c>
      <c r="X15" s="476">
        <f t="shared" si="11"/>
        <v>30093</v>
      </c>
      <c r="Y15" s="479">
        <f>VLOOKUP(F15,'[14]WC manor'!$F$7:$J$458,5,0)</f>
        <v>3</v>
      </c>
      <c r="Z15" s="476">
        <f t="shared" si="12"/>
        <v>4</v>
      </c>
      <c r="AA15" s="484">
        <f>VLOOKUP(E15,'[12]T6'!$B$6:$F$457,5,0)</f>
        <v>0</v>
      </c>
    </row>
    <row r="16" ht="16.5" customHeight="1" spans="1:27">
      <c r="A16" s="355">
        <v>0</v>
      </c>
      <c r="B16" s="271">
        <f t="shared" si="4"/>
        <v>10</v>
      </c>
      <c r="C16" s="437" t="s">
        <v>76</v>
      </c>
      <c r="D16" s="430">
        <v>1406111489</v>
      </c>
      <c r="E16" s="431" t="s">
        <v>76</v>
      </c>
      <c r="F16" s="432">
        <v>1406111489</v>
      </c>
      <c r="G16" s="433" t="str">
        <f>VLOOKUP(C16,'[11]List chuẩn'!$B$2:$D$512,3,0)</f>
        <v>Nguyễn Thị Cưu</v>
      </c>
      <c r="H16" s="434">
        <f>VLOOKUP(E16,'[12]T6'!$B$6:$C$457,2,0)</f>
        <v>6468</v>
      </c>
      <c r="I16" s="434">
        <v>6448</v>
      </c>
      <c r="J16" s="450">
        <f t="shared" si="5"/>
        <v>20</v>
      </c>
      <c r="K16" s="450">
        <f t="shared" si="0"/>
        <v>10</v>
      </c>
      <c r="L16" s="450">
        <f t="shared" si="1"/>
        <v>10</v>
      </c>
      <c r="M16" s="450">
        <f t="shared" si="2"/>
        <v>0</v>
      </c>
      <c r="N16" s="450">
        <f t="shared" si="3"/>
        <v>0</v>
      </c>
      <c r="O16" s="451">
        <f t="shared" si="6"/>
        <v>142660</v>
      </c>
      <c r="P16" s="451">
        <f t="shared" si="7"/>
        <v>7133</v>
      </c>
      <c r="Q16" s="474">
        <f t="shared" si="8"/>
        <v>14266</v>
      </c>
      <c r="R16" s="475">
        <f t="shared" si="9"/>
        <v>164059</v>
      </c>
      <c r="S16" s="329">
        <v>590440</v>
      </c>
      <c r="T16" s="476">
        <f t="shared" si="10"/>
        <v>754499</v>
      </c>
      <c r="U16" s="477" t="e">
        <f>[13]!vnd(T16)</f>
        <v>#NAME?</v>
      </c>
      <c r="V16" s="478" t="e">
        <f>[13]!vnd_us(R16)</f>
        <v>#NAME?</v>
      </c>
      <c r="W16" s="479">
        <f>VLOOKUP(F16,'[14]WC manor'!$F$7:$R$458,13,0)</f>
        <v>185895</v>
      </c>
      <c r="X16" s="476">
        <f t="shared" si="11"/>
        <v>-21836</v>
      </c>
      <c r="Y16" s="479">
        <f>VLOOKUP(F16,'[14]WC manor'!$F$7:$J$458,5,0)</f>
        <v>22</v>
      </c>
      <c r="Z16" s="476">
        <f t="shared" si="12"/>
        <v>-2</v>
      </c>
      <c r="AA16" s="484">
        <f>VLOOKUP(E16,'[12]T6'!$B$6:$F$457,5,0)</f>
        <v>0</v>
      </c>
    </row>
    <row r="17" ht="16.5" customHeight="1" spans="1:27">
      <c r="A17" s="436">
        <v>1</v>
      </c>
      <c r="B17" s="271">
        <f t="shared" si="4"/>
        <v>11</v>
      </c>
      <c r="C17" s="271" t="s">
        <v>77</v>
      </c>
      <c r="D17" s="430">
        <v>1406110513</v>
      </c>
      <c r="E17" s="431" t="s">
        <v>77</v>
      </c>
      <c r="F17" s="432">
        <v>1406110513</v>
      </c>
      <c r="G17" s="433" t="str">
        <f>VLOOKUP(C17,'[11]List chuẩn'!$B$2:$D$512,3,0)</f>
        <v>Lê Thị Liên</v>
      </c>
      <c r="H17" s="434">
        <f>VLOOKUP(E17,'[12]T6'!$B$6:$C$457,2,0)</f>
        <v>2424</v>
      </c>
      <c r="I17" s="434">
        <v>2407</v>
      </c>
      <c r="J17" s="450">
        <f t="shared" si="5"/>
        <v>17</v>
      </c>
      <c r="K17" s="450">
        <f t="shared" si="0"/>
        <v>10</v>
      </c>
      <c r="L17" s="450">
        <f t="shared" si="1"/>
        <v>7</v>
      </c>
      <c r="M17" s="450">
        <f t="shared" si="2"/>
        <v>0</v>
      </c>
      <c r="N17" s="450">
        <f t="shared" si="3"/>
        <v>0</v>
      </c>
      <c r="O17" s="451">
        <f t="shared" si="6"/>
        <v>119488</v>
      </c>
      <c r="P17" s="451">
        <f t="shared" si="7"/>
        <v>5974</v>
      </c>
      <c r="Q17" s="474">
        <f t="shared" si="8"/>
        <v>11949</v>
      </c>
      <c r="R17" s="475">
        <f t="shared" si="9"/>
        <v>137411</v>
      </c>
      <c r="S17" s="329">
        <v>0</v>
      </c>
      <c r="T17" s="476">
        <f t="shared" si="10"/>
        <v>137411</v>
      </c>
      <c r="U17" s="477" t="e">
        <f>[13]!vnd(T17)</f>
        <v>#NAME?</v>
      </c>
      <c r="V17" s="478" t="e">
        <f>[13]!vnd_us(R17)</f>
        <v>#NAME?</v>
      </c>
      <c r="W17" s="479">
        <f>VLOOKUP(F17,'[14]WC manor'!$F$7:$R$458,13,0)</f>
        <v>110764</v>
      </c>
      <c r="X17" s="476">
        <f t="shared" si="11"/>
        <v>26647</v>
      </c>
      <c r="Y17" s="479">
        <f>VLOOKUP(F17,'[14]WC manor'!$F$7:$J$458,5,0)</f>
        <v>14</v>
      </c>
      <c r="Z17" s="476">
        <f t="shared" si="12"/>
        <v>3</v>
      </c>
      <c r="AA17" s="484">
        <f>VLOOKUP(E17,'[12]T6'!$B$6:$F$457,5,0)</f>
        <v>0</v>
      </c>
    </row>
    <row r="18" ht="16.5" customHeight="1" spans="1:27">
      <c r="A18" s="435">
        <v>1</v>
      </c>
      <c r="B18" s="271">
        <f t="shared" si="4"/>
        <v>12</v>
      </c>
      <c r="C18" s="271" t="s">
        <v>78</v>
      </c>
      <c r="D18" s="430">
        <v>1406110514</v>
      </c>
      <c r="E18" s="431" t="s">
        <v>78</v>
      </c>
      <c r="F18" s="432">
        <v>1406110514</v>
      </c>
      <c r="G18" s="433" t="str">
        <f>VLOOKUP(C18,'[11]List chuẩn'!$B$2:$D$512,3,0)</f>
        <v>Trần Hữu Thùy</v>
      </c>
      <c r="H18" s="434">
        <f>VLOOKUP(E18,'[12]T6'!$B$6:$C$457,2,0)</f>
        <v>2730</v>
      </c>
      <c r="I18" s="434">
        <v>2722</v>
      </c>
      <c r="J18" s="450">
        <f t="shared" si="5"/>
        <v>8</v>
      </c>
      <c r="K18" s="450">
        <f t="shared" si="0"/>
        <v>8</v>
      </c>
      <c r="L18" s="450">
        <f t="shared" si="1"/>
        <v>0</v>
      </c>
      <c r="M18" s="450">
        <f t="shared" si="2"/>
        <v>0</v>
      </c>
      <c r="N18" s="450">
        <f t="shared" si="3"/>
        <v>0</v>
      </c>
      <c r="O18" s="451">
        <f t="shared" si="6"/>
        <v>52336</v>
      </c>
      <c r="P18" s="451">
        <f t="shared" si="7"/>
        <v>2617</v>
      </c>
      <c r="Q18" s="474">
        <f t="shared" si="8"/>
        <v>5234</v>
      </c>
      <c r="R18" s="475">
        <f t="shared" si="9"/>
        <v>60187</v>
      </c>
      <c r="S18" s="329">
        <v>120373</v>
      </c>
      <c r="T18" s="476">
        <f t="shared" si="10"/>
        <v>180560</v>
      </c>
      <c r="U18" s="477" t="e">
        <f>[13]!vnd(T18)</f>
        <v>#NAME?</v>
      </c>
      <c r="V18" s="478" t="e">
        <f>[13]!vnd_us(R18)</f>
        <v>#NAME?</v>
      </c>
      <c r="W18" s="479">
        <f>VLOOKUP(F18,'[14]WC manor'!$F$7:$R$458,13,0)</f>
        <v>52663</v>
      </c>
      <c r="X18" s="476">
        <f t="shared" si="11"/>
        <v>7524</v>
      </c>
      <c r="Y18" s="479">
        <f>VLOOKUP(F18,'[14]WC manor'!$F$7:$J$458,5,0)</f>
        <v>7</v>
      </c>
      <c r="Z18" s="476">
        <f t="shared" si="12"/>
        <v>1</v>
      </c>
      <c r="AA18" s="484">
        <f>VLOOKUP(E18,'[12]T6'!$B$6:$F$457,5,0)</f>
        <v>0</v>
      </c>
    </row>
    <row r="19" s="220" customFormat="1" ht="16.5" customHeight="1" spans="1:27">
      <c r="A19" s="271">
        <v>0</v>
      </c>
      <c r="B19" s="271">
        <f t="shared" si="4"/>
        <v>13</v>
      </c>
      <c r="C19" s="271" t="s">
        <v>0</v>
      </c>
      <c r="D19" s="430">
        <v>1406111455</v>
      </c>
      <c r="E19" s="431" t="s">
        <v>0</v>
      </c>
      <c r="F19" s="432">
        <v>1406111455</v>
      </c>
      <c r="G19" s="433" t="str">
        <f>VLOOKUP(C19,'[11]List chuẩn'!$B$2:$D$512,3,0)</f>
        <v>Bùi Đình Hưng</v>
      </c>
      <c r="H19" s="434">
        <f>VLOOKUP(E19,'[12]T6'!$B$6:$C$457,2,0)</f>
        <v>5326</v>
      </c>
      <c r="I19" s="434">
        <v>5293</v>
      </c>
      <c r="J19" s="450">
        <f t="shared" si="5"/>
        <v>33</v>
      </c>
      <c r="K19" s="450">
        <f t="shared" si="0"/>
        <v>10</v>
      </c>
      <c r="L19" s="450">
        <f t="shared" si="1"/>
        <v>10</v>
      </c>
      <c r="M19" s="450">
        <f t="shared" si="2"/>
        <v>10</v>
      </c>
      <c r="N19" s="450">
        <f t="shared" si="3"/>
        <v>3</v>
      </c>
      <c r="O19" s="451">
        <f t="shared" si="6"/>
        <v>289938</v>
      </c>
      <c r="P19" s="451">
        <f t="shared" si="7"/>
        <v>14497</v>
      </c>
      <c r="Q19" s="474">
        <f t="shared" si="8"/>
        <v>28994</v>
      </c>
      <c r="R19" s="475">
        <f t="shared" si="9"/>
        <v>333429</v>
      </c>
      <c r="S19" s="329">
        <v>1937045</v>
      </c>
      <c r="T19" s="476">
        <f t="shared" si="10"/>
        <v>2270474</v>
      </c>
      <c r="U19" s="477" t="e">
        <f>[13]!vnd(T19)</f>
        <v>#NAME?</v>
      </c>
      <c r="V19" s="478" t="e">
        <f>[13]!vnd_us(R19)</f>
        <v>#NAME?</v>
      </c>
      <c r="W19" s="479">
        <f>VLOOKUP(F19,'[14]WC manor'!$F$7:$R$458,13,0)</f>
        <v>273240</v>
      </c>
      <c r="X19" s="476">
        <f t="shared" si="11"/>
        <v>60189</v>
      </c>
      <c r="Y19" s="479">
        <f>VLOOKUP(F19,'[14]WC manor'!$F$7:$J$458,5,0)</f>
        <v>30</v>
      </c>
      <c r="Z19" s="476">
        <f t="shared" si="12"/>
        <v>3</v>
      </c>
      <c r="AA19" s="484">
        <f>VLOOKUP(E19,'[12]T6'!$B$6:$F$457,5,0)</f>
        <v>0</v>
      </c>
    </row>
    <row r="20" ht="16.5" customHeight="1" spans="1:27">
      <c r="A20" s="436">
        <v>1</v>
      </c>
      <c r="B20" s="271">
        <f t="shared" si="4"/>
        <v>14</v>
      </c>
      <c r="C20" s="271" t="s">
        <v>79</v>
      </c>
      <c r="D20" s="438">
        <v>1406111659</v>
      </c>
      <c r="E20" s="431" t="s">
        <v>79</v>
      </c>
      <c r="F20" s="432">
        <v>1406111659</v>
      </c>
      <c r="G20" s="433" t="str">
        <f>VLOOKUP(C20,'[11]List chuẩn'!$B$2:$D$512,3,0)</f>
        <v>Thân Hoàng</v>
      </c>
      <c r="H20" s="434">
        <f>VLOOKUP(E20,'[12]T6'!$B$6:$C$457,2,0)</f>
        <v>2622</v>
      </c>
      <c r="I20" s="434">
        <v>2614</v>
      </c>
      <c r="J20" s="450">
        <f t="shared" si="5"/>
        <v>8</v>
      </c>
      <c r="K20" s="450">
        <f t="shared" si="0"/>
        <v>8</v>
      </c>
      <c r="L20" s="450">
        <f t="shared" si="1"/>
        <v>0</v>
      </c>
      <c r="M20" s="450">
        <f t="shared" si="2"/>
        <v>0</v>
      </c>
      <c r="N20" s="450">
        <f t="shared" si="3"/>
        <v>0</v>
      </c>
      <c r="O20" s="451">
        <f t="shared" si="6"/>
        <v>52336</v>
      </c>
      <c r="P20" s="451">
        <f t="shared" si="7"/>
        <v>2617</v>
      </c>
      <c r="Q20" s="474">
        <f t="shared" si="8"/>
        <v>5234</v>
      </c>
      <c r="R20" s="475">
        <f t="shared" si="9"/>
        <v>60187</v>
      </c>
      <c r="S20" s="329">
        <v>-60187</v>
      </c>
      <c r="T20" s="476">
        <f t="shared" si="10"/>
        <v>0</v>
      </c>
      <c r="U20" s="477" t="e">
        <f>[13]!vnd(T20)</f>
        <v>#NAME?</v>
      </c>
      <c r="V20" s="478" t="e">
        <f>[13]!vnd_us(R20)</f>
        <v>#NAME?</v>
      </c>
      <c r="W20" s="479">
        <f>VLOOKUP(F20,'[14]WC manor'!$F$7:$R$458,13,0)</f>
        <v>84115</v>
      </c>
      <c r="X20" s="476">
        <f t="shared" si="11"/>
        <v>-23928</v>
      </c>
      <c r="Y20" s="479">
        <f>VLOOKUP(F20,'[14]WC manor'!$F$7:$J$458,5,0)</f>
        <v>11</v>
      </c>
      <c r="Z20" s="476">
        <f t="shared" si="12"/>
        <v>-3</v>
      </c>
      <c r="AA20" s="484">
        <f>VLOOKUP(E20,'[12]T6'!$B$6:$F$457,5,0)</f>
        <v>0</v>
      </c>
    </row>
    <row r="21" ht="16.5" customHeight="1" spans="1:27">
      <c r="A21" s="439">
        <v>1</v>
      </c>
      <c r="B21" s="271">
        <f t="shared" si="4"/>
        <v>15</v>
      </c>
      <c r="C21" s="271" t="s">
        <v>80</v>
      </c>
      <c r="D21" s="438">
        <v>1406110516</v>
      </c>
      <c r="E21" s="431" t="s">
        <v>80</v>
      </c>
      <c r="F21" s="432">
        <v>1406110516</v>
      </c>
      <c r="G21" s="433" t="str">
        <f>VLOOKUP(C21,'[11]List chuẩn'!$B$2:$D$512,3,0)</f>
        <v>Lê Thị Phương</v>
      </c>
      <c r="H21" s="434">
        <f>VLOOKUP(E21,'[12]T6'!$B$6:$C$457,2,0)</f>
        <v>1683</v>
      </c>
      <c r="I21" s="434">
        <v>1682</v>
      </c>
      <c r="J21" s="450">
        <f t="shared" si="5"/>
        <v>1</v>
      </c>
      <c r="K21" s="450">
        <f t="shared" si="0"/>
        <v>1</v>
      </c>
      <c r="L21" s="450">
        <f t="shared" si="1"/>
        <v>0</v>
      </c>
      <c r="M21" s="450">
        <f t="shared" si="2"/>
        <v>0</v>
      </c>
      <c r="N21" s="450">
        <f t="shared" si="3"/>
        <v>0</v>
      </c>
      <c r="O21" s="451">
        <f t="shared" si="6"/>
        <v>6542</v>
      </c>
      <c r="P21" s="451">
        <f t="shared" si="7"/>
        <v>327</v>
      </c>
      <c r="Q21" s="474">
        <f t="shared" si="8"/>
        <v>654</v>
      </c>
      <c r="R21" s="475">
        <f t="shared" si="9"/>
        <v>7523</v>
      </c>
      <c r="S21" s="329">
        <v>0</v>
      </c>
      <c r="T21" s="476">
        <f t="shared" si="10"/>
        <v>7523</v>
      </c>
      <c r="U21" s="477" t="e">
        <f>[13]!vnd(T21)</f>
        <v>#NAME?</v>
      </c>
      <c r="V21" s="478" t="e">
        <f>[13]!vnd_us(R21)</f>
        <v>#NAME?</v>
      </c>
      <c r="W21" s="479">
        <f>VLOOKUP(F21,'[14]WC manor'!$F$7:$R$458,13,0)</f>
        <v>22570</v>
      </c>
      <c r="X21" s="476">
        <f t="shared" si="11"/>
        <v>-15047</v>
      </c>
      <c r="Y21" s="479">
        <f>VLOOKUP(F21,'[14]WC manor'!$F$7:$J$458,5,0)</f>
        <v>3</v>
      </c>
      <c r="Z21" s="476">
        <f t="shared" si="12"/>
        <v>-2</v>
      </c>
      <c r="AA21" s="484">
        <f>VLOOKUP(E21,'[12]T6'!$B$6:$F$457,5,0)</f>
        <v>0</v>
      </c>
    </row>
    <row r="22" ht="16.5" customHeight="1" spans="1:27">
      <c r="A22" s="436">
        <v>1</v>
      </c>
      <c r="B22" s="271">
        <f t="shared" si="4"/>
        <v>16</v>
      </c>
      <c r="C22" s="271" t="s">
        <v>81</v>
      </c>
      <c r="D22" s="438">
        <v>1406110517</v>
      </c>
      <c r="E22" s="431" t="s">
        <v>81</v>
      </c>
      <c r="F22" s="432">
        <v>1406110517</v>
      </c>
      <c r="G22" s="433" t="str">
        <f>VLOOKUP(C22,'[11]List chuẩn'!$B$2:$D$512,3,0)</f>
        <v>Bùi Đình Hưng</v>
      </c>
      <c r="H22" s="434">
        <f>VLOOKUP(E22,'[12]T6'!$B$6:$C$457,2,0)</f>
        <v>3960</v>
      </c>
      <c r="I22" s="434">
        <v>3959</v>
      </c>
      <c r="J22" s="450">
        <f t="shared" si="5"/>
        <v>1</v>
      </c>
      <c r="K22" s="450">
        <f t="shared" si="0"/>
        <v>1</v>
      </c>
      <c r="L22" s="450">
        <f t="shared" si="1"/>
        <v>0</v>
      </c>
      <c r="M22" s="450">
        <f t="shared" si="2"/>
        <v>0</v>
      </c>
      <c r="N22" s="450">
        <f t="shared" si="3"/>
        <v>0</v>
      </c>
      <c r="O22" s="451">
        <f t="shared" si="6"/>
        <v>6542</v>
      </c>
      <c r="P22" s="451">
        <f t="shared" si="7"/>
        <v>327</v>
      </c>
      <c r="Q22" s="474">
        <f t="shared" si="8"/>
        <v>654</v>
      </c>
      <c r="R22" s="475">
        <f t="shared" si="9"/>
        <v>7523</v>
      </c>
      <c r="S22" s="329">
        <v>37617</v>
      </c>
      <c r="T22" s="476">
        <f t="shared" si="10"/>
        <v>45140</v>
      </c>
      <c r="U22" s="477" t="e">
        <f>[13]!vnd(T22)</f>
        <v>#NAME?</v>
      </c>
      <c r="V22" s="478" t="e">
        <f>[13]!vnd_us(R22)</f>
        <v>#NAME?</v>
      </c>
      <c r="W22" s="479">
        <f>VLOOKUP(F22,'[14]WC manor'!$F$7:$R$458,13,0)</f>
        <v>37617</v>
      </c>
      <c r="X22" s="476">
        <f t="shared" si="11"/>
        <v>-30094</v>
      </c>
      <c r="Y22" s="479">
        <f>VLOOKUP(F22,'[14]WC manor'!$F$7:$J$458,5,0)</f>
        <v>5</v>
      </c>
      <c r="Z22" s="476">
        <f t="shared" si="12"/>
        <v>-4</v>
      </c>
      <c r="AA22" s="484">
        <f>VLOOKUP(E22,'[12]T6'!$B$6:$F$457,5,0)</f>
        <v>0</v>
      </c>
    </row>
    <row r="23" ht="16.5" customHeight="1" spans="1:27">
      <c r="A23" s="355">
        <v>0</v>
      </c>
      <c r="B23" s="271">
        <f t="shared" si="4"/>
        <v>17</v>
      </c>
      <c r="C23" s="271" t="s">
        <v>82</v>
      </c>
      <c r="D23" s="438">
        <v>1406110518</v>
      </c>
      <c r="E23" s="431" t="s">
        <v>82</v>
      </c>
      <c r="F23" s="432">
        <v>1406110518</v>
      </c>
      <c r="G23" s="433" t="str">
        <f>VLOOKUP(C23,'[11]List chuẩn'!$B$2:$D$512,3,0)</f>
        <v>Nguyễn Thị Thu Yến</v>
      </c>
      <c r="H23" s="434">
        <f>VLOOKUP(E23,'[12]T6'!$B$6:$C$457,2,0)</f>
        <v>2313</v>
      </c>
      <c r="I23" s="434">
        <v>2293</v>
      </c>
      <c r="J23" s="450">
        <f t="shared" si="5"/>
        <v>20</v>
      </c>
      <c r="K23" s="450">
        <f t="shared" si="0"/>
        <v>10</v>
      </c>
      <c r="L23" s="450">
        <f t="shared" si="1"/>
        <v>10</v>
      </c>
      <c r="M23" s="450">
        <f t="shared" si="2"/>
        <v>0</v>
      </c>
      <c r="N23" s="450">
        <f t="shared" si="3"/>
        <v>0</v>
      </c>
      <c r="O23" s="451">
        <f t="shared" si="6"/>
        <v>142660</v>
      </c>
      <c r="P23" s="451">
        <f t="shared" si="7"/>
        <v>7133</v>
      </c>
      <c r="Q23" s="474">
        <f t="shared" si="8"/>
        <v>14266</v>
      </c>
      <c r="R23" s="475">
        <f t="shared" si="9"/>
        <v>164059</v>
      </c>
      <c r="S23" s="329">
        <v>-164059</v>
      </c>
      <c r="T23" s="476">
        <f t="shared" si="10"/>
        <v>0</v>
      </c>
      <c r="U23" s="477" t="e">
        <f>[13]!vnd(T23)</f>
        <v>#NAME?</v>
      </c>
      <c r="V23" s="478" t="e">
        <f>[13]!vnd_us(R23)</f>
        <v>#NAME?</v>
      </c>
      <c r="W23" s="479">
        <f>VLOOKUP(F23,'[14]WC manor'!$F$7:$R$458,13,0)</f>
        <v>146294</v>
      </c>
      <c r="X23" s="476">
        <f t="shared" si="11"/>
        <v>17765</v>
      </c>
      <c r="Y23" s="479">
        <f>VLOOKUP(F23,'[14]WC manor'!$F$7:$J$458,5,0)</f>
        <v>18</v>
      </c>
      <c r="Z23" s="476">
        <f t="shared" si="12"/>
        <v>2</v>
      </c>
      <c r="AA23" s="484">
        <f>VLOOKUP(E23,'[12]T6'!$B$6:$F$457,5,0)</f>
        <v>0</v>
      </c>
    </row>
    <row r="24" ht="16.5" customHeight="1" spans="1:27">
      <c r="A24" s="355">
        <v>0</v>
      </c>
      <c r="B24" s="271">
        <f t="shared" si="4"/>
        <v>18</v>
      </c>
      <c r="C24" s="271" t="s">
        <v>83</v>
      </c>
      <c r="D24" s="438">
        <v>1406111660</v>
      </c>
      <c r="E24" s="431" t="s">
        <v>83</v>
      </c>
      <c r="F24" s="432">
        <v>1406111660</v>
      </c>
      <c r="G24" s="433" t="str">
        <f>VLOOKUP(C24,'[11]List chuẩn'!$B$2:$D$512,3,0)</f>
        <v>Nguyễn Tuấn Anh</v>
      </c>
      <c r="H24" s="434">
        <f>VLOOKUP(E24,'[12]T6'!$B$6:$C$457,2,0)</f>
        <v>1615</v>
      </c>
      <c r="I24" s="434">
        <v>1604</v>
      </c>
      <c r="J24" s="450">
        <f t="shared" si="5"/>
        <v>11</v>
      </c>
      <c r="K24" s="450">
        <f t="shared" si="0"/>
        <v>10</v>
      </c>
      <c r="L24" s="450">
        <f t="shared" si="1"/>
        <v>1</v>
      </c>
      <c r="M24" s="450">
        <f t="shared" si="2"/>
        <v>0</v>
      </c>
      <c r="N24" s="450">
        <f t="shared" si="3"/>
        <v>0</v>
      </c>
      <c r="O24" s="451">
        <f t="shared" si="6"/>
        <v>73144</v>
      </c>
      <c r="P24" s="451">
        <f t="shared" si="7"/>
        <v>3657</v>
      </c>
      <c r="Q24" s="474">
        <f t="shared" si="8"/>
        <v>7314</v>
      </c>
      <c r="R24" s="475">
        <f t="shared" si="9"/>
        <v>84115</v>
      </c>
      <c r="S24" s="329">
        <v>-84115</v>
      </c>
      <c r="T24" s="476">
        <f t="shared" si="10"/>
        <v>0</v>
      </c>
      <c r="U24" s="477" t="e">
        <f>[13]!vnd(T24)</f>
        <v>#NAME?</v>
      </c>
      <c r="V24" s="478" t="e">
        <f>[13]!vnd_us(R24)</f>
        <v>#NAME?</v>
      </c>
      <c r="W24" s="479">
        <f>VLOOKUP(F24,'[14]WC manor'!$F$7:$R$458,13,0)</f>
        <v>75233</v>
      </c>
      <c r="X24" s="476">
        <f t="shared" si="11"/>
        <v>8882</v>
      </c>
      <c r="Y24" s="479">
        <f>VLOOKUP(F24,'[14]WC manor'!$F$7:$J$458,5,0)</f>
        <v>10</v>
      </c>
      <c r="Z24" s="476">
        <f t="shared" si="12"/>
        <v>1</v>
      </c>
      <c r="AA24" s="484">
        <f>VLOOKUP(E24,'[12]T6'!$B$6:$F$457,5,0)</f>
        <v>0</v>
      </c>
    </row>
    <row r="25" ht="16.5" customHeight="1" spans="1:27">
      <c r="A25" s="355">
        <v>0</v>
      </c>
      <c r="B25" s="271">
        <f t="shared" si="4"/>
        <v>19</v>
      </c>
      <c r="C25" s="271" t="s">
        <v>84</v>
      </c>
      <c r="D25" s="438">
        <v>1406110520</v>
      </c>
      <c r="E25" s="431" t="s">
        <v>84</v>
      </c>
      <c r="F25" s="432">
        <v>1406110520</v>
      </c>
      <c r="G25" s="433" t="str">
        <f>VLOOKUP(C25,'[11]List chuẩn'!$B$2:$D$512,3,0)</f>
        <v>Dương Duy Linh</v>
      </c>
      <c r="H25" s="434">
        <f>VLOOKUP(E25,'[12]T6'!$B$6:$C$457,2,0)</f>
        <v>2132</v>
      </c>
      <c r="I25" s="434">
        <v>2127</v>
      </c>
      <c r="J25" s="450">
        <f t="shared" si="5"/>
        <v>5</v>
      </c>
      <c r="K25" s="450">
        <f t="shared" si="0"/>
        <v>5</v>
      </c>
      <c r="L25" s="450">
        <f t="shared" si="1"/>
        <v>0</v>
      </c>
      <c r="M25" s="450">
        <f t="shared" si="2"/>
        <v>0</v>
      </c>
      <c r="N25" s="450">
        <f t="shared" si="3"/>
        <v>0</v>
      </c>
      <c r="O25" s="451">
        <f t="shared" si="6"/>
        <v>32710</v>
      </c>
      <c r="P25" s="451">
        <f t="shared" si="7"/>
        <v>1636</v>
      </c>
      <c r="Q25" s="474">
        <f t="shared" si="8"/>
        <v>3271</v>
      </c>
      <c r="R25" s="475">
        <f t="shared" si="9"/>
        <v>37617</v>
      </c>
      <c r="S25" s="329">
        <v>0</v>
      </c>
      <c r="T25" s="476">
        <f t="shared" si="10"/>
        <v>37617</v>
      </c>
      <c r="U25" s="477" t="e">
        <f>[13]!vnd(T25)</f>
        <v>#NAME?</v>
      </c>
      <c r="V25" s="478" t="e">
        <f>[13]!vnd_us(R25)</f>
        <v>#NAME?</v>
      </c>
      <c r="W25" s="479">
        <f>VLOOKUP(F25,'[14]WC manor'!$F$7:$R$458,13,0)</f>
        <v>30093</v>
      </c>
      <c r="X25" s="476">
        <f t="shared" si="11"/>
        <v>7524</v>
      </c>
      <c r="Y25" s="479">
        <f>VLOOKUP(F25,'[14]WC manor'!$F$7:$J$458,5,0)</f>
        <v>4</v>
      </c>
      <c r="Z25" s="476">
        <f t="shared" si="12"/>
        <v>1</v>
      </c>
      <c r="AA25" s="484">
        <f>VLOOKUP(E25,'[12]T6'!$B$6:$F$457,5,0)</f>
        <v>0</v>
      </c>
    </row>
    <row r="26" ht="16.5" customHeight="1" spans="1:27">
      <c r="A26" s="355">
        <v>0</v>
      </c>
      <c r="B26" s="271">
        <f t="shared" si="4"/>
        <v>20</v>
      </c>
      <c r="C26" s="271" t="s">
        <v>85</v>
      </c>
      <c r="D26" s="438">
        <v>1406111373</v>
      </c>
      <c r="E26" s="431" t="s">
        <v>85</v>
      </c>
      <c r="F26" s="432">
        <v>1406111373</v>
      </c>
      <c r="G26" s="433" t="str">
        <f>VLOOKUP(C26,'[11]List chuẩn'!$B$2:$D$512,3,0)</f>
        <v>Đỗ Việt Quang</v>
      </c>
      <c r="H26" s="434">
        <f>VLOOKUP(E26,'[12]T6'!$B$6:$C$457,2,0)</f>
        <v>2739</v>
      </c>
      <c r="I26" s="434">
        <v>2727</v>
      </c>
      <c r="J26" s="450">
        <f t="shared" si="5"/>
        <v>12</v>
      </c>
      <c r="K26" s="450">
        <f t="shared" si="0"/>
        <v>10</v>
      </c>
      <c r="L26" s="450">
        <f t="shared" si="1"/>
        <v>2</v>
      </c>
      <c r="M26" s="450">
        <f t="shared" si="2"/>
        <v>0</v>
      </c>
      <c r="N26" s="450">
        <f t="shared" si="3"/>
        <v>0</v>
      </c>
      <c r="O26" s="451">
        <f t="shared" si="6"/>
        <v>80868</v>
      </c>
      <c r="P26" s="451">
        <f t="shared" si="7"/>
        <v>4043</v>
      </c>
      <c r="Q26" s="474">
        <f t="shared" si="8"/>
        <v>8087</v>
      </c>
      <c r="R26" s="475">
        <f t="shared" si="9"/>
        <v>92998</v>
      </c>
      <c r="S26" s="329">
        <v>0</v>
      </c>
      <c r="T26" s="476">
        <f t="shared" si="10"/>
        <v>92998</v>
      </c>
      <c r="U26" s="477" t="e">
        <f>[13]!vnd(T26)</f>
        <v>#NAME?</v>
      </c>
      <c r="V26" s="478" t="e">
        <f>[13]!vnd_us(R26)</f>
        <v>#NAME?</v>
      </c>
      <c r="W26" s="479">
        <f>VLOOKUP(F26,'[14]WC manor'!$F$7:$R$458,13,0)</f>
        <v>92998</v>
      </c>
      <c r="X26" s="476">
        <f t="shared" si="11"/>
        <v>0</v>
      </c>
      <c r="Y26" s="479">
        <f>VLOOKUP(F26,'[14]WC manor'!$F$7:$J$458,5,0)</f>
        <v>12</v>
      </c>
      <c r="Z26" s="476">
        <f t="shared" si="12"/>
        <v>0</v>
      </c>
      <c r="AA26" s="484">
        <f>VLOOKUP(E26,'[12]T6'!$B$6:$F$457,5,0)</f>
        <v>0</v>
      </c>
    </row>
    <row r="27" ht="16.5" customHeight="1" spans="1:27">
      <c r="A27" s="436">
        <v>1</v>
      </c>
      <c r="B27" s="271">
        <f t="shared" si="4"/>
        <v>21</v>
      </c>
      <c r="C27" s="271" t="s">
        <v>86</v>
      </c>
      <c r="D27" s="438">
        <v>1406111661</v>
      </c>
      <c r="E27" s="431" t="s">
        <v>86</v>
      </c>
      <c r="F27" s="432">
        <v>1406111661</v>
      </c>
      <c r="G27" s="433" t="str">
        <f>VLOOKUP(C27,'[11]List chuẩn'!$B$2:$D$512,3,0)</f>
        <v>Nguyễn Thị Tính</v>
      </c>
      <c r="H27" s="434">
        <f>VLOOKUP(E27,'[12]T6'!$B$6:$C$457,2,0)</f>
        <v>2970</v>
      </c>
      <c r="I27" s="434">
        <v>2968</v>
      </c>
      <c r="J27" s="450">
        <f t="shared" si="5"/>
        <v>2</v>
      </c>
      <c r="K27" s="450">
        <f t="shared" si="0"/>
        <v>2</v>
      </c>
      <c r="L27" s="450">
        <f t="shared" si="1"/>
        <v>0</v>
      </c>
      <c r="M27" s="450">
        <f t="shared" si="2"/>
        <v>0</v>
      </c>
      <c r="N27" s="450">
        <f t="shared" si="3"/>
        <v>0</v>
      </c>
      <c r="O27" s="451">
        <f t="shared" si="6"/>
        <v>13084</v>
      </c>
      <c r="P27" s="451">
        <f t="shared" si="7"/>
        <v>654</v>
      </c>
      <c r="Q27" s="474">
        <f t="shared" si="8"/>
        <v>1308</v>
      </c>
      <c r="R27" s="475">
        <f t="shared" si="9"/>
        <v>15046</v>
      </c>
      <c r="S27" s="329">
        <v>92998</v>
      </c>
      <c r="T27" s="476">
        <f t="shared" si="10"/>
        <v>108044</v>
      </c>
      <c r="U27" s="477" t="e">
        <f>[13]!vnd(T27)</f>
        <v>#NAME?</v>
      </c>
      <c r="V27" s="478" t="e">
        <f>[13]!vnd_us(R27)</f>
        <v>#NAME?</v>
      </c>
      <c r="W27" s="479">
        <f>VLOOKUP(F27,'[14]WC manor'!$F$7:$R$458,13,0)</f>
        <v>92998</v>
      </c>
      <c r="X27" s="476">
        <f t="shared" si="11"/>
        <v>-77952</v>
      </c>
      <c r="Y27" s="479">
        <f>VLOOKUP(F27,'[14]WC manor'!$F$7:$J$458,5,0)</f>
        <v>12</v>
      </c>
      <c r="Z27" s="476">
        <f t="shared" si="12"/>
        <v>-10</v>
      </c>
      <c r="AA27" s="484" t="str">
        <f>VLOOKUP(E27,'[12]T6'!$B$6:$F$457,5,0)</f>
        <v>Ngày 3/7 Mr.Hưng đã kiểm tra lại, chỉ số đúng</v>
      </c>
    </row>
    <row r="28" ht="16.5" customHeight="1" spans="1:27">
      <c r="A28" s="355">
        <v>0</v>
      </c>
      <c r="B28" s="271">
        <f t="shared" si="4"/>
        <v>22</v>
      </c>
      <c r="C28" s="271" t="s">
        <v>87</v>
      </c>
      <c r="D28" s="438">
        <v>1406111499</v>
      </c>
      <c r="E28" s="431" t="s">
        <v>87</v>
      </c>
      <c r="F28" s="432">
        <v>1406111499</v>
      </c>
      <c r="G28" s="433" t="str">
        <f>VLOOKUP(C28,'[11]List chuẩn'!$B$2:$D$512,3,0)</f>
        <v>Đặng Hồng Ngọc</v>
      </c>
      <c r="H28" s="434">
        <f>VLOOKUP(E28,'[12]T6'!$B$6:$C$457,2,0)</f>
        <v>3753</v>
      </c>
      <c r="I28" s="434">
        <v>3720</v>
      </c>
      <c r="J28" s="450">
        <f t="shared" si="5"/>
        <v>33</v>
      </c>
      <c r="K28" s="450">
        <f t="shared" si="0"/>
        <v>10</v>
      </c>
      <c r="L28" s="450">
        <f t="shared" si="1"/>
        <v>10</v>
      </c>
      <c r="M28" s="450">
        <f t="shared" si="2"/>
        <v>10</v>
      </c>
      <c r="N28" s="450">
        <f t="shared" si="3"/>
        <v>3</v>
      </c>
      <c r="O28" s="451">
        <f t="shared" si="6"/>
        <v>289938</v>
      </c>
      <c r="P28" s="451">
        <f t="shared" si="7"/>
        <v>14497</v>
      </c>
      <c r="Q28" s="474">
        <f t="shared" si="8"/>
        <v>28994</v>
      </c>
      <c r="R28" s="475">
        <f t="shared" si="9"/>
        <v>333429</v>
      </c>
      <c r="S28" s="329">
        <v>221527</v>
      </c>
      <c r="T28" s="476">
        <f t="shared" si="10"/>
        <v>554956</v>
      </c>
      <c r="U28" s="477" t="e">
        <f>[13]!vnd(T28)</f>
        <v>#NAME?</v>
      </c>
      <c r="V28" s="478" t="e">
        <f>[13]!vnd_us(R28)</f>
        <v>#NAME?</v>
      </c>
      <c r="W28" s="479">
        <f>VLOOKUP(F28,'[14]WC manor'!$F$7:$R$458,13,0)</f>
        <v>101881</v>
      </c>
      <c r="X28" s="476">
        <f t="shared" si="11"/>
        <v>231548</v>
      </c>
      <c r="Y28" s="479">
        <f>VLOOKUP(F28,'[14]WC manor'!$F$7:$J$458,5,0)</f>
        <v>13</v>
      </c>
      <c r="Z28" s="476">
        <f t="shared" si="12"/>
        <v>20</v>
      </c>
      <c r="AA28" s="484" t="str">
        <f>VLOOKUP(E28,'[12]T6'!$B$6:$F$457,5,0)</f>
        <v>Ngày 3/7 Mr.Hưng đã kiểm tra lại, chỉ số đúng. Đã báo chủ nhà</v>
      </c>
    </row>
    <row r="29" ht="16.5" customHeight="1" spans="1:27">
      <c r="A29" s="355">
        <v>0</v>
      </c>
      <c r="B29" s="271">
        <f t="shared" si="4"/>
        <v>23</v>
      </c>
      <c r="C29" s="271" t="s">
        <v>88</v>
      </c>
      <c r="D29" s="438">
        <v>1406110522</v>
      </c>
      <c r="E29" s="431" t="s">
        <v>88</v>
      </c>
      <c r="F29" s="432">
        <v>1406110522</v>
      </c>
      <c r="G29" s="433" t="str">
        <f>VLOOKUP(C29,'[11]List chuẩn'!$B$2:$D$512,3,0)</f>
        <v>Đoàn Thị Thái Yên</v>
      </c>
      <c r="H29" s="434">
        <f>VLOOKUP(E29,'[12]T6'!$B$6:$C$457,2,0)</f>
        <v>3331</v>
      </c>
      <c r="I29" s="434">
        <v>3304</v>
      </c>
      <c r="J29" s="450">
        <f t="shared" si="5"/>
        <v>27</v>
      </c>
      <c r="K29" s="450">
        <f t="shared" si="0"/>
        <v>10</v>
      </c>
      <c r="L29" s="450">
        <f t="shared" si="1"/>
        <v>10</v>
      </c>
      <c r="M29" s="450">
        <f t="shared" si="2"/>
        <v>7</v>
      </c>
      <c r="N29" s="450">
        <f t="shared" si="3"/>
        <v>0</v>
      </c>
      <c r="O29" s="451">
        <f t="shared" si="6"/>
        <v>209118</v>
      </c>
      <c r="P29" s="451">
        <f t="shared" si="7"/>
        <v>10456</v>
      </c>
      <c r="Q29" s="474">
        <f t="shared" si="8"/>
        <v>20912</v>
      </c>
      <c r="R29" s="475">
        <f t="shared" si="9"/>
        <v>240486</v>
      </c>
      <c r="S29" s="329">
        <v>0</v>
      </c>
      <c r="T29" s="476">
        <f t="shared" si="10"/>
        <v>240486</v>
      </c>
      <c r="U29" s="477" t="e">
        <f>[13]!vnd(T29)</f>
        <v>#NAME?</v>
      </c>
      <c r="V29" s="478" t="e">
        <f>[13]!vnd_us(R29)</f>
        <v>#NAME?</v>
      </c>
      <c r="W29" s="479">
        <f>VLOOKUP(F29,'[14]WC manor'!$F$7:$R$458,13,0)</f>
        <v>262322</v>
      </c>
      <c r="X29" s="476">
        <f t="shared" si="11"/>
        <v>-21836</v>
      </c>
      <c r="Y29" s="479">
        <f>VLOOKUP(F29,'[14]WC manor'!$F$7:$J$458,5,0)</f>
        <v>29</v>
      </c>
      <c r="Z29" s="476">
        <f t="shared" si="12"/>
        <v>-2</v>
      </c>
      <c r="AA29" s="484">
        <f>VLOOKUP(E29,'[12]T6'!$B$6:$F$457,5,0)</f>
        <v>0</v>
      </c>
    </row>
    <row r="30" ht="16.5" customHeight="1" spans="1:27">
      <c r="A30" s="355">
        <v>0</v>
      </c>
      <c r="B30" s="271">
        <f t="shared" si="4"/>
        <v>24</v>
      </c>
      <c r="C30" s="271" t="s">
        <v>89</v>
      </c>
      <c r="D30" s="438">
        <v>1406110523</v>
      </c>
      <c r="E30" s="431" t="s">
        <v>89</v>
      </c>
      <c r="F30" s="432">
        <v>1406110523</v>
      </c>
      <c r="G30" s="433" t="str">
        <f>VLOOKUP(C30,'[11]List chuẩn'!$B$2:$D$512,3,0)</f>
        <v>Nguyễn Thị Hoa My</v>
      </c>
      <c r="H30" s="434">
        <f>VLOOKUP(E30,'[12]T6'!$B$6:$C$457,2,0)</f>
        <v>2297</v>
      </c>
      <c r="I30" s="434">
        <v>2294</v>
      </c>
      <c r="J30" s="450">
        <f t="shared" si="5"/>
        <v>3</v>
      </c>
      <c r="K30" s="450">
        <f t="shared" si="0"/>
        <v>3</v>
      </c>
      <c r="L30" s="450">
        <f t="shared" si="1"/>
        <v>0</v>
      </c>
      <c r="M30" s="450">
        <f t="shared" si="2"/>
        <v>0</v>
      </c>
      <c r="N30" s="450">
        <f t="shared" si="3"/>
        <v>0</v>
      </c>
      <c r="O30" s="451">
        <f t="shared" si="6"/>
        <v>19626</v>
      </c>
      <c r="P30" s="451">
        <f t="shared" si="7"/>
        <v>981</v>
      </c>
      <c r="Q30" s="474">
        <f t="shared" si="8"/>
        <v>1963</v>
      </c>
      <c r="R30" s="475">
        <f t="shared" si="9"/>
        <v>22570</v>
      </c>
      <c r="S30" s="329">
        <v>0</v>
      </c>
      <c r="T30" s="476">
        <f t="shared" si="10"/>
        <v>22570</v>
      </c>
      <c r="U30" s="477" t="e">
        <f>[13]!vnd(T30)</f>
        <v>#NAME?</v>
      </c>
      <c r="V30" s="478" t="e">
        <f>[13]!vnd_us(R30)</f>
        <v>#NAME?</v>
      </c>
      <c r="W30" s="479">
        <f>VLOOKUP(F30,'[14]WC manor'!$F$7:$R$458,13,0)</f>
        <v>67710</v>
      </c>
      <c r="X30" s="476">
        <f t="shared" si="11"/>
        <v>-45140</v>
      </c>
      <c r="Y30" s="479">
        <f>VLOOKUP(F30,'[14]WC manor'!$F$7:$J$458,5,0)</f>
        <v>9</v>
      </c>
      <c r="Z30" s="476">
        <f t="shared" si="12"/>
        <v>-6</v>
      </c>
      <c r="AA30" s="484">
        <f>VLOOKUP(E30,'[12]T6'!$B$6:$F$457,5,0)</f>
        <v>0</v>
      </c>
    </row>
    <row r="31" ht="16.5" customHeight="1" spans="1:27">
      <c r="A31" s="355">
        <v>0</v>
      </c>
      <c r="B31" s="271">
        <f t="shared" si="4"/>
        <v>25</v>
      </c>
      <c r="C31" s="271" t="s">
        <v>90</v>
      </c>
      <c r="D31" s="438">
        <v>1406110524</v>
      </c>
      <c r="E31" s="431" t="s">
        <v>90</v>
      </c>
      <c r="F31" s="432">
        <v>1406110524</v>
      </c>
      <c r="G31" s="433" t="str">
        <f>VLOOKUP(C31,'[11]List chuẩn'!$B$2:$D$512,3,0)</f>
        <v>Ngô Thanh</v>
      </c>
      <c r="H31" s="434">
        <f>VLOOKUP(E31,'[12]T6'!$B$6:$C$457,2,0)</f>
        <v>2466</v>
      </c>
      <c r="I31" s="434">
        <v>2454</v>
      </c>
      <c r="J31" s="450">
        <f t="shared" si="5"/>
        <v>12</v>
      </c>
      <c r="K31" s="450">
        <f t="shared" si="0"/>
        <v>10</v>
      </c>
      <c r="L31" s="450">
        <f t="shared" si="1"/>
        <v>2</v>
      </c>
      <c r="M31" s="450">
        <f t="shared" si="2"/>
        <v>0</v>
      </c>
      <c r="N31" s="450">
        <f t="shared" si="3"/>
        <v>0</v>
      </c>
      <c r="O31" s="451">
        <f t="shared" si="6"/>
        <v>80868</v>
      </c>
      <c r="P31" s="451">
        <f t="shared" si="7"/>
        <v>4043</v>
      </c>
      <c r="Q31" s="474">
        <f t="shared" si="8"/>
        <v>8087</v>
      </c>
      <c r="R31" s="475">
        <f t="shared" si="9"/>
        <v>92998</v>
      </c>
      <c r="S31" s="329">
        <v>-92998</v>
      </c>
      <c r="T31" s="476">
        <f t="shared" si="10"/>
        <v>0</v>
      </c>
      <c r="U31" s="477" t="e">
        <f>[13]!vnd(T31)</f>
        <v>#NAME?</v>
      </c>
      <c r="V31" s="478" t="e">
        <f>[13]!vnd_us(R31)</f>
        <v>#NAME?</v>
      </c>
      <c r="W31" s="479">
        <f>VLOOKUP(F31,'[14]WC manor'!$F$7:$R$458,13,0)</f>
        <v>110764</v>
      </c>
      <c r="X31" s="476">
        <f t="shared" si="11"/>
        <v>-17766</v>
      </c>
      <c r="Y31" s="479">
        <f>VLOOKUP(F31,'[14]WC manor'!$F$7:$J$458,5,0)</f>
        <v>14</v>
      </c>
      <c r="Z31" s="476">
        <f t="shared" si="12"/>
        <v>-2</v>
      </c>
      <c r="AA31" s="484">
        <f>VLOOKUP(E31,'[12]T6'!$B$6:$F$457,5,0)</f>
        <v>0</v>
      </c>
    </row>
    <row r="32" ht="16.5" customHeight="1" spans="1:27">
      <c r="A32" s="355">
        <v>0</v>
      </c>
      <c r="B32" s="271">
        <f t="shared" si="4"/>
        <v>26</v>
      </c>
      <c r="C32" s="271" t="s">
        <v>91</v>
      </c>
      <c r="D32" s="438">
        <v>1406111662</v>
      </c>
      <c r="E32" s="431" t="s">
        <v>91</v>
      </c>
      <c r="F32" s="432">
        <v>1406111662</v>
      </c>
      <c r="G32" s="433" t="str">
        <f>VLOOKUP(C32,'[11]List chuẩn'!$B$2:$D$512,3,0)</f>
        <v>Nguyễn Thị Ngọc Anh</v>
      </c>
      <c r="H32" s="434">
        <f>VLOOKUP(E32,'[12]T6'!$B$6:$C$457,2,0)</f>
        <v>3315</v>
      </c>
      <c r="I32" s="434">
        <v>3300</v>
      </c>
      <c r="J32" s="450">
        <f t="shared" si="5"/>
        <v>15</v>
      </c>
      <c r="K32" s="450">
        <f t="shared" si="0"/>
        <v>10</v>
      </c>
      <c r="L32" s="450">
        <f t="shared" si="1"/>
        <v>5</v>
      </c>
      <c r="M32" s="450">
        <f t="shared" si="2"/>
        <v>0</v>
      </c>
      <c r="N32" s="450">
        <f t="shared" si="3"/>
        <v>0</v>
      </c>
      <c r="O32" s="451">
        <f t="shared" si="6"/>
        <v>104040</v>
      </c>
      <c r="P32" s="451">
        <f t="shared" si="7"/>
        <v>5202</v>
      </c>
      <c r="Q32" s="474">
        <f t="shared" si="8"/>
        <v>10404</v>
      </c>
      <c r="R32" s="475">
        <f t="shared" si="9"/>
        <v>119646</v>
      </c>
      <c r="S32" s="329">
        <v>0</v>
      </c>
      <c r="T32" s="476">
        <f t="shared" si="10"/>
        <v>119646</v>
      </c>
      <c r="U32" s="477" t="e">
        <f>[13]!vnd(T32)</f>
        <v>#NAME?</v>
      </c>
      <c r="V32" s="478" t="e">
        <f>[13]!vnd_us(R32)</f>
        <v>#NAME?</v>
      </c>
      <c r="W32" s="479">
        <f>VLOOKUP(F32,'[14]WC manor'!$F$7:$R$458,13,0)</f>
        <v>92998</v>
      </c>
      <c r="X32" s="476">
        <f t="shared" si="11"/>
        <v>26648</v>
      </c>
      <c r="Y32" s="479">
        <f>VLOOKUP(F32,'[14]WC manor'!$F$7:$J$458,5,0)</f>
        <v>12</v>
      </c>
      <c r="Z32" s="476">
        <f t="shared" si="12"/>
        <v>3</v>
      </c>
      <c r="AA32" s="484">
        <f>VLOOKUP(E32,'[12]T6'!$B$6:$F$457,5,0)</f>
        <v>0</v>
      </c>
    </row>
    <row r="33" ht="16.5" customHeight="1" spans="1:27">
      <c r="A33" s="436">
        <v>1</v>
      </c>
      <c r="B33" s="271">
        <f t="shared" si="4"/>
        <v>27</v>
      </c>
      <c r="C33" s="271" t="s">
        <v>92</v>
      </c>
      <c r="D33" s="438">
        <v>1406110526</v>
      </c>
      <c r="E33" s="431" t="s">
        <v>92</v>
      </c>
      <c r="F33" s="432">
        <v>1406110526</v>
      </c>
      <c r="G33" s="433" t="str">
        <f>VLOOKUP(C33,'[11]List chuẩn'!$B$2:$D$512,3,0)</f>
        <v>Phạm Hoàng Giang</v>
      </c>
      <c r="H33" s="434">
        <f>VLOOKUP(E33,'[12]T6'!$B$6:$C$457,2,0)</f>
        <v>3458</v>
      </c>
      <c r="I33" s="434">
        <v>3438</v>
      </c>
      <c r="J33" s="450">
        <f t="shared" si="5"/>
        <v>20</v>
      </c>
      <c r="K33" s="450">
        <f t="shared" si="0"/>
        <v>10</v>
      </c>
      <c r="L33" s="450">
        <f t="shared" si="1"/>
        <v>10</v>
      </c>
      <c r="M33" s="450">
        <f t="shared" si="2"/>
        <v>0</v>
      </c>
      <c r="N33" s="450">
        <f t="shared" si="3"/>
        <v>0</v>
      </c>
      <c r="O33" s="451">
        <f t="shared" si="6"/>
        <v>142660</v>
      </c>
      <c r="P33" s="451">
        <f t="shared" si="7"/>
        <v>7133</v>
      </c>
      <c r="Q33" s="474">
        <f t="shared" si="8"/>
        <v>14266</v>
      </c>
      <c r="R33" s="475">
        <f t="shared" si="9"/>
        <v>164059</v>
      </c>
      <c r="S33" s="329">
        <v>0</v>
      </c>
      <c r="T33" s="476">
        <f t="shared" si="10"/>
        <v>164059</v>
      </c>
      <c r="U33" s="477" t="e">
        <f>[13]!vnd(T33)</f>
        <v>#NAME?</v>
      </c>
      <c r="V33" s="478" t="e">
        <f>[13]!vnd_us(R33)</f>
        <v>#NAME?</v>
      </c>
      <c r="W33" s="479">
        <f>VLOOKUP(F33,'[14]WC manor'!$F$7:$R$458,13,0)</f>
        <v>196813</v>
      </c>
      <c r="X33" s="476">
        <f t="shared" si="11"/>
        <v>-32754</v>
      </c>
      <c r="Y33" s="479">
        <f>VLOOKUP(F33,'[14]WC manor'!$F$7:$J$458,5,0)</f>
        <v>23</v>
      </c>
      <c r="Z33" s="476">
        <f t="shared" si="12"/>
        <v>-3</v>
      </c>
      <c r="AA33" s="484">
        <f>VLOOKUP(E33,'[12]T6'!$B$6:$F$457,5,0)</f>
        <v>0</v>
      </c>
    </row>
    <row r="34" ht="16.5" customHeight="1" spans="1:27">
      <c r="A34" s="355">
        <v>0</v>
      </c>
      <c r="B34" s="271">
        <f t="shared" si="4"/>
        <v>28</v>
      </c>
      <c r="C34" s="271" t="s">
        <v>93</v>
      </c>
      <c r="D34" s="438">
        <v>1406111663</v>
      </c>
      <c r="E34" s="431" t="s">
        <v>93</v>
      </c>
      <c r="F34" s="432">
        <v>1406111663</v>
      </c>
      <c r="G34" s="433" t="str">
        <f>VLOOKUP(C34,'[11]List chuẩn'!$B$2:$D$512,3,0)</f>
        <v>Trần Hùng Giang</v>
      </c>
      <c r="H34" s="434">
        <f>VLOOKUP(E34,'[12]T6'!$B$6:$C$457,2,0)</f>
        <v>4700</v>
      </c>
      <c r="I34" s="434">
        <v>4680</v>
      </c>
      <c r="J34" s="450">
        <f t="shared" si="5"/>
        <v>20</v>
      </c>
      <c r="K34" s="450">
        <f t="shared" si="0"/>
        <v>10</v>
      </c>
      <c r="L34" s="450">
        <f t="shared" si="1"/>
        <v>10</v>
      </c>
      <c r="M34" s="450">
        <f t="shared" si="2"/>
        <v>0</v>
      </c>
      <c r="N34" s="450">
        <f t="shared" si="3"/>
        <v>0</v>
      </c>
      <c r="O34" s="451">
        <f t="shared" si="6"/>
        <v>142660</v>
      </c>
      <c r="P34" s="451">
        <f t="shared" si="7"/>
        <v>7133</v>
      </c>
      <c r="Q34" s="474">
        <f t="shared" si="8"/>
        <v>14266</v>
      </c>
      <c r="R34" s="475">
        <f t="shared" si="9"/>
        <v>164059</v>
      </c>
      <c r="S34" s="329">
        <v>0</v>
      </c>
      <c r="T34" s="476">
        <f t="shared" si="10"/>
        <v>164059</v>
      </c>
      <c r="U34" s="477" t="e">
        <f>[13]!vnd(T34)</f>
        <v>#NAME?</v>
      </c>
      <c r="V34" s="478" t="e">
        <f>[13]!vnd_us(R34)</f>
        <v>#NAME?</v>
      </c>
      <c r="W34" s="479">
        <f>VLOOKUP(F34,'[14]WC manor'!$F$7:$R$458,13,0)</f>
        <v>174977</v>
      </c>
      <c r="X34" s="476">
        <f t="shared" si="11"/>
        <v>-10918</v>
      </c>
      <c r="Y34" s="479">
        <f>VLOOKUP(F34,'[14]WC manor'!$F$7:$J$458,5,0)</f>
        <v>21</v>
      </c>
      <c r="Z34" s="476">
        <f t="shared" si="12"/>
        <v>-1</v>
      </c>
      <c r="AA34" s="484">
        <f>VLOOKUP(E34,'[12]T6'!$B$6:$F$457,5,0)</f>
        <v>0</v>
      </c>
    </row>
    <row r="35" ht="16.5" customHeight="1" spans="1:27">
      <c r="A35" s="355">
        <v>2</v>
      </c>
      <c r="B35" s="271">
        <f t="shared" si="4"/>
        <v>29</v>
      </c>
      <c r="C35" s="271" t="s">
        <v>94</v>
      </c>
      <c r="D35" s="438">
        <v>1406110528</v>
      </c>
      <c r="E35" s="431" t="s">
        <v>94</v>
      </c>
      <c r="F35" s="432">
        <v>1406110528</v>
      </c>
      <c r="G35" s="433" t="str">
        <f>VLOOKUP(C35,'[11]List chuẩn'!$B$2:$D$512,3,0)</f>
        <v>Hoàng Thị Thu Hương</v>
      </c>
      <c r="H35" s="434">
        <f>VLOOKUP(E35,'[12]T6'!$B$6:$C$457,2,0)</f>
        <v>1610</v>
      </c>
      <c r="I35" s="434">
        <v>1599</v>
      </c>
      <c r="J35" s="450">
        <f t="shared" si="5"/>
        <v>11</v>
      </c>
      <c r="K35" s="450">
        <f t="shared" si="0"/>
        <v>10</v>
      </c>
      <c r="L35" s="450">
        <f t="shared" si="1"/>
        <v>1</v>
      </c>
      <c r="M35" s="450">
        <f t="shared" si="2"/>
        <v>0</v>
      </c>
      <c r="N35" s="450">
        <f t="shared" si="3"/>
        <v>0</v>
      </c>
      <c r="O35" s="451">
        <f t="shared" si="6"/>
        <v>73144</v>
      </c>
      <c r="P35" s="451">
        <f t="shared" si="7"/>
        <v>3657</v>
      </c>
      <c r="Q35" s="474">
        <f t="shared" si="8"/>
        <v>7314</v>
      </c>
      <c r="R35" s="475">
        <f t="shared" si="9"/>
        <v>84115</v>
      </c>
      <c r="S35" s="329">
        <v>0</v>
      </c>
      <c r="T35" s="476">
        <f t="shared" si="10"/>
        <v>84115</v>
      </c>
      <c r="U35" s="477" t="e">
        <f>[13]!vnd(T35)</f>
        <v>#NAME?</v>
      </c>
      <c r="V35" s="478" t="e">
        <f>[13]!vnd_us(R35)</f>
        <v>#NAME?</v>
      </c>
      <c r="W35" s="479">
        <f>VLOOKUP(F35,'[14]WC manor'!$F$7:$R$458,13,0)</f>
        <v>45140</v>
      </c>
      <c r="X35" s="476">
        <f t="shared" si="11"/>
        <v>38975</v>
      </c>
      <c r="Y35" s="479">
        <f>VLOOKUP(F35,'[14]WC manor'!$F$7:$J$458,5,0)</f>
        <v>6</v>
      </c>
      <c r="Z35" s="476">
        <f t="shared" si="12"/>
        <v>5</v>
      </c>
      <c r="AA35" s="484">
        <f>VLOOKUP(E35,'[12]T6'!$B$6:$F$457,5,0)</f>
        <v>0</v>
      </c>
    </row>
    <row r="36" ht="16.5" customHeight="1" spans="1:27">
      <c r="A36" s="435">
        <v>1</v>
      </c>
      <c r="B36" s="271">
        <f t="shared" si="4"/>
        <v>30</v>
      </c>
      <c r="C36" s="271" t="s">
        <v>95</v>
      </c>
      <c r="D36" s="438">
        <v>1406111664</v>
      </c>
      <c r="E36" s="431" t="s">
        <v>95</v>
      </c>
      <c r="F36" s="432">
        <v>1406111664</v>
      </c>
      <c r="G36" s="433" t="str">
        <f>VLOOKUP(C36,'[11]List chuẩn'!$B$2:$D$512,3,0)</f>
        <v>Trương Hải Tùng</v>
      </c>
      <c r="H36" s="434">
        <f>VLOOKUP(E36,'[12]T6'!$B$6:$C$457,2,0)</f>
        <v>3602</v>
      </c>
      <c r="I36" s="434">
        <v>3585</v>
      </c>
      <c r="J36" s="450">
        <f t="shared" si="5"/>
        <v>17</v>
      </c>
      <c r="K36" s="450">
        <f t="shared" si="0"/>
        <v>10</v>
      </c>
      <c r="L36" s="450">
        <f t="shared" si="1"/>
        <v>7</v>
      </c>
      <c r="M36" s="450">
        <f t="shared" si="2"/>
        <v>0</v>
      </c>
      <c r="N36" s="450">
        <f t="shared" si="3"/>
        <v>0</v>
      </c>
      <c r="O36" s="451">
        <f t="shared" si="6"/>
        <v>119488</v>
      </c>
      <c r="P36" s="451">
        <f t="shared" si="7"/>
        <v>5974</v>
      </c>
      <c r="Q36" s="474">
        <f t="shared" si="8"/>
        <v>11949</v>
      </c>
      <c r="R36" s="475">
        <f t="shared" si="9"/>
        <v>137411</v>
      </c>
      <c r="S36" s="329">
        <v>0</v>
      </c>
      <c r="T36" s="476">
        <f t="shared" si="10"/>
        <v>137411</v>
      </c>
      <c r="U36" s="477" t="e">
        <f>[13]!vnd(T36)</f>
        <v>#NAME?</v>
      </c>
      <c r="V36" s="478" t="e">
        <f>[13]!vnd_us(R36)</f>
        <v>#NAME?</v>
      </c>
      <c r="W36" s="479">
        <f>VLOOKUP(F36,'[14]WC manor'!$F$7:$R$458,13,0)</f>
        <v>119646</v>
      </c>
      <c r="X36" s="476">
        <f t="shared" si="11"/>
        <v>17765</v>
      </c>
      <c r="Y36" s="479">
        <f>VLOOKUP(F36,'[14]WC manor'!$F$7:$J$458,5,0)</f>
        <v>15</v>
      </c>
      <c r="Z36" s="476">
        <f t="shared" si="12"/>
        <v>2</v>
      </c>
      <c r="AA36" s="484">
        <f>VLOOKUP(E36,'[12]T6'!$B$6:$F$457,5,0)</f>
        <v>0</v>
      </c>
    </row>
    <row r="37" ht="16.5" customHeight="1" spans="1:27">
      <c r="A37" s="436">
        <v>1</v>
      </c>
      <c r="B37" s="271">
        <f t="shared" si="4"/>
        <v>31</v>
      </c>
      <c r="C37" s="271" t="s">
        <v>96</v>
      </c>
      <c r="D37" s="438">
        <v>1406110530</v>
      </c>
      <c r="E37" s="431" t="s">
        <v>96</v>
      </c>
      <c r="F37" s="432">
        <v>1406110530</v>
      </c>
      <c r="G37" s="433" t="str">
        <f>VLOOKUP(C37,'[11]List chuẩn'!$B$2:$D$512,3,0)</f>
        <v>Phạm Văn Bảy</v>
      </c>
      <c r="H37" s="434">
        <f>VLOOKUP(E37,'[12]T6'!$B$6:$C$457,2,0)</f>
        <v>1225</v>
      </c>
      <c r="I37" s="434">
        <v>1220</v>
      </c>
      <c r="J37" s="450">
        <f t="shared" si="5"/>
        <v>5</v>
      </c>
      <c r="K37" s="450">
        <f t="shared" si="0"/>
        <v>5</v>
      </c>
      <c r="L37" s="450">
        <f t="shared" si="1"/>
        <v>0</v>
      </c>
      <c r="M37" s="450">
        <f t="shared" si="2"/>
        <v>0</v>
      </c>
      <c r="N37" s="450">
        <f t="shared" si="3"/>
        <v>0</v>
      </c>
      <c r="O37" s="451">
        <f t="shared" si="6"/>
        <v>32710</v>
      </c>
      <c r="P37" s="451">
        <f t="shared" si="7"/>
        <v>1636</v>
      </c>
      <c r="Q37" s="474">
        <f t="shared" si="8"/>
        <v>3271</v>
      </c>
      <c r="R37" s="475">
        <f t="shared" si="9"/>
        <v>37617</v>
      </c>
      <c r="S37" s="329">
        <v>0</v>
      </c>
      <c r="T37" s="476">
        <f t="shared" si="10"/>
        <v>37617</v>
      </c>
      <c r="U37" s="477" t="e">
        <f>[13]!vnd(T37)</f>
        <v>#NAME?</v>
      </c>
      <c r="V37" s="478" t="e">
        <f>[13]!vnd_us(R37)</f>
        <v>#NAME?</v>
      </c>
      <c r="W37" s="479">
        <f>VLOOKUP(F37,'[14]WC manor'!$F$7:$R$458,13,0)</f>
        <v>0</v>
      </c>
      <c r="X37" s="476">
        <f t="shared" si="11"/>
        <v>37617</v>
      </c>
      <c r="Y37" s="479">
        <f>VLOOKUP(F37,'[14]WC manor'!$F$7:$J$458,5,0)</f>
        <v>0</v>
      </c>
      <c r="Z37" s="476">
        <f t="shared" si="12"/>
        <v>5</v>
      </c>
      <c r="AA37" s="484">
        <f>VLOOKUP(E37,'[12]T6'!$B$6:$F$457,5,0)</f>
        <v>0</v>
      </c>
    </row>
    <row r="38" ht="16.5" customHeight="1" spans="1:27">
      <c r="A38" s="436"/>
      <c r="B38" s="271">
        <f t="shared" si="4"/>
        <v>32</v>
      </c>
      <c r="C38" s="271" t="s">
        <v>97</v>
      </c>
      <c r="D38" s="438">
        <v>1406111536</v>
      </c>
      <c r="E38" s="431" t="s">
        <v>97</v>
      </c>
      <c r="F38" s="432">
        <v>1406111536</v>
      </c>
      <c r="G38" s="433" t="str">
        <f>VLOOKUP(C38,'[11]List chuẩn'!$B$2:$D$512,3,0)</f>
        <v>Trần Thị Hưng </v>
      </c>
      <c r="H38" s="434">
        <f>VLOOKUP(E38,'[12]T6'!$B$6:$C$457,2,0)</f>
        <v>3728</v>
      </c>
      <c r="I38" s="434">
        <v>3715</v>
      </c>
      <c r="J38" s="450">
        <f t="shared" si="5"/>
        <v>13</v>
      </c>
      <c r="K38" s="450">
        <f t="shared" si="0"/>
        <v>10</v>
      </c>
      <c r="L38" s="450">
        <f t="shared" si="1"/>
        <v>3</v>
      </c>
      <c r="M38" s="450">
        <f t="shared" si="2"/>
        <v>0</v>
      </c>
      <c r="N38" s="450">
        <f t="shared" si="3"/>
        <v>0</v>
      </c>
      <c r="O38" s="451">
        <f t="shared" si="6"/>
        <v>88592</v>
      </c>
      <c r="P38" s="451">
        <f t="shared" si="7"/>
        <v>4430</v>
      </c>
      <c r="Q38" s="474">
        <f t="shared" si="8"/>
        <v>8859</v>
      </c>
      <c r="R38" s="475">
        <f t="shared" si="9"/>
        <v>101881</v>
      </c>
      <c r="S38" s="329">
        <v>501035</v>
      </c>
      <c r="T38" s="476">
        <f t="shared" si="10"/>
        <v>602916</v>
      </c>
      <c r="U38" s="477" t="e">
        <f>[13]!vnd(T38)</f>
        <v>#NAME?</v>
      </c>
      <c r="V38" s="478" t="e">
        <f>[13]!vnd_us(R38)</f>
        <v>#NAME?</v>
      </c>
      <c r="W38" s="479">
        <f>VLOOKUP(F38,'[14]WC manor'!$F$7:$R$458,13,0)</f>
        <v>207732</v>
      </c>
      <c r="X38" s="476">
        <f t="shared" si="11"/>
        <v>-105851</v>
      </c>
      <c r="Y38" s="479">
        <f>VLOOKUP(F38,'[14]WC manor'!$F$7:$J$458,5,0)</f>
        <v>24</v>
      </c>
      <c r="Z38" s="476">
        <f t="shared" si="12"/>
        <v>-11</v>
      </c>
      <c r="AA38" s="484" t="str">
        <f>VLOOKUP(E38,'[12]T6'!$B$6:$F$457,5,0)</f>
        <v>Ngày 3/7 Mr.Hưng đã kiểm tra lại, chỉ số đúng</v>
      </c>
    </row>
    <row r="39" ht="16.5" customHeight="1" spans="1:27">
      <c r="A39" s="355">
        <v>0</v>
      </c>
      <c r="B39" s="271">
        <f t="shared" si="4"/>
        <v>33</v>
      </c>
      <c r="C39" s="440" t="s">
        <v>98</v>
      </c>
      <c r="D39" s="438">
        <v>1406110069</v>
      </c>
      <c r="E39" s="431" t="s">
        <v>98</v>
      </c>
      <c r="F39" s="432">
        <v>1406110069</v>
      </c>
      <c r="G39" s="433" t="str">
        <f>VLOOKUP(C39,'[11]List chuẩn'!$B$2:$D$512,3,0)</f>
        <v>Đặng Thái Hồng / Phan Ngọc Anh</v>
      </c>
      <c r="H39" s="434">
        <f>VLOOKUP(E39,'[12]T6'!$B$6:$C$457,2,0)</f>
        <v>1442</v>
      </c>
      <c r="I39" s="434">
        <v>1428</v>
      </c>
      <c r="J39" s="450">
        <f t="shared" si="5"/>
        <v>14</v>
      </c>
      <c r="K39" s="450">
        <f t="shared" si="0"/>
        <v>10</v>
      </c>
      <c r="L39" s="450">
        <f t="shared" si="1"/>
        <v>4</v>
      </c>
      <c r="M39" s="450">
        <f t="shared" si="2"/>
        <v>0</v>
      </c>
      <c r="N39" s="450">
        <f t="shared" si="3"/>
        <v>0</v>
      </c>
      <c r="O39" s="451">
        <f t="shared" si="6"/>
        <v>96316</v>
      </c>
      <c r="P39" s="451">
        <f t="shared" si="7"/>
        <v>4816</v>
      </c>
      <c r="Q39" s="474">
        <f t="shared" si="8"/>
        <v>9632</v>
      </c>
      <c r="R39" s="475">
        <f t="shared" si="9"/>
        <v>110764</v>
      </c>
      <c r="S39" s="329">
        <v>194879</v>
      </c>
      <c r="T39" s="476">
        <f t="shared" si="10"/>
        <v>305643</v>
      </c>
      <c r="U39" s="477" t="e">
        <f>[13]!vnd(T39)</f>
        <v>#NAME?</v>
      </c>
      <c r="V39" s="478" t="e">
        <f>[13]!vnd_us(R39)</f>
        <v>#NAME?</v>
      </c>
      <c r="W39" s="479">
        <f>VLOOKUP(F39,'[14]WC manor'!$F$7:$R$458,13,0)</f>
        <v>101881</v>
      </c>
      <c r="X39" s="476">
        <f t="shared" si="11"/>
        <v>8883</v>
      </c>
      <c r="Y39" s="479">
        <f>VLOOKUP(F39,'[14]WC manor'!$F$7:$J$458,5,0)</f>
        <v>13</v>
      </c>
      <c r="Z39" s="476">
        <f t="shared" si="12"/>
        <v>1</v>
      </c>
      <c r="AA39" s="484">
        <f>VLOOKUP(E39,'[12]T6'!$B$6:$F$457,5,0)</f>
        <v>0</v>
      </c>
    </row>
    <row r="40" ht="16.5" customHeight="1" spans="1:27">
      <c r="A40" s="435">
        <v>1</v>
      </c>
      <c r="B40" s="271">
        <f t="shared" ref="B40:B71" si="13">B39+1</f>
        <v>34</v>
      </c>
      <c r="C40" s="440" t="s">
        <v>99</v>
      </c>
      <c r="D40" s="438">
        <v>1406110070</v>
      </c>
      <c r="E40" s="431" t="s">
        <v>99</v>
      </c>
      <c r="F40" s="432">
        <v>1406110070</v>
      </c>
      <c r="G40" s="433" t="str">
        <f>VLOOKUP(C40,'[11]List chuẩn'!$B$2:$D$512,3,0)</f>
        <v>Nguyễn Thu Hằng</v>
      </c>
      <c r="H40" s="434">
        <f>VLOOKUP(E40,'[12]T6'!$B$6:$C$457,2,0)</f>
        <v>1887</v>
      </c>
      <c r="I40" s="434">
        <v>1887</v>
      </c>
      <c r="J40" s="450">
        <f t="shared" si="5"/>
        <v>0</v>
      </c>
      <c r="K40" s="450">
        <f t="shared" si="0"/>
        <v>0</v>
      </c>
      <c r="L40" s="450">
        <f t="shared" si="1"/>
        <v>0</v>
      </c>
      <c r="M40" s="450">
        <f t="shared" si="2"/>
        <v>0</v>
      </c>
      <c r="N40" s="450">
        <f t="shared" si="3"/>
        <v>0</v>
      </c>
      <c r="O40" s="451">
        <f t="shared" si="6"/>
        <v>0</v>
      </c>
      <c r="P40" s="451">
        <f t="shared" si="7"/>
        <v>0</v>
      </c>
      <c r="Q40" s="474">
        <f t="shared" si="8"/>
        <v>0</v>
      </c>
      <c r="R40" s="475">
        <f t="shared" si="9"/>
        <v>0</v>
      </c>
      <c r="S40" s="329">
        <v>0</v>
      </c>
      <c r="T40" s="476">
        <f t="shared" si="10"/>
        <v>0</v>
      </c>
      <c r="U40" s="477" t="e">
        <f>[13]!vnd(T40)</f>
        <v>#NAME?</v>
      </c>
      <c r="V40" s="478" t="e">
        <f>[13]!vnd_us(R40)</f>
        <v>#NAME?</v>
      </c>
      <c r="W40" s="479">
        <f>VLOOKUP(F40,'[14]WC manor'!$F$7:$R$458,13,0)</f>
        <v>7523</v>
      </c>
      <c r="X40" s="476">
        <f t="shared" si="11"/>
        <v>-7523</v>
      </c>
      <c r="Y40" s="479">
        <f>VLOOKUP(F40,'[14]WC manor'!$F$7:$J$458,5,0)</f>
        <v>1</v>
      </c>
      <c r="Z40" s="476">
        <f t="shared" si="12"/>
        <v>-1</v>
      </c>
      <c r="AA40" s="484">
        <f>VLOOKUP(E40,'[12]T6'!$B$6:$F$457,5,0)</f>
        <v>0</v>
      </c>
    </row>
    <row r="41" ht="16.5" customHeight="1" spans="1:27">
      <c r="A41" s="355">
        <v>0</v>
      </c>
      <c r="B41" s="271">
        <f t="shared" si="13"/>
        <v>35</v>
      </c>
      <c r="C41" s="271" t="s">
        <v>100</v>
      </c>
      <c r="D41" s="438">
        <v>1406110533</v>
      </c>
      <c r="E41" s="431" t="s">
        <v>100</v>
      </c>
      <c r="F41" s="432">
        <v>1406110533</v>
      </c>
      <c r="G41" s="433" t="str">
        <f>VLOOKUP(C41,'[11]List chuẩn'!$B$2:$D$512,3,0)</f>
        <v>Đặng Thị Ngọc Dung</v>
      </c>
      <c r="H41" s="434">
        <f>VLOOKUP(E41,'[12]T6'!$B$6:$C$457,2,0)</f>
        <v>2001</v>
      </c>
      <c r="I41" s="434">
        <v>1994</v>
      </c>
      <c r="J41" s="450">
        <f t="shared" si="5"/>
        <v>7</v>
      </c>
      <c r="K41" s="450">
        <f t="shared" si="0"/>
        <v>7</v>
      </c>
      <c r="L41" s="450">
        <f t="shared" si="1"/>
        <v>0</v>
      </c>
      <c r="M41" s="450">
        <f t="shared" si="2"/>
        <v>0</v>
      </c>
      <c r="N41" s="450">
        <f t="shared" si="3"/>
        <v>0</v>
      </c>
      <c r="O41" s="451">
        <f t="shared" si="6"/>
        <v>45794</v>
      </c>
      <c r="P41" s="451">
        <f t="shared" si="7"/>
        <v>2290</v>
      </c>
      <c r="Q41" s="474">
        <f t="shared" si="8"/>
        <v>4579</v>
      </c>
      <c r="R41" s="475">
        <f t="shared" si="9"/>
        <v>52663</v>
      </c>
      <c r="S41" s="329">
        <v>0</v>
      </c>
      <c r="T41" s="476">
        <f t="shared" si="10"/>
        <v>52663</v>
      </c>
      <c r="U41" s="477" t="e">
        <f>[13]!vnd(T41)</f>
        <v>#NAME?</v>
      </c>
      <c r="V41" s="478" t="e">
        <f>[13]!vnd_us(R41)</f>
        <v>#NAME?</v>
      </c>
      <c r="W41" s="479">
        <f>VLOOKUP(F41,'[14]WC manor'!$F$7:$R$458,13,0)</f>
        <v>60187</v>
      </c>
      <c r="X41" s="476">
        <f t="shared" si="11"/>
        <v>-7524</v>
      </c>
      <c r="Y41" s="479">
        <f>VLOOKUP(F41,'[14]WC manor'!$F$7:$J$458,5,0)</f>
        <v>8</v>
      </c>
      <c r="Z41" s="476">
        <f t="shared" si="12"/>
        <v>-1</v>
      </c>
      <c r="AA41" s="484">
        <f>VLOOKUP(E41,'[12]T6'!$B$6:$F$457,5,0)</f>
        <v>0</v>
      </c>
    </row>
    <row r="42" ht="16.5" customHeight="1" spans="1:27">
      <c r="A42" s="355">
        <v>0</v>
      </c>
      <c r="B42" s="271">
        <f t="shared" si="13"/>
        <v>36</v>
      </c>
      <c r="C42" s="271" t="s">
        <v>101</v>
      </c>
      <c r="D42" s="438">
        <v>1406111665</v>
      </c>
      <c r="E42" s="431" t="s">
        <v>101</v>
      </c>
      <c r="F42" s="432">
        <v>1406111665</v>
      </c>
      <c r="G42" s="433" t="str">
        <f>VLOOKUP(C42,'[11]List chuẩn'!$B$2:$D$512,3,0)</f>
        <v>Nguyễn Thị Lan Hương</v>
      </c>
      <c r="H42" s="434">
        <f>VLOOKUP(E42,'[12]T6'!$B$6:$C$457,2,0)</f>
        <v>2463</v>
      </c>
      <c r="I42" s="434">
        <v>2442</v>
      </c>
      <c r="J42" s="450">
        <f t="shared" si="5"/>
        <v>21</v>
      </c>
      <c r="K42" s="450">
        <f t="shared" si="0"/>
        <v>10</v>
      </c>
      <c r="L42" s="450">
        <f t="shared" si="1"/>
        <v>10</v>
      </c>
      <c r="M42" s="450">
        <f t="shared" si="2"/>
        <v>1</v>
      </c>
      <c r="N42" s="450">
        <f t="shared" si="3"/>
        <v>0</v>
      </c>
      <c r="O42" s="451">
        <f t="shared" si="6"/>
        <v>152154</v>
      </c>
      <c r="P42" s="451">
        <f t="shared" si="7"/>
        <v>7608</v>
      </c>
      <c r="Q42" s="474">
        <f t="shared" si="8"/>
        <v>15215</v>
      </c>
      <c r="R42" s="475">
        <f t="shared" si="9"/>
        <v>174977</v>
      </c>
      <c r="S42" s="329">
        <v>0</v>
      </c>
      <c r="T42" s="476">
        <f t="shared" si="10"/>
        <v>174977</v>
      </c>
      <c r="U42" s="477" t="e">
        <f>[13]!vnd(T42)</f>
        <v>#NAME?</v>
      </c>
      <c r="V42" s="478" t="e">
        <f>[13]!vnd_us(R42)</f>
        <v>#NAME?</v>
      </c>
      <c r="W42" s="479">
        <f>VLOOKUP(F42,'[14]WC manor'!$F$7:$R$458,13,0)</f>
        <v>164059</v>
      </c>
      <c r="X42" s="476">
        <f t="shared" si="11"/>
        <v>10918</v>
      </c>
      <c r="Y42" s="479">
        <f>VLOOKUP(F42,'[14]WC manor'!$F$7:$J$458,5,0)</f>
        <v>20</v>
      </c>
      <c r="Z42" s="476">
        <f t="shared" si="12"/>
        <v>1</v>
      </c>
      <c r="AA42" s="484">
        <f>VLOOKUP(E42,'[12]T6'!$B$6:$F$457,5,0)</f>
        <v>0</v>
      </c>
    </row>
    <row r="43" ht="16.5" customHeight="1" spans="1:27">
      <c r="A43" s="355">
        <v>0</v>
      </c>
      <c r="B43" s="271">
        <f t="shared" si="13"/>
        <v>37</v>
      </c>
      <c r="C43" s="437" t="s">
        <v>102</v>
      </c>
      <c r="D43" s="438">
        <v>1406110073</v>
      </c>
      <c r="E43" s="431" t="s">
        <v>102</v>
      </c>
      <c r="F43" s="432">
        <v>1406110073</v>
      </c>
      <c r="G43" s="433" t="str">
        <f>VLOOKUP(C43,'[11]List chuẩn'!$B$2:$D$512,3,0)</f>
        <v>Phạm Hà Duy Linh</v>
      </c>
      <c r="H43" s="434">
        <f>VLOOKUP(E43,'[12]T6'!$B$6:$C$457,2,0)</f>
        <v>2015</v>
      </c>
      <c r="I43" s="434">
        <v>2007</v>
      </c>
      <c r="J43" s="450">
        <f t="shared" si="5"/>
        <v>8</v>
      </c>
      <c r="K43" s="450">
        <f t="shared" si="0"/>
        <v>8</v>
      </c>
      <c r="L43" s="450">
        <f t="shared" si="1"/>
        <v>0</v>
      </c>
      <c r="M43" s="450">
        <f t="shared" si="2"/>
        <v>0</v>
      </c>
      <c r="N43" s="450">
        <f t="shared" si="3"/>
        <v>0</v>
      </c>
      <c r="O43" s="451">
        <f t="shared" si="6"/>
        <v>52336</v>
      </c>
      <c r="P43" s="451">
        <f t="shared" si="7"/>
        <v>2617</v>
      </c>
      <c r="Q43" s="474">
        <f t="shared" si="8"/>
        <v>5234</v>
      </c>
      <c r="R43" s="475">
        <f t="shared" si="9"/>
        <v>60187</v>
      </c>
      <c r="S43" s="329">
        <v>150466</v>
      </c>
      <c r="T43" s="476">
        <f t="shared" si="10"/>
        <v>210653</v>
      </c>
      <c r="U43" s="477" t="e">
        <f>[13]!vnd(T43)</f>
        <v>#NAME?</v>
      </c>
      <c r="V43" s="478" t="e">
        <f>[13]!vnd_us(R43)</f>
        <v>#NAME?</v>
      </c>
      <c r="W43" s="479">
        <f>VLOOKUP(F43,'[14]WC manor'!$F$7:$R$458,13,0)</f>
        <v>75233</v>
      </c>
      <c r="X43" s="476">
        <f t="shared" si="11"/>
        <v>-15046</v>
      </c>
      <c r="Y43" s="479">
        <f>VLOOKUP(F43,'[14]WC manor'!$F$7:$J$458,5,0)</f>
        <v>10</v>
      </c>
      <c r="Z43" s="476">
        <f t="shared" si="12"/>
        <v>-2</v>
      </c>
      <c r="AA43" s="484">
        <f>VLOOKUP(E43,'[12]T6'!$B$6:$F$457,5,0)</f>
        <v>0</v>
      </c>
    </row>
    <row r="44" ht="16.5" customHeight="1" spans="1:27">
      <c r="A44" s="355">
        <v>0</v>
      </c>
      <c r="B44" s="271">
        <f t="shared" si="13"/>
        <v>38</v>
      </c>
      <c r="C44" s="271" t="s">
        <v>103</v>
      </c>
      <c r="D44" s="438">
        <v>1406111666</v>
      </c>
      <c r="E44" s="431" t="s">
        <v>103</v>
      </c>
      <c r="F44" s="432">
        <v>1406111666</v>
      </c>
      <c r="G44" s="433" t="str">
        <f>VLOOKUP(C44,'[11]List chuẩn'!$B$2:$D$512,3,0)</f>
        <v>Đặng Thị Phương Thanh</v>
      </c>
      <c r="H44" s="434">
        <f>VLOOKUP(E44,'[12]T6'!$B$6:$C$457,2,0)</f>
        <v>2256</v>
      </c>
      <c r="I44" s="434">
        <v>2240</v>
      </c>
      <c r="J44" s="450">
        <f t="shared" si="5"/>
        <v>16</v>
      </c>
      <c r="K44" s="450">
        <f t="shared" si="0"/>
        <v>10</v>
      </c>
      <c r="L44" s="450">
        <f t="shared" si="1"/>
        <v>6</v>
      </c>
      <c r="M44" s="450">
        <f t="shared" si="2"/>
        <v>0</v>
      </c>
      <c r="N44" s="450">
        <f t="shared" si="3"/>
        <v>0</v>
      </c>
      <c r="O44" s="451">
        <f t="shared" si="6"/>
        <v>111764</v>
      </c>
      <c r="P44" s="451">
        <f t="shared" si="7"/>
        <v>5588</v>
      </c>
      <c r="Q44" s="474">
        <f t="shared" si="8"/>
        <v>11176</v>
      </c>
      <c r="R44" s="475">
        <f t="shared" si="9"/>
        <v>128528</v>
      </c>
      <c r="S44" s="329">
        <v>0</v>
      </c>
      <c r="T44" s="476">
        <f t="shared" si="10"/>
        <v>128528</v>
      </c>
      <c r="U44" s="477" t="e">
        <f>[13]!vnd(T44)</f>
        <v>#NAME?</v>
      </c>
      <c r="V44" s="478" t="e">
        <f>[13]!vnd_us(R44)</f>
        <v>#NAME?</v>
      </c>
      <c r="W44" s="479">
        <f>VLOOKUP(F44,'[14]WC manor'!$F$7:$R$458,13,0)</f>
        <v>75233</v>
      </c>
      <c r="X44" s="476">
        <f t="shared" si="11"/>
        <v>53295</v>
      </c>
      <c r="Y44" s="479">
        <f>VLOOKUP(F44,'[14]WC manor'!$F$7:$J$458,5,0)</f>
        <v>10</v>
      </c>
      <c r="Z44" s="476">
        <f t="shared" si="12"/>
        <v>6</v>
      </c>
      <c r="AA44" s="484">
        <f>VLOOKUP(E44,'[12]T6'!$B$6:$F$457,5,0)</f>
        <v>0</v>
      </c>
    </row>
    <row r="45" ht="16.5" customHeight="1" spans="1:27">
      <c r="A45" s="355">
        <v>0</v>
      </c>
      <c r="B45" s="271">
        <f t="shared" si="13"/>
        <v>39</v>
      </c>
      <c r="C45" s="271" t="s">
        <v>104</v>
      </c>
      <c r="D45" s="438">
        <v>1406111667</v>
      </c>
      <c r="E45" s="431" t="s">
        <v>104</v>
      </c>
      <c r="F45" s="432">
        <v>1406111667</v>
      </c>
      <c r="G45" s="433" t="str">
        <f>VLOOKUP(C45,'[11]List chuẩn'!$B$2:$D$512,3,0)</f>
        <v>Nguyễn Thị Cúc</v>
      </c>
      <c r="H45" s="434">
        <f>VLOOKUP(E45,'[12]T6'!$B$6:$C$457,2,0)</f>
        <v>2996</v>
      </c>
      <c r="I45" s="434">
        <v>2995</v>
      </c>
      <c r="J45" s="450">
        <f t="shared" si="5"/>
        <v>1</v>
      </c>
      <c r="K45" s="450">
        <f t="shared" si="0"/>
        <v>1</v>
      </c>
      <c r="L45" s="450">
        <f t="shared" si="1"/>
        <v>0</v>
      </c>
      <c r="M45" s="450">
        <f t="shared" si="2"/>
        <v>0</v>
      </c>
      <c r="N45" s="450">
        <f t="shared" si="3"/>
        <v>0</v>
      </c>
      <c r="O45" s="451">
        <f t="shared" si="6"/>
        <v>6542</v>
      </c>
      <c r="P45" s="451">
        <f t="shared" si="7"/>
        <v>327</v>
      </c>
      <c r="Q45" s="474">
        <f t="shared" si="8"/>
        <v>654</v>
      </c>
      <c r="R45" s="475">
        <f t="shared" si="9"/>
        <v>7523</v>
      </c>
      <c r="S45" s="329">
        <v>-227692</v>
      </c>
      <c r="T45" s="476">
        <f t="shared" si="10"/>
        <v>-220169</v>
      </c>
      <c r="U45" s="477" t="e">
        <f>[13]!vnd(T45)</f>
        <v>#NAME?</v>
      </c>
      <c r="V45" s="478" t="e">
        <f>[13]!vnd_us(R45)</f>
        <v>#NAME?</v>
      </c>
      <c r="W45" s="479">
        <f>VLOOKUP(F45,'[14]WC manor'!$F$7:$R$458,13,0)</f>
        <v>0</v>
      </c>
      <c r="X45" s="476">
        <f t="shared" si="11"/>
        <v>7523</v>
      </c>
      <c r="Y45" s="479">
        <f>VLOOKUP(F45,'[14]WC manor'!$F$7:$J$458,5,0)</f>
        <v>0</v>
      </c>
      <c r="Z45" s="476">
        <f t="shared" si="12"/>
        <v>1</v>
      </c>
      <c r="AA45" s="484">
        <f>VLOOKUP(E45,'[12]T6'!$B$6:$F$457,5,0)</f>
        <v>0</v>
      </c>
    </row>
    <row r="46" ht="16.5" customHeight="1" spans="1:27">
      <c r="A46" s="435">
        <v>1</v>
      </c>
      <c r="B46" s="271">
        <f t="shared" si="13"/>
        <v>40</v>
      </c>
      <c r="C46" s="271" t="s">
        <v>105</v>
      </c>
      <c r="D46" s="438">
        <v>1406110538</v>
      </c>
      <c r="E46" s="431" t="s">
        <v>105</v>
      </c>
      <c r="F46" s="432">
        <v>1406110538</v>
      </c>
      <c r="G46" s="433" t="str">
        <f>VLOOKUP(C46,'[11]List chuẩn'!$B$2:$D$512,3,0)</f>
        <v>Nguyễn Linh Chi</v>
      </c>
      <c r="H46" s="434">
        <f>VLOOKUP(E46,'[12]T6'!$B$6:$C$457,2,0)</f>
        <v>2531</v>
      </c>
      <c r="I46" s="434">
        <v>2523</v>
      </c>
      <c r="J46" s="450">
        <f t="shared" si="5"/>
        <v>8</v>
      </c>
      <c r="K46" s="450">
        <f t="shared" si="0"/>
        <v>8</v>
      </c>
      <c r="L46" s="450">
        <f t="shared" si="1"/>
        <v>0</v>
      </c>
      <c r="M46" s="450">
        <f t="shared" si="2"/>
        <v>0</v>
      </c>
      <c r="N46" s="450">
        <f t="shared" si="3"/>
        <v>0</v>
      </c>
      <c r="O46" s="451">
        <f t="shared" si="6"/>
        <v>52336</v>
      </c>
      <c r="P46" s="451">
        <f t="shared" si="7"/>
        <v>2617</v>
      </c>
      <c r="Q46" s="474">
        <f t="shared" si="8"/>
        <v>5234</v>
      </c>
      <c r="R46" s="475">
        <f t="shared" si="9"/>
        <v>60187</v>
      </c>
      <c r="S46" s="329">
        <v>0</v>
      </c>
      <c r="T46" s="476">
        <f t="shared" si="10"/>
        <v>60187</v>
      </c>
      <c r="U46" s="477" t="e">
        <f>[13]!vnd(T46)</f>
        <v>#NAME?</v>
      </c>
      <c r="V46" s="478" t="e">
        <f>[13]!vnd_us(R46)</f>
        <v>#NAME?</v>
      </c>
      <c r="W46" s="479">
        <f>VLOOKUP(F46,'[14]WC manor'!$F$7:$R$458,13,0)</f>
        <v>45140</v>
      </c>
      <c r="X46" s="476">
        <f t="shared" si="11"/>
        <v>15047</v>
      </c>
      <c r="Y46" s="479">
        <f>VLOOKUP(F46,'[14]WC manor'!$F$7:$J$458,5,0)</f>
        <v>6</v>
      </c>
      <c r="Z46" s="476">
        <f t="shared" si="12"/>
        <v>2</v>
      </c>
      <c r="AA46" s="484">
        <f>VLOOKUP(E46,'[12]T6'!$B$6:$F$457,5,0)</f>
        <v>0</v>
      </c>
    </row>
    <row r="47" ht="16.5" customHeight="1" spans="1:27">
      <c r="A47" s="355">
        <v>0</v>
      </c>
      <c r="B47" s="271">
        <f t="shared" si="13"/>
        <v>41</v>
      </c>
      <c r="C47" s="271" t="s">
        <v>106</v>
      </c>
      <c r="D47" s="438">
        <v>1406111668</v>
      </c>
      <c r="E47" s="431" t="s">
        <v>106</v>
      </c>
      <c r="F47" s="432">
        <v>1406111668</v>
      </c>
      <c r="G47" s="433" t="str">
        <f>VLOOKUP(C47,'[11]List chuẩn'!$B$2:$D$512,3,0)</f>
        <v>Đỗ Vân Anh</v>
      </c>
      <c r="H47" s="434">
        <f>VLOOKUP(E47,'[12]T6'!$B$6:$C$457,2,0)</f>
        <v>4431</v>
      </c>
      <c r="I47" s="434">
        <v>4420</v>
      </c>
      <c r="J47" s="450">
        <f t="shared" si="5"/>
        <v>11</v>
      </c>
      <c r="K47" s="450">
        <f t="shared" si="0"/>
        <v>10</v>
      </c>
      <c r="L47" s="450">
        <f t="shared" si="1"/>
        <v>1</v>
      </c>
      <c r="M47" s="450">
        <f t="shared" si="2"/>
        <v>0</v>
      </c>
      <c r="N47" s="450">
        <f t="shared" si="3"/>
        <v>0</v>
      </c>
      <c r="O47" s="451">
        <f t="shared" si="6"/>
        <v>73144</v>
      </c>
      <c r="P47" s="451">
        <f t="shared" si="7"/>
        <v>3657</v>
      </c>
      <c r="Q47" s="474">
        <f t="shared" si="8"/>
        <v>7314</v>
      </c>
      <c r="R47" s="475">
        <f t="shared" si="9"/>
        <v>84115</v>
      </c>
      <c r="S47" s="329">
        <v>0</v>
      </c>
      <c r="T47" s="476">
        <f t="shared" si="10"/>
        <v>84115</v>
      </c>
      <c r="U47" s="477" t="e">
        <f>[13]!vnd(T47)</f>
        <v>#NAME?</v>
      </c>
      <c r="V47" s="478" t="e">
        <f>[13]!vnd_us(R47)</f>
        <v>#NAME?</v>
      </c>
      <c r="W47" s="479">
        <f>VLOOKUP(F47,'[14]WC manor'!$F$7:$R$458,13,0)</f>
        <v>101881</v>
      </c>
      <c r="X47" s="476">
        <f t="shared" si="11"/>
        <v>-17766</v>
      </c>
      <c r="Y47" s="479">
        <f>VLOOKUP(F47,'[14]WC manor'!$F$7:$J$458,5,0)</f>
        <v>13</v>
      </c>
      <c r="Z47" s="476">
        <f t="shared" si="12"/>
        <v>-2</v>
      </c>
      <c r="AA47" s="484">
        <f>VLOOKUP(E47,'[12]T6'!$B$6:$F$457,5,0)</f>
        <v>0</v>
      </c>
    </row>
    <row r="48" ht="16.5" customHeight="1" spans="1:27">
      <c r="A48" s="355">
        <v>0</v>
      </c>
      <c r="B48" s="271">
        <f t="shared" si="13"/>
        <v>42</v>
      </c>
      <c r="C48" s="271" t="s">
        <v>107</v>
      </c>
      <c r="D48" s="438">
        <v>1406110540</v>
      </c>
      <c r="E48" s="431" t="s">
        <v>107</v>
      </c>
      <c r="F48" s="432">
        <v>1406110540</v>
      </c>
      <c r="G48" s="433" t="str">
        <f>VLOOKUP(C48,'[11]List chuẩn'!$B$2:$D$512,3,0)</f>
        <v>Nguyễn Thị Thu Hà</v>
      </c>
      <c r="H48" s="434">
        <f>VLOOKUP(E48,'[12]T6'!$B$6:$C$457,2,0)</f>
        <v>3371</v>
      </c>
      <c r="I48" s="434">
        <v>3364</v>
      </c>
      <c r="J48" s="450">
        <f t="shared" si="5"/>
        <v>7</v>
      </c>
      <c r="K48" s="450">
        <f t="shared" si="0"/>
        <v>7</v>
      </c>
      <c r="L48" s="450">
        <f t="shared" si="1"/>
        <v>0</v>
      </c>
      <c r="M48" s="450">
        <f t="shared" si="2"/>
        <v>0</v>
      </c>
      <c r="N48" s="450">
        <f t="shared" si="3"/>
        <v>0</v>
      </c>
      <c r="O48" s="451">
        <f t="shared" si="6"/>
        <v>45794</v>
      </c>
      <c r="P48" s="451">
        <f t="shared" si="7"/>
        <v>2290</v>
      </c>
      <c r="Q48" s="474">
        <f t="shared" si="8"/>
        <v>4579</v>
      </c>
      <c r="R48" s="475">
        <f t="shared" si="9"/>
        <v>52663</v>
      </c>
      <c r="S48" s="329">
        <v>0</v>
      </c>
      <c r="T48" s="476">
        <f t="shared" si="10"/>
        <v>52663</v>
      </c>
      <c r="U48" s="477" t="e">
        <f>[13]!vnd(T48)</f>
        <v>#NAME?</v>
      </c>
      <c r="V48" s="478" t="e">
        <f>[13]!vnd_us(R48)</f>
        <v>#NAME?</v>
      </c>
      <c r="W48" s="479">
        <f>VLOOKUP(F48,'[14]WC manor'!$F$7:$R$458,13,0)</f>
        <v>0</v>
      </c>
      <c r="X48" s="476">
        <f t="shared" si="11"/>
        <v>52663</v>
      </c>
      <c r="Y48" s="479">
        <f>VLOOKUP(F48,'[14]WC manor'!$F$7:$J$458,5,0)</f>
        <v>0</v>
      </c>
      <c r="Z48" s="476">
        <f t="shared" si="12"/>
        <v>7</v>
      </c>
      <c r="AA48" s="484" t="str">
        <f>VLOOKUP(E48,'[12]T6'!$B$6:$F$457,5,0)</f>
        <v>Ngày 3/7 Mr.Hưng đã kiểm tra lại, chỉ số đúng. Không có nhà</v>
      </c>
    </row>
    <row r="49" ht="16.5" customHeight="1" spans="1:27">
      <c r="A49" s="355">
        <v>0</v>
      </c>
      <c r="B49" s="271">
        <f t="shared" si="13"/>
        <v>43</v>
      </c>
      <c r="C49" s="271" t="s">
        <v>108</v>
      </c>
      <c r="D49" s="438">
        <v>1406110541</v>
      </c>
      <c r="E49" s="431" t="s">
        <v>108</v>
      </c>
      <c r="F49" s="432">
        <v>1406110541</v>
      </c>
      <c r="G49" s="433" t="str">
        <f>VLOOKUP(C49,'[11]List chuẩn'!$B$2:$D$512,3,0)</f>
        <v>Nguyễn Thị Hương Giang</v>
      </c>
      <c r="H49" s="434">
        <f>VLOOKUP(E49,'[12]T6'!$B$6:$C$457,2,0)</f>
        <v>3938</v>
      </c>
      <c r="I49" s="434">
        <v>3928</v>
      </c>
      <c r="J49" s="450">
        <f t="shared" si="5"/>
        <v>10</v>
      </c>
      <c r="K49" s="450">
        <f t="shared" si="0"/>
        <v>10</v>
      </c>
      <c r="L49" s="450">
        <f t="shared" si="1"/>
        <v>0</v>
      </c>
      <c r="M49" s="450">
        <f t="shared" si="2"/>
        <v>0</v>
      </c>
      <c r="N49" s="450">
        <f t="shared" si="3"/>
        <v>0</v>
      </c>
      <c r="O49" s="451">
        <f t="shared" si="6"/>
        <v>65420</v>
      </c>
      <c r="P49" s="451">
        <f t="shared" si="7"/>
        <v>3271</v>
      </c>
      <c r="Q49" s="474">
        <f t="shared" si="8"/>
        <v>6542</v>
      </c>
      <c r="R49" s="475">
        <f t="shared" si="9"/>
        <v>75233</v>
      </c>
      <c r="S49" s="329">
        <v>0</v>
      </c>
      <c r="T49" s="476">
        <f t="shared" si="10"/>
        <v>75233</v>
      </c>
      <c r="U49" s="477" t="e">
        <f>[13]!vnd(T49)</f>
        <v>#NAME?</v>
      </c>
      <c r="V49" s="478" t="e">
        <f>[13]!vnd_us(R49)</f>
        <v>#NAME?</v>
      </c>
      <c r="W49" s="479">
        <f>VLOOKUP(F49,'[14]WC manor'!$F$7:$R$458,13,0)</f>
        <v>60187</v>
      </c>
      <c r="X49" s="476">
        <f t="shared" si="11"/>
        <v>15046</v>
      </c>
      <c r="Y49" s="479">
        <f>VLOOKUP(F49,'[14]WC manor'!$F$7:$J$458,5,0)</f>
        <v>8</v>
      </c>
      <c r="Z49" s="476">
        <f t="shared" si="12"/>
        <v>2</v>
      </c>
      <c r="AA49" s="484">
        <f>VLOOKUP(E49,'[12]T6'!$B$6:$F$457,5,0)</f>
        <v>0</v>
      </c>
    </row>
    <row r="50" ht="16.5" customHeight="1" spans="1:27">
      <c r="A50" s="355">
        <v>0</v>
      </c>
      <c r="B50" s="271">
        <f t="shared" si="13"/>
        <v>44</v>
      </c>
      <c r="C50" s="271" t="s">
        <v>109</v>
      </c>
      <c r="D50" s="438">
        <v>1406110542</v>
      </c>
      <c r="E50" s="431" t="s">
        <v>109</v>
      </c>
      <c r="F50" s="432">
        <v>1406110542</v>
      </c>
      <c r="G50" s="433" t="str">
        <f>VLOOKUP(C50,'[11]List chuẩn'!$B$2:$D$512,3,0)</f>
        <v>Nguyễn Văn Thiện</v>
      </c>
      <c r="H50" s="434">
        <f>VLOOKUP(E50,'[12]T6'!$B$6:$C$457,2,0)</f>
        <v>4104</v>
      </c>
      <c r="I50" s="434">
        <v>4086</v>
      </c>
      <c r="J50" s="450">
        <f t="shared" si="5"/>
        <v>18</v>
      </c>
      <c r="K50" s="450">
        <f t="shared" si="0"/>
        <v>10</v>
      </c>
      <c r="L50" s="450">
        <f t="shared" si="1"/>
        <v>8</v>
      </c>
      <c r="M50" s="450">
        <f t="shared" si="2"/>
        <v>0</v>
      </c>
      <c r="N50" s="450">
        <f t="shared" si="3"/>
        <v>0</v>
      </c>
      <c r="O50" s="451">
        <f t="shared" si="6"/>
        <v>127212</v>
      </c>
      <c r="P50" s="451">
        <f t="shared" si="7"/>
        <v>6361</v>
      </c>
      <c r="Q50" s="474">
        <f t="shared" si="8"/>
        <v>12721</v>
      </c>
      <c r="R50" s="475">
        <f t="shared" si="9"/>
        <v>146294</v>
      </c>
      <c r="S50" s="329">
        <v>0</v>
      </c>
      <c r="T50" s="476">
        <f t="shared" si="10"/>
        <v>146294</v>
      </c>
      <c r="U50" s="477" t="e">
        <f>[13]!vnd(T50)</f>
        <v>#NAME?</v>
      </c>
      <c r="V50" s="478" t="e">
        <f>[13]!vnd_us(R50)</f>
        <v>#NAME?</v>
      </c>
      <c r="W50" s="479">
        <f>VLOOKUP(F50,'[14]WC manor'!$F$7:$R$458,13,0)</f>
        <v>155177</v>
      </c>
      <c r="X50" s="476">
        <f t="shared" si="11"/>
        <v>-8883</v>
      </c>
      <c r="Y50" s="479">
        <f>VLOOKUP(F50,'[14]WC manor'!$F$7:$J$458,5,0)</f>
        <v>19</v>
      </c>
      <c r="Z50" s="476">
        <f t="shared" si="12"/>
        <v>-1</v>
      </c>
      <c r="AA50" s="484">
        <f>VLOOKUP(E50,'[12]T6'!$B$6:$F$457,5,0)</f>
        <v>0</v>
      </c>
    </row>
    <row r="51" ht="16.5" customHeight="1" spans="1:27">
      <c r="A51" s="355">
        <v>2</v>
      </c>
      <c r="B51" s="271">
        <f t="shared" si="13"/>
        <v>45</v>
      </c>
      <c r="C51" s="271" t="s">
        <v>110</v>
      </c>
      <c r="D51" s="438">
        <v>1406110543</v>
      </c>
      <c r="E51" s="431" t="s">
        <v>110</v>
      </c>
      <c r="F51" s="432">
        <v>1406110543</v>
      </c>
      <c r="G51" s="433" t="str">
        <f>VLOOKUP(C51,'[11]List chuẩn'!$B$2:$D$512,3,0)</f>
        <v>Dương Quỳnh Hoa</v>
      </c>
      <c r="H51" s="434">
        <f>VLOOKUP(E51,'[12]T6'!$B$6:$C$457,2,0)</f>
        <v>2323</v>
      </c>
      <c r="I51" s="434">
        <v>2318</v>
      </c>
      <c r="J51" s="450">
        <f t="shared" si="5"/>
        <v>5</v>
      </c>
      <c r="K51" s="450">
        <f t="shared" si="0"/>
        <v>5</v>
      </c>
      <c r="L51" s="450">
        <f t="shared" si="1"/>
        <v>0</v>
      </c>
      <c r="M51" s="450">
        <f t="shared" si="2"/>
        <v>0</v>
      </c>
      <c r="N51" s="450">
        <f t="shared" si="3"/>
        <v>0</v>
      </c>
      <c r="O51" s="451">
        <f t="shared" si="6"/>
        <v>32710</v>
      </c>
      <c r="P51" s="451">
        <f t="shared" si="7"/>
        <v>1636</v>
      </c>
      <c r="Q51" s="474">
        <f t="shared" si="8"/>
        <v>3271</v>
      </c>
      <c r="R51" s="475">
        <f t="shared" si="9"/>
        <v>37617</v>
      </c>
      <c r="S51" s="329">
        <v>0</v>
      </c>
      <c r="T51" s="476">
        <f t="shared" si="10"/>
        <v>37617</v>
      </c>
      <c r="U51" s="477" t="e">
        <f>[13]!vnd(T51)</f>
        <v>#NAME?</v>
      </c>
      <c r="V51" s="478" t="e">
        <f>[13]!vnd_us(R51)</f>
        <v>#NAME?</v>
      </c>
      <c r="W51" s="479">
        <f>VLOOKUP(F51,'[14]WC manor'!$F$7:$R$458,13,0)</f>
        <v>52663</v>
      </c>
      <c r="X51" s="476">
        <f t="shared" si="11"/>
        <v>-15046</v>
      </c>
      <c r="Y51" s="479">
        <f>VLOOKUP(F51,'[14]WC manor'!$F$7:$J$458,5,0)</f>
        <v>7</v>
      </c>
      <c r="Z51" s="476">
        <f t="shared" si="12"/>
        <v>-2</v>
      </c>
      <c r="AA51" s="484">
        <f>VLOOKUP(E51,'[12]T6'!$B$6:$F$457,5,0)</f>
        <v>0</v>
      </c>
    </row>
    <row r="52" ht="16.5" customHeight="1" spans="1:27">
      <c r="A52" s="355"/>
      <c r="B52" s="271">
        <f t="shared" si="13"/>
        <v>46</v>
      </c>
      <c r="C52" s="271" t="s">
        <v>111</v>
      </c>
      <c r="D52" s="438">
        <v>1406111637</v>
      </c>
      <c r="E52" s="431" t="s">
        <v>111</v>
      </c>
      <c r="F52" s="432">
        <v>1406111637</v>
      </c>
      <c r="G52" s="433" t="str">
        <f>VLOOKUP(C52,'[11]List chuẩn'!$B$2:$D$512,3,0)</f>
        <v>Nguyễn Thúy Hằng</v>
      </c>
      <c r="H52" s="434">
        <f>VLOOKUP(E52,'[12]T6'!$B$6:$C$457,2,0)</f>
        <v>1853</v>
      </c>
      <c r="I52" s="434">
        <v>1830</v>
      </c>
      <c r="J52" s="450">
        <f t="shared" si="5"/>
        <v>23</v>
      </c>
      <c r="K52" s="450">
        <f t="shared" si="0"/>
        <v>10</v>
      </c>
      <c r="L52" s="450">
        <f t="shared" si="1"/>
        <v>10</v>
      </c>
      <c r="M52" s="450">
        <f t="shared" si="2"/>
        <v>3</v>
      </c>
      <c r="N52" s="450">
        <f t="shared" si="3"/>
        <v>0</v>
      </c>
      <c r="O52" s="451">
        <f t="shared" si="6"/>
        <v>171142</v>
      </c>
      <c r="P52" s="451">
        <f t="shared" si="7"/>
        <v>8557</v>
      </c>
      <c r="Q52" s="474">
        <f t="shared" si="8"/>
        <v>17114</v>
      </c>
      <c r="R52" s="475">
        <f t="shared" si="9"/>
        <v>196813</v>
      </c>
      <c r="S52" s="329">
        <v>0</v>
      </c>
      <c r="T52" s="476">
        <f t="shared" si="10"/>
        <v>196813</v>
      </c>
      <c r="U52" s="477" t="e">
        <f>[13]!vnd(T52)</f>
        <v>#NAME?</v>
      </c>
      <c r="V52" s="478" t="e">
        <f>[13]!vnd_us(R52)</f>
        <v>#NAME?</v>
      </c>
      <c r="W52" s="479">
        <f>VLOOKUP(F52,'[14]WC manor'!$F$7:$R$458,13,0)</f>
        <v>155177</v>
      </c>
      <c r="X52" s="476">
        <f t="shared" si="11"/>
        <v>41636</v>
      </c>
      <c r="Y52" s="479">
        <f>VLOOKUP(F52,'[14]WC manor'!$F$7:$J$458,5,0)</f>
        <v>19</v>
      </c>
      <c r="Z52" s="476">
        <f t="shared" si="12"/>
        <v>4</v>
      </c>
      <c r="AA52" s="484">
        <f>VLOOKUP(E52,'[12]T6'!$B$6:$F$457,5,0)</f>
        <v>0</v>
      </c>
    </row>
    <row r="53" ht="16.5" customHeight="1" spans="1:27">
      <c r="A53" s="355">
        <v>0</v>
      </c>
      <c r="B53" s="271">
        <f t="shared" si="13"/>
        <v>47</v>
      </c>
      <c r="C53" s="271" t="s">
        <v>112</v>
      </c>
      <c r="D53" s="438">
        <v>1406110544</v>
      </c>
      <c r="E53" s="431" t="s">
        <v>112</v>
      </c>
      <c r="F53" s="432">
        <v>1406110544</v>
      </c>
      <c r="G53" s="433" t="str">
        <f>VLOOKUP(C53,'[11]List chuẩn'!$B$2:$D$512,3,0)</f>
        <v>Trần Bình Giang</v>
      </c>
      <c r="H53" s="434">
        <f>VLOOKUP(E53,'[12]T6'!$B$6:$C$457,2,0)</f>
        <v>3259</v>
      </c>
      <c r="I53" s="434">
        <v>3245</v>
      </c>
      <c r="J53" s="450">
        <f t="shared" si="5"/>
        <v>14</v>
      </c>
      <c r="K53" s="450">
        <f t="shared" si="0"/>
        <v>10</v>
      </c>
      <c r="L53" s="450">
        <f t="shared" si="1"/>
        <v>4</v>
      </c>
      <c r="M53" s="450">
        <f t="shared" si="2"/>
        <v>0</v>
      </c>
      <c r="N53" s="450">
        <f t="shared" si="3"/>
        <v>0</v>
      </c>
      <c r="O53" s="451">
        <f t="shared" si="6"/>
        <v>96316</v>
      </c>
      <c r="P53" s="451">
        <f t="shared" si="7"/>
        <v>4816</v>
      </c>
      <c r="Q53" s="474">
        <f t="shared" si="8"/>
        <v>9632</v>
      </c>
      <c r="R53" s="475">
        <f t="shared" si="9"/>
        <v>110764</v>
      </c>
      <c r="S53" s="329">
        <v>0</v>
      </c>
      <c r="T53" s="476">
        <f t="shared" si="10"/>
        <v>110764</v>
      </c>
      <c r="U53" s="477" t="e">
        <f>[13]!vnd(T53)</f>
        <v>#NAME?</v>
      </c>
      <c r="V53" s="478" t="e">
        <f>[13]!vnd_us(R53)</f>
        <v>#NAME?</v>
      </c>
      <c r="W53" s="479">
        <f>VLOOKUP(F53,'[14]WC manor'!$F$7:$R$458,13,0)</f>
        <v>137411</v>
      </c>
      <c r="X53" s="476">
        <f t="shared" si="11"/>
        <v>-26647</v>
      </c>
      <c r="Y53" s="479">
        <f>VLOOKUP(F53,'[14]WC manor'!$F$7:$J$458,5,0)</f>
        <v>17</v>
      </c>
      <c r="Z53" s="476">
        <f t="shared" si="12"/>
        <v>-3</v>
      </c>
      <c r="AA53" s="484">
        <f>VLOOKUP(E53,'[12]T6'!$B$6:$F$457,5,0)</f>
        <v>0</v>
      </c>
    </row>
    <row r="54" ht="16.5" customHeight="1" spans="1:27">
      <c r="A54" s="355">
        <v>0</v>
      </c>
      <c r="B54" s="271">
        <f t="shared" si="13"/>
        <v>48</v>
      </c>
      <c r="C54" s="271" t="s">
        <v>113</v>
      </c>
      <c r="D54" s="438">
        <v>1406110545</v>
      </c>
      <c r="E54" s="431" t="s">
        <v>113</v>
      </c>
      <c r="F54" s="432">
        <v>1406110545</v>
      </c>
      <c r="G54" s="433" t="str">
        <f>VLOOKUP(C54,'[11]List chuẩn'!$B$2:$D$512,3,0)</f>
        <v>Lê Minh Tuấn</v>
      </c>
      <c r="H54" s="434">
        <f>VLOOKUP(E54,'[12]T6'!$B$6:$C$457,2,0)</f>
        <v>2630</v>
      </c>
      <c r="I54" s="434">
        <v>2617</v>
      </c>
      <c r="J54" s="450">
        <f t="shared" si="5"/>
        <v>13</v>
      </c>
      <c r="K54" s="450">
        <f t="shared" si="0"/>
        <v>10</v>
      </c>
      <c r="L54" s="450">
        <f t="shared" si="1"/>
        <v>3</v>
      </c>
      <c r="M54" s="450">
        <f t="shared" si="2"/>
        <v>0</v>
      </c>
      <c r="N54" s="450">
        <f t="shared" si="3"/>
        <v>0</v>
      </c>
      <c r="O54" s="451">
        <f t="shared" si="6"/>
        <v>88592</v>
      </c>
      <c r="P54" s="451">
        <f t="shared" si="7"/>
        <v>4430</v>
      </c>
      <c r="Q54" s="474">
        <f t="shared" si="8"/>
        <v>8859</v>
      </c>
      <c r="R54" s="475">
        <f t="shared" si="9"/>
        <v>101881</v>
      </c>
      <c r="S54" s="329">
        <v>-101881</v>
      </c>
      <c r="T54" s="476">
        <f t="shared" si="10"/>
        <v>0</v>
      </c>
      <c r="U54" s="477" t="e">
        <f>[13]!vnd(T54)</f>
        <v>#NAME?</v>
      </c>
      <c r="V54" s="478" t="e">
        <f>[13]!vnd_us(R54)</f>
        <v>#NAME?</v>
      </c>
      <c r="W54" s="479">
        <f>VLOOKUP(F54,'[14]WC manor'!$F$7:$R$458,13,0)</f>
        <v>164059</v>
      </c>
      <c r="X54" s="476">
        <f t="shared" si="11"/>
        <v>-62178</v>
      </c>
      <c r="Y54" s="479">
        <f>VLOOKUP(F54,'[14]WC manor'!$F$7:$J$458,5,0)</f>
        <v>20</v>
      </c>
      <c r="Z54" s="476">
        <f t="shared" si="12"/>
        <v>-7</v>
      </c>
      <c r="AA54" s="484">
        <f>VLOOKUP(E54,'[12]T6'!$B$6:$F$457,5,0)</f>
        <v>0</v>
      </c>
    </row>
    <row r="55" ht="16.5" customHeight="1" spans="1:27">
      <c r="A55" s="355">
        <v>0</v>
      </c>
      <c r="B55" s="271">
        <f t="shared" si="13"/>
        <v>49</v>
      </c>
      <c r="C55" s="271" t="s">
        <v>114</v>
      </c>
      <c r="D55" s="438">
        <v>1406110546</v>
      </c>
      <c r="E55" s="431" t="s">
        <v>114</v>
      </c>
      <c r="F55" s="432">
        <v>1406110546</v>
      </c>
      <c r="G55" s="433" t="str">
        <f>VLOOKUP(C55,'[11]List chuẩn'!$B$2:$D$512,3,0)</f>
        <v>Dương Hải Hưng</v>
      </c>
      <c r="H55" s="434">
        <f>VLOOKUP(E55,'[12]T6'!$B$6:$C$457,2,0)</f>
        <v>4897</v>
      </c>
      <c r="I55" s="434">
        <v>4876</v>
      </c>
      <c r="J55" s="450">
        <f t="shared" si="5"/>
        <v>21</v>
      </c>
      <c r="K55" s="450">
        <f t="shared" si="0"/>
        <v>10</v>
      </c>
      <c r="L55" s="450">
        <f t="shared" si="1"/>
        <v>10</v>
      </c>
      <c r="M55" s="450">
        <f t="shared" si="2"/>
        <v>1</v>
      </c>
      <c r="N55" s="450">
        <f t="shared" si="3"/>
        <v>0</v>
      </c>
      <c r="O55" s="451">
        <f t="shared" si="6"/>
        <v>152154</v>
      </c>
      <c r="P55" s="451">
        <f t="shared" si="7"/>
        <v>7608</v>
      </c>
      <c r="Q55" s="474">
        <f t="shared" si="8"/>
        <v>15215</v>
      </c>
      <c r="R55" s="475">
        <f t="shared" si="9"/>
        <v>174977</v>
      </c>
      <c r="S55" s="329">
        <v>-174977</v>
      </c>
      <c r="T55" s="476">
        <f t="shared" si="10"/>
        <v>0</v>
      </c>
      <c r="U55" s="477" t="e">
        <f>[13]!vnd(T55)</f>
        <v>#NAME?</v>
      </c>
      <c r="V55" s="478" t="e">
        <f>[13]!vnd_us(R55)</f>
        <v>#NAME?</v>
      </c>
      <c r="W55" s="479">
        <f>VLOOKUP(F55,'[14]WC manor'!$F$7:$R$458,13,0)</f>
        <v>155177</v>
      </c>
      <c r="X55" s="476">
        <f t="shared" si="11"/>
        <v>19800</v>
      </c>
      <c r="Y55" s="479">
        <f>VLOOKUP(F55,'[14]WC manor'!$F$7:$J$458,5,0)</f>
        <v>19</v>
      </c>
      <c r="Z55" s="476">
        <f t="shared" si="12"/>
        <v>2</v>
      </c>
      <c r="AA55" s="484">
        <f>VLOOKUP(E55,'[12]T6'!$B$6:$F$457,5,0)</f>
        <v>0</v>
      </c>
    </row>
    <row r="56" ht="16.5" customHeight="1" spans="1:27">
      <c r="A56" s="355">
        <v>0</v>
      </c>
      <c r="B56" s="271">
        <f t="shared" si="13"/>
        <v>50</v>
      </c>
      <c r="C56" s="437" t="s">
        <v>115</v>
      </c>
      <c r="D56" s="438">
        <v>1406111520</v>
      </c>
      <c r="E56" s="431" t="s">
        <v>115</v>
      </c>
      <c r="F56" s="432">
        <v>1406111520</v>
      </c>
      <c r="G56" s="433" t="str">
        <f>VLOOKUP(C56,'[11]List chuẩn'!$B$2:$D$512,3,0)</f>
        <v>Nguyễn Thị Hồng Vân</v>
      </c>
      <c r="H56" s="434">
        <f>VLOOKUP(E56,'[12]T6'!$B$6:$C$457,2,0)</f>
        <v>5014</v>
      </c>
      <c r="I56" s="434">
        <v>4981</v>
      </c>
      <c r="J56" s="450">
        <f t="shared" si="5"/>
        <v>33</v>
      </c>
      <c r="K56" s="450">
        <f t="shared" si="0"/>
        <v>10</v>
      </c>
      <c r="L56" s="450">
        <f t="shared" si="1"/>
        <v>10</v>
      </c>
      <c r="M56" s="450">
        <f t="shared" si="2"/>
        <v>10</v>
      </c>
      <c r="N56" s="450">
        <f t="shared" si="3"/>
        <v>3</v>
      </c>
      <c r="O56" s="451">
        <f t="shared" si="6"/>
        <v>289938</v>
      </c>
      <c r="P56" s="451">
        <f t="shared" si="7"/>
        <v>14497</v>
      </c>
      <c r="Q56" s="474">
        <f t="shared" si="8"/>
        <v>28994</v>
      </c>
      <c r="R56" s="475">
        <f t="shared" si="9"/>
        <v>333429</v>
      </c>
      <c r="S56" s="329">
        <v>0</v>
      </c>
      <c r="T56" s="476">
        <f t="shared" si="10"/>
        <v>333429</v>
      </c>
      <c r="U56" s="477" t="e">
        <f>[13]!vnd(T56)</f>
        <v>#NAME?</v>
      </c>
      <c r="V56" s="478" t="e">
        <f>[13]!vnd_us(R56)</f>
        <v>#NAME?</v>
      </c>
      <c r="W56" s="479">
        <f>VLOOKUP(F56,'[14]WC manor'!$F$7:$R$458,13,0)</f>
        <v>373555</v>
      </c>
      <c r="X56" s="476">
        <f t="shared" si="11"/>
        <v>-40126</v>
      </c>
      <c r="Y56" s="479">
        <f>VLOOKUP(F56,'[14]WC manor'!$F$7:$J$458,5,0)</f>
        <v>35</v>
      </c>
      <c r="Z56" s="476">
        <f t="shared" si="12"/>
        <v>-2</v>
      </c>
      <c r="AA56" s="484">
        <f>VLOOKUP(E56,'[12]T6'!$B$6:$F$457,5,0)</f>
        <v>0</v>
      </c>
    </row>
    <row r="57" s="220" customFormat="1" ht="16.5" customHeight="1" spans="1:27">
      <c r="A57" s="271">
        <v>0</v>
      </c>
      <c r="B57" s="271">
        <f t="shared" si="13"/>
        <v>51</v>
      </c>
      <c r="C57" s="271" t="s">
        <v>116</v>
      </c>
      <c r="D57" s="438">
        <v>1406110548</v>
      </c>
      <c r="E57" s="431" t="s">
        <v>116</v>
      </c>
      <c r="F57" s="432">
        <v>1406110548</v>
      </c>
      <c r="G57" s="433" t="str">
        <f>VLOOKUP(C57,'[11]List chuẩn'!$B$2:$D$512,3,0)</f>
        <v>Bùi Đường Nghiêu</v>
      </c>
      <c r="H57" s="434">
        <f>VLOOKUP(E57,'[12]T6'!$B$6:$C$457,2,0)</f>
        <v>2873</v>
      </c>
      <c r="I57" s="434">
        <v>2860</v>
      </c>
      <c r="J57" s="450">
        <f t="shared" si="5"/>
        <v>13</v>
      </c>
      <c r="K57" s="450">
        <f t="shared" si="0"/>
        <v>10</v>
      </c>
      <c r="L57" s="450">
        <f t="shared" si="1"/>
        <v>3</v>
      </c>
      <c r="M57" s="450">
        <f t="shared" si="2"/>
        <v>0</v>
      </c>
      <c r="N57" s="450">
        <f t="shared" si="3"/>
        <v>0</v>
      </c>
      <c r="O57" s="451">
        <f t="shared" si="6"/>
        <v>88592</v>
      </c>
      <c r="P57" s="451">
        <f t="shared" si="7"/>
        <v>4430</v>
      </c>
      <c r="Q57" s="474">
        <f t="shared" si="8"/>
        <v>8859</v>
      </c>
      <c r="R57" s="475">
        <f t="shared" si="9"/>
        <v>101881</v>
      </c>
      <c r="S57" s="329">
        <v>101881</v>
      </c>
      <c r="T57" s="476">
        <f t="shared" si="10"/>
        <v>203762</v>
      </c>
      <c r="U57" s="477" t="e">
        <f>[13]!vnd(T57)</f>
        <v>#NAME?</v>
      </c>
      <c r="V57" s="478" t="e">
        <f>[13]!vnd_us(R57)</f>
        <v>#NAME?</v>
      </c>
      <c r="W57" s="479">
        <f>VLOOKUP(F57,'[14]WC manor'!$F$7:$R$458,13,0)</f>
        <v>101881</v>
      </c>
      <c r="X57" s="476">
        <f t="shared" si="11"/>
        <v>0</v>
      </c>
      <c r="Y57" s="479">
        <f>VLOOKUP(F57,'[14]WC manor'!$F$7:$J$458,5,0)</f>
        <v>13</v>
      </c>
      <c r="Z57" s="476">
        <f t="shared" si="12"/>
        <v>0</v>
      </c>
      <c r="AA57" s="484">
        <f>VLOOKUP(E57,'[12]T6'!$B$6:$F$457,5,0)</f>
        <v>0</v>
      </c>
    </row>
    <row r="58" ht="16.5" customHeight="1" spans="1:27">
      <c r="A58" s="355">
        <v>0</v>
      </c>
      <c r="B58" s="271">
        <f t="shared" si="13"/>
        <v>52</v>
      </c>
      <c r="C58" s="271" t="s">
        <v>117</v>
      </c>
      <c r="D58" s="438">
        <v>1406110549</v>
      </c>
      <c r="E58" s="431" t="s">
        <v>117</v>
      </c>
      <c r="F58" s="432">
        <v>1406110549</v>
      </c>
      <c r="G58" s="433" t="str">
        <f>VLOOKUP(C58,'[11]List chuẩn'!$B$2:$D$512,3,0)</f>
        <v>Trần Thị Thoa</v>
      </c>
      <c r="H58" s="434">
        <f>VLOOKUP(E58,'[12]T6'!$B$6:$C$457,2,0)</f>
        <v>3529</v>
      </c>
      <c r="I58" s="434">
        <v>3503</v>
      </c>
      <c r="J58" s="450">
        <f t="shared" si="5"/>
        <v>26</v>
      </c>
      <c r="K58" s="450">
        <f t="shared" si="0"/>
        <v>10</v>
      </c>
      <c r="L58" s="450">
        <f t="shared" si="1"/>
        <v>10</v>
      </c>
      <c r="M58" s="450">
        <f t="shared" si="2"/>
        <v>6</v>
      </c>
      <c r="N58" s="450">
        <f t="shared" si="3"/>
        <v>0</v>
      </c>
      <c r="O58" s="451">
        <f t="shared" si="6"/>
        <v>199624</v>
      </c>
      <c r="P58" s="451">
        <f t="shared" si="7"/>
        <v>9981</v>
      </c>
      <c r="Q58" s="474">
        <f t="shared" si="8"/>
        <v>19962</v>
      </c>
      <c r="R58" s="475">
        <f t="shared" si="9"/>
        <v>229567</v>
      </c>
      <c r="S58" s="329">
        <v>480971</v>
      </c>
      <c r="T58" s="476">
        <f t="shared" si="10"/>
        <v>710538</v>
      </c>
      <c r="U58" s="477" t="e">
        <f>[13]!vnd(T58)</f>
        <v>#NAME?</v>
      </c>
      <c r="V58" s="478" t="e">
        <f>[13]!vnd_us(R58)</f>
        <v>#NAME?</v>
      </c>
      <c r="W58" s="479">
        <f>VLOOKUP(F58,'[14]WC manor'!$F$7:$R$458,13,0)</f>
        <v>251404</v>
      </c>
      <c r="X58" s="476">
        <f t="shared" si="11"/>
        <v>-21837</v>
      </c>
      <c r="Y58" s="479">
        <f>VLOOKUP(F58,'[14]WC manor'!$F$7:$J$458,5,0)</f>
        <v>28</v>
      </c>
      <c r="Z58" s="476">
        <f t="shared" si="12"/>
        <v>-2</v>
      </c>
      <c r="AA58" s="484">
        <f>VLOOKUP(E58,'[12]T6'!$B$6:$F$457,5,0)</f>
        <v>0</v>
      </c>
    </row>
    <row r="59" ht="16.5" customHeight="1" spans="1:27">
      <c r="A59" s="355">
        <v>0</v>
      </c>
      <c r="B59" s="271">
        <f t="shared" si="13"/>
        <v>53</v>
      </c>
      <c r="C59" s="271" t="s">
        <v>118</v>
      </c>
      <c r="D59" s="438">
        <v>1406110550</v>
      </c>
      <c r="E59" s="431" t="s">
        <v>118</v>
      </c>
      <c r="F59" s="432">
        <v>1406110550</v>
      </c>
      <c r="G59" s="433" t="str">
        <f>VLOOKUP(C59,'[11]List chuẩn'!$B$2:$D$512,3,0)</f>
        <v>Lê Thị Ngọc Oanh</v>
      </c>
      <c r="H59" s="434">
        <f>VLOOKUP(E59,'[12]T6'!$B$6:$C$457,2,0)</f>
        <v>1646</v>
      </c>
      <c r="I59" s="434">
        <v>1642</v>
      </c>
      <c r="J59" s="450">
        <f t="shared" si="5"/>
        <v>4</v>
      </c>
      <c r="K59" s="450">
        <f t="shared" si="0"/>
        <v>4</v>
      </c>
      <c r="L59" s="450">
        <f t="shared" si="1"/>
        <v>0</v>
      </c>
      <c r="M59" s="450">
        <f t="shared" si="2"/>
        <v>0</v>
      </c>
      <c r="N59" s="450">
        <f t="shared" si="3"/>
        <v>0</v>
      </c>
      <c r="O59" s="451">
        <f t="shared" si="6"/>
        <v>26168</v>
      </c>
      <c r="P59" s="451">
        <f t="shared" si="7"/>
        <v>1308</v>
      </c>
      <c r="Q59" s="474">
        <f t="shared" si="8"/>
        <v>2617</v>
      </c>
      <c r="R59" s="475">
        <f t="shared" si="9"/>
        <v>30093</v>
      </c>
      <c r="S59" s="329">
        <v>30093</v>
      </c>
      <c r="T59" s="476">
        <f t="shared" si="10"/>
        <v>60186</v>
      </c>
      <c r="U59" s="477" t="e">
        <f>[13]!vnd(T59)</f>
        <v>#NAME?</v>
      </c>
      <c r="V59" s="478" t="e">
        <f>[13]!vnd_us(R59)</f>
        <v>#NAME?</v>
      </c>
      <c r="W59" s="479">
        <f>VLOOKUP(F59,'[14]WC manor'!$F$7:$R$458,13,0)</f>
        <v>30093</v>
      </c>
      <c r="X59" s="476">
        <f t="shared" si="11"/>
        <v>0</v>
      </c>
      <c r="Y59" s="479">
        <f>VLOOKUP(F59,'[14]WC manor'!$F$7:$J$458,5,0)</f>
        <v>4</v>
      </c>
      <c r="Z59" s="476">
        <f t="shared" si="12"/>
        <v>0</v>
      </c>
      <c r="AA59" s="484">
        <f>VLOOKUP(E59,'[12]T6'!$B$6:$F$457,5,0)</f>
        <v>0</v>
      </c>
    </row>
    <row r="60" ht="16.5" customHeight="1" spans="1:27">
      <c r="A60" s="435">
        <v>1</v>
      </c>
      <c r="B60" s="271">
        <f t="shared" si="13"/>
        <v>54</v>
      </c>
      <c r="C60" s="271" t="s">
        <v>119</v>
      </c>
      <c r="D60" s="438">
        <v>1406110551</v>
      </c>
      <c r="E60" s="431" t="s">
        <v>119</v>
      </c>
      <c r="F60" s="432">
        <v>1406110551</v>
      </c>
      <c r="G60" s="433" t="str">
        <f>VLOOKUP(C60,'[11]List chuẩn'!$B$2:$D$512,3,0)</f>
        <v>Nguyễn Văn Hòa</v>
      </c>
      <c r="H60" s="434">
        <f>VLOOKUP(E60,'[12]T6'!$B$6:$C$457,2,0)</f>
        <v>1584</v>
      </c>
      <c r="I60" s="434">
        <v>1571</v>
      </c>
      <c r="J60" s="450">
        <f t="shared" si="5"/>
        <v>13</v>
      </c>
      <c r="K60" s="450">
        <f t="shared" si="0"/>
        <v>10</v>
      </c>
      <c r="L60" s="450">
        <f t="shared" si="1"/>
        <v>3</v>
      </c>
      <c r="M60" s="450">
        <f t="shared" si="2"/>
        <v>0</v>
      </c>
      <c r="N60" s="450">
        <f t="shared" si="3"/>
        <v>0</v>
      </c>
      <c r="O60" s="451">
        <f t="shared" si="6"/>
        <v>88592</v>
      </c>
      <c r="P60" s="451">
        <f t="shared" si="7"/>
        <v>4430</v>
      </c>
      <c r="Q60" s="474">
        <f t="shared" si="8"/>
        <v>8859</v>
      </c>
      <c r="R60" s="475">
        <f t="shared" si="9"/>
        <v>101881</v>
      </c>
      <c r="S60" s="329">
        <v>-101881</v>
      </c>
      <c r="T60" s="476">
        <f t="shared" si="10"/>
        <v>0</v>
      </c>
      <c r="U60" s="477" t="e">
        <f>[13]!vnd(T60)</f>
        <v>#NAME?</v>
      </c>
      <c r="V60" s="478" t="e">
        <f>[13]!vnd_us(R60)</f>
        <v>#NAME?</v>
      </c>
      <c r="W60" s="479">
        <f>VLOOKUP(F60,'[14]WC manor'!$F$7:$R$458,13,0)</f>
        <v>101881</v>
      </c>
      <c r="X60" s="476">
        <f t="shared" si="11"/>
        <v>0</v>
      </c>
      <c r="Y60" s="479">
        <f>VLOOKUP(F60,'[14]WC manor'!$F$7:$J$458,5,0)</f>
        <v>13</v>
      </c>
      <c r="Z60" s="476">
        <f t="shared" si="12"/>
        <v>0</v>
      </c>
      <c r="AA60" s="484">
        <f>VLOOKUP(E60,'[12]T6'!$B$6:$F$457,5,0)</f>
        <v>0</v>
      </c>
    </row>
    <row r="61" s="390" customFormat="1" ht="16.5" customHeight="1" spans="1:27">
      <c r="A61" s="436">
        <v>0</v>
      </c>
      <c r="B61" s="271">
        <f t="shared" si="13"/>
        <v>55</v>
      </c>
      <c r="C61" s="271" t="s">
        <v>120</v>
      </c>
      <c r="D61" s="438">
        <v>1406111669</v>
      </c>
      <c r="E61" s="431" t="s">
        <v>120</v>
      </c>
      <c r="F61" s="432">
        <v>1406111669</v>
      </c>
      <c r="G61" s="433" t="str">
        <f>VLOOKUP(C61,'[11]List chuẩn'!$B$2:$D$512,3,0)</f>
        <v>Nguyễn Đức Hợp</v>
      </c>
      <c r="H61" s="434">
        <f>VLOOKUP(E61,'[12]T6'!$B$6:$C$457,2,0)</f>
        <v>1600</v>
      </c>
      <c r="I61" s="434">
        <v>1589</v>
      </c>
      <c r="J61" s="450">
        <f t="shared" si="5"/>
        <v>11</v>
      </c>
      <c r="K61" s="450">
        <f t="shared" si="0"/>
        <v>10</v>
      </c>
      <c r="L61" s="450">
        <f t="shared" si="1"/>
        <v>1</v>
      </c>
      <c r="M61" s="450">
        <f t="shared" si="2"/>
        <v>0</v>
      </c>
      <c r="N61" s="450">
        <f t="shared" si="3"/>
        <v>0</v>
      </c>
      <c r="O61" s="451">
        <f t="shared" si="6"/>
        <v>73144</v>
      </c>
      <c r="P61" s="451">
        <f t="shared" si="7"/>
        <v>3657</v>
      </c>
      <c r="Q61" s="474">
        <f t="shared" si="8"/>
        <v>7314</v>
      </c>
      <c r="R61" s="475">
        <f t="shared" si="9"/>
        <v>84115</v>
      </c>
      <c r="S61" s="329">
        <v>177635</v>
      </c>
      <c r="T61" s="476">
        <f t="shared" si="10"/>
        <v>261750</v>
      </c>
      <c r="U61" s="477" t="e">
        <f>[13]!vnd(T61)</f>
        <v>#NAME?</v>
      </c>
      <c r="V61" s="478" t="e">
        <f>[13]!vnd_us(R61)</f>
        <v>#NAME?</v>
      </c>
      <c r="W61" s="479">
        <f>VLOOKUP(F61,'[14]WC manor'!$F$7:$R$458,13,0)</f>
        <v>119646</v>
      </c>
      <c r="X61" s="476">
        <f t="shared" si="11"/>
        <v>-35531</v>
      </c>
      <c r="Y61" s="479">
        <f>VLOOKUP(F61,'[14]WC manor'!$F$7:$J$458,5,0)</f>
        <v>15</v>
      </c>
      <c r="Z61" s="476">
        <f t="shared" si="12"/>
        <v>-4</v>
      </c>
      <c r="AA61" s="484">
        <f>VLOOKUP(E61,'[12]T6'!$B$6:$F$457,5,0)</f>
        <v>0</v>
      </c>
    </row>
    <row r="62" s="390" customFormat="1" ht="16.5" customHeight="1" spans="1:27">
      <c r="A62" s="436"/>
      <c r="B62" s="271">
        <f t="shared" si="13"/>
        <v>56</v>
      </c>
      <c r="C62" s="271" t="s">
        <v>121</v>
      </c>
      <c r="D62" s="438">
        <v>1406111592</v>
      </c>
      <c r="E62" s="431" t="s">
        <v>121</v>
      </c>
      <c r="F62" s="432">
        <v>1406111592</v>
      </c>
      <c r="G62" s="433" t="str">
        <f>VLOOKUP(C62,'[11]List chuẩn'!$B$2:$D$512,3,0)</f>
        <v>Nguyễn Thế Anh</v>
      </c>
      <c r="H62" s="434">
        <f>VLOOKUP(E62,'[12]T6'!$B$6:$C$457,2,0)</f>
        <v>3658</v>
      </c>
      <c r="I62" s="434">
        <v>3626</v>
      </c>
      <c r="J62" s="450">
        <f t="shared" si="5"/>
        <v>32</v>
      </c>
      <c r="K62" s="450">
        <f t="shared" si="0"/>
        <v>10</v>
      </c>
      <c r="L62" s="450">
        <f t="shared" si="1"/>
        <v>10</v>
      </c>
      <c r="M62" s="450">
        <f t="shared" si="2"/>
        <v>10</v>
      </c>
      <c r="N62" s="450">
        <f t="shared" si="3"/>
        <v>2</v>
      </c>
      <c r="O62" s="451">
        <f t="shared" si="6"/>
        <v>272492</v>
      </c>
      <c r="P62" s="451">
        <f t="shared" si="7"/>
        <v>13625</v>
      </c>
      <c r="Q62" s="474">
        <f t="shared" si="8"/>
        <v>27249</v>
      </c>
      <c r="R62" s="475">
        <f t="shared" si="9"/>
        <v>313366</v>
      </c>
      <c r="S62" s="329">
        <v>0</v>
      </c>
      <c r="T62" s="476">
        <f t="shared" si="10"/>
        <v>313366</v>
      </c>
      <c r="U62" s="477" t="e">
        <f>[13]!vnd(T62)</f>
        <v>#NAME?</v>
      </c>
      <c r="V62" s="478" t="e">
        <f>[13]!vnd_us(R62)</f>
        <v>#NAME?</v>
      </c>
      <c r="W62" s="479">
        <f>VLOOKUP(F62,'[14]WC manor'!$F$7:$R$458,13,0)</f>
        <v>353491</v>
      </c>
      <c r="X62" s="476">
        <f t="shared" si="11"/>
        <v>-40125</v>
      </c>
      <c r="Y62" s="479">
        <f>VLOOKUP(F62,'[14]WC manor'!$F$7:$J$458,5,0)</f>
        <v>34</v>
      </c>
      <c r="Z62" s="476">
        <f t="shared" si="12"/>
        <v>-2</v>
      </c>
      <c r="AA62" s="484">
        <f>VLOOKUP(E62,'[12]T6'!$B$6:$F$457,5,0)</f>
        <v>0</v>
      </c>
    </row>
    <row r="63" ht="16.5" customHeight="1" spans="1:27">
      <c r="A63" s="355">
        <v>0</v>
      </c>
      <c r="B63" s="271">
        <f t="shared" si="13"/>
        <v>57</v>
      </c>
      <c r="C63" s="271" t="s">
        <v>122</v>
      </c>
      <c r="D63" s="438">
        <v>1406110553</v>
      </c>
      <c r="E63" s="431" t="s">
        <v>122</v>
      </c>
      <c r="F63" s="432">
        <v>1406110553</v>
      </c>
      <c r="G63" s="433" t="str">
        <f>VLOOKUP(C63,'[11]List chuẩn'!$B$2:$D$512,3,0)</f>
        <v>Đỗ Việt Quang</v>
      </c>
      <c r="H63" s="434">
        <f>VLOOKUP(E63,'[12]T6'!$B$6:$C$457,2,0)</f>
        <v>2306</v>
      </c>
      <c r="I63" s="434">
        <v>2298</v>
      </c>
      <c r="J63" s="450">
        <f t="shared" si="5"/>
        <v>8</v>
      </c>
      <c r="K63" s="450">
        <f t="shared" si="0"/>
        <v>8</v>
      </c>
      <c r="L63" s="450">
        <f t="shared" si="1"/>
        <v>0</v>
      </c>
      <c r="M63" s="450">
        <f t="shared" si="2"/>
        <v>0</v>
      </c>
      <c r="N63" s="450">
        <f t="shared" si="3"/>
        <v>0</v>
      </c>
      <c r="O63" s="451">
        <f t="shared" si="6"/>
        <v>52336</v>
      </c>
      <c r="P63" s="451">
        <f t="shared" si="7"/>
        <v>2617</v>
      </c>
      <c r="Q63" s="474">
        <f t="shared" si="8"/>
        <v>5234</v>
      </c>
      <c r="R63" s="475">
        <f t="shared" si="9"/>
        <v>60187</v>
      </c>
      <c r="S63" s="329">
        <v>0</v>
      </c>
      <c r="T63" s="476">
        <f t="shared" si="10"/>
        <v>60187</v>
      </c>
      <c r="U63" s="477" t="e">
        <f>[13]!vnd(T63)</f>
        <v>#NAME?</v>
      </c>
      <c r="V63" s="478" t="e">
        <f>[13]!vnd_us(R63)</f>
        <v>#NAME?</v>
      </c>
      <c r="W63" s="479">
        <f>VLOOKUP(F63,'[14]WC manor'!$F$7:$R$458,13,0)</f>
        <v>60187</v>
      </c>
      <c r="X63" s="476">
        <f t="shared" si="11"/>
        <v>0</v>
      </c>
      <c r="Y63" s="479">
        <f>VLOOKUP(F63,'[14]WC manor'!$F$7:$J$458,5,0)</f>
        <v>8</v>
      </c>
      <c r="Z63" s="476">
        <f t="shared" si="12"/>
        <v>0</v>
      </c>
      <c r="AA63" s="484">
        <f>VLOOKUP(E63,'[12]T6'!$B$6:$F$457,5,0)</f>
        <v>0</v>
      </c>
    </row>
    <row r="64" ht="16.5" customHeight="1" spans="1:27">
      <c r="A64" s="355">
        <v>0</v>
      </c>
      <c r="B64" s="271">
        <f t="shared" si="13"/>
        <v>58</v>
      </c>
      <c r="C64" s="271" t="s">
        <v>123</v>
      </c>
      <c r="D64" s="438">
        <v>1406111670</v>
      </c>
      <c r="E64" s="431" t="s">
        <v>123</v>
      </c>
      <c r="F64" s="432">
        <v>1406111670</v>
      </c>
      <c r="G64" s="433" t="str">
        <f>VLOOKUP(C64,'[11]List chuẩn'!$B$2:$D$512,3,0)</f>
        <v>Nguyễn Thảo Linh</v>
      </c>
      <c r="H64" s="434">
        <f>VLOOKUP(E64,'[12]T6'!$B$6:$C$457,2,0)</f>
        <v>2620</v>
      </c>
      <c r="I64" s="434">
        <v>2600</v>
      </c>
      <c r="J64" s="450">
        <f t="shared" si="5"/>
        <v>20</v>
      </c>
      <c r="K64" s="450">
        <f t="shared" si="0"/>
        <v>10</v>
      </c>
      <c r="L64" s="450">
        <f t="shared" si="1"/>
        <v>10</v>
      </c>
      <c r="M64" s="450">
        <f t="shared" si="2"/>
        <v>0</v>
      </c>
      <c r="N64" s="450">
        <f t="shared" si="3"/>
        <v>0</v>
      </c>
      <c r="O64" s="451">
        <f t="shared" si="6"/>
        <v>142660</v>
      </c>
      <c r="P64" s="451">
        <f t="shared" si="7"/>
        <v>7133</v>
      </c>
      <c r="Q64" s="474">
        <f t="shared" si="8"/>
        <v>14266</v>
      </c>
      <c r="R64" s="475">
        <f t="shared" si="9"/>
        <v>164059</v>
      </c>
      <c r="S64" s="329">
        <v>207732</v>
      </c>
      <c r="T64" s="476">
        <f t="shared" si="10"/>
        <v>371791</v>
      </c>
      <c r="U64" s="477" t="e">
        <f>[13]!vnd(T64)</f>
        <v>#NAME?</v>
      </c>
      <c r="V64" s="478" t="e">
        <f>[13]!vnd_us(R64)</f>
        <v>#NAME?</v>
      </c>
      <c r="W64" s="479">
        <f>VLOOKUP(F64,'[14]WC manor'!$F$7:$R$458,13,0)</f>
        <v>207732</v>
      </c>
      <c r="X64" s="476">
        <f t="shared" si="11"/>
        <v>-43673</v>
      </c>
      <c r="Y64" s="479">
        <f>VLOOKUP(F64,'[14]WC manor'!$F$7:$J$458,5,0)</f>
        <v>24</v>
      </c>
      <c r="Z64" s="476">
        <f t="shared" si="12"/>
        <v>-4</v>
      </c>
      <c r="AA64" s="484">
        <f>VLOOKUP(E64,'[12]T6'!$B$6:$F$457,5,0)</f>
        <v>0</v>
      </c>
    </row>
    <row r="65" ht="16.5" customHeight="1" spans="1:27">
      <c r="A65" s="355">
        <v>0</v>
      </c>
      <c r="B65" s="271">
        <f t="shared" si="13"/>
        <v>59</v>
      </c>
      <c r="C65" s="271" t="s">
        <v>124</v>
      </c>
      <c r="D65" s="438">
        <v>1406110555</v>
      </c>
      <c r="E65" s="431" t="s">
        <v>124</v>
      </c>
      <c r="F65" s="432">
        <v>1406110555</v>
      </c>
      <c r="G65" s="433" t="str">
        <f>VLOOKUP(C65,'[11]List chuẩn'!$B$2:$D$512,3,0)</f>
        <v>Nguyễn Bỉnh Khiêm</v>
      </c>
      <c r="H65" s="434">
        <f>VLOOKUP(E65,'[12]T6'!$B$6:$C$457,2,0)</f>
        <v>1655</v>
      </c>
      <c r="I65" s="434">
        <v>1647</v>
      </c>
      <c r="J65" s="450">
        <f t="shared" si="5"/>
        <v>8</v>
      </c>
      <c r="K65" s="450">
        <f t="shared" si="0"/>
        <v>8</v>
      </c>
      <c r="L65" s="450">
        <f t="shared" si="1"/>
        <v>0</v>
      </c>
      <c r="M65" s="450">
        <f t="shared" si="2"/>
        <v>0</v>
      </c>
      <c r="N65" s="450">
        <f t="shared" si="3"/>
        <v>0</v>
      </c>
      <c r="O65" s="451">
        <f t="shared" si="6"/>
        <v>52336</v>
      </c>
      <c r="P65" s="451">
        <f t="shared" si="7"/>
        <v>2617</v>
      </c>
      <c r="Q65" s="474">
        <f t="shared" si="8"/>
        <v>5234</v>
      </c>
      <c r="R65" s="475">
        <f t="shared" si="9"/>
        <v>60187</v>
      </c>
      <c r="S65" s="329">
        <v>67710</v>
      </c>
      <c r="T65" s="476">
        <f t="shared" si="10"/>
        <v>127897</v>
      </c>
      <c r="U65" s="477" t="e">
        <f>[13]!vnd(T65)</f>
        <v>#NAME?</v>
      </c>
      <c r="V65" s="478" t="e">
        <f>[13]!vnd_us(R65)</f>
        <v>#NAME?</v>
      </c>
      <c r="W65" s="479">
        <f>VLOOKUP(F65,'[14]WC manor'!$F$7:$R$458,13,0)</f>
        <v>67710</v>
      </c>
      <c r="X65" s="476">
        <f t="shared" si="11"/>
        <v>-7523</v>
      </c>
      <c r="Y65" s="479">
        <f>VLOOKUP(F65,'[14]WC manor'!$F$7:$J$458,5,0)</f>
        <v>9</v>
      </c>
      <c r="Z65" s="476">
        <f t="shared" si="12"/>
        <v>-1</v>
      </c>
      <c r="AA65" s="484">
        <f>VLOOKUP(E65,'[12]T6'!$B$6:$F$457,5,0)</f>
        <v>0</v>
      </c>
    </row>
    <row r="66" ht="16.5" customHeight="1" spans="1:27">
      <c r="A66" s="355">
        <v>0</v>
      </c>
      <c r="B66" s="271">
        <f t="shared" si="13"/>
        <v>60</v>
      </c>
      <c r="C66" s="271" t="s">
        <v>125</v>
      </c>
      <c r="D66" s="438">
        <v>1406110556</v>
      </c>
      <c r="E66" s="431" t="s">
        <v>125</v>
      </c>
      <c r="F66" s="432">
        <v>1406110556</v>
      </c>
      <c r="G66" s="433" t="str">
        <f>VLOOKUP(C66,'[11]List chuẩn'!$B$2:$D$512,3,0)</f>
        <v>Lê Mai Anh</v>
      </c>
      <c r="H66" s="434">
        <f>VLOOKUP(E66,'[12]T6'!$B$6:$C$457,2,0)</f>
        <v>2996</v>
      </c>
      <c r="I66" s="434">
        <v>2978</v>
      </c>
      <c r="J66" s="450">
        <f t="shared" si="5"/>
        <v>18</v>
      </c>
      <c r="K66" s="450">
        <f t="shared" si="0"/>
        <v>10</v>
      </c>
      <c r="L66" s="450">
        <f t="shared" si="1"/>
        <v>8</v>
      </c>
      <c r="M66" s="450">
        <f t="shared" si="2"/>
        <v>0</v>
      </c>
      <c r="N66" s="450">
        <f t="shared" si="3"/>
        <v>0</v>
      </c>
      <c r="O66" s="451">
        <f t="shared" si="6"/>
        <v>127212</v>
      </c>
      <c r="P66" s="451">
        <f t="shared" si="7"/>
        <v>6361</v>
      </c>
      <c r="Q66" s="474">
        <f t="shared" si="8"/>
        <v>12721</v>
      </c>
      <c r="R66" s="475">
        <f t="shared" si="9"/>
        <v>146294</v>
      </c>
      <c r="S66" s="329">
        <v>283705</v>
      </c>
      <c r="T66" s="476">
        <f t="shared" si="10"/>
        <v>429999</v>
      </c>
      <c r="U66" s="477" t="e">
        <f>[13]!vnd(T66)</f>
        <v>#NAME?</v>
      </c>
      <c r="V66" s="478" t="e">
        <f>[13]!vnd_us(R66)</f>
        <v>#NAME?</v>
      </c>
      <c r="W66" s="479">
        <f>VLOOKUP(F66,'[14]WC manor'!$F$7:$R$458,13,0)</f>
        <v>137411</v>
      </c>
      <c r="X66" s="476">
        <f t="shared" si="11"/>
        <v>8883</v>
      </c>
      <c r="Y66" s="479">
        <f>VLOOKUP(F66,'[14]WC manor'!$F$7:$J$458,5,0)</f>
        <v>17</v>
      </c>
      <c r="Z66" s="476">
        <f t="shared" si="12"/>
        <v>1</v>
      </c>
      <c r="AA66" s="484">
        <f>VLOOKUP(E66,'[12]T6'!$B$6:$F$457,5,0)</f>
        <v>0</v>
      </c>
    </row>
    <row r="67" ht="16.5" customHeight="1" spans="1:27">
      <c r="A67" s="355">
        <v>0</v>
      </c>
      <c r="B67" s="271">
        <f t="shared" si="13"/>
        <v>61</v>
      </c>
      <c r="C67" s="271" t="s">
        <v>126</v>
      </c>
      <c r="D67" s="438">
        <v>1406110557</v>
      </c>
      <c r="E67" s="431" t="s">
        <v>126</v>
      </c>
      <c r="F67" s="432">
        <v>1406110557</v>
      </c>
      <c r="G67" s="433" t="str">
        <f>VLOOKUP(C67,'[11]List chuẩn'!$B$2:$D$512,3,0)</f>
        <v>Nguyễn Thanh Bình</v>
      </c>
      <c r="H67" s="434">
        <f>VLOOKUP(E67,'[12]T6'!$B$6:$C$457,2,0)</f>
        <v>2808</v>
      </c>
      <c r="I67" s="434">
        <v>2802</v>
      </c>
      <c r="J67" s="450">
        <f t="shared" si="5"/>
        <v>6</v>
      </c>
      <c r="K67" s="450">
        <f t="shared" si="0"/>
        <v>6</v>
      </c>
      <c r="L67" s="450">
        <f t="shared" si="1"/>
        <v>0</v>
      </c>
      <c r="M67" s="450">
        <f t="shared" si="2"/>
        <v>0</v>
      </c>
      <c r="N67" s="450">
        <f t="shared" si="3"/>
        <v>0</v>
      </c>
      <c r="O67" s="451">
        <f t="shared" si="6"/>
        <v>39252</v>
      </c>
      <c r="P67" s="451">
        <f t="shared" si="7"/>
        <v>1963</v>
      </c>
      <c r="Q67" s="474">
        <f t="shared" si="8"/>
        <v>3925</v>
      </c>
      <c r="R67" s="475">
        <f t="shared" si="9"/>
        <v>45140</v>
      </c>
      <c r="S67" s="329">
        <v>0</v>
      </c>
      <c r="T67" s="476">
        <f t="shared" si="10"/>
        <v>45140</v>
      </c>
      <c r="U67" s="477" t="e">
        <f>[13]!vnd(T67)</f>
        <v>#NAME?</v>
      </c>
      <c r="V67" s="478" t="e">
        <f>[13]!vnd_us(R67)</f>
        <v>#NAME?</v>
      </c>
      <c r="W67" s="479">
        <f>VLOOKUP(F67,'[14]WC manor'!$F$7:$R$458,13,0)</f>
        <v>92998</v>
      </c>
      <c r="X67" s="476">
        <f t="shared" si="11"/>
        <v>-47858</v>
      </c>
      <c r="Y67" s="479">
        <f>VLOOKUP(F67,'[14]WC manor'!$F$7:$J$458,5,0)</f>
        <v>12</v>
      </c>
      <c r="Z67" s="476">
        <f t="shared" si="12"/>
        <v>-6</v>
      </c>
      <c r="AA67" s="484">
        <f>VLOOKUP(E67,'[12]T6'!$B$6:$F$457,5,0)</f>
        <v>0</v>
      </c>
    </row>
    <row r="68" ht="16.5" customHeight="1" spans="1:27">
      <c r="A68" s="355">
        <v>0</v>
      </c>
      <c r="B68" s="271">
        <f t="shared" si="13"/>
        <v>62</v>
      </c>
      <c r="C68" s="271" t="s">
        <v>127</v>
      </c>
      <c r="D68" s="438">
        <v>1406110558</v>
      </c>
      <c r="E68" s="431" t="s">
        <v>127</v>
      </c>
      <c r="F68" s="432">
        <v>1406110558</v>
      </c>
      <c r="G68" s="433" t="str">
        <f>VLOOKUP(C68,'[11]List chuẩn'!$B$2:$D$512,3,0)</f>
        <v>Phạm Hoàng Ngân</v>
      </c>
      <c r="H68" s="434">
        <f>VLOOKUP(E68,'[12]T6'!$B$6:$C$457,2,0)</f>
        <v>2184</v>
      </c>
      <c r="I68" s="434">
        <v>2168</v>
      </c>
      <c r="J68" s="450">
        <f t="shared" si="5"/>
        <v>16</v>
      </c>
      <c r="K68" s="450">
        <f t="shared" si="0"/>
        <v>10</v>
      </c>
      <c r="L68" s="450">
        <f t="shared" si="1"/>
        <v>6</v>
      </c>
      <c r="M68" s="450">
        <f t="shared" si="2"/>
        <v>0</v>
      </c>
      <c r="N68" s="450">
        <f t="shared" si="3"/>
        <v>0</v>
      </c>
      <c r="O68" s="451">
        <f t="shared" si="6"/>
        <v>111764</v>
      </c>
      <c r="P68" s="451">
        <f t="shared" si="7"/>
        <v>5588</v>
      </c>
      <c r="Q68" s="474">
        <f t="shared" si="8"/>
        <v>11176</v>
      </c>
      <c r="R68" s="475">
        <f t="shared" si="9"/>
        <v>128528</v>
      </c>
      <c r="S68" s="329">
        <v>0</v>
      </c>
      <c r="T68" s="476">
        <f t="shared" si="10"/>
        <v>128528</v>
      </c>
      <c r="U68" s="477" t="e">
        <f>[13]!vnd(T68)</f>
        <v>#NAME?</v>
      </c>
      <c r="V68" s="478" t="e">
        <f>[13]!vnd_us(R68)</f>
        <v>#NAME?</v>
      </c>
      <c r="W68" s="479">
        <f>VLOOKUP(F68,'[14]WC manor'!$F$7:$R$458,13,0)</f>
        <v>60187</v>
      </c>
      <c r="X68" s="476">
        <f t="shared" si="11"/>
        <v>68341</v>
      </c>
      <c r="Y68" s="479">
        <f>VLOOKUP(F68,'[14]WC manor'!$F$7:$J$458,5,0)</f>
        <v>8</v>
      </c>
      <c r="Z68" s="476">
        <f t="shared" si="12"/>
        <v>8</v>
      </c>
      <c r="AA68" s="484" t="str">
        <f>VLOOKUP(E68,'[12]T6'!$B$6:$F$457,5,0)</f>
        <v>Ngày 3/7 Mr.Hưng đã kiểm tra lại, chỉ số đúng, Khách HQ OK</v>
      </c>
    </row>
    <row r="69" s="220" customFormat="1" ht="16.5" customHeight="1" spans="1:27">
      <c r="A69" s="271">
        <v>1</v>
      </c>
      <c r="B69" s="271">
        <f t="shared" si="13"/>
        <v>63</v>
      </c>
      <c r="C69" s="271" t="s">
        <v>128</v>
      </c>
      <c r="D69" s="438">
        <v>1406110559</v>
      </c>
      <c r="E69" s="431" t="s">
        <v>128</v>
      </c>
      <c r="F69" s="432">
        <v>1406110559</v>
      </c>
      <c r="G69" s="433" t="str">
        <f>VLOOKUP(C69,'[11]List chuẩn'!$B$2:$D$512,3,0)</f>
        <v>Đinh Việt Anh</v>
      </c>
      <c r="H69" s="434">
        <f>VLOOKUP(E69,'[12]T6'!$B$6:$C$457,2,0)</f>
        <v>2451</v>
      </c>
      <c r="I69" s="434">
        <v>2441</v>
      </c>
      <c r="J69" s="450">
        <f t="shared" si="5"/>
        <v>10</v>
      </c>
      <c r="K69" s="450">
        <f t="shared" si="0"/>
        <v>10</v>
      </c>
      <c r="L69" s="450">
        <f t="shared" si="1"/>
        <v>0</v>
      </c>
      <c r="M69" s="450">
        <f t="shared" si="2"/>
        <v>0</v>
      </c>
      <c r="N69" s="450">
        <f t="shared" si="3"/>
        <v>0</v>
      </c>
      <c r="O69" s="451">
        <f t="shared" si="6"/>
        <v>65420</v>
      </c>
      <c r="P69" s="451">
        <f t="shared" si="7"/>
        <v>3271</v>
      </c>
      <c r="Q69" s="474">
        <f t="shared" si="8"/>
        <v>6542</v>
      </c>
      <c r="R69" s="475">
        <f t="shared" si="9"/>
        <v>75233</v>
      </c>
      <c r="S69" s="329">
        <v>0</v>
      </c>
      <c r="T69" s="476">
        <f t="shared" si="10"/>
        <v>75233</v>
      </c>
      <c r="U69" s="477" t="e">
        <f>[13]!vnd(T69)</f>
        <v>#NAME?</v>
      </c>
      <c r="V69" s="478" t="e">
        <f>[13]!vnd_us(R69)</f>
        <v>#NAME?</v>
      </c>
      <c r="W69" s="479">
        <f>VLOOKUP(F69,'[14]WC manor'!$F$7:$R$458,13,0)</f>
        <v>84115</v>
      </c>
      <c r="X69" s="476">
        <f t="shared" si="11"/>
        <v>-8882</v>
      </c>
      <c r="Y69" s="479">
        <f>VLOOKUP(F69,'[14]WC manor'!$F$7:$J$458,5,0)</f>
        <v>11</v>
      </c>
      <c r="Z69" s="476">
        <f t="shared" si="12"/>
        <v>-1</v>
      </c>
      <c r="AA69" s="484">
        <f>VLOOKUP(E69,'[12]T6'!$B$6:$F$457,5,0)</f>
        <v>0</v>
      </c>
    </row>
    <row r="70" ht="16.5" customHeight="1" spans="1:27">
      <c r="A70" s="435">
        <v>1</v>
      </c>
      <c r="B70" s="271">
        <f t="shared" si="13"/>
        <v>64</v>
      </c>
      <c r="C70" s="271" t="s">
        <v>129</v>
      </c>
      <c r="D70" s="438">
        <v>1406111671</v>
      </c>
      <c r="E70" s="431" t="s">
        <v>129</v>
      </c>
      <c r="F70" s="432">
        <v>1406111671</v>
      </c>
      <c r="G70" s="433" t="str">
        <f>VLOOKUP(C70,'[11]List chuẩn'!$B$2:$D$512,3,0)</f>
        <v>Trần Đức Tuấn</v>
      </c>
      <c r="H70" s="434">
        <f>VLOOKUP(E70,'[12]T6'!$B$6:$C$457,2,0)</f>
        <v>2741</v>
      </c>
      <c r="I70" s="434">
        <v>2710</v>
      </c>
      <c r="J70" s="450">
        <f t="shared" si="5"/>
        <v>31</v>
      </c>
      <c r="K70" s="450">
        <f t="shared" si="0"/>
        <v>10</v>
      </c>
      <c r="L70" s="450">
        <f t="shared" si="1"/>
        <v>10</v>
      </c>
      <c r="M70" s="450">
        <f t="shared" si="2"/>
        <v>10</v>
      </c>
      <c r="N70" s="450">
        <f t="shared" si="3"/>
        <v>1</v>
      </c>
      <c r="O70" s="451">
        <f t="shared" si="6"/>
        <v>255046</v>
      </c>
      <c r="P70" s="451">
        <f t="shared" si="7"/>
        <v>12752</v>
      </c>
      <c r="Q70" s="474">
        <f t="shared" si="8"/>
        <v>25505</v>
      </c>
      <c r="R70" s="475">
        <f t="shared" si="9"/>
        <v>293303</v>
      </c>
      <c r="S70" s="329">
        <v>0</v>
      </c>
      <c r="T70" s="476">
        <f t="shared" si="10"/>
        <v>293303</v>
      </c>
      <c r="U70" s="477" t="e">
        <f>[13]!vnd(T70)</f>
        <v>#NAME?</v>
      </c>
      <c r="V70" s="478" t="e">
        <f>[13]!vnd_us(R70)</f>
        <v>#NAME?</v>
      </c>
      <c r="W70" s="479">
        <f>VLOOKUP(F70,'[14]WC manor'!$F$7:$R$458,13,0)</f>
        <v>196813</v>
      </c>
      <c r="X70" s="476">
        <f t="shared" si="11"/>
        <v>96490</v>
      </c>
      <c r="Y70" s="479">
        <f>VLOOKUP(F70,'[14]WC manor'!$F$7:$J$458,5,0)</f>
        <v>23</v>
      </c>
      <c r="Z70" s="476">
        <f t="shared" si="12"/>
        <v>8</v>
      </c>
      <c r="AA70" s="484" t="str">
        <f>VLOOKUP(E70,'[12]T6'!$B$6:$F$457,5,0)</f>
        <v>Ngày 3/7 Mr.Hưng đã kiểm tra lại, chỉ số đúng. Đã báo anh Tuấn</v>
      </c>
    </row>
    <row r="71" ht="16.5" customHeight="1" spans="1:27">
      <c r="A71" s="355">
        <v>0</v>
      </c>
      <c r="B71" s="271">
        <f t="shared" si="13"/>
        <v>65</v>
      </c>
      <c r="C71" s="271" t="s">
        <v>130</v>
      </c>
      <c r="D71" s="438">
        <v>1406110561</v>
      </c>
      <c r="E71" s="431" t="s">
        <v>130</v>
      </c>
      <c r="F71" s="432">
        <v>1406110561</v>
      </c>
      <c r="G71" s="433" t="str">
        <f>VLOOKUP(C71,'[11]List chuẩn'!$B$2:$D$512,3,0)</f>
        <v>Đỗ Việt Hùng</v>
      </c>
      <c r="H71" s="434">
        <f>VLOOKUP(E71,'[12]T6'!$B$6:$C$457,2,0)</f>
        <v>3912</v>
      </c>
      <c r="I71" s="434">
        <v>3901</v>
      </c>
      <c r="J71" s="450">
        <f t="shared" si="5"/>
        <v>11</v>
      </c>
      <c r="K71" s="450">
        <f t="shared" ref="K71:K134" si="14">+IF(J71&gt;10,10,J71)</f>
        <v>10</v>
      </c>
      <c r="L71" s="450">
        <f t="shared" ref="L71:L134" si="15">+IF((J71-K71)&gt;10,10,(J71-K71))</f>
        <v>1</v>
      </c>
      <c r="M71" s="450">
        <f t="shared" ref="M71:M134" si="16">+IF((J71-K71-L71)&gt;10,10,(J71-K71-L71))</f>
        <v>0</v>
      </c>
      <c r="N71" s="450">
        <f t="shared" ref="N71:N134" si="17">(J71-K71-L71-M71)</f>
        <v>0</v>
      </c>
      <c r="O71" s="451">
        <f t="shared" si="6"/>
        <v>73144</v>
      </c>
      <c r="P71" s="451">
        <f t="shared" si="7"/>
        <v>3657</v>
      </c>
      <c r="Q71" s="474">
        <f t="shared" si="8"/>
        <v>7314</v>
      </c>
      <c r="R71" s="475">
        <f t="shared" si="9"/>
        <v>84115</v>
      </c>
      <c r="S71" s="329">
        <v>164059</v>
      </c>
      <c r="T71" s="476">
        <f t="shared" si="10"/>
        <v>248174</v>
      </c>
      <c r="U71" s="477" t="e">
        <f>[13]!vnd(T71)</f>
        <v>#NAME?</v>
      </c>
      <c r="V71" s="478" t="e">
        <f>[13]!vnd_us(R71)</f>
        <v>#NAME?</v>
      </c>
      <c r="W71" s="479">
        <f>VLOOKUP(F71,'[14]WC manor'!$F$7:$R$458,13,0)</f>
        <v>164059</v>
      </c>
      <c r="X71" s="476">
        <f t="shared" si="11"/>
        <v>-79944</v>
      </c>
      <c r="Y71" s="479">
        <f>VLOOKUP(F71,'[14]WC manor'!$F$7:$J$458,5,0)</f>
        <v>20</v>
      </c>
      <c r="Z71" s="476">
        <f t="shared" si="12"/>
        <v>-9</v>
      </c>
      <c r="AA71" s="484" t="str">
        <f>VLOOKUP(E71,'[12]T6'!$B$6:$F$457,5,0)</f>
        <v>Ngày 3/7 Mr.Hưng đã kiểm tra lại, chỉ số đúng</v>
      </c>
    </row>
    <row r="72" ht="16.5" customHeight="1" spans="1:27">
      <c r="A72" s="435">
        <v>1</v>
      </c>
      <c r="B72" s="271">
        <f t="shared" ref="B72:B103" si="18">B71+1</f>
        <v>66</v>
      </c>
      <c r="C72" s="271" t="s">
        <v>131</v>
      </c>
      <c r="D72" s="438">
        <v>1406111672</v>
      </c>
      <c r="E72" s="485" t="s">
        <v>131</v>
      </c>
      <c r="F72" s="432">
        <v>1406111672</v>
      </c>
      <c r="G72" s="433" t="str">
        <f>VLOOKUP(C72,'[11]List chuẩn'!$B$2:$D$512,3,0)</f>
        <v>Đào Hiền Chi</v>
      </c>
      <c r="H72" s="434">
        <f>VLOOKUP(E72,'[12]T6'!$B$6:$C$457,2,0)</f>
        <v>2663</v>
      </c>
      <c r="I72" s="434">
        <v>2647</v>
      </c>
      <c r="J72" s="450">
        <f t="shared" ref="J72:J135" si="19">+H72-I72</f>
        <v>16</v>
      </c>
      <c r="K72" s="450">
        <f t="shared" si="14"/>
        <v>10</v>
      </c>
      <c r="L72" s="450">
        <f t="shared" si="15"/>
        <v>6</v>
      </c>
      <c r="M72" s="450">
        <f t="shared" si="16"/>
        <v>0</v>
      </c>
      <c r="N72" s="450">
        <f t="shared" si="17"/>
        <v>0</v>
      </c>
      <c r="O72" s="451">
        <f t="shared" ref="O72:O135" si="20">+K72*$K$5+L72*$L$5+M72*$M$5+N72*$N$5</f>
        <v>111764</v>
      </c>
      <c r="P72" s="451">
        <f t="shared" ref="P72:P135" si="21">ROUND(O72*0.05,0)</f>
        <v>5588</v>
      </c>
      <c r="Q72" s="474">
        <f t="shared" ref="Q72:Q135" si="22">ROUND(O72*0.1,0)</f>
        <v>11176</v>
      </c>
      <c r="R72" s="475">
        <f t="shared" ref="R72:R135" si="23">O72+P72+Q72</f>
        <v>128528</v>
      </c>
      <c r="S72" s="329">
        <v>0</v>
      </c>
      <c r="T72" s="476">
        <f t="shared" ref="T72:T135" si="24">R72+S72</f>
        <v>128528</v>
      </c>
      <c r="U72" s="477" t="e">
        <f>[13]!vnd(T72)</f>
        <v>#NAME?</v>
      </c>
      <c r="V72" s="478" t="e">
        <f>[13]!vnd_us(R72)</f>
        <v>#NAME?</v>
      </c>
      <c r="W72" s="479">
        <f>VLOOKUP(F72,'[14]WC manor'!$F$7:$R$458,13,0)</f>
        <v>128528</v>
      </c>
      <c r="X72" s="476">
        <f t="shared" ref="X72:X135" si="25">R72-W72</f>
        <v>0</v>
      </c>
      <c r="Y72" s="479">
        <f>VLOOKUP(F72,'[14]WC manor'!$F$7:$J$458,5,0)</f>
        <v>16</v>
      </c>
      <c r="Z72" s="476">
        <f t="shared" ref="Z72:Z135" si="26">J72-Y72</f>
        <v>0</v>
      </c>
      <c r="AA72" s="484">
        <f>VLOOKUP(E72,'[12]T6'!$B$6:$F$457,5,0)</f>
        <v>0</v>
      </c>
    </row>
    <row r="73" ht="16.5" customHeight="1" spans="1:27">
      <c r="A73" s="355">
        <v>0</v>
      </c>
      <c r="B73" s="271">
        <f t="shared" si="18"/>
        <v>67</v>
      </c>
      <c r="C73" s="271" t="s">
        <v>132</v>
      </c>
      <c r="D73" s="438">
        <v>1406110563</v>
      </c>
      <c r="E73" s="485" t="s">
        <v>132</v>
      </c>
      <c r="F73" s="432">
        <v>1406110563</v>
      </c>
      <c r="G73" s="433" t="str">
        <f>VLOOKUP(C73,'[11]List chuẩn'!$B$2:$D$512,3,0)</f>
        <v>Nguyễn Phạm Thu Hương Trang</v>
      </c>
      <c r="H73" s="434">
        <f>VLOOKUP(E73,'[12]T6'!$B$6:$C$457,2,0)</f>
        <v>2901</v>
      </c>
      <c r="I73" s="434">
        <v>2897</v>
      </c>
      <c r="J73" s="450">
        <f t="shared" si="19"/>
        <v>4</v>
      </c>
      <c r="K73" s="450">
        <f t="shared" si="14"/>
        <v>4</v>
      </c>
      <c r="L73" s="450">
        <f t="shared" si="15"/>
        <v>0</v>
      </c>
      <c r="M73" s="450">
        <f t="shared" si="16"/>
        <v>0</v>
      </c>
      <c r="N73" s="450">
        <f t="shared" si="17"/>
        <v>0</v>
      </c>
      <c r="O73" s="451">
        <f t="shared" si="20"/>
        <v>26168</v>
      </c>
      <c r="P73" s="451">
        <f t="shared" si="21"/>
        <v>1308</v>
      </c>
      <c r="Q73" s="474">
        <f t="shared" si="22"/>
        <v>2617</v>
      </c>
      <c r="R73" s="475">
        <f t="shared" si="23"/>
        <v>30093</v>
      </c>
      <c r="S73" s="329">
        <v>-70895</v>
      </c>
      <c r="T73" s="476">
        <f t="shared" si="24"/>
        <v>-40802</v>
      </c>
      <c r="U73" s="477" t="e">
        <f>[13]!vnd(T73)</f>
        <v>#NAME?</v>
      </c>
      <c r="V73" s="478" t="e">
        <f>[13]!vnd_us(R73)</f>
        <v>#NAME?</v>
      </c>
      <c r="W73" s="479">
        <f>VLOOKUP(F73,'[14]WC manor'!$F$7:$R$458,13,0)</f>
        <v>15046</v>
      </c>
      <c r="X73" s="476">
        <f t="shared" si="25"/>
        <v>15047</v>
      </c>
      <c r="Y73" s="479">
        <f>VLOOKUP(F73,'[14]WC manor'!$F$7:$J$458,5,0)</f>
        <v>2</v>
      </c>
      <c r="Z73" s="476">
        <f t="shared" si="26"/>
        <v>2</v>
      </c>
      <c r="AA73" s="484">
        <f>VLOOKUP(E73,'[12]T6'!$B$6:$F$457,5,0)</f>
        <v>0</v>
      </c>
    </row>
    <row r="74" s="391" customFormat="1" ht="16.5" customHeight="1" spans="1:27">
      <c r="A74" s="486">
        <v>1</v>
      </c>
      <c r="B74" s="486">
        <f t="shared" si="18"/>
        <v>68</v>
      </c>
      <c r="C74" s="487" t="s">
        <v>133</v>
      </c>
      <c r="D74" s="488">
        <v>1406110101</v>
      </c>
      <c r="E74" s="489" t="s">
        <v>133</v>
      </c>
      <c r="F74" s="432">
        <v>1406110101</v>
      </c>
      <c r="G74" s="433" t="str">
        <f>VLOOKUP(C74,'[11]List chuẩn'!$B$2:$D$512,3,0)</f>
        <v>Nguyễn Thị Minh Nguyệt</v>
      </c>
      <c r="H74" s="434">
        <f>VLOOKUP(E74,'[12]T6'!$B$6:$C$457,2,0)</f>
        <v>5108</v>
      </c>
      <c r="I74" s="434">
        <v>5097</v>
      </c>
      <c r="J74" s="450">
        <f t="shared" si="19"/>
        <v>11</v>
      </c>
      <c r="K74" s="450">
        <f t="shared" si="14"/>
        <v>10</v>
      </c>
      <c r="L74" s="450">
        <f t="shared" si="15"/>
        <v>1</v>
      </c>
      <c r="M74" s="450">
        <f t="shared" si="16"/>
        <v>0</v>
      </c>
      <c r="N74" s="450">
        <f t="shared" si="17"/>
        <v>0</v>
      </c>
      <c r="O74" s="451">
        <f t="shared" si="20"/>
        <v>73144</v>
      </c>
      <c r="P74" s="451">
        <f t="shared" si="21"/>
        <v>3657</v>
      </c>
      <c r="Q74" s="474">
        <f t="shared" si="22"/>
        <v>7314</v>
      </c>
      <c r="R74" s="475">
        <f t="shared" si="23"/>
        <v>84115</v>
      </c>
      <c r="S74" s="329">
        <v>0</v>
      </c>
      <c r="T74" s="476">
        <f t="shared" si="24"/>
        <v>84115</v>
      </c>
      <c r="U74" s="477" t="e">
        <f>[13]!vnd(T74)</f>
        <v>#NAME?</v>
      </c>
      <c r="V74" s="478" t="e">
        <f>[13]!vnd_us(R74)</f>
        <v>#NAME?</v>
      </c>
      <c r="W74" s="479">
        <f>VLOOKUP(F74,'[14]WC manor'!$F$7:$R$458,13,0)</f>
        <v>45140</v>
      </c>
      <c r="X74" s="476">
        <f t="shared" si="25"/>
        <v>38975</v>
      </c>
      <c r="Y74" s="479">
        <f>VLOOKUP(F74,'[14]WC manor'!$F$7:$J$458,5,0)</f>
        <v>6</v>
      </c>
      <c r="Z74" s="476">
        <f t="shared" si="26"/>
        <v>5</v>
      </c>
      <c r="AA74" s="484">
        <f>VLOOKUP(E74,'[12]T6'!$B$6:$F$457,5,0)</f>
        <v>0</v>
      </c>
    </row>
    <row r="75" ht="16.5" customHeight="1" spans="1:27">
      <c r="A75" s="355">
        <v>0</v>
      </c>
      <c r="B75" s="271">
        <f t="shared" si="18"/>
        <v>69</v>
      </c>
      <c r="C75" s="271" t="s">
        <v>134</v>
      </c>
      <c r="D75" s="438">
        <v>1406110565</v>
      </c>
      <c r="E75" s="485" t="s">
        <v>134</v>
      </c>
      <c r="F75" s="432">
        <v>1406110565</v>
      </c>
      <c r="G75" s="433" t="str">
        <f>VLOOKUP(C75,'[11]List chuẩn'!$B$2:$D$512,3,0)</f>
        <v>Nguyễn Thị Kim Thanh</v>
      </c>
      <c r="H75" s="434">
        <f>VLOOKUP(E75,'[12]T6'!$B$6:$C$457,2,0)</f>
        <v>2327</v>
      </c>
      <c r="I75" s="434">
        <v>2314</v>
      </c>
      <c r="J75" s="450">
        <f t="shared" si="19"/>
        <v>13</v>
      </c>
      <c r="K75" s="450">
        <f t="shared" si="14"/>
        <v>10</v>
      </c>
      <c r="L75" s="450">
        <f t="shared" si="15"/>
        <v>3</v>
      </c>
      <c r="M75" s="450">
        <f t="shared" si="16"/>
        <v>0</v>
      </c>
      <c r="N75" s="450">
        <f t="shared" si="17"/>
        <v>0</v>
      </c>
      <c r="O75" s="451">
        <f t="shared" si="20"/>
        <v>88592</v>
      </c>
      <c r="P75" s="451">
        <f t="shared" si="21"/>
        <v>4430</v>
      </c>
      <c r="Q75" s="474">
        <f t="shared" si="22"/>
        <v>8859</v>
      </c>
      <c r="R75" s="475">
        <f t="shared" si="23"/>
        <v>101881</v>
      </c>
      <c r="S75" s="329">
        <v>-101881</v>
      </c>
      <c r="T75" s="476">
        <f t="shared" si="24"/>
        <v>0</v>
      </c>
      <c r="U75" s="477" t="e">
        <f>[13]!vnd(T75)</f>
        <v>#NAME?</v>
      </c>
      <c r="V75" s="478" t="e">
        <f>[13]!vnd_us(R75)</f>
        <v>#NAME?</v>
      </c>
      <c r="W75" s="479">
        <f>VLOOKUP(F75,'[14]WC manor'!$F$7:$R$458,13,0)</f>
        <v>92998</v>
      </c>
      <c r="X75" s="476">
        <f t="shared" si="25"/>
        <v>8883</v>
      </c>
      <c r="Y75" s="479">
        <f>VLOOKUP(F75,'[14]WC manor'!$F$7:$J$458,5,0)</f>
        <v>12</v>
      </c>
      <c r="Z75" s="476">
        <f t="shared" si="26"/>
        <v>1</v>
      </c>
      <c r="AA75" s="484">
        <f>VLOOKUP(E75,'[12]T6'!$B$6:$F$457,5,0)</f>
        <v>0</v>
      </c>
    </row>
    <row r="76" ht="16.5" customHeight="1" spans="1:27">
      <c r="A76" s="355">
        <v>0</v>
      </c>
      <c r="B76" s="271">
        <f t="shared" si="18"/>
        <v>70</v>
      </c>
      <c r="C76" s="271" t="s">
        <v>135</v>
      </c>
      <c r="D76" s="438">
        <v>1406111490</v>
      </c>
      <c r="E76" s="485" t="s">
        <v>135</v>
      </c>
      <c r="F76" s="432">
        <v>1406111490</v>
      </c>
      <c r="G76" s="433" t="str">
        <f>VLOOKUP(C76,'[11]List chuẩn'!$B$2:$D$512,3,0)</f>
        <v>Nguyễn Xuân Phúc</v>
      </c>
      <c r="H76" s="434">
        <f>VLOOKUP(E76,'[12]T6'!$B$6:$C$457,2,0)</f>
        <v>6209</v>
      </c>
      <c r="I76" s="434">
        <v>6170</v>
      </c>
      <c r="J76" s="450">
        <f t="shared" si="19"/>
        <v>39</v>
      </c>
      <c r="K76" s="450">
        <f t="shared" si="14"/>
        <v>10</v>
      </c>
      <c r="L76" s="450">
        <f t="shared" si="15"/>
        <v>10</v>
      </c>
      <c r="M76" s="450">
        <f t="shared" si="16"/>
        <v>10</v>
      </c>
      <c r="N76" s="450">
        <f t="shared" si="17"/>
        <v>9</v>
      </c>
      <c r="O76" s="451">
        <f t="shared" si="20"/>
        <v>394614</v>
      </c>
      <c r="P76" s="451">
        <f t="shared" si="21"/>
        <v>19731</v>
      </c>
      <c r="Q76" s="474">
        <f t="shared" si="22"/>
        <v>39461</v>
      </c>
      <c r="R76" s="475">
        <f t="shared" si="23"/>
        <v>453806</v>
      </c>
      <c r="S76" s="329">
        <v>-453806</v>
      </c>
      <c r="T76" s="476">
        <f t="shared" si="24"/>
        <v>0</v>
      </c>
      <c r="U76" s="477" t="e">
        <f>[13]!vnd(T76)</f>
        <v>#NAME?</v>
      </c>
      <c r="V76" s="478" t="e">
        <f>[13]!vnd_us(R76)</f>
        <v>#NAME?</v>
      </c>
      <c r="W76" s="479">
        <f>VLOOKUP(F76,'[14]WC manor'!$F$7:$R$458,13,0)</f>
        <v>1135945</v>
      </c>
      <c r="X76" s="476">
        <f t="shared" si="25"/>
        <v>-682139</v>
      </c>
      <c r="Y76" s="479">
        <f>VLOOKUP(F76,'[14]WC manor'!$F$7:$J$458,5,0)</f>
        <v>73</v>
      </c>
      <c r="Z76" s="476">
        <f t="shared" si="26"/>
        <v>-34</v>
      </c>
      <c r="AA76" s="484" t="str">
        <f>VLOOKUP(E76,'[12]T6'!$B$6:$F$457,5,0)</f>
        <v>Ngày 3/7 Mr.Hưng đã kiểm tra lại, chỉ số đúng</v>
      </c>
    </row>
    <row r="77" s="220" customFormat="1" ht="16.5" customHeight="1" spans="1:27">
      <c r="A77" s="271">
        <v>0</v>
      </c>
      <c r="B77" s="271">
        <f t="shared" si="18"/>
        <v>71</v>
      </c>
      <c r="C77" s="271" t="s">
        <v>136</v>
      </c>
      <c r="D77" s="438">
        <v>1406110566</v>
      </c>
      <c r="E77" s="485" t="s">
        <v>136</v>
      </c>
      <c r="F77" s="432">
        <v>1406110566</v>
      </c>
      <c r="G77" s="433" t="str">
        <f>VLOOKUP(C77,'[11]List chuẩn'!$B$2:$D$512,3,0)</f>
        <v>Nguyễn Thị Hạnh</v>
      </c>
      <c r="H77" s="434">
        <f>VLOOKUP(E77,'[12]T6'!$B$6:$C$457,2,0)</f>
        <v>2845</v>
      </c>
      <c r="I77" s="434">
        <v>2799</v>
      </c>
      <c r="J77" s="450">
        <f t="shared" si="19"/>
        <v>46</v>
      </c>
      <c r="K77" s="450">
        <f t="shared" si="14"/>
        <v>10</v>
      </c>
      <c r="L77" s="450">
        <f t="shared" si="15"/>
        <v>10</v>
      </c>
      <c r="M77" s="450">
        <f t="shared" si="16"/>
        <v>10</v>
      </c>
      <c r="N77" s="450">
        <f t="shared" si="17"/>
        <v>16</v>
      </c>
      <c r="O77" s="451">
        <f t="shared" si="20"/>
        <v>516736</v>
      </c>
      <c r="P77" s="451">
        <f t="shared" si="21"/>
        <v>25837</v>
      </c>
      <c r="Q77" s="474">
        <f t="shared" si="22"/>
        <v>51674</v>
      </c>
      <c r="R77" s="475">
        <f t="shared" si="23"/>
        <v>594247</v>
      </c>
      <c r="S77" s="329">
        <v>206481</v>
      </c>
      <c r="T77" s="476">
        <f t="shared" si="24"/>
        <v>800728</v>
      </c>
      <c r="U77" s="477" t="e">
        <f>[13]!vnd(T77)</f>
        <v>#NAME?</v>
      </c>
      <c r="V77" s="478" t="e">
        <f>[13]!vnd_us(R77)</f>
        <v>#NAME?</v>
      </c>
      <c r="W77" s="479">
        <f>VLOOKUP(F77,'[14]WC manor'!$F$7:$R$458,13,0)</f>
        <v>146294</v>
      </c>
      <c r="X77" s="476">
        <f t="shared" si="25"/>
        <v>447953</v>
      </c>
      <c r="Y77" s="479">
        <f>VLOOKUP(F77,'[14]WC manor'!$F$7:$J$458,5,0)</f>
        <v>18</v>
      </c>
      <c r="Z77" s="476">
        <f t="shared" si="26"/>
        <v>28</v>
      </c>
      <c r="AA77" s="484" t="str">
        <f>VLOOKUP(E77,'[12]T6'!$B$6:$F$457,5,0)</f>
        <v>Ngày 3/7 Mr.Hưng đã kiểm tra lại, chỉ số đúng. Vắng nhà</v>
      </c>
    </row>
    <row r="78" ht="16.5" customHeight="1" spans="1:27">
      <c r="A78" s="436">
        <v>1</v>
      </c>
      <c r="B78" s="271">
        <f t="shared" si="18"/>
        <v>72</v>
      </c>
      <c r="C78" s="271" t="s">
        <v>137</v>
      </c>
      <c r="D78" s="438">
        <v>1406110567</v>
      </c>
      <c r="E78" s="485" t="s">
        <v>137</v>
      </c>
      <c r="F78" s="432">
        <v>1406110567</v>
      </c>
      <c r="G78" s="433" t="str">
        <f>VLOOKUP(C78,'[11]List chuẩn'!$B$2:$D$512,3,0)</f>
        <v>Nguyễn Thị Đào</v>
      </c>
      <c r="H78" s="434">
        <f>VLOOKUP(E78,'[12]T6'!$B$6:$C$457,2,0)</f>
        <v>1961</v>
      </c>
      <c r="I78" s="434">
        <v>1955</v>
      </c>
      <c r="J78" s="450">
        <f t="shared" si="19"/>
        <v>6</v>
      </c>
      <c r="K78" s="450">
        <f t="shared" si="14"/>
        <v>6</v>
      </c>
      <c r="L78" s="450">
        <f t="shared" si="15"/>
        <v>0</v>
      </c>
      <c r="M78" s="450">
        <f t="shared" si="16"/>
        <v>0</v>
      </c>
      <c r="N78" s="450">
        <f t="shared" si="17"/>
        <v>0</v>
      </c>
      <c r="O78" s="451">
        <f t="shared" si="20"/>
        <v>39252</v>
      </c>
      <c r="P78" s="451">
        <f t="shared" si="21"/>
        <v>1963</v>
      </c>
      <c r="Q78" s="474">
        <f t="shared" si="22"/>
        <v>3925</v>
      </c>
      <c r="R78" s="475">
        <f t="shared" si="23"/>
        <v>45140</v>
      </c>
      <c r="S78" s="329">
        <v>0</v>
      </c>
      <c r="T78" s="476">
        <f t="shared" si="24"/>
        <v>45140</v>
      </c>
      <c r="U78" s="477" t="e">
        <f>[13]!vnd(T78)</f>
        <v>#NAME?</v>
      </c>
      <c r="V78" s="478" t="e">
        <f>[13]!vnd_us(R78)</f>
        <v>#NAME?</v>
      </c>
      <c r="W78" s="479">
        <f>VLOOKUP(F78,'[14]WC manor'!$F$7:$R$458,13,0)</f>
        <v>45140</v>
      </c>
      <c r="X78" s="476">
        <f t="shared" si="25"/>
        <v>0</v>
      </c>
      <c r="Y78" s="479">
        <f>VLOOKUP(F78,'[14]WC manor'!$F$7:$J$458,5,0)</f>
        <v>6</v>
      </c>
      <c r="Z78" s="476">
        <f t="shared" si="26"/>
        <v>0</v>
      </c>
      <c r="AA78" s="484">
        <f>VLOOKUP(E78,'[12]T6'!$B$6:$F$457,5,0)</f>
        <v>0</v>
      </c>
    </row>
    <row r="79" ht="16.5" customHeight="1" spans="1:27">
      <c r="A79" s="355">
        <v>0</v>
      </c>
      <c r="B79" s="271">
        <f t="shared" si="18"/>
        <v>73</v>
      </c>
      <c r="C79" s="271" t="s">
        <v>138</v>
      </c>
      <c r="D79" s="438">
        <v>1406110568</v>
      </c>
      <c r="E79" s="485" t="s">
        <v>138</v>
      </c>
      <c r="F79" s="432">
        <v>1406110568</v>
      </c>
      <c r="G79" s="433" t="str">
        <f>VLOOKUP(C79,'[11]List chuẩn'!$B$2:$D$512,3,0)</f>
        <v>Phan Thu Giang</v>
      </c>
      <c r="H79" s="434">
        <f>VLOOKUP(E79,'[12]T6'!$B$6:$C$457,2,0)</f>
        <v>3077</v>
      </c>
      <c r="I79" s="434">
        <v>3059</v>
      </c>
      <c r="J79" s="450">
        <f t="shared" si="19"/>
        <v>18</v>
      </c>
      <c r="K79" s="450">
        <f t="shared" si="14"/>
        <v>10</v>
      </c>
      <c r="L79" s="450">
        <f t="shared" si="15"/>
        <v>8</v>
      </c>
      <c r="M79" s="450">
        <f t="shared" si="16"/>
        <v>0</v>
      </c>
      <c r="N79" s="450">
        <f t="shared" si="17"/>
        <v>0</v>
      </c>
      <c r="O79" s="451">
        <f t="shared" si="20"/>
        <v>127212</v>
      </c>
      <c r="P79" s="451">
        <f t="shared" si="21"/>
        <v>6361</v>
      </c>
      <c r="Q79" s="474">
        <f t="shared" si="22"/>
        <v>12721</v>
      </c>
      <c r="R79" s="475">
        <f t="shared" si="23"/>
        <v>146294</v>
      </c>
      <c r="S79" s="329">
        <v>323408</v>
      </c>
      <c r="T79" s="476">
        <f t="shared" si="24"/>
        <v>469702</v>
      </c>
      <c r="U79" s="477" t="e">
        <f>[13]!vnd(T79)</f>
        <v>#NAME?</v>
      </c>
      <c r="V79" s="478" t="e">
        <f>[13]!vnd_us(R79)</f>
        <v>#NAME?</v>
      </c>
      <c r="W79" s="479">
        <f>VLOOKUP(F79,'[14]WC manor'!$F$7:$R$458,13,0)</f>
        <v>119646</v>
      </c>
      <c r="X79" s="476">
        <f t="shared" si="25"/>
        <v>26648</v>
      </c>
      <c r="Y79" s="479">
        <f>VLOOKUP(F79,'[14]WC manor'!$F$7:$J$458,5,0)</f>
        <v>15</v>
      </c>
      <c r="Z79" s="476">
        <f t="shared" si="26"/>
        <v>3</v>
      </c>
      <c r="AA79" s="484">
        <f>VLOOKUP(E79,'[12]T6'!$B$6:$F$457,5,0)</f>
        <v>0</v>
      </c>
    </row>
    <row r="80" ht="16.5" customHeight="1" spans="1:27">
      <c r="A80" s="355">
        <v>0</v>
      </c>
      <c r="B80" s="271">
        <f t="shared" si="18"/>
        <v>74</v>
      </c>
      <c r="C80" s="271" t="s">
        <v>139</v>
      </c>
      <c r="D80" s="438">
        <v>1406110569</v>
      </c>
      <c r="E80" s="485" t="s">
        <v>139</v>
      </c>
      <c r="F80" s="432">
        <v>1406110569</v>
      </c>
      <c r="G80" s="433" t="str">
        <f>VLOOKUP(C80,'[11]List chuẩn'!$B$2:$D$512,3,0)</f>
        <v>Nguyễn Thi Cát Nhật</v>
      </c>
      <c r="H80" s="434">
        <f>VLOOKUP(E80,'[12]T6'!$B$6:$C$457,2,0)</f>
        <v>373</v>
      </c>
      <c r="I80" s="434">
        <v>333</v>
      </c>
      <c r="J80" s="450">
        <f t="shared" si="19"/>
        <v>40</v>
      </c>
      <c r="K80" s="450">
        <f t="shared" si="14"/>
        <v>10</v>
      </c>
      <c r="L80" s="450">
        <f t="shared" si="15"/>
        <v>10</v>
      </c>
      <c r="M80" s="450">
        <f t="shared" si="16"/>
        <v>10</v>
      </c>
      <c r="N80" s="450">
        <f t="shared" si="17"/>
        <v>10</v>
      </c>
      <c r="O80" s="451">
        <f t="shared" si="20"/>
        <v>412060</v>
      </c>
      <c r="P80" s="451">
        <f t="shared" si="21"/>
        <v>20603</v>
      </c>
      <c r="Q80" s="474">
        <f t="shared" si="22"/>
        <v>41206</v>
      </c>
      <c r="R80" s="475">
        <f t="shared" si="23"/>
        <v>473869</v>
      </c>
      <c r="S80" s="329">
        <v>433743</v>
      </c>
      <c r="T80" s="476">
        <f t="shared" si="24"/>
        <v>907612</v>
      </c>
      <c r="U80" s="477" t="e">
        <f>[13]!vnd(T80)</f>
        <v>#NAME?</v>
      </c>
      <c r="V80" s="478" t="e">
        <f>[13]!vnd_us(R80)</f>
        <v>#NAME?</v>
      </c>
      <c r="W80" s="479">
        <f>VLOOKUP(F80,'[14]WC manor'!$F$7:$R$458,13,0)</f>
        <v>433743</v>
      </c>
      <c r="X80" s="476">
        <f t="shared" si="25"/>
        <v>40126</v>
      </c>
      <c r="Y80" s="479">
        <f>VLOOKUP(F80,'[14]WC manor'!$F$7:$J$458,5,0)</f>
        <v>38</v>
      </c>
      <c r="Z80" s="476">
        <f t="shared" si="26"/>
        <v>2</v>
      </c>
      <c r="AA80" s="484">
        <f>VLOOKUP(E80,'[12]T6'!$B$6:$F$457,5,0)</f>
        <v>0</v>
      </c>
    </row>
    <row r="81" ht="16.5" customHeight="1" spans="1:27">
      <c r="A81" s="355">
        <v>0</v>
      </c>
      <c r="B81" s="271">
        <f t="shared" si="18"/>
        <v>75</v>
      </c>
      <c r="C81" s="271" t="s">
        <v>140</v>
      </c>
      <c r="D81" s="438">
        <v>1406110570</v>
      </c>
      <c r="E81" s="485" t="s">
        <v>140</v>
      </c>
      <c r="F81" s="432">
        <v>1406110570</v>
      </c>
      <c r="G81" s="433" t="str">
        <f>VLOOKUP(C81,'[11]List chuẩn'!$B$2:$D$512,3,0)</f>
        <v>Lê Văn Khoan</v>
      </c>
      <c r="H81" s="434">
        <f>VLOOKUP(E81,'[12]T6'!$B$6:$C$457,2,0)</f>
        <v>6160</v>
      </c>
      <c r="I81" s="434">
        <v>6135</v>
      </c>
      <c r="J81" s="450">
        <f t="shared" si="19"/>
        <v>25</v>
      </c>
      <c r="K81" s="450">
        <f t="shared" si="14"/>
        <v>10</v>
      </c>
      <c r="L81" s="450">
        <f t="shared" si="15"/>
        <v>10</v>
      </c>
      <c r="M81" s="450">
        <f t="shared" si="16"/>
        <v>5</v>
      </c>
      <c r="N81" s="450">
        <f t="shared" si="17"/>
        <v>0</v>
      </c>
      <c r="O81" s="451">
        <f t="shared" si="20"/>
        <v>190130</v>
      </c>
      <c r="P81" s="451">
        <f t="shared" si="21"/>
        <v>9507</v>
      </c>
      <c r="Q81" s="474">
        <f t="shared" si="22"/>
        <v>19013</v>
      </c>
      <c r="R81" s="475">
        <f t="shared" si="23"/>
        <v>218650</v>
      </c>
      <c r="S81" s="329">
        <v>0</v>
      </c>
      <c r="T81" s="476">
        <f t="shared" si="24"/>
        <v>218650</v>
      </c>
      <c r="U81" s="477" t="e">
        <f>[13]!vnd(T81)</f>
        <v>#NAME?</v>
      </c>
      <c r="V81" s="478" t="e">
        <f>[13]!vnd_us(R81)</f>
        <v>#NAME?</v>
      </c>
      <c r="W81" s="479">
        <f>VLOOKUP(F81,'[14]WC manor'!$F$7:$R$458,13,0)</f>
        <v>229567</v>
      </c>
      <c r="X81" s="476">
        <f t="shared" si="25"/>
        <v>-10917</v>
      </c>
      <c r="Y81" s="479">
        <f>VLOOKUP(F81,'[14]WC manor'!$F$7:$J$458,5,0)</f>
        <v>26</v>
      </c>
      <c r="Z81" s="476">
        <f t="shared" si="26"/>
        <v>-1</v>
      </c>
      <c r="AA81" s="484">
        <f>VLOOKUP(E81,'[12]T6'!$B$6:$F$457,5,0)</f>
        <v>0</v>
      </c>
    </row>
    <row r="82" s="220" customFormat="1" ht="16.5" customHeight="1" spans="1:27">
      <c r="A82" s="271">
        <v>0</v>
      </c>
      <c r="B82" s="271">
        <f t="shared" si="18"/>
        <v>76</v>
      </c>
      <c r="C82" s="271" t="s">
        <v>141</v>
      </c>
      <c r="D82" s="438">
        <v>1406110571</v>
      </c>
      <c r="E82" s="485" t="s">
        <v>141</v>
      </c>
      <c r="F82" s="432">
        <v>1406110571</v>
      </c>
      <c r="G82" s="433" t="str">
        <f>VLOOKUP(C82,'[11]List chuẩn'!$B$2:$D$512,3,0)</f>
        <v>Phạm Hoàng Hà</v>
      </c>
      <c r="H82" s="434">
        <f>VLOOKUP(E82,'[12]T6'!$B$6:$C$457,2,0)</f>
        <v>3415</v>
      </c>
      <c r="I82" s="434">
        <v>3391</v>
      </c>
      <c r="J82" s="450">
        <f t="shared" si="19"/>
        <v>24</v>
      </c>
      <c r="K82" s="450">
        <f t="shared" si="14"/>
        <v>10</v>
      </c>
      <c r="L82" s="450">
        <f t="shared" si="15"/>
        <v>10</v>
      </c>
      <c r="M82" s="450">
        <f t="shared" si="16"/>
        <v>4</v>
      </c>
      <c r="N82" s="450">
        <f t="shared" si="17"/>
        <v>0</v>
      </c>
      <c r="O82" s="451">
        <f t="shared" si="20"/>
        <v>180636</v>
      </c>
      <c r="P82" s="451">
        <f t="shared" si="21"/>
        <v>9032</v>
      </c>
      <c r="Q82" s="474">
        <f t="shared" si="22"/>
        <v>18064</v>
      </c>
      <c r="R82" s="475">
        <f t="shared" si="23"/>
        <v>207732</v>
      </c>
      <c r="S82" s="329">
        <v>0</v>
      </c>
      <c r="T82" s="476">
        <f t="shared" si="24"/>
        <v>207732</v>
      </c>
      <c r="U82" s="477" t="e">
        <f>[13]!vnd(T82)</f>
        <v>#NAME?</v>
      </c>
      <c r="V82" s="478" t="e">
        <f>[13]!vnd_us(R82)</f>
        <v>#NAME?</v>
      </c>
      <c r="W82" s="479">
        <f>VLOOKUP(F82,'[14]WC manor'!$F$7:$R$458,13,0)</f>
        <v>218650</v>
      </c>
      <c r="X82" s="476">
        <f t="shared" si="25"/>
        <v>-10918</v>
      </c>
      <c r="Y82" s="479">
        <f>VLOOKUP(F82,'[14]WC manor'!$F$7:$J$458,5,0)</f>
        <v>25</v>
      </c>
      <c r="Z82" s="476">
        <f t="shared" si="26"/>
        <v>-1</v>
      </c>
      <c r="AA82" s="484">
        <f>VLOOKUP(E82,'[12]T6'!$B$6:$F$457,5,0)</f>
        <v>0</v>
      </c>
    </row>
    <row r="83" ht="16.5" customHeight="1" spans="1:27">
      <c r="A83" s="355">
        <v>0</v>
      </c>
      <c r="B83" s="271">
        <f t="shared" si="18"/>
        <v>77</v>
      </c>
      <c r="C83" s="271" t="s">
        <v>142</v>
      </c>
      <c r="D83" s="438">
        <v>1406110572</v>
      </c>
      <c r="E83" s="485" t="s">
        <v>142</v>
      </c>
      <c r="F83" s="432">
        <v>1406110572</v>
      </c>
      <c r="G83" s="433" t="str">
        <f>VLOOKUP(C83,'[11]List chuẩn'!$B$2:$D$512,3,0)</f>
        <v>Trần Thị Hạnh</v>
      </c>
      <c r="H83" s="434">
        <f>VLOOKUP(E83,'[12]T6'!$B$6:$C$457,2,0)</f>
        <v>3358</v>
      </c>
      <c r="I83" s="434">
        <v>3338</v>
      </c>
      <c r="J83" s="450">
        <f t="shared" si="19"/>
        <v>20</v>
      </c>
      <c r="K83" s="450">
        <f t="shared" si="14"/>
        <v>10</v>
      </c>
      <c r="L83" s="450">
        <f t="shared" si="15"/>
        <v>10</v>
      </c>
      <c r="M83" s="450">
        <f t="shared" si="16"/>
        <v>0</v>
      </c>
      <c r="N83" s="450">
        <f t="shared" si="17"/>
        <v>0</v>
      </c>
      <c r="O83" s="451">
        <f t="shared" si="20"/>
        <v>142660</v>
      </c>
      <c r="P83" s="451">
        <f t="shared" si="21"/>
        <v>7133</v>
      </c>
      <c r="Q83" s="474">
        <f t="shared" si="22"/>
        <v>14266</v>
      </c>
      <c r="R83" s="475">
        <f t="shared" si="23"/>
        <v>164059</v>
      </c>
      <c r="S83" s="329">
        <v>-164059</v>
      </c>
      <c r="T83" s="476">
        <f t="shared" si="24"/>
        <v>0</v>
      </c>
      <c r="U83" s="477" t="e">
        <f>[13]!vnd(T83)</f>
        <v>#NAME?</v>
      </c>
      <c r="V83" s="478" t="e">
        <f>[13]!vnd_us(R83)</f>
        <v>#NAME?</v>
      </c>
      <c r="W83" s="479">
        <f>VLOOKUP(F83,'[14]WC manor'!$F$7:$R$458,13,0)</f>
        <v>164059</v>
      </c>
      <c r="X83" s="476">
        <f t="shared" si="25"/>
        <v>0</v>
      </c>
      <c r="Y83" s="479">
        <f>VLOOKUP(F83,'[14]WC manor'!$F$7:$J$458,5,0)</f>
        <v>20</v>
      </c>
      <c r="Z83" s="476">
        <f t="shared" si="26"/>
        <v>0</v>
      </c>
      <c r="AA83" s="484">
        <f>VLOOKUP(E83,'[12]T6'!$B$6:$F$457,5,0)</f>
        <v>0</v>
      </c>
    </row>
    <row r="84" ht="16.5" customHeight="1" spans="1:27">
      <c r="A84" s="355">
        <v>0</v>
      </c>
      <c r="B84" s="271">
        <f t="shared" si="18"/>
        <v>78</v>
      </c>
      <c r="C84" s="271" t="s">
        <v>143</v>
      </c>
      <c r="D84" s="438">
        <v>1406110573</v>
      </c>
      <c r="E84" s="485" t="s">
        <v>143</v>
      </c>
      <c r="F84" s="432">
        <v>1406110573</v>
      </c>
      <c r="G84" s="433" t="str">
        <f>VLOOKUP(C84,'[11]List chuẩn'!$B$2:$D$512,3,0)</f>
        <v>Nguyễn Trịnh Nhật Anh</v>
      </c>
      <c r="H84" s="434">
        <f>VLOOKUP(E84,'[12]T6'!$B$6:$C$457,2,0)</f>
        <v>3026</v>
      </c>
      <c r="I84" s="434">
        <v>3026</v>
      </c>
      <c r="J84" s="450">
        <f t="shared" si="19"/>
        <v>0</v>
      </c>
      <c r="K84" s="450">
        <f t="shared" si="14"/>
        <v>0</v>
      </c>
      <c r="L84" s="450">
        <f t="shared" si="15"/>
        <v>0</v>
      </c>
      <c r="M84" s="450">
        <f t="shared" si="16"/>
        <v>0</v>
      </c>
      <c r="N84" s="450">
        <f t="shared" si="17"/>
        <v>0</v>
      </c>
      <c r="O84" s="451">
        <f t="shared" si="20"/>
        <v>0</v>
      </c>
      <c r="P84" s="451">
        <f t="shared" si="21"/>
        <v>0</v>
      </c>
      <c r="Q84" s="474">
        <f t="shared" si="22"/>
        <v>0</v>
      </c>
      <c r="R84" s="475">
        <f t="shared" si="23"/>
        <v>0</v>
      </c>
      <c r="S84" s="329">
        <v>15046</v>
      </c>
      <c r="T84" s="476">
        <f t="shared" si="24"/>
        <v>15046</v>
      </c>
      <c r="U84" s="477" t="e">
        <f>[13]!vnd(T84)</f>
        <v>#NAME?</v>
      </c>
      <c r="V84" s="478" t="e">
        <f>[13]!vnd_us(R84)</f>
        <v>#NAME?</v>
      </c>
      <c r="W84" s="479">
        <f>VLOOKUP(F84,'[14]WC manor'!$F$7:$R$458,13,0)</f>
        <v>0</v>
      </c>
      <c r="X84" s="476">
        <f t="shared" si="25"/>
        <v>0</v>
      </c>
      <c r="Y84" s="479">
        <f>VLOOKUP(F84,'[14]WC manor'!$F$7:$J$458,5,0)</f>
        <v>0</v>
      </c>
      <c r="Z84" s="476">
        <f t="shared" si="26"/>
        <v>0</v>
      </c>
      <c r="AA84" s="484">
        <f>VLOOKUP(E84,'[12]T6'!$B$6:$F$457,5,0)</f>
        <v>0</v>
      </c>
    </row>
    <row r="85" ht="16.5" customHeight="1" spans="1:27">
      <c r="A85" s="436">
        <v>1</v>
      </c>
      <c r="B85" s="271">
        <f t="shared" si="18"/>
        <v>79</v>
      </c>
      <c r="C85" s="271" t="s">
        <v>144</v>
      </c>
      <c r="D85" s="438">
        <v>1406110574</v>
      </c>
      <c r="E85" s="485" t="s">
        <v>144</v>
      </c>
      <c r="F85" s="432">
        <v>1406110574</v>
      </c>
      <c r="G85" s="433" t="str">
        <f>VLOOKUP(C85,'[11]List chuẩn'!$B$2:$D$512,3,0)</f>
        <v>Đinh Thi Hồng Châm</v>
      </c>
      <c r="H85" s="434">
        <f>VLOOKUP(E85,'[12]T6'!$B$6:$C$457,2,0)</f>
        <v>3098</v>
      </c>
      <c r="I85" s="434">
        <v>3077</v>
      </c>
      <c r="J85" s="450">
        <f t="shared" si="19"/>
        <v>21</v>
      </c>
      <c r="K85" s="450">
        <f t="shared" si="14"/>
        <v>10</v>
      </c>
      <c r="L85" s="450">
        <f t="shared" si="15"/>
        <v>10</v>
      </c>
      <c r="M85" s="450">
        <f t="shared" si="16"/>
        <v>1</v>
      </c>
      <c r="N85" s="450">
        <f t="shared" si="17"/>
        <v>0</v>
      </c>
      <c r="O85" s="451">
        <f t="shared" si="20"/>
        <v>152154</v>
      </c>
      <c r="P85" s="451">
        <f t="shared" si="21"/>
        <v>7608</v>
      </c>
      <c r="Q85" s="474">
        <f t="shared" si="22"/>
        <v>15215</v>
      </c>
      <c r="R85" s="475">
        <f t="shared" si="23"/>
        <v>174977</v>
      </c>
      <c r="S85" s="329">
        <v>0</v>
      </c>
      <c r="T85" s="476">
        <f t="shared" si="24"/>
        <v>174977</v>
      </c>
      <c r="U85" s="477" t="e">
        <f>[13]!vnd(T85)</f>
        <v>#NAME?</v>
      </c>
      <c r="V85" s="478" t="e">
        <f>[13]!vnd_us(R85)</f>
        <v>#NAME?</v>
      </c>
      <c r="W85" s="479">
        <f>VLOOKUP(F85,'[14]WC manor'!$F$7:$R$458,13,0)</f>
        <v>146294</v>
      </c>
      <c r="X85" s="476">
        <f t="shared" si="25"/>
        <v>28683</v>
      </c>
      <c r="Y85" s="479">
        <f>VLOOKUP(F85,'[14]WC manor'!$F$7:$J$458,5,0)</f>
        <v>18</v>
      </c>
      <c r="Z85" s="476">
        <f t="shared" si="26"/>
        <v>3</v>
      </c>
      <c r="AA85" s="484">
        <f>VLOOKUP(E85,'[12]T6'!$B$6:$F$457,5,0)</f>
        <v>0</v>
      </c>
    </row>
    <row r="86" ht="16.5" customHeight="1" spans="1:27">
      <c r="A86" s="355">
        <v>0</v>
      </c>
      <c r="B86" s="271">
        <f t="shared" si="18"/>
        <v>80</v>
      </c>
      <c r="C86" s="271" t="s">
        <v>145</v>
      </c>
      <c r="D86" s="438">
        <v>1406111639</v>
      </c>
      <c r="E86" s="485" t="s">
        <v>145</v>
      </c>
      <c r="F86" s="432">
        <v>1406111639</v>
      </c>
      <c r="G86" s="433" t="str">
        <f>VLOOKUP(C86,'[11]List chuẩn'!$B$2:$D$512,3,0)</f>
        <v>Vũ Thị Khánh Hà</v>
      </c>
      <c r="H86" s="434">
        <f>VLOOKUP(E86,'[12]T6'!$B$6:$C$457,2,0)</f>
        <v>3196</v>
      </c>
      <c r="I86" s="434">
        <v>3172</v>
      </c>
      <c r="J86" s="450">
        <f t="shared" si="19"/>
        <v>24</v>
      </c>
      <c r="K86" s="450">
        <f t="shared" si="14"/>
        <v>10</v>
      </c>
      <c r="L86" s="450">
        <f t="shared" si="15"/>
        <v>10</v>
      </c>
      <c r="M86" s="450">
        <f t="shared" si="16"/>
        <v>4</v>
      </c>
      <c r="N86" s="450">
        <f t="shared" si="17"/>
        <v>0</v>
      </c>
      <c r="O86" s="451">
        <f t="shared" si="20"/>
        <v>180636</v>
      </c>
      <c r="P86" s="451">
        <f t="shared" si="21"/>
        <v>9032</v>
      </c>
      <c r="Q86" s="474">
        <f t="shared" si="22"/>
        <v>18064</v>
      </c>
      <c r="R86" s="475">
        <f t="shared" si="23"/>
        <v>207732</v>
      </c>
      <c r="S86" s="329">
        <v>0</v>
      </c>
      <c r="T86" s="476">
        <f t="shared" si="24"/>
        <v>207732</v>
      </c>
      <c r="U86" s="477" t="e">
        <f>[13]!vnd(T86)</f>
        <v>#NAME?</v>
      </c>
      <c r="V86" s="478" t="e">
        <f>[13]!vnd_us(R86)</f>
        <v>#NAME?</v>
      </c>
      <c r="W86" s="479">
        <f>VLOOKUP(F86,'[14]WC manor'!$F$7:$R$458,13,0)</f>
        <v>218650</v>
      </c>
      <c r="X86" s="476">
        <f t="shared" si="25"/>
        <v>-10918</v>
      </c>
      <c r="Y86" s="479">
        <f>VLOOKUP(F86,'[14]WC manor'!$F$7:$J$458,5,0)</f>
        <v>25</v>
      </c>
      <c r="Z86" s="476">
        <f t="shared" si="26"/>
        <v>-1</v>
      </c>
      <c r="AA86" s="484">
        <f>VLOOKUP(E86,'[12]T6'!$B$6:$F$457,5,0)</f>
        <v>0</v>
      </c>
    </row>
    <row r="87" ht="16.5" customHeight="1" spans="1:27">
      <c r="A87" s="355">
        <v>0</v>
      </c>
      <c r="B87" s="271">
        <f t="shared" si="18"/>
        <v>81</v>
      </c>
      <c r="C87" s="271" t="s">
        <v>146</v>
      </c>
      <c r="D87" s="438">
        <v>1406110575</v>
      </c>
      <c r="E87" s="485" t="s">
        <v>146</v>
      </c>
      <c r="F87" s="432">
        <v>1406110575</v>
      </c>
      <c r="G87" s="433" t="str">
        <f>VLOOKUP(C87,'[11]List chuẩn'!$B$2:$D$512,3,0)</f>
        <v>Nguyễn Bích Thủy</v>
      </c>
      <c r="H87" s="434">
        <f>VLOOKUP(E87,'[12]T6'!$B$6:$C$457,2,0)</f>
        <v>2772</v>
      </c>
      <c r="I87" s="434">
        <v>2772</v>
      </c>
      <c r="J87" s="450">
        <f t="shared" si="19"/>
        <v>0</v>
      </c>
      <c r="K87" s="450">
        <f t="shared" si="14"/>
        <v>0</v>
      </c>
      <c r="L87" s="450">
        <f t="shared" si="15"/>
        <v>0</v>
      </c>
      <c r="M87" s="450">
        <f t="shared" si="16"/>
        <v>0</v>
      </c>
      <c r="N87" s="450">
        <f t="shared" si="17"/>
        <v>0</v>
      </c>
      <c r="O87" s="451">
        <f t="shared" si="20"/>
        <v>0</v>
      </c>
      <c r="P87" s="451">
        <f t="shared" si="21"/>
        <v>0</v>
      </c>
      <c r="Q87" s="474">
        <f t="shared" si="22"/>
        <v>0</v>
      </c>
      <c r="R87" s="475">
        <f t="shared" si="23"/>
        <v>0</v>
      </c>
      <c r="S87" s="329">
        <v>0</v>
      </c>
      <c r="T87" s="476">
        <f t="shared" si="24"/>
        <v>0</v>
      </c>
      <c r="U87" s="477" t="e">
        <f>[13]!vnd(T87)</f>
        <v>#NAME?</v>
      </c>
      <c r="V87" s="478" t="e">
        <f>[13]!vnd_us(R87)</f>
        <v>#NAME?</v>
      </c>
      <c r="W87" s="479">
        <f>VLOOKUP(F87,'[14]WC manor'!$F$7:$R$458,13,0)</f>
        <v>128528</v>
      </c>
      <c r="X87" s="476">
        <f t="shared" si="25"/>
        <v>-128528</v>
      </c>
      <c r="Y87" s="479">
        <f>VLOOKUP(F87,'[14]WC manor'!$F$7:$J$458,5,0)</f>
        <v>16</v>
      </c>
      <c r="Z87" s="476">
        <f t="shared" si="26"/>
        <v>-16</v>
      </c>
      <c r="AA87" s="484" t="str">
        <f>VLOOKUP(E87,'[12]T6'!$B$6:$F$457,5,0)</f>
        <v>Ngày 3/7 Mr.Hưng đã kiểm tra lại, chỉ số đúng. Không ở</v>
      </c>
    </row>
    <row r="88" ht="16.5" customHeight="1" spans="1:27">
      <c r="A88" s="355">
        <v>0</v>
      </c>
      <c r="B88" s="271">
        <f t="shared" si="18"/>
        <v>82</v>
      </c>
      <c r="C88" s="271" t="s">
        <v>147</v>
      </c>
      <c r="D88" s="438">
        <v>1406110576</v>
      </c>
      <c r="E88" s="485" t="s">
        <v>147</v>
      </c>
      <c r="F88" s="432">
        <v>1406110576</v>
      </c>
      <c r="G88" s="433" t="str">
        <f>VLOOKUP(C88,'[11]List chuẩn'!$B$2:$D$512,3,0)</f>
        <v>Đặng Minh Phương</v>
      </c>
      <c r="H88" s="434">
        <f>VLOOKUP(E88,'[12]T6'!$B$6:$C$457,2,0)</f>
        <v>3655</v>
      </c>
      <c r="I88" s="434">
        <v>3639</v>
      </c>
      <c r="J88" s="450">
        <f t="shared" si="19"/>
        <v>16</v>
      </c>
      <c r="K88" s="450">
        <f t="shared" si="14"/>
        <v>10</v>
      </c>
      <c r="L88" s="450">
        <f t="shared" si="15"/>
        <v>6</v>
      </c>
      <c r="M88" s="450">
        <f t="shared" si="16"/>
        <v>0</v>
      </c>
      <c r="N88" s="450">
        <f t="shared" si="17"/>
        <v>0</v>
      </c>
      <c r="O88" s="451">
        <f t="shared" si="20"/>
        <v>111764</v>
      </c>
      <c r="P88" s="451">
        <f t="shared" si="21"/>
        <v>5588</v>
      </c>
      <c r="Q88" s="474">
        <f t="shared" si="22"/>
        <v>11176</v>
      </c>
      <c r="R88" s="475">
        <f t="shared" si="23"/>
        <v>128528</v>
      </c>
      <c r="S88" s="329">
        <v>0</v>
      </c>
      <c r="T88" s="476">
        <f t="shared" si="24"/>
        <v>128528</v>
      </c>
      <c r="U88" s="477" t="e">
        <f>[13]!vnd(T88)</f>
        <v>#NAME?</v>
      </c>
      <c r="V88" s="478" t="e">
        <f>[13]!vnd_us(R88)</f>
        <v>#NAME?</v>
      </c>
      <c r="W88" s="479">
        <f>VLOOKUP(F88,'[14]WC manor'!$F$7:$R$458,13,0)</f>
        <v>164059</v>
      </c>
      <c r="X88" s="476">
        <f t="shared" si="25"/>
        <v>-35531</v>
      </c>
      <c r="Y88" s="479">
        <f>VLOOKUP(F88,'[14]WC manor'!$F$7:$J$458,5,0)</f>
        <v>20</v>
      </c>
      <c r="Z88" s="476">
        <f t="shared" si="26"/>
        <v>-4</v>
      </c>
      <c r="AA88" s="484">
        <f>VLOOKUP(E88,'[12]T6'!$B$6:$F$457,5,0)</f>
        <v>0</v>
      </c>
    </row>
    <row r="89" ht="16.5" customHeight="1" spans="1:27">
      <c r="A89" s="355">
        <v>0</v>
      </c>
      <c r="B89" s="271">
        <f t="shared" si="18"/>
        <v>83</v>
      </c>
      <c r="C89" s="271" t="s">
        <v>148</v>
      </c>
      <c r="D89" s="438">
        <v>1406110577</v>
      </c>
      <c r="E89" s="485" t="s">
        <v>148</v>
      </c>
      <c r="F89" s="432">
        <v>1406110577</v>
      </c>
      <c r="G89" s="433" t="str">
        <f>VLOOKUP(C89,'[11]List chuẩn'!$B$2:$D$512,3,0)</f>
        <v>Nguyễn Thị Thủy</v>
      </c>
      <c r="H89" s="434">
        <f>VLOOKUP(E89,'[12]T6'!$B$6:$C$457,2,0)</f>
        <v>1397</v>
      </c>
      <c r="I89" s="434">
        <v>1375</v>
      </c>
      <c r="J89" s="450">
        <f t="shared" si="19"/>
        <v>22</v>
      </c>
      <c r="K89" s="450">
        <f t="shared" si="14"/>
        <v>10</v>
      </c>
      <c r="L89" s="450">
        <f t="shared" si="15"/>
        <v>10</v>
      </c>
      <c r="M89" s="450">
        <f t="shared" si="16"/>
        <v>2</v>
      </c>
      <c r="N89" s="450">
        <f t="shared" si="17"/>
        <v>0</v>
      </c>
      <c r="O89" s="451">
        <f t="shared" si="20"/>
        <v>161648</v>
      </c>
      <c r="P89" s="451">
        <f t="shared" si="21"/>
        <v>8082</v>
      </c>
      <c r="Q89" s="474">
        <f t="shared" si="22"/>
        <v>16165</v>
      </c>
      <c r="R89" s="475">
        <f t="shared" si="23"/>
        <v>185895</v>
      </c>
      <c r="S89" s="329">
        <v>137411</v>
      </c>
      <c r="T89" s="476">
        <f t="shared" si="24"/>
        <v>323306</v>
      </c>
      <c r="U89" s="477" t="e">
        <f>[13]!vnd(T89)</f>
        <v>#NAME?</v>
      </c>
      <c r="V89" s="478" t="e">
        <f>[13]!vnd_us(R89)</f>
        <v>#NAME?</v>
      </c>
      <c r="W89" s="479">
        <f>VLOOKUP(F89,'[14]WC manor'!$F$7:$R$458,13,0)</f>
        <v>137411</v>
      </c>
      <c r="X89" s="476">
        <f t="shared" si="25"/>
        <v>48484</v>
      </c>
      <c r="Y89" s="479">
        <f>VLOOKUP(F89,'[14]WC manor'!$F$7:$J$458,5,0)</f>
        <v>17</v>
      </c>
      <c r="Z89" s="476">
        <f t="shared" si="26"/>
        <v>5</v>
      </c>
      <c r="AA89" s="484">
        <f>VLOOKUP(E89,'[12]T6'!$B$6:$F$457,5,0)</f>
        <v>0</v>
      </c>
    </row>
    <row r="90" ht="16.5" customHeight="1" spans="1:27">
      <c r="A90" s="435">
        <v>1</v>
      </c>
      <c r="B90" s="271">
        <f t="shared" si="18"/>
        <v>84</v>
      </c>
      <c r="C90" s="271" t="s">
        <v>149</v>
      </c>
      <c r="D90" s="438">
        <v>1406110578</v>
      </c>
      <c r="E90" s="485" t="s">
        <v>149</v>
      </c>
      <c r="F90" s="432">
        <v>1406110578</v>
      </c>
      <c r="G90" s="433" t="str">
        <f>VLOOKUP(C90,'[11]List chuẩn'!$B$2:$D$512,3,0)</f>
        <v>Phạm Thị Hồng Minh</v>
      </c>
      <c r="H90" s="434">
        <f>VLOOKUP(E90,'[12]T6'!$B$6:$C$457,2,0)</f>
        <v>3082</v>
      </c>
      <c r="I90" s="434">
        <v>3067</v>
      </c>
      <c r="J90" s="450">
        <f t="shared" si="19"/>
        <v>15</v>
      </c>
      <c r="K90" s="450">
        <f t="shared" si="14"/>
        <v>10</v>
      </c>
      <c r="L90" s="450">
        <f t="shared" si="15"/>
        <v>5</v>
      </c>
      <c r="M90" s="450">
        <f t="shared" si="16"/>
        <v>0</v>
      </c>
      <c r="N90" s="450">
        <f t="shared" si="17"/>
        <v>0</v>
      </c>
      <c r="O90" s="451">
        <f t="shared" si="20"/>
        <v>104040</v>
      </c>
      <c r="P90" s="451">
        <f t="shared" si="21"/>
        <v>5202</v>
      </c>
      <c r="Q90" s="474">
        <f t="shared" si="22"/>
        <v>10404</v>
      </c>
      <c r="R90" s="475">
        <f t="shared" si="23"/>
        <v>119646</v>
      </c>
      <c r="S90" s="329">
        <v>0</v>
      </c>
      <c r="T90" s="476">
        <f t="shared" si="24"/>
        <v>119646</v>
      </c>
      <c r="U90" s="477" t="e">
        <f>[13]!vnd(T90)</f>
        <v>#NAME?</v>
      </c>
      <c r="V90" s="478" t="e">
        <f>[13]!vnd_us(R90)</f>
        <v>#NAME?</v>
      </c>
      <c r="W90" s="479">
        <f>VLOOKUP(F90,'[14]WC manor'!$F$7:$R$458,13,0)</f>
        <v>119646</v>
      </c>
      <c r="X90" s="476">
        <f t="shared" si="25"/>
        <v>0</v>
      </c>
      <c r="Y90" s="479">
        <f>VLOOKUP(F90,'[14]WC manor'!$F$7:$J$458,5,0)</f>
        <v>15</v>
      </c>
      <c r="Z90" s="476">
        <f t="shared" si="26"/>
        <v>0</v>
      </c>
      <c r="AA90" s="484">
        <f>VLOOKUP(E90,'[12]T6'!$B$6:$F$457,5,0)</f>
        <v>0</v>
      </c>
    </row>
    <row r="91" ht="16.5" customHeight="1" spans="1:27">
      <c r="A91" s="355">
        <v>0</v>
      </c>
      <c r="B91" s="271">
        <f t="shared" si="18"/>
        <v>85</v>
      </c>
      <c r="C91" s="271" t="s">
        <v>150</v>
      </c>
      <c r="D91" s="438">
        <v>1406110579</v>
      </c>
      <c r="E91" s="485" t="s">
        <v>150</v>
      </c>
      <c r="F91" s="432">
        <v>1406110579</v>
      </c>
      <c r="G91" s="433" t="str">
        <f>VLOOKUP(C91,'[11]List chuẩn'!$B$2:$D$512,3,0)</f>
        <v>Vũ  Thị Chuông</v>
      </c>
      <c r="H91" s="434">
        <f>VLOOKUP(E91,'[12]T6'!$B$6:$C$457,2,0)</f>
        <v>1627</v>
      </c>
      <c r="I91" s="434">
        <v>1607</v>
      </c>
      <c r="J91" s="450">
        <f t="shared" si="19"/>
        <v>20</v>
      </c>
      <c r="K91" s="450">
        <f t="shared" si="14"/>
        <v>10</v>
      </c>
      <c r="L91" s="450">
        <f t="shared" si="15"/>
        <v>10</v>
      </c>
      <c r="M91" s="450">
        <f t="shared" si="16"/>
        <v>0</v>
      </c>
      <c r="N91" s="450">
        <f t="shared" si="17"/>
        <v>0</v>
      </c>
      <c r="O91" s="451">
        <f t="shared" si="20"/>
        <v>142660</v>
      </c>
      <c r="P91" s="451">
        <f t="shared" si="21"/>
        <v>7133</v>
      </c>
      <c r="Q91" s="474">
        <f t="shared" si="22"/>
        <v>14266</v>
      </c>
      <c r="R91" s="475">
        <f t="shared" si="23"/>
        <v>164059</v>
      </c>
      <c r="S91" s="329">
        <v>-164059</v>
      </c>
      <c r="T91" s="476">
        <f t="shared" si="24"/>
        <v>0</v>
      </c>
      <c r="U91" s="477" t="e">
        <f>[13]!vnd(T91)</f>
        <v>#NAME?</v>
      </c>
      <c r="V91" s="478" t="e">
        <f>[13]!vnd_us(R91)</f>
        <v>#NAME?</v>
      </c>
      <c r="W91" s="479">
        <f>VLOOKUP(F91,'[14]WC manor'!$F$7:$R$458,13,0)</f>
        <v>164059</v>
      </c>
      <c r="X91" s="476">
        <f t="shared" si="25"/>
        <v>0</v>
      </c>
      <c r="Y91" s="479">
        <f>VLOOKUP(F91,'[14]WC manor'!$F$7:$J$458,5,0)</f>
        <v>20</v>
      </c>
      <c r="Z91" s="476">
        <f t="shared" si="26"/>
        <v>0</v>
      </c>
      <c r="AA91" s="484">
        <f>VLOOKUP(E91,'[12]T6'!$B$6:$F$457,5,0)</f>
        <v>0</v>
      </c>
    </row>
    <row r="92" ht="16.5" customHeight="1" spans="1:27">
      <c r="A92" s="436">
        <v>1</v>
      </c>
      <c r="B92" s="271">
        <f t="shared" si="18"/>
        <v>86</v>
      </c>
      <c r="C92" s="271" t="s">
        <v>151</v>
      </c>
      <c r="D92" s="438">
        <v>1406110580</v>
      </c>
      <c r="E92" s="431" t="s">
        <v>151</v>
      </c>
      <c r="F92" s="432">
        <v>1406110580</v>
      </c>
      <c r="G92" s="433" t="str">
        <f>VLOOKUP(C92,'[11]List chuẩn'!$B$2:$D$512,3,0)</f>
        <v>Lê Thị Hoa</v>
      </c>
      <c r="H92" s="434">
        <f>VLOOKUP(E92,'[12]T6'!$B$6:$C$457,2,0)</f>
        <v>2360</v>
      </c>
      <c r="I92" s="434">
        <v>2347</v>
      </c>
      <c r="J92" s="450">
        <f t="shared" si="19"/>
        <v>13</v>
      </c>
      <c r="K92" s="450">
        <f t="shared" si="14"/>
        <v>10</v>
      </c>
      <c r="L92" s="450">
        <f t="shared" si="15"/>
        <v>3</v>
      </c>
      <c r="M92" s="450">
        <f t="shared" si="16"/>
        <v>0</v>
      </c>
      <c r="N92" s="450">
        <f t="shared" si="17"/>
        <v>0</v>
      </c>
      <c r="O92" s="451">
        <f t="shared" si="20"/>
        <v>88592</v>
      </c>
      <c r="P92" s="451">
        <f t="shared" si="21"/>
        <v>4430</v>
      </c>
      <c r="Q92" s="474">
        <f t="shared" si="22"/>
        <v>8859</v>
      </c>
      <c r="R92" s="475">
        <f t="shared" si="23"/>
        <v>101881</v>
      </c>
      <c r="S92" s="329">
        <v>0</v>
      </c>
      <c r="T92" s="476">
        <f t="shared" si="24"/>
        <v>101881</v>
      </c>
      <c r="U92" s="477" t="e">
        <f>[13]!vnd(T92)</f>
        <v>#NAME?</v>
      </c>
      <c r="V92" s="478" t="e">
        <f>[13]!vnd_us(R92)</f>
        <v>#NAME?</v>
      </c>
      <c r="W92" s="479">
        <f>VLOOKUP(F92,'[14]WC manor'!$F$7:$R$458,13,0)</f>
        <v>128528</v>
      </c>
      <c r="X92" s="476">
        <f t="shared" si="25"/>
        <v>-26647</v>
      </c>
      <c r="Y92" s="479">
        <f>VLOOKUP(F92,'[14]WC manor'!$F$7:$J$458,5,0)</f>
        <v>16</v>
      </c>
      <c r="Z92" s="476">
        <f t="shared" si="26"/>
        <v>-3</v>
      </c>
      <c r="AA92" s="484">
        <f>VLOOKUP(E92,'[12]T6'!$B$6:$F$457,5,0)</f>
        <v>0</v>
      </c>
    </row>
    <row r="93" s="220" customFormat="1" ht="16.5" customHeight="1" spans="1:27">
      <c r="A93" s="271"/>
      <c r="B93" s="271">
        <f t="shared" si="18"/>
        <v>87</v>
      </c>
      <c r="C93" s="271" t="s">
        <v>152</v>
      </c>
      <c r="D93" s="438">
        <v>1406110581</v>
      </c>
      <c r="E93" s="431" t="s">
        <v>152</v>
      </c>
      <c r="F93" s="432">
        <v>1406110581</v>
      </c>
      <c r="G93" s="433" t="str">
        <f>VLOOKUP(C93,'[11]List chuẩn'!$B$2:$D$512,3,0)</f>
        <v>Nguyễn Thị Hoa</v>
      </c>
      <c r="H93" s="434">
        <f>VLOOKUP(E93,'[12]T6'!$B$6:$C$457,2,0)</f>
        <v>3224</v>
      </c>
      <c r="I93" s="434">
        <v>3212</v>
      </c>
      <c r="J93" s="450">
        <f t="shared" si="19"/>
        <v>12</v>
      </c>
      <c r="K93" s="450">
        <f t="shared" si="14"/>
        <v>10</v>
      </c>
      <c r="L93" s="450">
        <f t="shared" si="15"/>
        <v>2</v>
      </c>
      <c r="M93" s="450">
        <f t="shared" si="16"/>
        <v>0</v>
      </c>
      <c r="N93" s="450">
        <f t="shared" si="17"/>
        <v>0</v>
      </c>
      <c r="O93" s="451">
        <f t="shared" si="20"/>
        <v>80868</v>
      </c>
      <c r="P93" s="451">
        <f t="shared" si="21"/>
        <v>4043</v>
      </c>
      <c r="Q93" s="474">
        <f t="shared" si="22"/>
        <v>8087</v>
      </c>
      <c r="R93" s="475">
        <f t="shared" si="23"/>
        <v>92998</v>
      </c>
      <c r="S93" s="329">
        <v>75233</v>
      </c>
      <c r="T93" s="476">
        <f t="shared" si="24"/>
        <v>168231</v>
      </c>
      <c r="U93" s="477" t="e">
        <f>[13]!vnd(T93)</f>
        <v>#NAME?</v>
      </c>
      <c r="V93" s="478" t="e">
        <f>[13]!vnd_us(R93)</f>
        <v>#NAME?</v>
      </c>
      <c r="W93" s="479">
        <f>VLOOKUP(F93,'[14]WC manor'!$F$7:$R$458,13,0)</f>
        <v>75233</v>
      </c>
      <c r="X93" s="476">
        <f t="shared" si="25"/>
        <v>17765</v>
      </c>
      <c r="Y93" s="479">
        <f>VLOOKUP(F93,'[14]WC manor'!$F$7:$J$458,5,0)</f>
        <v>10</v>
      </c>
      <c r="Z93" s="476">
        <f t="shared" si="26"/>
        <v>2</v>
      </c>
      <c r="AA93" s="484">
        <f>VLOOKUP(E93,'[12]T6'!$B$6:$F$457,5,0)</f>
        <v>0</v>
      </c>
    </row>
    <row r="94" ht="16.5" customHeight="1" spans="1:27">
      <c r="A94" s="355">
        <v>0</v>
      </c>
      <c r="B94" s="271">
        <f t="shared" si="18"/>
        <v>88</v>
      </c>
      <c r="C94" s="271" t="s">
        <v>153</v>
      </c>
      <c r="D94" s="438">
        <v>1406111448</v>
      </c>
      <c r="E94" s="431" t="s">
        <v>153</v>
      </c>
      <c r="F94" s="432">
        <v>1406111448</v>
      </c>
      <c r="G94" s="433" t="str">
        <f>VLOOKUP(C94,'[11]List chuẩn'!$B$2:$D$512,3,0)</f>
        <v>Vương Quân Ngọc</v>
      </c>
      <c r="H94" s="434">
        <f>VLOOKUP(E94,'[12]T6'!$B$6:$C$457,2,0)</f>
        <v>2296</v>
      </c>
      <c r="I94" s="434">
        <v>2278</v>
      </c>
      <c r="J94" s="450">
        <f t="shared" si="19"/>
        <v>18</v>
      </c>
      <c r="K94" s="450">
        <f t="shared" si="14"/>
        <v>10</v>
      </c>
      <c r="L94" s="450">
        <f t="shared" si="15"/>
        <v>8</v>
      </c>
      <c r="M94" s="450">
        <f t="shared" si="16"/>
        <v>0</v>
      </c>
      <c r="N94" s="450">
        <f t="shared" si="17"/>
        <v>0</v>
      </c>
      <c r="O94" s="451">
        <f t="shared" si="20"/>
        <v>127212</v>
      </c>
      <c r="P94" s="451">
        <f t="shared" si="21"/>
        <v>6361</v>
      </c>
      <c r="Q94" s="474">
        <f t="shared" si="22"/>
        <v>12721</v>
      </c>
      <c r="R94" s="475">
        <f t="shared" si="23"/>
        <v>146294</v>
      </c>
      <c r="S94" s="329">
        <v>0</v>
      </c>
      <c r="T94" s="476">
        <f t="shared" si="24"/>
        <v>146294</v>
      </c>
      <c r="U94" s="477" t="e">
        <f>[13]!vnd(T94)</f>
        <v>#NAME?</v>
      </c>
      <c r="V94" s="478" t="e">
        <f>[13]!vnd_us(R94)</f>
        <v>#NAME?</v>
      </c>
      <c r="W94" s="479">
        <f>VLOOKUP(F94,'[14]WC manor'!$F$7:$R$458,13,0)</f>
        <v>155177</v>
      </c>
      <c r="X94" s="476">
        <f t="shared" si="25"/>
        <v>-8883</v>
      </c>
      <c r="Y94" s="479">
        <f>VLOOKUP(F94,'[14]WC manor'!$F$7:$J$458,5,0)</f>
        <v>19</v>
      </c>
      <c r="Z94" s="476">
        <f t="shared" si="26"/>
        <v>-1</v>
      </c>
      <c r="AA94" s="484">
        <f>VLOOKUP(E94,'[12]T6'!$B$6:$F$457,5,0)</f>
        <v>0</v>
      </c>
    </row>
    <row r="95" ht="16.5" customHeight="1" spans="1:27">
      <c r="A95" s="355">
        <v>0</v>
      </c>
      <c r="B95" s="271">
        <f t="shared" si="18"/>
        <v>89</v>
      </c>
      <c r="C95" s="271" t="s">
        <v>154</v>
      </c>
      <c r="D95" s="438">
        <v>1406111673</v>
      </c>
      <c r="E95" s="431" t="s">
        <v>154</v>
      </c>
      <c r="F95" s="432">
        <v>1406111673</v>
      </c>
      <c r="G95" s="433" t="str">
        <f>VLOOKUP(C95,'[11]List chuẩn'!$B$2:$D$512,3,0)</f>
        <v>Phạm Văn Côi/ Lê Thị Thanh</v>
      </c>
      <c r="H95" s="434">
        <f>VLOOKUP(E95,'[12]T6'!$B$6:$C$457,2,0)</f>
        <v>2953</v>
      </c>
      <c r="I95" s="434">
        <v>2948</v>
      </c>
      <c r="J95" s="450">
        <f t="shared" si="19"/>
        <v>5</v>
      </c>
      <c r="K95" s="450">
        <f t="shared" si="14"/>
        <v>5</v>
      </c>
      <c r="L95" s="450">
        <f t="shared" si="15"/>
        <v>0</v>
      </c>
      <c r="M95" s="450">
        <f t="shared" si="16"/>
        <v>0</v>
      </c>
      <c r="N95" s="450">
        <f t="shared" si="17"/>
        <v>0</v>
      </c>
      <c r="O95" s="451">
        <f t="shared" si="20"/>
        <v>32710</v>
      </c>
      <c r="P95" s="451">
        <f t="shared" si="21"/>
        <v>1636</v>
      </c>
      <c r="Q95" s="474">
        <f t="shared" si="22"/>
        <v>3271</v>
      </c>
      <c r="R95" s="475">
        <f t="shared" si="23"/>
        <v>37617</v>
      </c>
      <c r="S95" s="329">
        <v>0</v>
      </c>
      <c r="T95" s="476">
        <f t="shared" si="24"/>
        <v>37617</v>
      </c>
      <c r="U95" s="477" t="e">
        <f>[13]!vnd(T95)</f>
        <v>#NAME?</v>
      </c>
      <c r="V95" s="478" t="e">
        <f>[13]!vnd_us(R95)</f>
        <v>#NAME?</v>
      </c>
      <c r="W95" s="479">
        <f>VLOOKUP(F95,'[14]WC manor'!$F$7:$R$458,13,0)</f>
        <v>37617</v>
      </c>
      <c r="X95" s="476">
        <f t="shared" si="25"/>
        <v>0</v>
      </c>
      <c r="Y95" s="479">
        <f>VLOOKUP(F95,'[14]WC manor'!$F$7:$J$458,5,0)</f>
        <v>5</v>
      </c>
      <c r="Z95" s="476">
        <f t="shared" si="26"/>
        <v>0</v>
      </c>
      <c r="AA95" s="484">
        <f>VLOOKUP(E95,'[12]T6'!$B$6:$F$457,5,0)</f>
        <v>0</v>
      </c>
    </row>
    <row r="96" ht="16.5" customHeight="1" spans="1:27">
      <c r="A96" s="355">
        <v>0</v>
      </c>
      <c r="B96" s="271">
        <f t="shared" si="18"/>
        <v>90</v>
      </c>
      <c r="C96" s="271" t="s">
        <v>155</v>
      </c>
      <c r="D96" s="438">
        <v>1406111674</v>
      </c>
      <c r="E96" s="431" t="s">
        <v>155</v>
      </c>
      <c r="F96" s="432">
        <v>1406111674</v>
      </c>
      <c r="G96" s="433" t="str">
        <f>VLOOKUP(C96,'[11]List chuẩn'!$B$2:$D$512,3,0)</f>
        <v>Vũ Văn Tiến</v>
      </c>
      <c r="H96" s="434">
        <f>VLOOKUP(E96,'[12]T6'!$B$6:$C$457,2,0)</f>
        <v>1924</v>
      </c>
      <c r="I96" s="434">
        <v>1918</v>
      </c>
      <c r="J96" s="450">
        <f t="shared" si="19"/>
        <v>6</v>
      </c>
      <c r="K96" s="450">
        <f t="shared" si="14"/>
        <v>6</v>
      </c>
      <c r="L96" s="450">
        <f t="shared" si="15"/>
        <v>0</v>
      </c>
      <c r="M96" s="450">
        <f t="shared" si="16"/>
        <v>0</v>
      </c>
      <c r="N96" s="450">
        <f t="shared" si="17"/>
        <v>0</v>
      </c>
      <c r="O96" s="451">
        <f t="shared" si="20"/>
        <v>39252</v>
      </c>
      <c r="P96" s="451">
        <f t="shared" si="21"/>
        <v>1963</v>
      </c>
      <c r="Q96" s="474">
        <f t="shared" si="22"/>
        <v>3925</v>
      </c>
      <c r="R96" s="475">
        <f t="shared" si="23"/>
        <v>45140</v>
      </c>
      <c r="S96" s="329">
        <v>0</v>
      </c>
      <c r="T96" s="476">
        <f t="shared" si="24"/>
        <v>45140</v>
      </c>
      <c r="U96" s="477" t="e">
        <f>[13]!vnd(T96)</f>
        <v>#NAME?</v>
      </c>
      <c r="V96" s="478" t="e">
        <f>[13]!vnd_us(R96)</f>
        <v>#NAME?</v>
      </c>
      <c r="W96" s="479">
        <f>VLOOKUP(F96,'[14]WC manor'!$F$7:$R$458,13,0)</f>
        <v>45140</v>
      </c>
      <c r="X96" s="476">
        <f t="shared" si="25"/>
        <v>0</v>
      </c>
      <c r="Y96" s="479">
        <f>VLOOKUP(F96,'[14]WC manor'!$F$7:$J$458,5,0)</f>
        <v>6</v>
      </c>
      <c r="Z96" s="476">
        <f t="shared" si="26"/>
        <v>0</v>
      </c>
      <c r="AA96" s="484">
        <f>VLOOKUP(E96,'[12]T6'!$B$6:$F$457,5,0)</f>
        <v>0</v>
      </c>
    </row>
    <row r="97" ht="16.5" customHeight="1" spans="1:27">
      <c r="A97" s="355">
        <v>0</v>
      </c>
      <c r="B97" s="271">
        <f t="shared" si="18"/>
        <v>91</v>
      </c>
      <c r="C97" s="437" t="s">
        <v>156</v>
      </c>
      <c r="D97" s="438">
        <v>1406110120</v>
      </c>
      <c r="E97" s="431" t="s">
        <v>156</v>
      </c>
      <c r="F97" s="432">
        <v>1406110120</v>
      </c>
      <c r="G97" s="433" t="str">
        <f>VLOOKUP(C97,'[11]List chuẩn'!$B$2:$D$512,3,0)</f>
        <v>Điền Kiều Hồng Hạnh</v>
      </c>
      <c r="H97" s="434">
        <f>VLOOKUP(E97,'[12]T6'!$B$6:$C$457,2,0)</f>
        <v>2915</v>
      </c>
      <c r="I97" s="434">
        <v>2900</v>
      </c>
      <c r="J97" s="450">
        <f t="shared" si="19"/>
        <v>15</v>
      </c>
      <c r="K97" s="450">
        <f t="shared" si="14"/>
        <v>10</v>
      </c>
      <c r="L97" s="450">
        <f t="shared" si="15"/>
        <v>5</v>
      </c>
      <c r="M97" s="450">
        <f t="shared" si="16"/>
        <v>0</v>
      </c>
      <c r="N97" s="450">
        <f t="shared" si="17"/>
        <v>0</v>
      </c>
      <c r="O97" s="451">
        <f t="shared" si="20"/>
        <v>104040</v>
      </c>
      <c r="P97" s="451">
        <f t="shared" si="21"/>
        <v>5202</v>
      </c>
      <c r="Q97" s="474">
        <f t="shared" si="22"/>
        <v>10404</v>
      </c>
      <c r="R97" s="475">
        <f t="shared" si="23"/>
        <v>119646</v>
      </c>
      <c r="S97" s="329">
        <v>0</v>
      </c>
      <c r="T97" s="476">
        <f t="shared" si="24"/>
        <v>119646</v>
      </c>
      <c r="U97" s="477" t="e">
        <f>[13]!vnd(T97)</f>
        <v>#NAME?</v>
      </c>
      <c r="V97" s="478" t="e">
        <f>[13]!vnd_us(R97)</f>
        <v>#NAME?</v>
      </c>
      <c r="W97" s="479">
        <f>VLOOKUP(F97,'[14]WC manor'!$F$7:$R$458,13,0)</f>
        <v>128528</v>
      </c>
      <c r="X97" s="476">
        <f t="shared" si="25"/>
        <v>-8882</v>
      </c>
      <c r="Y97" s="479">
        <f>VLOOKUP(F97,'[14]WC manor'!$F$7:$J$458,5,0)</f>
        <v>16</v>
      </c>
      <c r="Z97" s="476">
        <f t="shared" si="26"/>
        <v>-1</v>
      </c>
      <c r="AA97" s="484">
        <f>VLOOKUP(E97,'[12]T6'!$B$6:$F$457,5,0)</f>
        <v>0</v>
      </c>
    </row>
    <row r="98" ht="16.5" customHeight="1" spans="1:27">
      <c r="A98" s="435">
        <v>1</v>
      </c>
      <c r="B98" s="271">
        <f t="shared" si="18"/>
        <v>92</v>
      </c>
      <c r="C98" s="271" t="s">
        <v>157</v>
      </c>
      <c r="D98" s="438">
        <v>1406110585</v>
      </c>
      <c r="E98" s="431" t="s">
        <v>157</v>
      </c>
      <c r="F98" s="432">
        <v>1406110585</v>
      </c>
      <c r="G98" s="433" t="str">
        <f>VLOOKUP(C98,'[11]List chuẩn'!$B$2:$D$512,3,0)</f>
        <v>Phạm Thị Tuyết Mai</v>
      </c>
      <c r="H98" s="434">
        <f>VLOOKUP(E98,'[12]T6'!$B$6:$C$457,2,0)</f>
        <v>4361</v>
      </c>
      <c r="I98" s="434">
        <v>4338</v>
      </c>
      <c r="J98" s="450">
        <f t="shared" si="19"/>
        <v>23</v>
      </c>
      <c r="K98" s="450">
        <f t="shared" si="14"/>
        <v>10</v>
      </c>
      <c r="L98" s="450">
        <f t="shared" si="15"/>
        <v>10</v>
      </c>
      <c r="M98" s="450">
        <f t="shared" si="16"/>
        <v>3</v>
      </c>
      <c r="N98" s="450">
        <f t="shared" si="17"/>
        <v>0</v>
      </c>
      <c r="O98" s="451">
        <f t="shared" si="20"/>
        <v>171142</v>
      </c>
      <c r="P98" s="451">
        <f t="shared" si="21"/>
        <v>8557</v>
      </c>
      <c r="Q98" s="474">
        <f t="shared" si="22"/>
        <v>17114</v>
      </c>
      <c r="R98" s="475">
        <f t="shared" si="23"/>
        <v>196813</v>
      </c>
      <c r="S98" s="329">
        <v>0</v>
      </c>
      <c r="T98" s="476">
        <f t="shared" si="24"/>
        <v>196813</v>
      </c>
      <c r="U98" s="477" t="e">
        <f>[13]!vnd(T98)</f>
        <v>#NAME?</v>
      </c>
      <c r="V98" s="478" t="e">
        <f>[13]!vnd_us(R98)</f>
        <v>#NAME?</v>
      </c>
      <c r="W98" s="479">
        <f>VLOOKUP(F98,'[14]WC manor'!$F$7:$R$458,13,0)</f>
        <v>155177</v>
      </c>
      <c r="X98" s="476">
        <f t="shared" si="25"/>
        <v>41636</v>
      </c>
      <c r="Y98" s="479">
        <f>VLOOKUP(F98,'[14]WC manor'!$F$7:$J$458,5,0)</f>
        <v>19</v>
      </c>
      <c r="Z98" s="476">
        <f t="shared" si="26"/>
        <v>4</v>
      </c>
      <c r="AA98" s="484">
        <f>VLOOKUP(E98,'[12]T6'!$B$6:$F$457,5,0)</f>
        <v>0</v>
      </c>
    </row>
    <row r="99" ht="16.5" customHeight="1" spans="1:27">
      <c r="A99" s="436">
        <v>1</v>
      </c>
      <c r="B99" s="271">
        <f t="shared" si="18"/>
        <v>93</v>
      </c>
      <c r="C99" s="271" t="s">
        <v>158</v>
      </c>
      <c r="D99" s="438">
        <v>1406110586</v>
      </c>
      <c r="E99" s="431" t="s">
        <v>158</v>
      </c>
      <c r="F99" s="432">
        <v>1406110586</v>
      </c>
      <c r="G99" s="433" t="str">
        <f>VLOOKUP(C99,'[11]List chuẩn'!$B$2:$D$512,3,0)</f>
        <v>Vũ Tất Vương</v>
      </c>
      <c r="H99" s="434">
        <f>VLOOKUP(E99,'[12]T6'!$B$6:$C$457,2,0)</f>
        <v>3582</v>
      </c>
      <c r="I99" s="434">
        <v>3574</v>
      </c>
      <c r="J99" s="450">
        <f t="shared" si="19"/>
        <v>8</v>
      </c>
      <c r="K99" s="450">
        <f t="shared" si="14"/>
        <v>8</v>
      </c>
      <c r="L99" s="450">
        <f t="shared" si="15"/>
        <v>0</v>
      </c>
      <c r="M99" s="450">
        <f t="shared" si="16"/>
        <v>0</v>
      </c>
      <c r="N99" s="450">
        <f t="shared" si="17"/>
        <v>0</v>
      </c>
      <c r="O99" s="451">
        <f t="shared" si="20"/>
        <v>52336</v>
      </c>
      <c r="P99" s="451">
        <f t="shared" si="21"/>
        <v>2617</v>
      </c>
      <c r="Q99" s="474">
        <f t="shared" si="22"/>
        <v>5234</v>
      </c>
      <c r="R99" s="475">
        <f t="shared" si="23"/>
        <v>60187</v>
      </c>
      <c r="S99" s="329">
        <v>32756</v>
      </c>
      <c r="T99" s="476">
        <f t="shared" si="24"/>
        <v>92943</v>
      </c>
      <c r="U99" s="477" t="e">
        <f>[13]!vnd(T99)</f>
        <v>#NAME?</v>
      </c>
      <c r="V99" s="478" t="e">
        <f>[13]!vnd_us(R99)</f>
        <v>#NAME?</v>
      </c>
      <c r="W99" s="479">
        <f>VLOOKUP(F99,'[14]WC manor'!$F$7:$R$458,13,0)</f>
        <v>37617</v>
      </c>
      <c r="X99" s="476">
        <f t="shared" si="25"/>
        <v>22570</v>
      </c>
      <c r="Y99" s="479">
        <f>VLOOKUP(F99,'[14]WC manor'!$F$7:$J$458,5,0)</f>
        <v>5</v>
      </c>
      <c r="Z99" s="476">
        <f t="shared" si="26"/>
        <v>3</v>
      </c>
      <c r="AA99" s="484">
        <f>VLOOKUP(E99,'[12]T6'!$B$6:$F$457,5,0)</f>
        <v>0</v>
      </c>
    </row>
    <row r="100" ht="16.5" customHeight="1" spans="1:27">
      <c r="A100" s="355">
        <v>0</v>
      </c>
      <c r="B100" s="271">
        <f t="shared" si="18"/>
        <v>94</v>
      </c>
      <c r="C100" s="271" t="s">
        <v>159</v>
      </c>
      <c r="D100" s="438">
        <v>1406111425</v>
      </c>
      <c r="E100" s="431" t="s">
        <v>159</v>
      </c>
      <c r="F100" s="432">
        <v>1406111425</v>
      </c>
      <c r="G100" s="433" t="str">
        <f>VLOOKUP(C100,'[11]List chuẩn'!$B$2:$D$512,3,0)</f>
        <v>Nguyễn Thị Thu Hà</v>
      </c>
      <c r="H100" s="434">
        <f>VLOOKUP(E100,'[12]T6'!$B$6:$C$457,2,0)</f>
        <v>5012</v>
      </c>
      <c r="I100" s="434">
        <v>5011</v>
      </c>
      <c r="J100" s="450">
        <f t="shared" si="19"/>
        <v>1</v>
      </c>
      <c r="K100" s="450">
        <f t="shared" si="14"/>
        <v>1</v>
      </c>
      <c r="L100" s="450">
        <f t="shared" si="15"/>
        <v>0</v>
      </c>
      <c r="M100" s="450">
        <f t="shared" si="16"/>
        <v>0</v>
      </c>
      <c r="N100" s="450">
        <f t="shared" si="17"/>
        <v>0</v>
      </c>
      <c r="O100" s="451">
        <f t="shared" si="20"/>
        <v>6542</v>
      </c>
      <c r="P100" s="451">
        <f t="shared" si="21"/>
        <v>327</v>
      </c>
      <c r="Q100" s="474">
        <f t="shared" si="22"/>
        <v>654</v>
      </c>
      <c r="R100" s="475">
        <f t="shared" si="23"/>
        <v>7523</v>
      </c>
      <c r="S100" s="329">
        <v>0</v>
      </c>
      <c r="T100" s="476">
        <f t="shared" si="24"/>
        <v>7523</v>
      </c>
      <c r="U100" s="477" t="e">
        <f>[13]!vnd(T100)</f>
        <v>#NAME?</v>
      </c>
      <c r="V100" s="478" t="e">
        <f>[13]!vnd_us(R100)</f>
        <v>#NAME?</v>
      </c>
      <c r="W100" s="479">
        <f>VLOOKUP(F100,'[14]WC manor'!$F$7:$R$458,13,0)</f>
        <v>0</v>
      </c>
      <c r="X100" s="476">
        <f t="shared" si="25"/>
        <v>7523</v>
      </c>
      <c r="Y100" s="479">
        <f>VLOOKUP(F100,'[14]WC manor'!$F$7:$J$458,5,0)</f>
        <v>0</v>
      </c>
      <c r="Z100" s="476">
        <f t="shared" si="26"/>
        <v>1</v>
      </c>
      <c r="AA100" s="484">
        <f>VLOOKUP(E100,'[12]T6'!$B$6:$F$457,5,0)</f>
        <v>0</v>
      </c>
    </row>
    <row r="101" ht="16.5" customHeight="1" spans="1:27">
      <c r="A101" s="436">
        <v>1</v>
      </c>
      <c r="B101" s="271">
        <f t="shared" si="18"/>
        <v>95</v>
      </c>
      <c r="C101" s="271" t="s">
        <v>160</v>
      </c>
      <c r="D101" s="438">
        <v>1406110587</v>
      </c>
      <c r="E101" s="431" t="s">
        <v>160</v>
      </c>
      <c r="F101" s="432">
        <v>1406110587</v>
      </c>
      <c r="G101" s="433" t="str">
        <f>VLOOKUP(C101,'[11]List chuẩn'!$B$2:$D$512,3,0)</f>
        <v>Nguyễn Thanh Thuỷ</v>
      </c>
      <c r="H101" s="434">
        <f>VLOOKUP(E101,'[12]T6'!$B$6:$C$457,2,0)</f>
        <v>4090</v>
      </c>
      <c r="I101" s="434">
        <v>4073</v>
      </c>
      <c r="J101" s="450">
        <f t="shared" si="19"/>
        <v>17</v>
      </c>
      <c r="K101" s="450">
        <f t="shared" si="14"/>
        <v>10</v>
      </c>
      <c r="L101" s="450">
        <f t="shared" si="15"/>
        <v>7</v>
      </c>
      <c r="M101" s="450">
        <f t="shared" si="16"/>
        <v>0</v>
      </c>
      <c r="N101" s="450">
        <f t="shared" si="17"/>
        <v>0</v>
      </c>
      <c r="O101" s="451">
        <f t="shared" si="20"/>
        <v>119488</v>
      </c>
      <c r="P101" s="451">
        <f t="shared" si="21"/>
        <v>5974</v>
      </c>
      <c r="Q101" s="474">
        <f t="shared" si="22"/>
        <v>11949</v>
      </c>
      <c r="R101" s="475">
        <f t="shared" si="23"/>
        <v>137411</v>
      </c>
      <c r="S101" s="329">
        <v>0</v>
      </c>
      <c r="T101" s="476">
        <f t="shared" si="24"/>
        <v>137411</v>
      </c>
      <c r="U101" s="477" t="e">
        <f>[13]!vnd(T101)</f>
        <v>#NAME?</v>
      </c>
      <c r="V101" s="478" t="e">
        <f>[13]!vnd_us(R101)</f>
        <v>#NAME?</v>
      </c>
      <c r="W101" s="479">
        <f>VLOOKUP(F101,'[14]WC manor'!$F$7:$R$458,13,0)</f>
        <v>146294</v>
      </c>
      <c r="X101" s="476">
        <f t="shared" si="25"/>
        <v>-8883</v>
      </c>
      <c r="Y101" s="479">
        <f>VLOOKUP(F101,'[14]WC manor'!$F$7:$J$458,5,0)</f>
        <v>18</v>
      </c>
      <c r="Z101" s="476">
        <f t="shared" si="26"/>
        <v>-1</v>
      </c>
      <c r="AA101" s="484">
        <f>VLOOKUP(E101,'[12]T6'!$B$6:$F$457,5,0)</f>
        <v>0</v>
      </c>
    </row>
    <row r="102" ht="16.5" customHeight="1" spans="1:27">
      <c r="A102" s="435">
        <v>1</v>
      </c>
      <c r="B102" s="271">
        <f t="shared" si="18"/>
        <v>96</v>
      </c>
      <c r="C102" s="271" t="s">
        <v>161</v>
      </c>
      <c r="D102" s="438">
        <v>1406110588</v>
      </c>
      <c r="E102" s="431" t="s">
        <v>161</v>
      </c>
      <c r="F102" s="432">
        <v>1406110588</v>
      </c>
      <c r="G102" s="433" t="str">
        <f>VLOOKUP(C102,'[11]List chuẩn'!$B$2:$D$512,3,0)</f>
        <v>Phạm Khánh Sơn</v>
      </c>
      <c r="H102" s="434">
        <f>VLOOKUP(E102,'[12]T6'!$B$6:$C$457,2,0)</f>
        <v>2327</v>
      </c>
      <c r="I102" s="434">
        <v>2316</v>
      </c>
      <c r="J102" s="450">
        <f t="shared" si="19"/>
        <v>11</v>
      </c>
      <c r="K102" s="450">
        <f t="shared" si="14"/>
        <v>10</v>
      </c>
      <c r="L102" s="450">
        <f t="shared" si="15"/>
        <v>1</v>
      </c>
      <c r="M102" s="450">
        <f t="shared" si="16"/>
        <v>0</v>
      </c>
      <c r="N102" s="450">
        <f t="shared" si="17"/>
        <v>0</v>
      </c>
      <c r="O102" s="451">
        <f t="shared" si="20"/>
        <v>73144</v>
      </c>
      <c r="P102" s="451">
        <f t="shared" si="21"/>
        <v>3657</v>
      </c>
      <c r="Q102" s="474">
        <f t="shared" si="22"/>
        <v>7314</v>
      </c>
      <c r="R102" s="475">
        <f t="shared" si="23"/>
        <v>84115</v>
      </c>
      <c r="S102" s="329">
        <v>-84115</v>
      </c>
      <c r="T102" s="476">
        <f t="shared" si="24"/>
        <v>0</v>
      </c>
      <c r="U102" s="477" t="e">
        <f>[13]!vnd(T102)</f>
        <v>#NAME?</v>
      </c>
      <c r="V102" s="478" t="e">
        <f>[13]!vnd_us(R102)</f>
        <v>#NAME?</v>
      </c>
      <c r="W102" s="479">
        <f>VLOOKUP(F102,'[14]WC manor'!$F$7:$R$458,13,0)</f>
        <v>84115</v>
      </c>
      <c r="X102" s="476">
        <f t="shared" si="25"/>
        <v>0</v>
      </c>
      <c r="Y102" s="479">
        <f>VLOOKUP(F102,'[14]WC manor'!$F$7:$J$458,5,0)</f>
        <v>11</v>
      </c>
      <c r="Z102" s="476">
        <f t="shared" si="26"/>
        <v>0</v>
      </c>
      <c r="AA102" s="484">
        <f>VLOOKUP(E102,'[12]T6'!$B$6:$F$457,5,0)</f>
        <v>0</v>
      </c>
    </row>
    <row r="103" ht="16.5" customHeight="1" spans="1:27">
      <c r="A103" s="355">
        <v>0</v>
      </c>
      <c r="B103" s="271">
        <f t="shared" si="18"/>
        <v>97</v>
      </c>
      <c r="C103" s="271" t="s">
        <v>162</v>
      </c>
      <c r="D103" s="438">
        <v>1406110589</v>
      </c>
      <c r="E103" s="431" t="s">
        <v>162</v>
      </c>
      <c r="F103" s="432">
        <v>1406110589</v>
      </c>
      <c r="G103" s="433" t="str">
        <f>VLOOKUP(C103,'[11]List chuẩn'!$B$2:$D$512,3,0)</f>
        <v>Nguyễn Hồng Hải / Nguyễn Thị Thanh Lịch</v>
      </c>
      <c r="H103" s="434">
        <f>VLOOKUP(E103,'[12]T6'!$B$6:$C$457,2,0)</f>
        <v>2791</v>
      </c>
      <c r="I103" s="434">
        <v>2787</v>
      </c>
      <c r="J103" s="450">
        <f t="shared" si="19"/>
        <v>4</v>
      </c>
      <c r="K103" s="450">
        <f t="shared" si="14"/>
        <v>4</v>
      </c>
      <c r="L103" s="450">
        <f t="shared" si="15"/>
        <v>0</v>
      </c>
      <c r="M103" s="450">
        <f t="shared" si="16"/>
        <v>0</v>
      </c>
      <c r="N103" s="450">
        <f t="shared" si="17"/>
        <v>0</v>
      </c>
      <c r="O103" s="451">
        <f t="shared" si="20"/>
        <v>26168</v>
      </c>
      <c r="P103" s="451">
        <f t="shared" si="21"/>
        <v>1308</v>
      </c>
      <c r="Q103" s="474">
        <f t="shared" si="22"/>
        <v>2617</v>
      </c>
      <c r="R103" s="475">
        <f t="shared" si="23"/>
        <v>30093</v>
      </c>
      <c r="S103" s="329">
        <v>0</v>
      </c>
      <c r="T103" s="476">
        <f t="shared" si="24"/>
        <v>30093</v>
      </c>
      <c r="U103" s="477" t="e">
        <f>[13]!vnd(T103)</f>
        <v>#NAME?</v>
      </c>
      <c r="V103" s="478" t="e">
        <f>[13]!vnd_us(R103)</f>
        <v>#NAME?</v>
      </c>
      <c r="W103" s="479">
        <f>VLOOKUP(F103,'[14]WC manor'!$F$7:$R$458,13,0)</f>
        <v>92998</v>
      </c>
      <c r="X103" s="476">
        <f t="shared" si="25"/>
        <v>-62905</v>
      </c>
      <c r="Y103" s="479">
        <f>VLOOKUP(F103,'[14]WC manor'!$F$7:$J$458,5,0)</f>
        <v>12</v>
      </c>
      <c r="Z103" s="476">
        <f t="shared" si="26"/>
        <v>-8</v>
      </c>
      <c r="AA103" s="484">
        <f>VLOOKUP(E103,'[12]T6'!$B$6:$F$457,5,0)</f>
        <v>0</v>
      </c>
    </row>
    <row r="104" ht="16.5" customHeight="1" spans="1:27">
      <c r="A104" s="355">
        <v>0</v>
      </c>
      <c r="B104" s="271">
        <f t="shared" ref="B104:B135" si="27">B103+1</f>
        <v>98</v>
      </c>
      <c r="C104" s="271" t="s">
        <v>163</v>
      </c>
      <c r="D104" s="438">
        <v>1406110590</v>
      </c>
      <c r="E104" s="431" t="s">
        <v>163</v>
      </c>
      <c r="F104" s="432">
        <v>1406110590</v>
      </c>
      <c r="G104" s="433" t="str">
        <f>VLOOKUP(C104,'[11]List chuẩn'!$B$2:$D$512,3,0)</f>
        <v>Nguyễn Tiến Lập / Nguyễn Hương Ly</v>
      </c>
      <c r="H104" s="434">
        <f>VLOOKUP(E104,'[12]T6'!$B$6:$C$457,2,0)</f>
        <v>2890</v>
      </c>
      <c r="I104" s="434">
        <v>2876</v>
      </c>
      <c r="J104" s="450">
        <f t="shared" si="19"/>
        <v>14</v>
      </c>
      <c r="K104" s="450">
        <f t="shared" si="14"/>
        <v>10</v>
      </c>
      <c r="L104" s="450">
        <f t="shared" si="15"/>
        <v>4</v>
      </c>
      <c r="M104" s="450">
        <f t="shared" si="16"/>
        <v>0</v>
      </c>
      <c r="N104" s="450">
        <f t="shared" si="17"/>
        <v>0</v>
      </c>
      <c r="O104" s="451">
        <f t="shared" si="20"/>
        <v>96316</v>
      </c>
      <c r="P104" s="451">
        <f t="shared" si="21"/>
        <v>4816</v>
      </c>
      <c r="Q104" s="474">
        <f t="shared" si="22"/>
        <v>9632</v>
      </c>
      <c r="R104" s="475">
        <f t="shared" si="23"/>
        <v>110764</v>
      </c>
      <c r="S104" s="329">
        <v>0</v>
      </c>
      <c r="T104" s="476">
        <f t="shared" si="24"/>
        <v>110764</v>
      </c>
      <c r="U104" s="477" t="e">
        <f>[13]!vnd(T104)</f>
        <v>#NAME?</v>
      </c>
      <c r="V104" s="478" t="e">
        <f>[13]!vnd_us(R104)</f>
        <v>#NAME?</v>
      </c>
      <c r="W104" s="479">
        <f>VLOOKUP(F104,'[14]WC manor'!$F$7:$R$458,13,0)</f>
        <v>92998</v>
      </c>
      <c r="X104" s="476">
        <f t="shared" si="25"/>
        <v>17766</v>
      </c>
      <c r="Y104" s="479">
        <f>VLOOKUP(F104,'[14]WC manor'!$F$7:$J$458,5,0)</f>
        <v>12</v>
      </c>
      <c r="Z104" s="476">
        <f t="shared" si="26"/>
        <v>2</v>
      </c>
      <c r="AA104" s="484">
        <f>VLOOKUP(E104,'[12]T6'!$B$6:$F$457,5,0)</f>
        <v>0</v>
      </c>
    </row>
    <row r="105" ht="16.5" customHeight="1" spans="1:27">
      <c r="A105" s="355">
        <v>0</v>
      </c>
      <c r="B105" s="271">
        <f t="shared" si="27"/>
        <v>99</v>
      </c>
      <c r="C105" s="271" t="s">
        <v>164</v>
      </c>
      <c r="D105" s="438">
        <v>1406110591</v>
      </c>
      <c r="E105" s="431" t="s">
        <v>164</v>
      </c>
      <c r="F105" s="432">
        <v>1406110591</v>
      </c>
      <c r="G105" s="433" t="str">
        <f>VLOOKUP(C105,'[11]List chuẩn'!$B$2:$D$512,3,0)</f>
        <v>Lương Sỹ Pháp</v>
      </c>
      <c r="H105" s="434">
        <f>VLOOKUP(E105,'[12]T6'!$B$6:$C$457,2,0)</f>
        <v>3217</v>
      </c>
      <c r="I105" s="434">
        <v>3188</v>
      </c>
      <c r="J105" s="450">
        <f t="shared" si="19"/>
        <v>29</v>
      </c>
      <c r="K105" s="450">
        <f t="shared" si="14"/>
        <v>10</v>
      </c>
      <c r="L105" s="450">
        <f t="shared" si="15"/>
        <v>10</v>
      </c>
      <c r="M105" s="450">
        <f t="shared" si="16"/>
        <v>9</v>
      </c>
      <c r="N105" s="450">
        <f t="shared" si="17"/>
        <v>0</v>
      </c>
      <c r="O105" s="451">
        <f t="shared" si="20"/>
        <v>228106</v>
      </c>
      <c r="P105" s="451">
        <f t="shared" si="21"/>
        <v>11405</v>
      </c>
      <c r="Q105" s="474">
        <f t="shared" si="22"/>
        <v>22811</v>
      </c>
      <c r="R105" s="475">
        <f t="shared" si="23"/>
        <v>262322</v>
      </c>
      <c r="S105" s="329">
        <v>743294</v>
      </c>
      <c r="T105" s="476">
        <f t="shared" si="24"/>
        <v>1005616</v>
      </c>
      <c r="U105" s="477" t="e">
        <f>[13]!vnd(T105)</f>
        <v>#NAME?</v>
      </c>
      <c r="V105" s="478" t="e">
        <f>[13]!vnd_us(R105)</f>
        <v>#NAME?</v>
      </c>
      <c r="W105" s="479">
        <f>VLOOKUP(F105,'[14]WC manor'!$F$7:$R$458,13,0)</f>
        <v>251404</v>
      </c>
      <c r="X105" s="476">
        <f t="shared" si="25"/>
        <v>10918</v>
      </c>
      <c r="Y105" s="479">
        <f>VLOOKUP(F105,'[14]WC manor'!$F$7:$J$458,5,0)</f>
        <v>28</v>
      </c>
      <c r="Z105" s="476">
        <f t="shared" si="26"/>
        <v>1</v>
      </c>
      <c r="AA105" s="484">
        <f>VLOOKUP(E105,'[12]T6'!$B$6:$F$457,5,0)</f>
        <v>0</v>
      </c>
    </row>
    <row r="106" ht="16.5" customHeight="1" spans="1:27">
      <c r="A106" s="355">
        <v>0</v>
      </c>
      <c r="B106" s="271">
        <f t="shared" si="27"/>
        <v>100</v>
      </c>
      <c r="C106" s="271" t="s">
        <v>165</v>
      </c>
      <c r="D106" s="438">
        <v>1406110592</v>
      </c>
      <c r="E106" s="431" t="s">
        <v>165</v>
      </c>
      <c r="F106" s="432">
        <v>1406110592</v>
      </c>
      <c r="G106" s="433" t="str">
        <f>VLOOKUP(C106,'[11]List chuẩn'!$B$2:$D$512,3,0)</f>
        <v>Nguyễn Chí Chung</v>
      </c>
      <c r="H106" s="434">
        <f>VLOOKUP(E106,'[12]T6'!$B$6:$C$457,2,0)</f>
        <v>2253</v>
      </c>
      <c r="I106" s="434">
        <v>2236</v>
      </c>
      <c r="J106" s="450">
        <f t="shared" si="19"/>
        <v>17</v>
      </c>
      <c r="K106" s="450">
        <f t="shared" si="14"/>
        <v>10</v>
      </c>
      <c r="L106" s="450">
        <f t="shared" si="15"/>
        <v>7</v>
      </c>
      <c r="M106" s="450">
        <f t="shared" si="16"/>
        <v>0</v>
      </c>
      <c r="N106" s="450">
        <f t="shared" si="17"/>
        <v>0</v>
      </c>
      <c r="O106" s="451">
        <f t="shared" si="20"/>
        <v>119488</v>
      </c>
      <c r="P106" s="451">
        <f t="shared" si="21"/>
        <v>5974</v>
      </c>
      <c r="Q106" s="474">
        <f t="shared" si="22"/>
        <v>11949</v>
      </c>
      <c r="R106" s="475">
        <f t="shared" si="23"/>
        <v>137411</v>
      </c>
      <c r="S106" s="329">
        <v>0</v>
      </c>
      <c r="T106" s="476">
        <f t="shared" si="24"/>
        <v>137411</v>
      </c>
      <c r="U106" s="477" t="e">
        <f>[13]!vnd(T106)</f>
        <v>#NAME?</v>
      </c>
      <c r="V106" s="478" t="e">
        <f>[13]!vnd_us(R106)</f>
        <v>#NAME?</v>
      </c>
      <c r="W106" s="479">
        <f>VLOOKUP(F106,'[14]WC manor'!$F$7:$R$458,13,0)</f>
        <v>92998</v>
      </c>
      <c r="X106" s="476">
        <f t="shared" si="25"/>
        <v>44413</v>
      </c>
      <c r="Y106" s="479">
        <f>VLOOKUP(F106,'[14]WC manor'!$F$7:$J$458,5,0)</f>
        <v>12</v>
      </c>
      <c r="Z106" s="476">
        <f t="shared" si="26"/>
        <v>5</v>
      </c>
      <c r="AA106" s="484">
        <f>VLOOKUP(E106,'[12]T6'!$B$6:$F$457,5,0)</f>
        <v>0</v>
      </c>
    </row>
    <row r="107" s="220" customFormat="1" ht="16.5" customHeight="1" spans="1:27">
      <c r="A107" s="490">
        <v>1</v>
      </c>
      <c r="B107" s="271">
        <f t="shared" si="27"/>
        <v>101</v>
      </c>
      <c r="C107" s="271" t="s">
        <v>166</v>
      </c>
      <c r="D107" s="438">
        <v>1406110593</v>
      </c>
      <c r="E107" s="431" t="s">
        <v>166</v>
      </c>
      <c r="F107" s="432">
        <v>1406110593</v>
      </c>
      <c r="G107" s="433" t="str">
        <f>VLOOKUP(C107,'[11]List chuẩn'!$B$2:$D$512,3,0)</f>
        <v>Trần Thị Huệ</v>
      </c>
      <c r="H107" s="434">
        <f>VLOOKUP(E107,'[12]T6'!$B$6:$C$457,2,0)</f>
        <v>5107</v>
      </c>
      <c r="I107" s="434">
        <v>5086</v>
      </c>
      <c r="J107" s="450">
        <f t="shared" si="19"/>
        <v>21</v>
      </c>
      <c r="K107" s="450">
        <f t="shared" si="14"/>
        <v>10</v>
      </c>
      <c r="L107" s="450">
        <f t="shared" si="15"/>
        <v>10</v>
      </c>
      <c r="M107" s="450">
        <f t="shared" si="16"/>
        <v>1</v>
      </c>
      <c r="N107" s="450">
        <f t="shared" si="17"/>
        <v>0</v>
      </c>
      <c r="O107" s="451">
        <f t="shared" si="20"/>
        <v>152154</v>
      </c>
      <c r="P107" s="451">
        <f t="shared" si="21"/>
        <v>7608</v>
      </c>
      <c r="Q107" s="474">
        <f t="shared" si="22"/>
        <v>15215</v>
      </c>
      <c r="R107" s="475">
        <f t="shared" si="23"/>
        <v>174977</v>
      </c>
      <c r="S107" s="329">
        <v>727046</v>
      </c>
      <c r="T107" s="476">
        <f t="shared" si="24"/>
        <v>902023</v>
      </c>
      <c r="U107" s="477" t="e">
        <f>[13]!vnd(T107)</f>
        <v>#NAME?</v>
      </c>
      <c r="V107" s="478" t="e">
        <f>[13]!vnd_us(R107)</f>
        <v>#NAME?</v>
      </c>
      <c r="W107" s="479">
        <f>VLOOKUP(F107,'[14]WC manor'!$F$7:$R$458,13,0)</f>
        <v>353491</v>
      </c>
      <c r="X107" s="476">
        <f t="shared" si="25"/>
        <v>-178514</v>
      </c>
      <c r="Y107" s="479">
        <f>VLOOKUP(F107,'[14]WC manor'!$F$7:$J$458,5,0)</f>
        <v>34</v>
      </c>
      <c r="Z107" s="476">
        <f t="shared" si="26"/>
        <v>-13</v>
      </c>
      <c r="AA107" s="484" t="str">
        <f>VLOOKUP(E107,'[12]T6'!$B$6:$F$457,5,0)</f>
        <v>Ngày 3/7 Mr.Hưng đã kiểm tra lại, chỉ số đúng. Vắng nhà</v>
      </c>
    </row>
    <row r="108" ht="16.5" customHeight="1" spans="1:27">
      <c r="A108" s="436">
        <v>1</v>
      </c>
      <c r="B108" s="271">
        <f t="shared" si="27"/>
        <v>102</v>
      </c>
      <c r="C108" s="271" t="s">
        <v>167</v>
      </c>
      <c r="D108" s="438">
        <v>1406110594</v>
      </c>
      <c r="E108" s="431" t="s">
        <v>167</v>
      </c>
      <c r="F108" s="432">
        <v>1406110594</v>
      </c>
      <c r="G108" s="433" t="str">
        <f>VLOOKUP(C108,'[11]List chuẩn'!$B$2:$D$512,3,0)</f>
        <v>An Thúy Nga</v>
      </c>
      <c r="H108" s="434">
        <f>VLOOKUP(E108,'[12]T6'!$B$6:$C$457,2,0)</f>
        <v>3157</v>
      </c>
      <c r="I108" s="434">
        <v>3137</v>
      </c>
      <c r="J108" s="450">
        <f t="shared" si="19"/>
        <v>20</v>
      </c>
      <c r="K108" s="450">
        <f t="shared" si="14"/>
        <v>10</v>
      </c>
      <c r="L108" s="450">
        <f t="shared" si="15"/>
        <v>10</v>
      </c>
      <c r="M108" s="450">
        <f t="shared" si="16"/>
        <v>0</v>
      </c>
      <c r="N108" s="450">
        <f t="shared" si="17"/>
        <v>0</v>
      </c>
      <c r="O108" s="451">
        <f t="shared" si="20"/>
        <v>142660</v>
      </c>
      <c r="P108" s="451">
        <f t="shared" si="21"/>
        <v>7133</v>
      </c>
      <c r="Q108" s="474">
        <f t="shared" si="22"/>
        <v>14266</v>
      </c>
      <c r="R108" s="475">
        <f t="shared" si="23"/>
        <v>164059</v>
      </c>
      <c r="S108" s="329">
        <v>0</v>
      </c>
      <c r="T108" s="476">
        <f t="shared" si="24"/>
        <v>164059</v>
      </c>
      <c r="U108" s="477" t="e">
        <f>[13]!vnd(T108)</f>
        <v>#NAME?</v>
      </c>
      <c r="V108" s="478" t="e">
        <f>[13]!vnd_us(R108)</f>
        <v>#NAME?</v>
      </c>
      <c r="W108" s="479">
        <f>VLOOKUP(F108,'[14]WC manor'!$F$7:$R$458,13,0)</f>
        <v>229567</v>
      </c>
      <c r="X108" s="476">
        <f t="shared" si="25"/>
        <v>-65508</v>
      </c>
      <c r="Y108" s="479">
        <f>VLOOKUP(F108,'[14]WC manor'!$F$7:$J$458,5,0)</f>
        <v>26</v>
      </c>
      <c r="Z108" s="476">
        <f t="shared" si="26"/>
        <v>-6</v>
      </c>
      <c r="AA108" s="484">
        <f>VLOOKUP(E108,'[12]T6'!$B$6:$F$457,5,0)</f>
        <v>0</v>
      </c>
    </row>
    <row r="109" s="222" customFormat="1" ht="16.5" customHeight="1" spans="1:27">
      <c r="A109" s="491">
        <v>0</v>
      </c>
      <c r="B109" s="486">
        <f t="shared" si="27"/>
        <v>103</v>
      </c>
      <c r="C109" s="487" t="s">
        <v>168</v>
      </c>
      <c r="D109" s="488">
        <v>1406111005</v>
      </c>
      <c r="E109" s="489" t="s">
        <v>168</v>
      </c>
      <c r="F109" s="432">
        <v>1406111005</v>
      </c>
      <c r="G109" s="433" t="str">
        <f>VLOOKUP(C109,'[11]List chuẩn'!$B$2:$D$512,3,0)</f>
        <v>Phạm Văn Sinh</v>
      </c>
      <c r="H109" s="434">
        <f>VLOOKUP(E109,'[12]T6'!$B$6:$C$457,2,0)</f>
        <v>4055</v>
      </c>
      <c r="I109" s="434">
        <v>4040</v>
      </c>
      <c r="J109" s="450">
        <f t="shared" si="19"/>
        <v>15</v>
      </c>
      <c r="K109" s="450">
        <f t="shared" si="14"/>
        <v>10</v>
      </c>
      <c r="L109" s="450">
        <f t="shared" si="15"/>
        <v>5</v>
      </c>
      <c r="M109" s="450">
        <f t="shared" si="16"/>
        <v>0</v>
      </c>
      <c r="N109" s="450">
        <f t="shared" si="17"/>
        <v>0</v>
      </c>
      <c r="O109" s="451">
        <f t="shared" si="20"/>
        <v>104040</v>
      </c>
      <c r="P109" s="451">
        <f t="shared" si="21"/>
        <v>5202</v>
      </c>
      <c r="Q109" s="474">
        <f t="shared" si="22"/>
        <v>10404</v>
      </c>
      <c r="R109" s="475">
        <f t="shared" si="23"/>
        <v>119646</v>
      </c>
      <c r="S109" s="329">
        <v>0</v>
      </c>
      <c r="T109" s="476">
        <f t="shared" si="24"/>
        <v>119646</v>
      </c>
      <c r="U109" s="477" t="e">
        <f>[13]!vnd(T109)</f>
        <v>#NAME?</v>
      </c>
      <c r="V109" s="478" t="e">
        <f>[13]!vnd_us(R109)</f>
        <v>#NAME?</v>
      </c>
      <c r="W109" s="479">
        <f>VLOOKUP(F109,'[14]WC manor'!$F$7:$R$458,13,0)</f>
        <v>128528</v>
      </c>
      <c r="X109" s="476">
        <f t="shared" si="25"/>
        <v>-8882</v>
      </c>
      <c r="Y109" s="479">
        <f>VLOOKUP(F109,'[14]WC manor'!$F$7:$J$458,5,0)</f>
        <v>16</v>
      </c>
      <c r="Z109" s="476">
        <f t="shared" si="26"/>
        <v>-1</v>
      </c>
      <c r="AA109" s="484">
        <f>VLOOKUP(E109,'[12]T6'!$B$6:$F$457,5,0)</f>
        <v>0</v>
      </c>
    </row>
    <row r="110" ht="16.5" customHeight="1" spans="1:27">
      <c r="A110" s="355">
        <v>0</v>
      </c>
      <c r="B110" s="271">
        <f t="shared" si="27"/>
        <v>104</v>
      </c>
      <c r="C110" s="271" t="s">
        <v>169</v>
      </c>
      <c r="D110" s="438">
        <v>1406111675</v>
      </c>
      <c r="E110" s="431" t="s">
        <v>169</v>
      </c>
      <c r="F110" s="432">
        <v>1406111675</v>
      </c>
      <c r="G110" s="433" t="str">
        <f>VLOOKUP(C110,'[11]List chuẩn'!$B$2:$D$512,3,0)</f>
        <v>Lê Thị Vượng</v>
      </c>
      <c r="H110" s="434">
        <f>VLOOKUP(E110,'[12]T6'!$B$6:$C$457,2,0)</f>
        <v>3501</v>
      </c>
      <c r="I110" s="434">
        <v>3473</v>
      </c>
      <c r="J110" s="450">
        <f t="shared" si="19"/>
        <v>28</v>
      </c>
      <c r="K110" s="450">
        <f t="shared" si="14"/>
        <v>10</v>
      </c>
      <c r="L110" s="450">
        <f t="shared" si="15"/>
        <v>10</v>
      </c>
      <c r="M110" s="450">
        <f t="shared" si="16"/>
        <v>8</v>
      </c>
      <c r="N110" s="450">
        <f t="shared" si="17"/>
        <v>0</v>
      </c>
      <c r="O110" s="451">
        <f t="shared" si="20"/>
        <v>218612</v>
      </c>
      <c r="P110" s="451">
        <f t="shared" si="21"/>
        <v>10931</v>
      </c>
      <c r="Q110" s="474">
        <f t="shared" si="22"/>
        <v>21861</v>
      </c>
      <c r="R110" s="475">
        <f t="shared" si="23"/>
        <v>251404</v>
      </c>
      <c r="S110" s="329">
        <v>0</v>
      </c>
      <c r="T110" s="476">
        <f t="shared" si="24"/>
        <v>251404</v>
      </c>
      <c r="U110" s="477" t="e">
        <f>[13]!vnd(T110)</f>
        <v>#NAME?</v>
      </c>
      <c r="V110" s="478" t="e">
        <f>[13]!vnd_us(R110)</f>
        <v>#NAME?</v>
      </c>
      <c r="W110" s="479">
        <f>VLOOKUP(F110,'[14]WC manor'!$F$7:$R$458,13,0)</f>
        <v>240486</v>
      </c>
      <c r="X110" s="476">
        <f t="shared" si="25"/>
        <v>10918</v>
      </c>
      <c r="Y110" s="479">
        <f>VLOOKUP(F110,'[14]WC manor'!$F$7:$J$458,5,0)</f>
        <v>27</v>
      </c>
      <c r="Z110" s="476">
        <f t="shared" si="26"/>
        <v>1</v>
      </c>
      <c r="AA110" s="484">
        <f>VLOOKUP(E110,'[12]T6'!$B$6:$F$457,5,0)</f>
        <v>0</v>
      </c>
    </row>
    <row r="111" ht="16.5" customHeight="1" spans="1:27">
      <c r="A111" s="355">
        <v>0</v>
      </c>
      <c r="B111" s="271">
        <f t="shared" si="27"/>
        <v>105</v>
      </c>
      <c r="C111" s="271" t="s">
        <v>170</v>
      </c>
      <c r="D111" s="438">
        <v>1406110597</v>
      </c>
      <c r="E111" s="431" t="s">
        <v>170</v>
      </c>
      <c r="F111" s="432">
        <v>1406110597</v>
      </c>
      <c r="G111" s="433" t="str">
        <f>VLOOKUP(C111,'[11]List chuẩn'!$B$2:$D$512,3,0)</f>
        <v>Nguyễn Thái Dương</v>
      </c>
      <c r="H111" s="434">
        <f>VLOOKUP(E111,'[12]T6'!$B$6:$C$457,2,0)</f>
        <v>3876</v>
      </c>
      <c r="I111" s="434">
        <v>3856</v>
      </c>
      <c r="J111" s="450">
        <f t="shared" si="19"/>
        <v>20</v>
      </c>
      <c r="K111" s="450">
        <f t="shared" si="14"/>
        <v>10</v>
      </c>
      <c r="L111" s="450">
        <f t="shared" si="15"/>
        <v>10</v>
      </c>
      <c r="M111" s="450">
        <f t="shared" si="16"/>
        <v>0</v>
      </c>
      <c r="N111" s="450">
        <f t="shared" si="17"/>
        <v>0</v>
      </c>
      <c r="O111" s="451">
        <f t="shared" si="20"/>
        <v>142660</v>
      </c>
      <c r="P111" s="451">
        <f t="shared" si="21"/>
        <v>7133</v>
      </c>
      <c r="Q111" s="474">
        <f t="shared" si="22"/>
        <v>14266</v>
      </c>
      <c r="R111" s="475">
        <f t="shared" si="23"/>
        <v>164059</v>
      </c>
      <c r="S111" s="329">
        <v>0</v>
      </c>
      <c r="T111" s="476">
        <f t="shared" si="24"/>
        <v>164059</v>
      </c>
      <c r="U111" s="477" t="e">
        <f>[13]!vnd(T111)</f>
        <v>#NAME?</v>
      </c>
      <c r="V111" s="478" t="e">
        <f>[13]!vnd_us(R111)</f>
        <v>#NAME?</v>
      </c>
      <c r="W111" s="479">
        <f>VLOOKUP(F111,'[14]WC manor'!$F$7:$R$458,13,0)</f>
        <v>155177</v>
      </c>
      <c r="X111" s="476">
        <f t="shared" si="25"/>
        <v>8882</v>
      </c>
      <c r="Y111" s="479">
        <f>VLOOKUP(F111,'[14]WC manor'!$F$7:$J$458,5,0)</f>
        <v>19</v>
      </c>
      <c r="Z111" s="476">
        <f t="shared" si="26"/>
        <v>1</v>
      </c>
      <c r="AA111" s="484">
        <f>VLOOKUP(E111,'[12]T6'!$B$6:$F$457,5,0)</f>
        <v>0</v>
      </c>
    </row>
    <row r="112" ht="16.5" customHeight="1" spans="1:27">
      <c r="A112" s="435">
        <v>1</v>
      </c>
      <c r="B112" s="271">
        <f t="shared" si="27"/>
        <v>106</v>
      </c>
      <c r="C112" s="271" t="s">
        <v>171</v>
      </c>
      <c r="D112" s="438">
        <v>1406111676</v>
      </c>
      <c r="E112" s="431" t="s">
        <v>171</v>
      </c>
      <c r="F112" s="432">
        <v>1406111676</v>
      </c>
      <c r="G112" s="433" t="str">
        <f>VLOOKUP(C112,'[11]List chuẩn'!$B$2:$D$512,3,0)</f>
        <v>Nguyễn Thị Hiên</v>
      </c>
      <c r="H112" s="434">
        <f>VLOOKUP(E112,'[12]T6'!$B$6:$C$457,2,0)</f>
        <v>3135</v>
      </c>
      <c r="I112" s="434">
        <v>3115</v>
      </c>
      <c r="J112" s="450">
        <f t="shared" si="19"/>
        <v>20</v>
      </c>
      <c r="K112" s="450">
        <f t="shared" si="14"/>
        <v>10</v>
      </c>
      <c r="L112" s="450">
        <f t="shared" si="15"/>
        <v>10</v>
      </c>
      <c r="M112" s="450">
        <f t="shared" si="16"/>
        <v>0</v>
      </c>
      <c r="N112" s="450">
        <f t="shared" si="17"/>
        <v>0</v>
      </c>
      <c r="O112" s="451">
        <f t="shared" si="20"/>
        <v>142660</v>
      </c>
      <c r="P112" s="451">
        <f t="shared" si="21"/>
        <v>7133</v>
      </c>
      <c r="Q112" s="474">
        <f t="shared" si="22"/>
        <v>14266</v>
      </c>
      <c r="R112" s="475">
        <f t="shared" si="23"/>
        <v>164059</v>
      </c>
      <c r="S112" s="329">
        <v>-962098</v>
      </c>
      <c r="T112" s="476">
        <f t="shared" si="24"/>
        <v>-798039</v>
      </c>
      <c r="U112" s="477" t="e">
        <f>[13]!vnd(T112)</f>
        <v>#NAME?</v>
      </c>
      <c r="V112" s="478" t="e">
        <f>[13]!vnd_us(R112)</f>
        <v>#NAME?</v>
      </c>
      <c r="W112" s="479">
        <f>VLOOKUP(F112,'[14]WC manor'!$F$7:$R$458,13,0)</f>
        <v>185895</v>
      </c>
      <c r="X112" s="476">
        <f t="shared" si="25"/>
        <v>-21836</v>
      </c>
      <c r="Y112" s="479">
        <f>VLOOKUP(F112,'[14]WC manor'!$F$7:$J$458,5,0)</f>
        <v>22</v>
      </c>
      <c r="Z112" s="476">
        <f t="shared" si="26"/>
        <v>-2</v>
      </c>
      <c r="AA112" s="484">
        <f>VLOOKUP(E112,'[12]T6'!$B$6:$F$457,5,0)</f>
        <v>0</v>
      </c>
    </row>
    <row r="113" s="390" customFormat="1" ht="16.5" customHeight="1" spans="1:27">
      <c r="A113" s="436">
        <v>0</v>
      </c>
      <c r="B113" s="271">
        <f t="shared" si="27"/>
        <v>107</v>
      </c>
      <c r="C113" s="437" t="s">
        <v>172</v>
      </c>
      <c r="D113" s="438">
        <v>1406111450</v>
      </c>
      <c r="E113" s="431" t="s">
        <v>172</v>
      </c>
      <c r="F113" s="432">
        <v>1406111450</v>
      </c>
      <c r="G113" s="433" t="str">
        <f>VLOOKUP(C113,'[11]List chuẩn'!$B$2:$D$512,3,0)</f>
        <v>Lưu Quang Dũng</v>
      </c>
      <c r="H113" s="434">
        <f>VLOOKUP(E113,'[12]T6'!$B$6:$C$457,2,0)</f>
        <v>2866</v>
      </c>
      <c r="I113" s="434">
        <v>2852</v>
      </c>
      <c r="J113" s="450">
        <f t="shared" si="19"/>
        <v>14</v>
      </c>
      <c r="K113" s="450">
        <f t="shared" si="14"/>
        <v>10</v>
      </c>
      <c r="L113" s="450">
        <f t="shared" si="15"/>
        <v>4</v>
      </c>
      <c r="M113" s="450">
        <f t="shared" si="16"/>
        <v>0</v>
      </c>
      <c r="N113" s="450">
        <f t="shared" si="17"/>
        <v>0</v>
      </c>
      <c r="O113" s="451">
        <f t="shared" si="20"/>
        <v>96316</v>
      </c>
      <c r="P113" s="451">
        <f t="shared" si="21"/>
        <v>4816</v>
      </c>
      <c r="Q113" s="474">
        <f t="shared" si="22"/>
        <v>9632</v>
      </c>
      <c r="R113" s="475">
        <f t="shared" si="23"/>
        <v>110764</v>
      </c>
      <c r="S113" s="329">
        <v>0</v>
      </c>
      <c r="T113" s="476">
        <f t="shared" si="24"/>
        <v>110764</v>
      </c>
      <c r="U113" s="477" t="e">
        <f>[13]!vnd(T113)</f>
        <v>#NAME?</v>
      </c>
      <c r="V113" s="478" t="e">
        <f>[13]!vnd_us(R113)</f>
        <v>#NAME?</v>
      </c>
      <c r="W113" s="479">
        <f>VLOOKUP(F113,'[14]WC manor'!$F$7:$R$458,13,0)</f>
        <v>207732</v>
      </c>
      <c r="X113" s="476">
        <f t="shared" si="25"/>
        <v>-96968</v>
      </c>
      <c r="Y113" s="479">
        <f>VLOOKUP(F113,'[14]WC manor'!$F$7:$J$458,5,0)</f>
        <v>24</v>
      </c>
      <c r="Z113" s="476">
        <f t="shared" si="26"/>
        <v>-10</v>
      </c>
      <c r="AA113" s="484" t="str">
        <f>VLOOKUP(E113,'[12]T6'!$B$6:$F$457,5,0)</f>
        <v>Ngày 3/7 Mr.Hưng đã kiểm tra lại, chỉ số đúng. Vắng nhà</v>
      </c>
    </row>
    <row r="114" ht="16.5" customHeight="1" spans="1:27">
      <c r="A114" s="436">
        <v>1</v>
      </c>
      <c r="B114" s="271">
        <f t="shared" si="27"/>
        <v>108</v>
      </c>
      <c r="C114" s="271" t="s">
        <v>173</v>
      </c>
      <c r="D114" s="438">
        <v>1406110599</v>
      </c>
      <c r="E114" s="431" t="s">
        <v>173</v>
      </c>
      <c r="F114" s="432">
        <v>1406110599</v>
      </c>
      <c r="G114" s="433" t="str">
        <f>VLOOKUP(C114,'[11]List chuẩn'!$B$2:$D$512,3,0)</f>
        <v>Nguyễn Thị Minh Nguyệt</v>
      </c>
      <c r="H114" s="434">
        <f>VLOOKUP(E114,'[12]T6'!$B$6:$C$457,2,0)</f>
        <v>1954</v>
      </c>
      <c r="I114" s="434">
        <v>1948</v>
      </c>
      <c r="J114" s="450">
        <f t="shared" si="19"/>
        <v>6</v>
      </c>
      <c r="K114" s="450">
        <f t="shared" si="14"/>
        <v>6</v>
      </c>
      <c r="L114" s="450">
        <f t="shared" si="15"/>
        <v>0</v>
      </c>
      <c r="M114" s="450">
        <f t="shared" si="16"/>
        <v>0</v>
      </c>
      <c r="N114" s="450">
        <f t="shared" si="17"/>
        <v>0</v>
      </c>
      <c r="O114" s="451">
        <f t="shared" si="20"/>
        <v>39252</v>
      </c>
      <c r="P114" s="451">
        <f t="shared" si="21"/>
        <v>1963</v>
      </c>
      <c r="Q114" s="474">
        <f t="shared" si="22"/>
        <v>3925</v>
      </c>
      <c r="R114" s="475">
        <f t="shared" si="23"/>
        <v>45140</v>
      </c>
      <c r="S114" s="329">
        <v>7523</v>
      </c>
      <c r="T114" s="476">
        <f t="shared" si="24"/>
        <v>52663</v>
      </c>
      <c r="U114" s="477" t="e">
        <f>[13]!vnd(T114)</f>
        <v>#NAME?</v>
      </c>
      <c r="V114" s="478" t="e">
        <f>[13]!vnd_us(R114)</f>
        <v>#NAME?</v>
      </c>
      <c r="W114" s="479">
        <f>VLOOKUP(F114,'[14]WC manor'!$F$7:$R$458,13,0)</f>
        <v>30093</v>
      </c>
      <c r="X114" s="476">
        <f t="shared" si="25"/>
        <v>15047</v>
      </c>
      <c r="Y114" s="479">
        <f>VLOOKUP(F114,'[14]WC manor'!$F$7:$J$458,5,0)</f>
        <v>4</v>
      </c>
      <c r="Z114" s="476">
        <f t="shared" si="26"/>
        <v>2</v>
      </c>
      <c r="AA114" s="484">
        <f>VLOOKUP(E114,'[12]T6'!$B$6:$F$457,5,0)</f>
        <v>0</v>
      </c>
    </row>
    <row r="115" ht="16.5" customHeight="1" spans="1:27">
      <c r="A115" s="355">
        <v>0</v>
      </c>
      <c r="B115" s="271">
        <f t="shared" si="27"/>
        <v>109</v>
      </c>
      <c r="C115" s="271" t="s">
        <v>174</v>
      </c>
      <c r="D115" s="438">
        <v>1406110600</v>
      </c>
      <c r="E115" s="431" t="s">
        <v>174</v>
      </c>
      <c r="F115" s="432">
        <v>1406110600</v>
      </c>
      <c r="G115" s="433" t="str">
        <f>VLOOKUP(C115,'[11]List chuẩn'!$B$2:$D$512,3,0)</f>
        <v>Trần Ngọc Sang/ Phạm Thị Thu Hà</v>
      </c>
      <c r="H115" s="434">
        <f>VLOOKUP(E115,'[12]T6'!$B$6:$C$457,2,0)</f>
        <v>2926</v>
      </c>
      <c r="I115" s="434">
        <v>2903</v>
      </c>
      <c r="J115" s="450">
        <f t="shared" si="19"/>
        <v>23</v>
      </c>
      <c r="K115" s="450">
        <f t="shared" si="14"/>
        <v>10</v>
      </c>
      <c r="L115" s="450">
        <f t="shared" si="15"/>
        <v>10</v>
      </c>
      <c r="M115" s="450">
        <f t="shared" si="16"/>
        <v>3</v>
      </c>
      <c r="N115" s="450">
        <f t="shared" si="17"/>
        <v>0</v>
      </c>
      <c r="O115" s="451">
        <f t="shared" si="20"/>
        <v>171142</v>
      </c>
      <c r="P115" s="451">
        <f t="shared" si="21"/>
        <v>8557</v>
      </c>
      <c r="Q115" s="474">
        <f t="shared" si="22"/>
        <v>17114</v>
      </c>
      <c r="R115" s="475">
        <f t="shared" si="23"/>
        <v>196813</v>
      </c>
      <c r="S115" s="329">
        <v>0</v>
      </c>
      <c r="T115" s="476">
        <f t="shared" si="24"/>
        <v>196813</v>
      </c>
      <c r="U115" s="477" t="e">
        <f>[13]!vnd(T115)</f>
        <v>#NAME?</v>
      </c>
      <c r="V115" s="478" t="e">
        <f>[13]!vnd_us(R115)</f>
        <v>#NAME?</v>
      </c>
      <c r="W115" s="479">
        <f>VLOOKUP(F115,'[14]WC manor'!$F$7:$R$458,13,0)</f>
        <v>0</v>
      </c>
      <c r="X115" s="476">
        <f t="shared" si="25"/>
        <v>196813</v>
      </c>
      <c r="Y115" s="479">
        <f>VLOOKUP(F115,'[14]WC manor'!$F$7:$J$458,5,0)</f>
        <v>0</v>
      </c>
      <c r="Z115" s="476">
        <f t="shared" si="26"/>
        <v>23</v>
      </c>
      <c r="AA115" s="484" t="str">
        <f>VLOOKUP(E115,'[12]T6'!$B$6:$F$457,5,0)</f>
        <v>Ngày 3/7 Mr.Ngọc đã kiểm tra lại, chỉ số đúng. Vắng nhà</v>
      </c>
    </row>
    <row r="116" ht="16.5" customHeight="1" spans="1:27">
      <c r="A116" s="436">
        <v>1</v>
      </c>
      <c r="B116" s="271">
        <f t="shared" si="27"/>
        <v>110</v>
      </c>
      <c r="C116" s="271" t="s">
        <v>175</v>
      </c>
      <c r="D116" s="438">
        <v>1406110601</v>
      </c>
      <c r="E116" s="431" t="s">
        <v>175</v>
      </c>
      <c r="F116" s="432">
        <v>1406110601</v>
      </c>
      <c r="G116" s="433" t="str">
        <f>VLOOKUP(C116,'[11]List chuẩn'!$B$2:$D$512,3,0)</f>
        <v>Nguyễn Thụ</v>
      </c>
      <c r="H116" s="434">
        <f>VLOOKUP(E116,'[12]T6'!$B$6:$C$457,2,0)</f>
        <v>2838</v>
      </c>
      <c r="I116" s="434">
        <v>2812</v>
      </c>
      <c r="J116" s="450">
        <f t="shared" si="19"/>
        <v>26</v>
      </c>
      <c r="K116" s="450">
        <f t="shared" si="14"/>
        <v>10</v>
      </c>
      <c r="L116" s="450">
        <f t="shared" si="15"/>
        <v>10</v>
      </c>
      <c r="M116" s="450">
        <f t="shared" si="16"/>
        <v>6</v>
      </c>
      <c r="N116" s="450">
        <f t="shared" si="17"/>
        <v>0</v>
      </c>
      <c r="O116" s="451">
        <f t="shared" si="20"/>
        <v>199624</v>
      </c>
      <c r="P116" s="451">
        <f t="shared" si="21"/>
        <v>9981</v>
      </c>
      <c r="Q116" s="474">
        <f t="shared" si="22"/>
        <v>19962</v>
      </c>
      <c r="R116" s="475">
        <f t="shared" si="23"/>
        <v>229567</v>
      </c>
      <c r="S116" s="329">
        <v>0</v>
      </c>
      <c r="T116" s="476">
        <f t="shared" si="24"/>
        <v>229567</v>
      </c>
      <c r="U116" s="477" t="e">
        <f>[13]!vnd(T116)</f>
        <v>#NAME?</v>
      </c>
      <c r="V116" s="478" t="e">
        <f>[13]!vnd_us(R116)</f>
        <v>#NAME?</v>
      </c>
      <c r="W116" s="479">
        <f>VLOOKUP(F116,'[14]WC manor'!$F$7:$R$458,13,0)</f>
        <v>240486</v>
      </c>
      <c r="X116" s="476">
        <f t="shared" si="25"/>
        <v>-10919</v>
      </c>
      <c r="Y116" s="479">
        <f>VLOOKUP(F116,'[14]WC manor'!$F$7:$J$458,5,0)</f>
        <v>27</v>
      </c>
      <c r="Z116" s="476">
        <f t="shared" si="26"/>
        <v>-1</v>
      </c>
      <c r="AA116" s="484">
        <f>VLOOKUP(E116,'[12]T6'!$B$6:$F$457,5,0)</f>
        <v>0</v>
      </c>
    </row>
    <row r="117" s="392" customFormat="1" ht="16.5" customHeight="1" spans="1:27">
      <c r="A117" s="490">
        <v>0</v>
      </c>
      <c r="B117" s="271">
        <f t="shared" si="27"/>
        <v>111</v>
      </c>
      <c r="C117" s="271" t="s">
        <v>176</v>
      </c>
      <c r="D117" s="438">
        <v>1406110602</v>
      </c>
      <c r="E117" s="431" t="s">
        <v>176</v>
      </c>
      <c r="F117" s="432">
        <v>1406110602</v>
      </c>
      <c r="G117" s="433" t="str">
        <f>VLOOKUP(C117,'[11]List chuẩn'!$B$2:$D$512,3,0)</f>
        <v>Lê Thị Bạch Tuyết</v>
      </c>
      <c r="H117" s="434">
        <f>VLOOKUP(E117,'[12]T6'!$B$6:$C$457,2,0)</f>
        <v>1691</v>
      </c>
      <c r="I117" s="434">
        <v>1689</v>
      </c>
      <c r="J117" s="450">
        <f t="shared" si="19"/>
        <v>2</v>
      </c>
      <c r="K117" s="450">
        <f t="shared" si="14"/>
        <v>2</v>
      </c>
      <c r="L117" s="450">
        <f t="shared" si="15"/>
        <v>0</v>
      </c>
      <c r="M117" s="450">
        <f t="shared" si="16"/>
        <v>0</v>
      </c>
      <c r="N117" s="450">
        <f t="shared" si="17"/>
        <v>0</v>
      </c>
      <c r="O117" s="451">
        <f t="shared" si="20"/>
        <v>13084</v>
      </c>
      <c r="P117" s="451">
        <f t="shared" si="21"/>
        <v>654</v>
      </c>
      <c r="Q117" s="474">
        <f t="shared" si="22"/>
        <v>1308</v>
      </c>
      <c r="R117" s="475">
        <f t="shared" si="23"/>
        <v>15046</v>
      </c>
      <c r="S117" s="329">
        <v>0</v>
      </c>
      <c r="T117" s="476">
        <f t="shared" si="24"/>
        <v>15046</v>
      </c>
      <c r="U117" s="477" t="e">
        <f>[13]!vnd(T117)</f>
        <v>#NAME?</v>
      </c>
      <c r="V117" s="478" t="e">
        <f>[13]!vnd_us(R117)</f>
        <v>#NAME?</v>
      </c>
      <c r="W117" s="479">
        <f>VLOOKUP(F117,'[14]WC manor'!$F$7:$R$458,13,0)</f>
        <v>0</v>
      </c>
      <c r="X117" s="476">
        <f t="shared" si="25"/>
        <v>15046</v>
      </c>
      <c r="Y117" s="479">
        <f>VLOOKUP(F117,'[14]WC manor'!$F$7:$J$458,5,0)</f>
        <v>0</v>
      </c>
      <c r="Z117" s="476">
        <f t="shared" si="26"/>
        <v>2</v>
      </c>
      <c r="AA117" s="484">
        <f>VLOOKUP(E117,'[12]T6'!$B$6:$F$457,5,0)</f>
        <v>0</v>
      </c>
    </row>
    <row r="118" ht="16.5" customHeight="1" spans="1:27">
      <c r="A118" s="355">
        <v>0</v>
      </c>
      <c r="B118" s="271">
        <f t="shared" si="27"/>
        <v>112</v>
      </c>
      <c r="C118" s="437" t="s">
        <v>177</v>
      </c>
      <c r="D118" s="438">
        <v>1406111677</v>
      </c>
      <c r="E118" s="431" t="s">
        <v>177</v>
      </c>
      <c r="F118" s="432">
        <v>1406111677</v>
      </c>
      <c r="G118" s="433" t="str">
        <f>VLOOKUP(C118,'[11]List chuẩn'!$B$2:$D$512,3,0)</f>
        <v>Lê Thu Vân</v>
      </c>
      <c r="H118" s="434">
        <f>VLOOKUP(E118,'[12]T6'!$B$6:$C$457,2,0)</f>
        <v>3610</v>
      </c>
      <c r="I118" s="434">
        <v>3576</v>
      </c>
      <c r="J118" s="450">
        <f t="shared" si="19"/>
        <v>34</v>
      </c>
      <c r="K118" s="450">
        <f t="shared" si="14"/>
        <v>10</v>
      </c>
      <c r="L118" s="450">
        <f t="shared" si="15"/>
        <v>10</v>
      </c>
      <c r="M118" s="450">
        <f t="shared" si="16"/>
        <v>10</v>
      </c>
      <c r="N118" s="450">
        <f t="shared" si="17"/>
        <v>4</v>
      </c>
      <c r="O118" s="451">
        <f t="shared" si="20"/>
        <v>307384</v>
      </c>
      <c r="P118" s="451">
        <f t="shared" si="21"/>
        <v>15369</v>
      </c>
      <c r="Q118" s="474">
        <f t="shared" si="22"/>
        <v>30738</v>
      </c>
      <c r="R118" s="475">
        <f t="shared" si="23"/>
        <v>353491</v>
      </c>
      <c r="S118" s="329">
        <v>0</v>
      </c>
      <c r="T118" s="476">
        <f t="shared" si="24"/>
        <v>353491</v>
      </c>
      <c r="U118" s="477" t="e">
        <f>[13]!vnd(T118)</f>
        <v>#NAME?</v>
      </c>
      <c r="V118" s="478" t="e">
        <f>[13]!vnd_us(R118)</f>
        <v>#NAME?</v>
      </c>
      <c r="W118" s="479">
        <f>VLOOKUP(F118,'[14]WC manor'!$F$7:$R$458,13,0)</f>
        <v>413680</v>
      </c>
      <c r="X118" s="476">
        <f t="shared" si="25"/>
        <v>-60189</v>
      </c>
      <c r="Y118" s="479">
        <f>VLOOKUP(F118,'[14]WC manor'!$F$7:$J$458,5,0)</f>
        <v>37</v>
      </c>
      <c r="Z118" s="476">
        <f t="shared" si="26"/>
        <v>-3</v>
      </c>
      <c r="AA118" s="484">
        <f>VLOOKUP(E118,'[12]T6'!$B$6:$F$457,5,0)</f>
        <v>0</v>
      </c>
    </row>
    <row r="119" ht="16.5" customHeight="1" spans="1:27">
      <c r="A119" s="435">
        <v>1</v>
      </c>
      <c r="B119" s="271">
        <f t="shared" si="27"/>
        <v>113</v>
      </c>
      <c r="C119" s="271" t="s">
        <v>178</v>
      </c>
      <c r="D119" s="438">
        <v>1406110604</v>
      </c>
      <c r="E119" s="431" t="s">
        <v>178</v>
      </c>
      <c r="F119" s="432">
        <v>1406110604</v>
      </c>
      <c r="G119" s="433" t="str">
        <f>VLOOKUP(C119,'[11]List chuẩn'!$B$2:$D$512,3,0)</f>
        <v>Phan Văn Kha</v>
      </c>
      <c r="H119" s="434">
        <f>VLOOKUP(E119,'[12]T6'!$B$6:$C$457,2,0)</f>
        <v>3046</v>
      </c>
      <c r="I119" s="434">
        <v>3043</v>
      </c>
      <c r="J119" s="450">
        <f t="shared" si="19"/>
        <v>3</v>
      </c>
      <c r="K119" s="450">
        <f t="shared" si="14"/>
        <v>3</v>
      </c>
      <c r="L119" s="450">
        <f t="shared" si="15"/>
        <v>0</v>
      </c>
      <c r="M119" s="450">
        <f t="shared" si="16"/>
        <v>0</v>
      </c>
      <c r="N119" s="450">
        <f t="shared" si="17"/>
        <v>0</v>
      </c>
      <c r="O119" s="451">
        <f t="shared" si="20"/>
        <v>19626</v>
      </c>
      <c r="P119" s="451">
        <f t="shared" si="21"/>
        <v>981</v>
      </c>
      <c r="Q119" s="474">
        <f t="shared" si="22"/>
        <v>1963</v>
      </c>
      <c r="R119" s="475">
        <f t="shared" si="23"/>
        <v>22570</v>
      </c>
      <c r="S119" s="329">
        <v>0</v>
      </c>
      <c r="T119" s="476">
        <f t="shared" si="24"/>
        <v>22570</v>
      </c>
      <c r="U119" s="477" t="e">
        <f>[13]!vnd(T119)</f>
        <v>#NAME?</v>
      </c>
      <c r="V119" s="478" t="e">
        <f>[13]!vnd_us(R119)</f>
        <v>#NAME?</v>
      </c>
      <c r="W119" s="479">
        <f>VLOOKUP(F119,'[14]WC manor'!$F$7:$R$458,13,0)</f>
        <v>22570</v>
      </c>
      <c r="X119" s="476">
        <f t="shared" si="25"/>
        <v>0</v>
      </c>
      <c r="Y119" s="479">
        <f>VLOOKUP(F119,'[14]WC manor'!$F$7:$J$458,5,0)</f>
        <v>3</v>
      </c>
      <c r="Z119" s="476">
        <f t="shared" si="26"/>
        <v>0</v>
      </c>
      <c r="AA119" s="484">
        <f>VLOOKUP(E119,'[12]T6'!$B$6:$F$457,5,0)</f>
        <v>0</v>
      </c>
    </row>
    <row r="120" ht="16.5" customHeight="1" spans="1:27">
      <c r="A120" s="355">
        <v>0</v>
      </c>
      <c r="B120" s="271">
        <f t="shared" si="27"/>
        <v>114</v>
      </c>
      <c r="C120" s="271" t="s">
        <v>179</v>
      </c>
      <c r="D120" s="438">
        <v>1406111678</v>
      </c>
      <c r="E120" s="431" t="s">
        <v>179</v>
      </c>
      <c r="F120" s="432">
        <v>1406111678</v>
      </c>
      <c r="G120" s="433" t="str">
        <f>VLOOKUP(C120,'[11]List chuẩn'!$B$2:$D$512,3,0)</f>
        <v>Đoàn Thị Hằng</v>
      </c>
      <c r="H120" s="434">
        <f>VLOOKUP(E120,'[12]T6'!$B$6:$C$457,2,0)</f>
        <v>2360</v>
      </c>
      <c r="I120" s="434">
        <v>2350</v>
      </c>
      <c r="J120" s="450">
        <f t="shared" si="19"/>
        <v>10</v>
      </c>
      <c r="K120" s="450">
        <f t="shared" si="14"/>
        <v>10</v>
      </c>
      <c r="L120" s="450">
        <f t="shared" si="15"/>
        <v>0</v>
      </c>
      <c r="M120" s="450">
        <f t="shared" si="16"/>
        <v>0</v>
      </c>
      <c r="N120" s="450">
        <f t="shared" si="17"/>
        <v>0</v>
      </c>
      <c r="O120" s="451">
        <f t="shared" si="20"/>
        <v>65420</v>
      </c>
      <c r="P120" s="451">
        <f t="shared" si="21"/>
        <v>3271</v>
      </c>
      <c r="Q120" s="474">
        <f t="shared" si="22"/>
        <v>6542</v>
      </c>
      <c r="R120" s="475">
        <f t="shared" si="23"/>
        <v>75233</v>
      </c>
      <c r="S120" s="329">
        <v>0</v>
      </c>
      <c r="T120" s="476">
        <f t="shared" si="24"/>
        <v>75233</v>
      </c>
      <c r="U120" s="477" t="e">
        <f>[13]!vnd(T120)</f>
        <v>#NAME?</v>
      </c>
      <c r="V120" s="478" t="e">
        <f>[13]!vnd_us(R120)</f>
        <v>#NAME?</v>
      </c>
      <c r="W120" s="479">
        <f>VLOOKUP(F120,'[14]WC manor'!$F$7:$R$458,13,0)</f>
        <v>92998</v>
      </c>
      <c r="X120" s="476">
        <f t="shared" si="25"/>
        <v>-17765</v>
      </c>
      <c r="Y120" s="479">
        <f>VLOOKUP(F120,'[14]WC manor'!$F$7:$J$458,5,0)</f>
        <v>12</v>
      </c>
      <c r="Z120" s="476">
        <f t="shared" si="26"/>
        <v>-2</v>
      </c>
      <c r="AA120" s="484">
        <f>VLOOKUP(E120,'[12]T6'!$B$6:$F$457,5,0)</f>
        <v>0</v>
      </c>
    </row>
    <row r="121" ht="16.5" customHeight="1" spans="1:27">
      <c r="A121" s="355">
        <v>0</v>
      </c>
      <c r="B121" s="271">
        <f t="shared" si="27"/>
        <v>115</v>
      </c>
      <c r="C121" s="271" t="s">
        <v>180</v>
      </c>
      <c r="D121" s="438">
        <v>1406110606</v>
      </c>
      <c r="E121" s="431" t="s">
        <v>180</v>
      </c>
      <c r="F121" s="432">
        <v>1406110606</v>
      </c>
      <c r="G121" s="433" t="str">
        <f>VLOOKUP(C121,'[11]List chuẩn'!$B$2:$D$512,3,0)</f>
        <v>Nguyễn Ngọc Châu</v>
      </c>
      <c r="H121" s="434">
        <f>VLOOKUP(E121,'[12]T6'!$B$6:$C$457,2,0)</f>
        <v>3484</v>
      </c>
      <c r="I121" s="434">
        <v>3471</v>
      </c>
      <c r="J121" s="450">
        <f t="shared" si="19"/>
        <v>13</v>
      </c>
      <c r="K121" s="450">
        <f t="shared" si="14"/>
        <v>10</v>
      </c>
      <c r="L121" s="450">
        <f t="shared" si="15"/>
        <v>3</v>
      </c>
      <c r="M121" s="450">
        <f t="shared" si="16"/>
        <v>0</v>
      </c>
      <c r="N121" s="450">
        <f t="shared" si="17"/>
        <v>0</v>
      </c>
      <c r="O121" s="451">
        <f t="shared" si="20"/>
        <v>88592</v>
      </c>
      <c r="P121" s="451">
        <f t="shared" si="21"/>
        <v>4430</v>
      </c>
      <c r="Q121" s="474">
        <f t="shared" si="22"/>
        <v>8859</v>
      </c>
      <c r="R121" s="475">
        <f t="shared" si="23"/>
        <v>101881</v>
      </c>
      <c r="S121" s="329">
        <v>239292</v>
      </c>
      <c r="T121" s="476">
        <f t="shared" si="24"/>
        <v>341173</v>
      </c>
      <c r="U121" s="477" t="e">
        <f>[13]!vnd(T121)</f>
        <v>#NAME?</v>
      </c>
      <c r="V121" s="478" t="e">
        <f>[13]!vnd_us(R121)</f>
        <v>#NAME?</v>
      </c>
      <c r="W121" s="479">
        <f>VLOOKUP(F121,'[14]WC manor'!$F$7:$R$458,13,0)</f>
        <v>110764</v>
      </c>
      <c r="X121" s="476">
        <f t="shared" si="25"/>
        <v>-8883</v>
      </c>
      <c r="Y121" s="479">
        <f>VLOOKUP(F121,'[14]WC manor'!$F$7:$J$458,5,0)</f>
        <v>14</v>
      </c>
      <c r="Z121" s="476">
        <f t="shared" si="26"/>
        <v>-1</v>
      </c>
      <c r="AA121" s="484">
        <f>VLOOKUP(E121,'[12]T6'!$B$6:$F$457,5,0)</f>
        <v>0</v>
      </c>
    </row>
    <row r="122" ht="16.5" customHeight="1" spans="1:27">
      <c r="A122" s="355">
        <v>0</v>
      </c>
      <c r="B122" s="271">
        <f t="shared" si="27"/>
        <v>116</v>
      </c>
      <c r="C122" s="271" t="s">
        <v>181</v>
      </c>
      <c r="D122" s="438">
        <v>1406110607</v>
      </c>
      <c r="E122" s="431" t="s">
        <v>181</v>
      </c>
      <c r="F122" s="432">
        <v>1406110607</v>
      </c>
      <c r="G122" s="433" t="str">
        <f>VLOOKUP(C122,'[11]List chuẩn'!$B$2:$D$512,3,0)</f>
        <v>Phạm Thanh Bình</v>
      </c>
      <c r="H122" s="434">
        <f>VLOOKUP(E122,'[12]T6'!$B$6:$C$457,2,0)</f>
        <v>4385</v>
      </c>
      <c r="I122" s="434">
        <v>4358</v>
      </c>
      <c r="J122" s="450">
        <f t="shared" si="19"/>
        <v>27</v>
      </c>
      <c r="K122" s="450">
        <f t="shared" si="14"/>
        <v>10</v>
      </c>
      <c r="L122" s="450">
        <f t="shared" si="15"/>
        <v>10</v>
      </c>
      <c r="M122" s="450">
        <f t="shared" si="16"/>
        <v>7</v>
      </c>
      <c r="N122" s="450">
        <f t="shared" si="17"/>
        <v>0</v>
      </c>
      <c r="O122" s="451">
        <f t="shared" si="20"/>
        <v>209118</v>
      </c>
      <c r="P122" s="451">
        <f t="shared" si="21"/>
        <v>10456</v>
      </c>
      <c r="Q122" s="474">
        <f t="shared" si="22"/>
        <v>20912</v>
      </c>
      <c r="R122" s="475">
        <f t="shared" si="23"/>
        <v>240486</v>
      </c>
      <c r="S122" s="329">
        <v>67710</v>
      </c>
      <c r="T122" s="476">
        <f t="shared" si="24"/>
        <v>308196</v>
      </c>
      <c r="U122" s="477" t="e">
        <f>[13]!vnd(T122)</f>
        <v>#NAME?</v>
      </c>
      <c r="V122" s="478" t="e">
        <f>[13]!vnd_us(R122)</f>
        <v>#NAME?</v>
      </c>
      <c r="W122" s="479">
        <f>VLOOKUP(F122,'[14]WC manor'!$F$7:$R$458,13,0)</f>
        <v>67710</v>
      </c>
      <c r="X122" s="476">
        <f t="shared" si="25"/>
        <v>172776</v>
      </c>
      <c r="Y122" s="479">
        <f>VLOOKUP(F122,'[14]WC manor'!$F$7:$J$458,5,0)</f>
        <v>9</v>
      </c>
      <c r="Z122" s="476">
        <f t="shared" si="26"/>
        <v>18</v>
      </c>
      <c r="AA122" s="484" t="str">
        <f>VLOOKUP(E122,'[12]T6'!$B$6:$F$457,5,0)</f>
        <v>Ngày 3/7 Mr.Hưng đã kiểm tra lại, chỉ số đúng. Khách HQ OK</v>
      </c>
    </row>
    <row r="123" s="220" customFormat="1" ht="16.5" customHeight="1" spans="1:27">
      <c r="A123" s="271">
        <v>0</v>
      </c>
      <c r="B123" s="271">
        <f t="shared" si="27"/>
        <v>117</v>
      </c>
      <c r="C123" s="271" t="s">
        <v>182</v>
      </c>
      <c r="D123" s="438">
        <v>1406110608</v>
      </c>
      <c r="E123" s="431" t="s">
        <v>182</v>
      </c>
      <c r="F123" s="432">
        <v>1406110608</v>
      </c>
      <c r="G123" s="433" t="str">
        <f>VLOOKUP(C123,'[11]List chuẩn'!$B$2:$D$512,3,0)</f>
        <v>Phạm Thị Yến</v>
      </c>
      <c r="H123" s="434">
        <f>VLOOKUP(E123,'[12]T6'!$B$6:$C$457,2,0)</f>
        <v>2585</v>
      </c>
      <c r="I123" s="434">
        <v>2574</v>
      </c>
      <c r="J123" s="450">
        <f t="shared" si="19"/>
        <v>11</v>
      </c>
      <c r="K123" s="450">
        <f t="shared" si="14"/>
        <v>10</v>
      </c>
      <c r="L123" s="450">
        <f t="shared" si="15"/>
        <v>1</v>
      </c>
      <c r="M123" s="450">
        <f t="shared" si="16"/>
        <v>0</v>
      </c>
      <c r="N123" s="450">
        <f t="shared" si="17"/>
        <v>0</v>
      </c>
      <c r="O123" s="451">
        <f t="shared" si="20"/>
        <v>73144</v>
      </c>
      <c r="P123" s="451">
        <f t="shared" si="21"/>
        <v>3657</v>
      </c>
      <c r="Q123" s="474">
        <f t="shared" si="22"/>
        <v>7314</v>
      </c>
      <c r="R123" s="475">
        <f t="shared" si="23"/>
        <v>84115</v>
      </c>
      <c r="S123" s="329">
        <v>-185563</v>
      </c>
      <c r="T123" s="476">
        <f t="shared" si="24"/>
        <v>-101448</v>
      </c>
      <c r="U123" s="477" t="e">
        <f>[13]!vnd(T123)</f>
        <v>#NAME?</v>
      </c>
      <c r="V123" s="478" t="e">
        <f>[13]!vnd_us(R123)</f>
        <v>#NAME?</v>
      </c>
      <c r="W123" s="479">
        <f>VLOOKUP(F123,'[14]WC manor'!$F$7:$R$458,13,0)</f>
        <v>92998</v>
      </c>
      <c r="X123" s="476">
        <f t="shared" si="25"/>
        <v>-8883</v>
      </c>
      <c r="Y123" s="479">
        <f>VLOOKUP(F123,'[14]WC manor'!$F$7:$J$458,5,0)</f>
        <v>12</v>
      </c>
      <c r="Z123" s="476">
        <f t="shared" si="26"/>
        <v>-1</v>
      </c>
      <c r="AA123" s="484">
        <f>VLOOKUP(E123,'[12]T6'!$B$6:$F$457,5,0)</f>
        <v>0</v>
      </c>
    </row>
    <row r="124" ht="16.5" customHeight="1" spans="1:27">
      <c r="A124" s="355">
        <v>0</v>
      </c>
      <c r="B124" s="271">
        <f t="shared" si="27"/>
        <v>118</v>
      </c>
      <c r="C124" s="271" t="s">
        <v>183</v>
      </c>
      <c r="D124" s="438">
        <v>1406111461</v>
      </c>
      <c r="E124" s="431" t="s">
        <v>183</v>
      </c>
      <c r="F124" s="432">
        <v>1406111461</v>
      </c>
      <c r="G124" s="433" t="str">
        <f>VLOOKUP(C124,'[11]List chuẩn'!$B$2:$D$512,3,0)</f>
        <v>Dương Thị Vân Anh</v>
      </c>
      <c r="H124" s="434">
        <f>VLOOKUP(E124,'[12]T6'!$B$6:$C$457,2,0)</f>
        <v>6103</v>
      </c>
      <c r="I124" s="434">
        <v>6070</v>
      </c>
      <c r="J124" s="450">
        <f t="shared" si="19"/>
        <v>33</v>
      </c>
      <c r="K124" s="450">
        <f t="shared" si="14"/>
        <v>10</v>
      </c>
      <c r="L124" s="450">
        <f t="shared" si="15"/>
        <v>10</v>
      </c>
      <c r="M124" s="450">
        <f t="shared" si="16"/>
        <v>10</v>
      </c>
      <c r="N124" s="450">
        <f t="shared" si="17"/>
        <v>3</v>
      </c>
      <c r="O124" s="451">
        <f t="shared" si="20"/>
        <v>289938</v>
      </c>
      <c r="P124" s="451">
        <f t="shared" si="21"/>
        <v>14497</v>
      </c>
      <c r="Q124" s="474">
        <f t="shared" si="22"/>
        <v>28994</v>
      </c>
      <c r="R124" s="475">
        <f t="shared" si="23"/>
        <v>333429</v>
      </c>
      <c r="S124" s="329">
        <v>0</v>
      </c>
      <c r="T124" s="476">
        <f t="shared" si="24"/>
        <v>333429</v>
      </c>
      <c r="U124" s="477" t="e">
        <f>[13]!vnd(T124)</f>
        <v>#NAME?</v>
      </c>
      <c r="V124" s="478" t="e">
        <f>[13]!vnd_us(R124)</f>
        <v>#NAME?</v>
      </c>
      <c r="W124" s="479">
        <f>VLOOKUP(F124,'[14]WC manor'!$F$7:$R$458,13,0)</f>
        <v>333429</v>
      </c>
      <c r="X124" s="476">
        <f t="shared" si="25"/>
        <v>0</v>
      </c>
      <c r="Y124" s="479">
        <f>VLOOKUP(F124,'[14]WC manor'!$F$7:$J$458,5,0)</f>
        <v>33</v>
      </c>
      <c r="Z124" s="476">
        <f t="shared" si="26"/>
        <v>0</v>
      </c>
      <c r="AA124" s="484">
        <f>VLOOKUP(E124,'[12]T6'!$B$6:$F$457,5,0)</f>
        <v>0</v>
      </c>
    </row>
    <row r="125" ht="16.5" customHeight="1" spans="1:27">
      <c r="A125" s="436">
        <v>1</v>
      </c>
      <c r="B125" s="271">
        <f t="shared" si="27"/>
        <v>119</v>
      </c>
      <c r="C125" s="271" t="s">
        <v>184</v>
      </c>
      <c r="D125" s="438">
        <v>1406110609</v>
      </c>
      <c r="E125" s="431" t="s">
        <v>184</v>
      </c>
      <c r="F125" s="432">
        <v>1406110609</v>
      </c>
      <c r="G125" s="433" t="str">
        <f>VLOOKUP(C125,'[11]List chuẩn'!$B$2:$D$512,3,0)</f>
        <v>Dương Thị Đoan</v>
      </c>
      <c r="H125" s="434">
        <f>VLOOKUP(E125,'[12]T6'!$B$6:$C$457,2,0)</f>
        <v>2576</v>
      </c>
      <c r="I125" s="434">
        <v>2546</v>
      </c>
      <c r="J125" s="450">
        <f t="shared" si="19"/>
        <v>30</v>
      </c>
      <c r="K125" s="450">
        <f t="shared" si="14"/>
        <v>10</v>
      </c>
      <c r="L125" s="450">
        <f t="shared" si="15"/>
        <v>10</v>
      </c>
      <c r="M125" s="450">
        <f t="shared" si="16"/>
        <v>10</v>
      </c>
      <c r="N125" s="450">
        <f t="shared" si="17"/>
        <v>0</v>
      </c>
      <c r="O125" s="451">
        <f t="shared" si="20"/>
        <v>237600</v>
      </c>
      <c r="P125" s="451">
        <f t="shared" si="21"/>
        <v>11880</v>
      </c>
      <c r="Q125" s="474">
        <f t="shared" si="22"/>
        <v>23760</v>
      </c>
      <c r="R125" s="475">
        <f t="shared" si="23"/>
        <v>273240</v>
      </c>
      <c r="S125" s="329">
        <v>0</v>
      </c>
      <c r="T125" s="476">
        <f t="shared" si="24"/>
        <v>273240</v>
      </c>
      <c r="U125" s="477" t="e">
        <f>[13]!vnd(T125)</f>
        <v>#NAME?</v>
      </c>
      <c r="V125" s="478" t="e">
        <f>[13]!vnd_us(R125)</f>
        <v>#NAME?</v>
      </c>
      <c r="W125" s="479">
        <f>VLOOKUP(F125,'[14]WC manor'!$F$7:$R$458,13,0)</f>
        <v>251404</v>
      </c>
      <c r="X125" s="476">
        <f t="shared" si="25"/>
        <v>21836</v>
      </c>
      <c r="Y125" s="479">
        <f>VLOOKUP(F125,'[14]WC manor'!$F$7:$J$458,5,0)</f>
        <v>28</v>
      </c>
      <c r="Z125" s="476">
        <f t="shared" si="26"/>
        <v>2</v>
      </c>
      <c r="AA125" s="484">
        <f>VLOOKUP(E125,'[12]T6'!$B$6:$F$457,5,0)</f>
        <v>0</v>
      </c>
    </row>
    <row r="126" s="393" customFormat="1" ht="16.5" customHeight="1" spans="1:27">
      <c r="A126" s="492">
        <v>1</v>
      </c>
      <c r="B126" s="271">
        <f t="shared" si="27"/>
        <v>120</v>
      </c>
      <c r="C126" s="493" t="s">
        <v>185</v>
      </c>
      <c r="D126" s="494">
        <v>1406110610</v>
      </c>
      <c r="E126" s="495" t="s">
        <v>185</v>
      </c>
      <c r="F126" s="432">
        <v>1406110610</v>
      </c>
      <c r="G126" s="433" t="str">
        <f>VLOOKUP(C126,'[11]List chuẩn'!$B$2:$D$512,3,0)</f>
        <v>Lê Nhân Phượng</v>
      </c>
      <c r="H126" s="434">
        <f>VLOOKUP(E126,'[12]T6'!$B$6:$C$457,2,0)</f>
        <v>2229</v>
      </c>
      <c r="I126" s="434">
        <v>2195</v>
      </c>
      <c r="J126" s="450">
        <f t="shared" si="19"/>
        <v>34</v>
      </c>
      <c r="K126" s="450">
        <f t="shared" si="14"/>
        <v>10</v>
      </c>
      <c r="L126" s="450">
        <f t="shared" si="15"/>
        <v>10</v>
      </c>
      <c r="M126" s="450">
        <f t="shared" si="16"/>
        <v>10</v>
      </c>
      <c r="N126" s="450">
        <f t="shared" si="17"/>
        <v>4</v>
      </c>
      <c r="O126" s="451">
        <f t="shared" si="20"/>
        <v>307384</v>
      </c>
      <c r="P126" s="451">
        <f t="shared" si="21"/>
        <v>15369</v>
      </c>
      <c r="Q126" s="474">
        <f t="shared" si="22"/>
        <v>30738</v>
      </c>
      <c r="R126" s="475">
        <f t="shared" si="23"/>
        <v>353491</v>
      </c>
      <c r="S126" s="329">
        <v>-251227</v>
      </c>
      <c r="T126" s="476">
        <f t="shared" si="24"/>
        <v>102264</v>
      </c>
      <c r="U126" s="477" t="e">
        <f>[13]!vnd(T126)</f>
        <v>#NAME?</v>
      </c>
      <c r="V126" s="478" t="e">
        <f>[13]!vnd_us(R126)</f>
        <v>#NAME?</v>
      </c>
      <c r="W126" s="479">
        <f>VLOOKUP(F126,'[14]WC manor'!$F$7:$R$458,13,0)</f>
        <v>75233</v>
      </c>
      <c r="X126" s="476">
        <f t="shared" si="25"/>
        <v>278258</v>
      </c>
      <c r="Y126" s="479">
        <f>VLOOKUP(F126,'[14]WC manor'!$F$7:$J$458,5,0)</f>
        <v>10</v>
      </c>
      <c r="Z126" s="476">
        <f t="shared" si="26"/>
        <v>24</v>
      </c>
      <c r="AA126" s="484" t="str">
        <f>VLOOKUP(E126,'[12]T6'!$B$6:$F$457,5,0)</f>
        <v>Ngày 3/7 Mr.Ngọc đã kiểm tra lại, chỉ số đúng. Nhà có nhiều người ở</v>
      </c>
    </row>
    <row r="127" s="220" customFormat="1" ht="16.5" customHeight="1" spans="1:27">
      <c r="A127" s="490"/>
      <c r="B127" s="271">
        <f t="shared" si="27"/>
        <v>121</v>
      </c>
      <c r="C127" s="271" t="s">
        <v>186</v>
      </c>
      <c r="D127" s="438">
        <v>1406110611</v>
      </c>
      <c r="E127" s="431" t="s">
        <v>186</v>
      </c>
      <c r="F127" s="432">
        <v>1406110611</v>
      </c>
      <c r="G127" s="433" t="str">
        <f>VLOOKUP(C127,'[11]List chuẩn'!$B$2:$D$512,3,0)</f>
        <v>Nguyễn Văn Giáp</v>
      </c>
      <c r="H127" s="434">
        <f>VLOOKUP(E127,'[12]T6'!$B$6:$C$457,2,0)</f>
        <v>2688</v>
      </c>
      <c r="I127" s="434">
        <v>2662</v>
      </c>
      <c r="J127" s="450">
        <f t="shared" si="19"/>
        <v>26</v>
      </c>
      <c r="K127" s="450">
        <f t="shared" si="14"/>
        <v>10</v>
      </c>
      <c r="L127" s="450">
        <f t="shared" si="15"/>
        <v>10</v>
      </c>
      <c r="M127" s="450">
        <f t="shared" si="16"/>
        <v>6</v>
      </c>
      <c r="N127" s="450">
        <f t="shared" si="17"/>
        <v>0</v>
      </c>
      <c r="O127" s="451">
        <f t="shared" si="20"/>
        <v>199624</v>
      </c>
      <c r="P127" s="451">
        <f t="shared" si="21"/>
        <v>9981</v>
      </c>
      <c r="Q127" s="474">
        <f t="shared" si="22"/>
        <v>19962</v>
      </c>
      <c r="R127" s="475">
        <f t="shared" si="23"/>
        <v>229567</v>
      </c>
      <c r="S127" s="329">
        <v>-987660</v>
      </c>
      <c r="T127" s="476">
        <f t="shared" si="24"/>
        <v>-758093</v>
      </c>
      <c r="U127" s="477" t="e">
        <f>[13]!vnd(T127)</f>
        <v>#NAME?</v>
      </c>
      <c r="V127" s="478" t="e">
        <f>[13]!vnd_us(R127)</f>
        <v>#NAME?</v>
      </c>
      <c r="W127" s="479">
        <f>VLOOKUP(F127,'[14]WC manor'!$F$7:$R$458,13,0)</f>
        <v>196813</v>
      </c>
      <c r="X127" s="476">
        <f t="shared" si="25"/>
        <v>32754</v>
      </c>
      <c r="Y127" s="479">
        <f>VLOOKUP(F127,'[14]WC manor'!$F$7:$J$458,5,0)</f>
        <v>23</v>
      </c>
      <c r="Z127" s="476">
        <f t="shared" si="26"/>
        <v>3</v>
      </c>
      <c r="AA127" s="484">
        <f>VLOOKUP(E127,'[12]T6'!$B$6:$F$457,5,0)</f>
        <v>0</v>
      </c>
    </row>
    <row r="128" ht="16.5" customHeight="1" spans="1:27">
      <c r="A128" s="355">
        <v>0</v>
      </c>
      <c r="B128" s="271">
        <f t="shared" si="27"/>
        <v>122</v>
      </c>
      <c r="C128" s="271" t="s">
        <v>187</v>
      </c>
      <c r="D128" s="438">
        <v>1406110612</v>
      </c>
      <c r="E128" s="431" t="s">
        <v>187</v>
      </c>
      <c r="F128" s="432">
        <v>1406110612</v>
      </c>
      <c r="G128" s="433" t="str">
        <f>VLOOKUP(C128,'[11]List chuẩn'!$B$2:$D$512,3,0)</f>
        <v>Nguyễn Ngọc Trân</v>
      </c>
      <c r="H128" s="434">
        <f>VLOOKUP(E128,'[12]T6'!$B$6:$C$457,2,0)</f>
        <v>3620</v>
      </c>
      <c r="I128" s="434">
        <v>3595</v>
      </c>
      <c r="J128" s="450">
        <f t="shared" si="19"/>
        <v>25</v>
      </c>
      <c r="K128" s="450">
        <f t="shared" si="14"/>
        <v>10</v>
      </c>
      <c r="L128" s="450">
        <f t="shared" si="15"/>
        <v>10</v>
      </c>
      <c r="M128" s="450">
        <f t="shared" si="16"/>
        <v>5</v>
      </c>
      <c r="N128" s="450">
        <f t="shared" si="17"/>
        <v>0</v>
      </c>
      <c r="O128" s="451">
        <f t="shared" si="20"/>
        <v>190130</v>
      </c>
      <c r="P128" s="451">
        <f t="shared" si="21"/>
        <v>9507</v>
      </c>
      <c r="Q128" s="474">
        <f t="shared" si="22"/>
        <v>19013</v>
      </c>
      <c r="R128" s="475">
        <f t="shared" si="23"/>
        <v>218650</v>
      </c>
      <c r="S128" s="329">
        <v>0</v>
      </c>
      <c r="T128" s="476">
        <f t="shared" si="24"/>
        <v>218650</v>
      </c>
      <c r="U128" s="477" t="e">
        <f>[13]!vnd(T128)</f>
        <v>#NAME?</v>
      </c>
      <c r="V128" s="478" t="e">
        <f>[13]!vnd_us(R128)</f>
        <v>#NAME?</v>
      </c>
      <c r="W128" s="479">
        <f>VLOOKUP(F128,'[14]WC manor'!$F$7:$R$458,13,0)</f>
        <v>146294</v>
      </c>
      <c r="X128" s="476">
        <f t="shared" si="25"/>
        <v>72356</v>
      </c>
      <c r="Y128" s="479">
        <f>VLOOKUP(F128,'[14]WC manor'!$F$7:$J$458,5,0)</f>
        <v>18</v>
      </c>
      <c r="Z128" s="476">
        <f t="shared" si="26"/>
        <v>7</v>
      </c>
      <c r="AA128" s="484">
        <f>VLOOKUP(E128,'[12]T6'!$B$6:$F$457,5,0)</f>
        <v>0</v>
      </c>
    </row>
    <row r="129" ht="16.5" customHeight="1" spans="1:27">
      <c r="A129" s="355">
        <v>0</v>
      </c>
      <c r="B129" s="271">
        <f t="shared" si="27"/>
        <v>123</v>
      </c>
      <c r="C129" s="271" t="s">
        <v>188</v>
      </c>
      <c r="D129" s="438">
        <v>1406110613</v>
      </c>
      <c r="E129" s="431" t="s">
        <v>188</v>
      </c>
      <c r="F129" s="432">
        <v>1406110613</v>
      </c>
      <c r="G129" s="433" t="str">
        <f>VLOOKUP(C129,'[11]List chuẩn'!$B$2:$D$512,3,0)</f>
        <v>Hà Hồng Thắng</v>
      </c>
      <c r="H129" s="434">
        <f>VLOOKUP(E129,'[12]T6'!$B$6:$C$457,2,0)</f>
        <v>3237</v>
      </c>
      <c r="I129" s="434">
        <v>3217</v>
      </c>
      <c r="J129" s="450">
        <f t="shared" si="19"/>
        <v>20</v>
      </c>
      <c r="K129" s="450">
        <f t="shared" si="14"/>
        <v>10</v>
      </c>
      <c r="L129" s="450">
        <f t="shared" si="15"/>
        <v>10</v>
      </c>
      <c r="M129" s="450">
        <f t="shared" si="16"/>
        <v>0</v>
      </c>
      <c r="N129" s="450">
        <f t="shared" si="17"/>
        <v>0</v>
      </c>
      <c r="O129" s="451">
        <f t="shared" si="20"/>
        <v>142660</v>
      </c>
      <c r="P129" s="451">
        <f t="shared" si="21"/>
        <v>7133</v>
      </c>
      <c r="Q129" s="474">
        <f t="shared" si="22"/>
        <v>14266</v>
      </c>
      <c r="R129" s="475">
        <f t="shared" si="23"/>
        <v>164059</v>
      </c>
      <c r="S129" s="329">
        <v>0</v>
      </c>
      <c r="T129" s="476">
        <f t="shared" si="24"/>
        <v>164059</v>
      </c>
      <c r="U129" s="477" t="e">
        <f>[13]!vnd(T129)</f>
        <v>#NAME?</v>
      </c>
      <c r="V129" s="478" t="e">
        <f>[13]!vnd_us(R129)</f>
        <v>#NAME?</v>
      </c>
      <c r="W129" s="479">
        <f>VLOOKUP(F129,'[14]WC manor'!$F$7:$R$458,13,0)</f>
        <v>196813</v>
      </c>
      <c r="X129" s="476">
        <f t="shared" si="25"/>
        <v>-32754</v>
      </c>
      <c r="Y129" s="479">
        <f>VLOOKUP(F129,'[14]WC manor'!$F$7:$J$458,5,0)</f>
        <v>23</v>
      </c>
      <c r="Z129" s="476">
        <f t="shared" si="26"/>
        <v>-3</v>
      </c>
      <c r="AA129" s="484">
        <f>VLOOKUP(E129,'[12]T6'!$B$6:$F$457,5,0)</f>
        <v>0</v>
      </c>
    </row>
    <row r="130" ht="16.5" customHeight="1" spans="1:27">
      <c r="A130" s="355">
        <v>0</v>
      </c>
      <c r="B130" s="271">
        <f t="shared" si="27"/>
        <v>124</v>
      </c>
      <c r="C130" s="271" t="s">
        <v>189</v>
      </c>
      <c r="D130" s="438">
        <v>1406110614</v>
      </c>
      <c r="E130" s="431" t="s">
        <v>189</v>
      </c>
      <c r="F130" s="432">
        <v>1406110614</v>
      </c>
      <c r="G130" s="433" t="str">
        <f>VLOOKUP(C130,'[11]List chuẩn'!$B$2:$D$512,3,0)</f>
        <v>Phan Lê Thu Hằng</v>
      </c>
      <c r="H130" s="434">
        <f>VLOOKUP(E130,'[12]T6'!$B$6:$C$457,2,0)</f>
        <v>2557</v>
      </c>
      <c r="I130" s="434">
        <v>2531</v>
      </c>
      <c r="J130" s="450">
        <f t="shared" si="19"/>
        <v>26</v>
      </c>
      <c r="K130" s="450">
        <f t="shared" si="14"/>
        <v>10</v>
      </c>
      <c r="L130" s="450">
        <f t="shared" si="15"/>
        <v>10</v>
      </c>
      <c r="M130" s="450">
        <f t="shared" si="16"/>
        <v>6</v>
      </c>
      <c r="N130" s="450">
        <f t="shared" si="17"/>
        <v>0</v>
      </c>
      <c r="O130" s="451">
        <f t="shared" si="20"/>
        <v>199624</v>
      </c>
      <c r="P130" s="451">
        <f t="shared" si="21"/>
        <v>9981</v>
      </c>
      <c r="Q130" s="474">
        <f t="shared" si="22"/>
        <v>19962</v>
      </c>
      <c r="R130" s="475">
        <f t="shared" si="23"/>
        <v>229567</v>
      </c>
      <c r="S130" s="329">
        <v>0</v>
      </c>
      <c r="T130" s="476">
        <f t="shared" si="24"/>
        <v>229567</v>
      </c>
      <c r="U130" s="477" t="e">
        <f>[13]!vnd(T130)</f>
        <v>#NAME?</v>
      </c>
      <c r="V130" s="478" t="e">
        <f>[13]!vnd_us(R130)</f>
        <v>#NAME?</v>
      </c>
      <c r="W130" s="479">
        <f>VLOOKUP(F130,'[14]WC manor'!$F$7:$R$458,13,0)</f>
        <v>137411</v>
      </c>
      <c r="X130" s="476">
        <f t="shared" si="25"/>
        <v>92156</v>
      </c>
      <c r="Y130" s="479">
        <f>VLOOKUP(F130,'[14]WC manor'!$F$7:$J$458,5,0)</f>
        <v>17</v>
      </c>
      <c r="Z130" s="476">
        <f t="shared" si="26"/>
        <v>9</v>
      </c>
      <c r="AA130" s="484" t="str">
        <f>VLOOKUP(E130,'[12]T6'!$B$6:$F$457,5,0)</f>
        <v>Ngày 3/7 Mr.Hưng đã kiểm tra lại, chỉ số đúng. Khách HQ OK</v>
      </c>
    </row>
    <row r="131" ht="16.5" customHeight="1" spans="1:27">
      <c r="A131" s="435">
        <v>1</v>
      </c>
      <c r="B131" s="271">
        <f t="shared" si="27"/>
        <v>125</v>
      </c>
      <c r="C131" s="271" t="s">
        <v>190</v>
      </c>
      <c r="D131" s="438">
        <v>1406110615</v>
      </c>
      <c r="E131" s="431" t="s">
        <v>190</v>
      </c>
      <c r="F131" s="432">
        <v>1406110615</v>
      </c>
      <c r="G131" s="433" t="str">
        <f>VLOOKUP(C131,'[11]List chuẩn'!$B$2:$D$512,3,0)</f>
        <v>Nguyễn  Thị Thanh Hà</v>
      </c>
      <c r="H131" s="434">
        <f>VLOOKUP(E131,'[12]T6'!$B$6:$C$457,2,0)</f>
        <v>3824</v>
      </c>
      <c r="I131" s="434">
        <v>3802</v>
      </c>
      <c r="J131" s="450">
        <f t="shared" si="19"/>
        <v>22</v>
      </c>
      <c r="K131" s="450">
        <f t="shared" si="14"/>
        <v>10</v>
      </c>
      <c r="L131" s="450">
        <f t="shared" si="15"/>
        <v>10</v>
      </c>
      <c r="M131" s="450">
        <f t="shared" si="16"/>
        <v>2</v>
      </c>
      <c r="N131" s="450">
        <f t="shared" si="17"/>
        <v>0</v>
      </c>
      <c r="O131" s="451">
        <f t="shared" si="20"/>
        <v>161648</v>
      </c>
      <c r="P131" s="451">
        <f t="shared" si="21"/>
        <v>8082</v>
      </c>
      <c r="Q131" s="474">
        <f t="shared" si="22"/>
        <v>16165</v>
      </c>
      <c r="R131" s="475">
        <f t="shared" si="23"/>
        <v>185895</v>
      </c>
      <c r="S131" s="329">
        <v>185895</v>
      </c>
      <c r="T131" s="476">
        <f t="shared" si="24"/>
        <v>371790</v>
      </c>
      <c r="U131" s="477" t="e">
        <f>[13]!vnd(T131)</f>
        <v>#NAME?</v>
      </c>
      <c r="V131" s="478" t="e">
        <f>[13]!vnd_us(R131)</f>
        <v>#NAME?</v>
      </c>
      <c r="W131" s="479">
        <f>VLOOKUP(F131,'[14]WC manor'!$F$7:$R$458,13,0)</f>
        <v>185895</v>
      </c>
      <c r="X131" s="476">
        <f t="shared" si="25"/>
        <v>0</v>
      </c>
      <c r="Y131" s="479">
        <f>VLOOKUP(F131,'[14]WC manor'!$F$7:$J$458,5,0)</f>
        <v>22</v>
      </c>
      <c r="Z131" s="476">
        <f t="shared" si="26"/>
        <v>0</v>
      </c>
      <c r="AA131" s="484">
        <f>VLOOKUP(E131,'[12]T6'!$B$6:$F$457,5,0)</f>
        <v>0</v>
      </c>
    </row>
    <row r="132" ht="16.5" customHeight="1" spans="1:27">
      <c r="A132" s="355">
        <v>0</v>
      </c>
      <c r="B132" s="271">
        <f t="shared" si="27"/>
        <v>126</v>
      </c>
      <c r="C132" s="271" t="s">
        <v>191</v>
      </c>
      <c r="D132" s="438">
        <v>1406110616</v>
      </c>
      <c r="E132" s="431" t="s">
        <v>191</v>
      </c>
      <c r="F132" s="432">
        <v>1406110616</v>
      </c>
      <c r="G132" s="433" t="str">
        <f>VLOOKUP(C132,'[11]List chuẩn'!$B$2:$D$512,3,0)</f>
        <v>Trần Ngọc</v>
      </c>
      <c r="H132" s="434">
        <f>VLOOKUP(E132,'[12]T6'!$B$6:$C$457,2,0)</f>
        <v>2457</v>
      </c>
      <c r="I132" s="434">
        <v>2433</v>
      </c>
      <c r="J132" s="450">
        <f t="shared" si="19"/>
        <v>24</v>
      </c>
      <c r="K132" s="450">
        <f t="shared" si="14"/>
        <v>10</v>
      </c>
      <c r="L132" s="450">
        <f t="shared" si="15"/>
        <v>10</v>
      </c>
      <c r="M132" s="450">
        <f t="shared" si="16"/>
        <v>4</v>
      </c>
      <c r="N132" s="450">
        <f t="shared" si="17"/>
        <v>0</v>
      </c>
      <c r="O132" s="451">
        <f t="shared" si="20"/>
        <v>180636</v>
      </c>
      <c r="P132" s="451">
        <f t="shared" si="21"/>
        <v>9032</v>
      </c>
      <c r="Q132" s="474">
        <f t="shared" si="22"/>
        <v>18064</v>
      </c>
      <c r="R132" s="475">
        <f t="shared" si="23"/>
        <v>207732</v>
      </c>
      <c r="S132" s="329">
        <v>0</v>
      </c>
      <c r="T132" s="476">
        <f t="shared" si="24"/>
        <v>207732</v>
      </c>
      <c r="U132" s="477" t="e">
        <f>[13]!vnd(T132)</f>
        <v>#NAME?</v>
      </c>
      <c r="V132" s="478" t="e">
        <f>[13]!vnd_us(R132)</f>
        <v>#NAME?</v>
      </c>
      <c r="W132" s="479">
        <f>VLOOKUP(F132,'[14]WC manor'!$F$7:$R$458,13,0)</f>
        <v>185895</v>
      </c>
      <c r="X132" s="476">
        <f t="shared" si="25"/>
        <v>21837</v>
      </c>
      <c r="Y132" s="479">
        <f>VLOOKUP(F132,'[14]WC manor'!$F$7:$J$458,5,0)</f>
        <v>22</v>
      </c>
      <c r="Z132" s="476">
        <f t="shared" si="26"/>
        <v>2</v>
      </c>
      <c r="AA132" s="484">
        <f>VLOOKUP(E132,'[12]T6'!$B$6:$F$457,5,0)</f>
        <v>0</v>
      </c>
    </row>
    <row r="133" ht="16.5" customHeight="1" spans="1:27">
      <c r="A133" s="436">
        <v>1</v>
      </c>
      <c r="B133" s="271">
        <f t="shared" si="27"/>
        <v>127</v>
      </c>
      <c r="C133" s="271" t="s">
        <v>192</v>
      </c>
      <c r="D133" s="438">
        <v>1406110617</v>
      </c>
      <c r="E133" s="431" t="s">
        <v>192</v>
      </c>
      <c r="F133" s="432">
        <v>1406110617</v>
      </c>
      <c r="G133" s="433" t="str">
        <f>VLOOKUP(C133,'[11]List chuẩn'!$B$2:$D$512,3,0)</f>
        <v>Nguyễn Đức</v>
      </c>
      <c r="H133" s="434">
        <f>VLOOKUP(E133,'[12]T6'!$B$6:$C$457,2,0)</f>
        <v>3659</v>
      </c>
      <c r="I133" s="434">
        <v>3646</v>
      </c>
      <c r="J133" s="450">
        <f t="shared" si="19"/>
        <v>13</v>
      </c>
      <c r="K133" s="450">
        <f t="shared" si="14"/>
        <v>10</v>
      </c>
      <c r="L133" s="450">
        <f t="shared" si="15"/>
        <v>3</v>
      </c>
      <c r="M133" s="450">
        <f t="shared" si="16"/>
        <v>0</v>
      </c>
      <c r="N133" s="450">
        <f t="shared" si="17"/>
        <v>0</v>
      </c>
      <c r="O133" s="451">
        <f t="shared" si="20"/>
        <v>88592</v>
      </c>
      <c r="P133" s="451">
        <f t="shared" si="21"/>
        <v>4430</v>
      </c>
      <c r="Q133" s="474">
        <f t="shared" si="22"/>
        <v>8859</v>
      </c>
      <c r="R133" s="475">
        <f t="shared" si="23"/>
        <v>101881</v>
      </c>
      <c r="S133" s="329">
        <v>0</v>
      </c>
      <c r="T133" s="476">
        <f t="shared" si="24"/>
        <v>101881</v>
      </c>
      <c r="U133" s="477" t="e">
        <f>[13]!vnd(T133)</f>
        <v>#NAME?</v>
      </c>
      <c r="V133" s="478" t="e">
        <f>[13]!vnd_us(R133)</f>
        <v>#NAME?</v>
      </c>
      <c r="W133" s="479">
        <f>VLOOKUP(F133,'[14]WC manor'!$F$7:$R$458,13,0)</f>
        <v>128528</v>
      </c>
      <c r="X133" s="476">
        <f t="shared" si="25"/>
        <v>-26647</v>
      </c>
      <c r="Y133" s="479">
        <f>VLOOKUP(F133,'[14]WC manor'!$F$7:$J$458,5,0)</f>
        <v>16</v>
      </c>
      <c r="Z133" s="476">
        <f t="shared" si="26"/>
        <v>-3</v>
      </c>
      <c r="AA133" s="484">
        <f>VLOOKUP(E133,'[12]T6'!$B$6:$F$457,5,0)</f>
        <v>0</v>
      </c>
    </row>
    <row r="134" ht="16.5" customHeight="1" spans="1:27">
      <c r="A134" s="435">
        <v>1</v>
      </c>
      <c r="B134" s="271">
        <f t="shared" si="27"/>
        <v>128</v>
      </c>
      <c r="C134" s="271" t="s">
        <v>193</v>
      </c>
      <c r="D134" s="438">
        <v>1406110618</v>
      </c>
      <c r="E134" s="431" t="s">
        <v>193</v>
      </c>
      <c r="F134" s="432">
        <v>1406110618</v>
      </c>
      <c r="G134" s="433" t="str">
        <f>VLOOKUP(C134,'[11]List chuẩn'!$B$2:$D$512,3,0)</f>
        <v>Lưu Kim Thư</v>
      </c>
      <c r="H134" s="434">
        <f>VLOOKUP(E134,'[12]T6'!$B$6:$C$457,2,0)</f>
        <v>6883</v>
      </c>
      <c r="I134" s="434">
        <v>6813</v>
      </c>
      <c r="J134" s="450">
        <f t="shared" si="19"/>
        <v>70</v>
      </c>
      <c r="K134" s="450">
        <f t="shared" si="14"/>
        <v>10</v>
      </c>
      <c r="L134" s="450">
        <f t="shared" si="15"/>
        <v>10</v>
      </c>
      <c r="M134" s="450">
        <f t="shared" si="16"/>
        <v>10</v>
      </c>
      <c r="N134" s="450">
        <f t="shared" si="17"/>
        <v>40</v>
      </c>
      <c r="O134" s="451">
        <f t="shared" si="20"/>
        <v>935440</v>
      </c>
      <c r="P134" s="451">
        <f t="shared" si="21"/>
        <v>46772</v>
      </c>
      <c r="Q134" s="474">
        <f t="shared" si="22"/>
        <v>93544</v>
      </c>
      <c r="R134" s="475">
        <f t="shared" si="23"/>
        <v>1075756</v>
      </c>
      <c r="S134" s="329">
        <v>0</v>
      </c>
      <c r="T134" s="476">
        <f t="shared" si="24"/>
        <v>1075756</v>
      </c>
      <c r="U134" s="477" t="e">
        <f>[13]!vnd(T134)</f>
        <v>#NAME?</v>
      </c>
      <c r="V134" s="478" t="e">
        <f>[13]!vnd_us(R134)</f>
        <v>#NAME?</v>
      </c>
      <c r="W134" s="479">
        <f>VLOOKUP(F134,'[14]WC manor'!$F$7:$R$458,13,0)</f>
        <v>935316</v>
      </c>
      <c r="X134" s="476">
        <f t="shared" si="25"/>
        <v>140440</v>
      </c>
      <c r="Y134" s="479">
        <f>VLOOKUP(F134,'[14]WC manor'!$F$7:$J$458,5,0)</f>
        <v>63</v>
      </c>
      <c r="Z134" s="476">
        <f t="shared" si="26"/>
        <v>7</v>
      </c>
      <c r="AA134" s="484" t="str">
        <f>VLOOKUP(E134,'[12]T6'!$B$6:$F$457,5,0)</f>
        <v>Ngày 3/7 Mr.Hưng đã kiểm tra lại, chỉ số đúng. Nhà có nhiều người ở</v>
      </c>
    </row>
    <row r="135" ht="16.5" customHeight="1" spans="1:27">
      <c r="A135" s="436">
        <v>0</v>
      </c>
      <c r="B135" s="271">
        <f t="shared" si="27"/>
        <v>129</v>
      </c>
      <c r="C135" s="437" t="s">
        <v>194</v>
      </c>
      <c r="D135" s="438">
        <v>1406110154</v>
      </c>
      <c r="E135" s="431" t="s">
        <v>194</v>
      </c>
      <c r="F135" s="432">
        <v>1406110154</v>
      </c>
      <c r="G135" s="433" t="str">
        <f>VLOOKUP(C135,'[11]List chuẩn'!$B$2:$D$512,3,0)</f>
        <v>Lưu Thị Hồng Nhung</v>
      </c>
      <c r="H135" s="434">
        <f>VLOOKUP(E135,'[12]T6'!$B$6:$C$457,2,0)</f>
        <v>2710</v>
      </c>
      <c r="I135" s="434">
        <v>2695</v>
      </c>
      <c r="J135" s="450">
        <f t="shared" si="19"/>
        <v>15</v>
      </c>
      <c r="K135" s="450">
        <f t="shared" ref="K135:K198" si="28">+IF(J135&gt;10,10,J135)</f>
        <v>10</v>
      </c>
      <c r="L135" s="450">
        <f t="shared" ref="L135:L198" si="29">+IF((J135-K135)&gt;10,10,(J135-K135))</f>
        <v>5</v>
      </c>
      <c r="M135" s="450">
        <f t="shared" ref="M135:M198" si="30">+IF((J135-K135-L135)&gt;10,10,(J135-K135-L135))</f>
        <v>0</v>
      </c>
      <c r="N135" s="450">
        <f t="shared" ref="N135:N198" si="31">(J135-K135-L135-M135)</f>
        <v>0</v>
      </c>
      <c r="O135" s="451">
        <f t="shared" si="20"/>
        <v>104040</v>
      </c>
      <c r="P135" s="451">
        <f t="shared" si="21"/>
        <v>5202</v>
      </c>
      <c r="Q135" s="474">
        <f t="shared" si="22"/>
        <v>10404</v>
      </c>
      <c r="R135" s="475">
        <f t="shared" si="23"/>
        <v>119646</v>
      </c>
      <c r="S135" s="329">
        <v>0</v>
      </c>
      <c r="T135" s="476">
        <f t="shared" si="24"/>
        <v>119646</v>
      </c>
      <c r="U135" s="477" t="e">
        <f>[13]!vnd(T135)</f>
        <v>#NAME?</v>
      </c>
      <c r="V135" s="478" t="e">
        <f>[13]!vnd_us(R135)</f>
        <v>#NAME?</v>
      </c>
      <c r="W135" s="479">
        <f>VLOOKUP(F135,'[14]WC manor'!$F$7:$R$458,13,0)</f>
        <v>155177</v>
      </c>
      <c r="X135" s="476">
        <f t="shared" si="25"/>
        <v>-35531</v>
      </c>
      <c r="Y135" s="479">
        <f>VLOOKUP(F135,'[14]WC manor'!$F$7:$J$458,5,0)</f>
        <v>19</v>
      </c>
      <c r="Z135" s="476">
        <f t="shared" si="26"/>
        <v>-4</v>
      </c>
      <c r="AA135" s="484">
        <f>VLOOKUP(E135,'[12]T6'!$B$6:$F$457,5,0)</f>
        <v>0</v>
      </c>
    </row>
    <row r="136" ht="16.5" customHeight="1" spans="1:27">
      <c r="A136" s="355">
        <v>0</v>
      </c>
      <c r="B136" s="271">
        <f t="shared" ref="B136:B167" si="32">B135+1</f>
        <v>130</v>
      </c>
      <c r="C136" s="271" t="s">
        <v>195</v>
      </c>
      <c r="D136" s="438">
        <v>1406110620</v>
      </c>
      <c r="E136" s="431" t="s">
        <v>195</v>
      </c>
      <c r="F136" s="432">
        <v>1406110620</v>
      </c>
      <c r="G136" s="433" t="str">
        <f>VLOOKUP(C136,'[11]List chuẩn'!$B$2:$D$512,3,0)</f>
        <v>Lưu Thị Hồng Nhung</v>
      </c>
      <c r="H136" s="434">
        <f>VLOOKUP(E136,'[12]T6'!$B$6:$C$457,2,0)</f>
        <v>2158</v>
      </c>
      <c r="I136" s="434">
        <v>2138</v>
      </c>
      <c r="J136" s="450">
        <f t="shared" ref="J136:J199" si="33">+H136-I136</f>
        <v>20</v>
      </c>
      <c r="K136" s="450">
        <f t="shared" si="28"/>
        <v>10</v>
      </c>
      <c r="L136" s="450">
        <f t="shared" si="29"/>
        <v>10</v>
      </c>
      <c r="M136" s="450">
        <f t="shared" si="30"/>
        <v>0</v>
      </c>
      <c r="N136" s="450">
        <f t="shared" si="31"/>
        <v>0</v>
      </c>
      <c r="O136" s="451">
        <f t="shared" ref="O136:O199" si="34">+K136*$K$5+L136*$L$5+M136*$M$5+N136*$N$5</f>
        <v>142660</v>
      </c>
      <c r="P136" s="451">
        <f t="shared" ref="P136:P199" si="35">ROUND(O136*0.05,0)</f>
        <v>7133</v>
      </c>
      <c r="Q136" s="474">
        <f t="shared" ref="Q136:Q199" si="36">ROUND(O136*0.1,0)</f>
        <v>14266</v>
      </c>
      <c r="R136" s="475">
        <f t="shared" ref="R136:R199" si="37">O136+P136+Q136</f>
        <v>164059</v>
      </c>
      <c r="S136" s="329">
        <v>0</v>
      </c>
      <c r="T136" s="476">
        <f t="shared" ref="T136:T199" si="38">R136+S136</f>
        <v>164059</v>
      </c>
      <c r="U136" s="477" t="e">
        <f>[13]!vnd(T136)</f>
        <v>#NAME?</v>
      </c>
      <c r="V136" s="478" t="e">
        <f>[13]!vnd_us(R136)</f>
        <v>#NAME?</v>
      </c>
      <c r="W136" s="479">
        <f>VLOOKUP(F136,'[14]WC manor'!$F$7:$R$458,13,0)</f>
        <v>218650</v>
      </c>
      <c r="X136" s="476">
        <f t="shared" ref="X136:X199" si="39">R136-W136</f>
        <v>-54591</v>
      </c>
      <c r="Y136" s="479">
        <f>VLOOKUP(F136,'[14]WC manor'!$F$7:$J$458,5,0)</f>
        <v>25</v>
      </c>
      <c r="Z136" s="476">
        <f t="shared" ref="Z136:Z199" si="40">J136-Y136</f>
        <v>-5</v>
      </c>
      <c r="AA136" s="484">
        <f>VLOOKUP(E136,'[12]T6'!$B$6:$F$457,5,0)</f>
        <v>0</v>
      </c>
    </row>
    <row r="137" ht="16.5" customHeight="1" spans="1:27">
      <c r="A137" s="355">
        <v>0</v>
      </c>
      <c r="B137" s="271">
        <f t="shared" si="32"/>
        <v>131</v>
      </c>
      <c r="C137" s="437" t="s">
        <v>196</v>
      </c>
      <c r="D137" s="438">
        <v>1406111595</v>
      </c>
      <c r="E137" s="431" t="s">
        <v>196</v>
      </c>
      <c r="F137" s="432">
        <v>1406111595</v>
      </c>
      <c r="G137" s="433" t="str">
        <f>VLOOKUP(C137,'[11]List chuẩn'!$B$2:$D$512,3,0)</f>
        <v>Lưu Thị Hồng Nhung</v>
      </c>
      <c r="H137" s="434">
        <f>VLOOKUP(E137,'[12]T6'!$B$6:$C$457,2,0)</f>
        <v>2562</v>
      </c>
      <c r="I137" s="434">
        <v>2553</v>
      </c>
      <c r="J137" s="450">
        <f t="shared" si="33"/>
        <v>9</v>
      </c>
      <c r="K137" s="450">
        <f t="shared" si="28"/>
        <v>9</v>
      </c>
      <c r="L137" s="450">
        <f t="shared" si="29"/>
        <v>0</v>
      </c>
      <c r="M137" s="450">
        <f t="shared" si="30"/>
        <v>0</v>
      </c>
      <c r="N137" s="450">
        <f t="shared" si="31"/>
        <v>0</v>
      </c>
      <c r="O137" s="451">
        <f t="shared" si="34"/>
        <v>58878</v>
      </c>
      <c r="P137" s="451">
        <f t="shared" si="35"/>
        <v>2944</v>
      </c>
      <c r="Q137" s="474">
        <f t="shared" si="36"/>
        <v>5888</v>
      </c>
      <c r="R137" s="475">
        <f t="shared" si="37"/>
        <v>67710</v>
      </c>
      <c r="S137" s="329">
        <v>0</v>
      </c>
      <c r="T137" s="476">
        <f t="shared" si="38"/>
        <v>67710</v>
      </c>
      <c r="U137" s="477" t="e">
        <f>[13]!vnd(T137)</f>
        <v>#NAME?</v>
      </c>
      <c r="V137" s="478" t="e">
        <f>[13]!vnd_us(R137)</f>
        <v>#NAME?</v>
      </c>
      <c r="W137" s="479">
        <f>VLOOKUP(F137,'[14]WC manor'!$F$7:$R$458,13,0)</f>
        <v>45140</v>
      </c>
      <c r="X137" s="476">
        <f t="shared" si="39"/>
        <v>22570</v>
      </c>
      <c r="Y137" s="479">
        <f>VLOOKUP(F137,'[14]WC manor'!$F$7:$J$458,5,0)</f>
        <v>6</v>
      </c>
      <c r="Z137" s="476">
        <f t="shared" si="40"/>
        <v>3</v>
      </c>
      <c r="AA137" s="484">
        <f>VLOOKUP(E137,'[12]T6'!$B$6:$F$457,5,0)</f>
        <v>0</v>
      </c>
    </row>
    <row r="138" s="220" customFormat="1" ht="16.5" customHeight="1" spans="1:27">
      <c r="A138" s="271">
        <v>0</v>
      </c>
      <c r="B138" s="271">
        <f t="shared" si="32"/>
        <v>132</v>
      </c>
      <c r="C138" s="271" t="s">
        <v>197</v>
      </c>
      <c r="D138" s="438">
        <v>1406110621</v>
      </c>
      <c r="E138" s="431" t="s">
        <v>197</v>
      </c>
      <c r="F138" s="432">
        <v>1406110621</v>
      </c>
      <c r="G138" s="433" t="str">
        <f>VLOOKUP(C138,'[11]List chuẩn'!$B$2:$D$512,3,0)</f>
        <v>Hoàng Anh Tuấn</v>
      </c>
      <c r="H138" s="434">
        <f>VLOOKUP(E138,'[12]T6'!$B$6:$C$457,2,0)</f>
        <v>3660</v>
      </c>
      <c r="I138" s="434">
        <v>3644</v>
      </c>
      <c r="J138" s="450">
        <f t="shared" si="33"/>
        <v>16</v>
      </c>
      <c r="K138" s="450">
        <f t="shared" si="28"/>
        <v>10</v>
      </c>
      <c r="L138" s="450">
        <f t="shared" si="29"/>
        <v>6</v>
      </c>
      <c r="M138" s="450">
        <f t="shared" si="30"/>
        <v>0</v>
      </c>
      <c r="N138" s="450">
        <f t="shared" si="31"/>
        <v>0</v>
      </c>
      <c r="O138" s="451">
        <f t="shared" si="34"/>
        <v>111764</v>
      </c>
      <c r="P138" s="451">
        <f t="shared" si="35"/>
        <v>5588</v>
      </c>
      <c r="Q138" s="474">
        <f t="shared" si="36"/>
        <v>11176</v>
      </c>
      <c r="R138" s="475">
        <f t="shared" si="37"/>
        <v>128528</v>
      </c>
      <c r="S138" s="329">
        <v>0</v>
      </c>
      <c r="T138" s="476">
        <f t="shared" si="38"/>
        <v>128528</v>
      </c>
      <c r="U138" s="477" t="e">
        <f>[13]!vnd(T138)</f>
        <v>#NAME?</v>
      </c>
      <c r="V138" s="478" t="e">
        <f>[13]!vnd_us(R138)</f>
        <v>#NAME?</v>
      </c>
      <c r="W138" s="479">
        <f>VLOOKUP(F138,'[14]WC manor'!$F$7:$R$458,13,0)</f>
        <v>119646</v>
      </c>
      <c r="X138" s="476">
        <f t="shared" si="39"/>
        <v>8882</v>
      </c>
      <c r="Y138" s="479">
        <f>VLOOKUP(F138,'[14]WC manor'!$F$7:$J$458,5,0)</f>
        <v>15</v>
      </c>
      <c r="Z138" s="476">
        <f t="shared" si="40"/>
        <v>1</v>
      </c>
      <c r="AA138" s="484">
        <f>VLOOKUP(E138,'[12]T6'!$B$6:$F$457,5,0)</f>
        <v>0</v>
      </c>
    </row>
    <row r="139" ht="16.5" customHeight="1" spans="1:27">
      <c r="A139" s="436">
        <v>1</v>
      </c>
      <c r="B139" s="271">
        <f t="shared" si="32"/>
        <v>133</v>
      </c>
      <c r="C139" s="271" t="s">
        <v>198</v>
      </c>
      <c r="D139" s="438">
        <v>1406110622</v>
      </c>
      <c r="E139" s="431" t="s">
        <v>198</v>
      </c>
      <c r="F139" s="432">
        <v>1406110622</v>
      </c>
      <c r="G139" s="433" t="str">
        <f>VLOOKUP(C139,'[11]List chuẩn'!$B$2:$D$512,3,0)</f>
        <v>Thang Đức Thắng</v>
      </c>
      <c r="H139" s="434">
        <f>VLOOKUP(E139,'[12]T6'!$B$6:$C$457,2,0)</f>
        <v>3499</v>
      </c>
      <c r="I139" s="434">
        <v>3469</v>
      </c>
      <c r="J139" s="450">
        <f t="shared" si="33"/>
        <v>30</v>
      </c>
      <c r="K139" s="450">
        <f t="shared" si="28"/>
        <v>10</v>
      </c>
      <c r="L139" s="450">
        <f t="shared" si="29"/>
        <v>10</v>
      </c>
      <c r="M139" s="450">
        <f t="shared" si="30"/>
        <v>10</v>
      </c>
      <c r="N139" s="450">
        <f t="shared" si="31"/>
        <v>0</v>
      </c>
      <c r="O139" s="451">
        <f t="shared" si="34"/>
        <v>237600</v>
      </c>
      <c r="P139" s="451">
        <f t="shared" si="35"/>
        <v>11880</v>
      </c>
      <c r="Q139" s="474">
        <f t="shared" si="36"/>
        <v>23760</v>
      </c>
      <c r="R139" s="475">
        <f t="shared" si="37"/>
        <v>273240</v>
      </c>
      <c r="S139" s="329">
        <v>0</v>
      </c>
      <c r="T139" s="476">
        <f t="shared" si="38"/>
        <v>273240</v>
      </c>
      <c r="U139" s="477" t="e">
        <f>[13]!vnd(T139)</f>
        <v>#NAME?</v>
      </c>
      <c r="V139" s="478" t="e">
        <f>[13]!vnd_us(R139)</f>
        <v>#NAME?</v>
      </c>
      <c r="W139" s="479">
        <f>VLOOKUP(F139,'[14]WC manor'!$F$7:$R$458,13,0)</f>
        <v>333429</v>
      </c>
      <c r="X139" s="476">
        <f t="shared" si="39"/>
        <v>-60189</v>
      </c>
      <c r="Y139" s="479">
        <f>VLOOKUP(F139,'[14]WC manor'!$F$7:$J$458,5,0)</f>
        <v>33</v>
      </c>
      <c r="Z139" s="476">
        <f t="shared" si="40"/>
        <v>-3</v>
      </c>
      <c r="AA139" s="484">
        <f>VLOOKUP(E139,'[12]T6'!$B$6:$F$457,5,0)</f>
        <v>0</v>
      </c>
    </row>
    <row r="140" ht="16.5" customHeight="1" spans="1:27">
      <c r="A140" s="355">
        <v>0</v>
      </c>
      <c r="B140" s="271">
        <f t="shared" si="32"/>
        <v>134</v>
      </c>
      <c r="C140" s="271" t="s">
        <v>199</v>
      </c>
      <c r="D140" s="438">
        <v>1406110623</v>
      </c>
      <c r="E140" s="431" t="s">
        <v>199</v>
      </c>
      <c r="F140" s="432">
        <v>1406110623</v>
      </c>
      <c r="G140" s="433" t="str">
        <f>VLOOKUP(C140,'[11]List chuẩn'!$B$2:$D$512,3,0)</f>
        <v>Nguyễn Hữu Chung</v>
      </c>
      <c r="H140" s="434">
        <f>VLOOKUP(E140,'[12]T6'!$B$6:$C$457,2,0)</f>
        <v>2126</v>
      </c>
      <c r="I140" s="434">
        <v>2111</v>
      </c>
      <c r="J140" s="450">
        <f t="shared" si="33"/>
        <v>15</v>
      </c>
      <c r="K140" s="450">
        <f t="shared" si="28"/>
        <v>10</v>
      </c>
      <c r="L140" s="450">
        <f t="shared" si="29"/>
        <v>5</v>
      </c>
      <c r="M140" s="450">
        <f t="shared" si="30"/>
        <v>0</v>
      </c>
      <c r="N140" s="450">
        <f t="shared" si="31"/>
        <v>0</v>
      </c>
      <c r="O140" s="451">
        <f t="shared" si="34"/>
        <v>104040</v>
      </c>
      <c r="P140" s="451">
        <f t="shared" si="35"/>
        <v>5202</v>
      </c>
      <c r="Q140" s="474">
        <f t="shared" si="36"/>
        <v>10404</v>
      </c>
      <c r="R140" s="475">
        <f t="shared" si="37"/>
        <v>119646</v>
      </c>
      <c r="S140" s="329">
        <v>0</v>
      </c>
      <c r="T140" s="476">
        <f t="shared" si="38"/>
        <v>119646</v>
      </c>
      <c r="U140" s="477" t="e">
        <f>[13]!vnd(T140)</f>
        <v>#NAME?</v>
      </c>
      <c r="V140" s="478" t="e">
        <f>[13]!vnd_us(R140)</f>
        <v>#NAME?</v>
      </c>
      <c r="W140" s="479">
        <f>VLOOKUP(F140,'[14]WC manor'!$F$7:$R$458,13,0)</f>
        <v>92998</v>
      </c>
      <c r="X140" s="476">
        <f t="shared" si="39"/>
        <v>26648</v>
      </c>
      <c r="Y140" s="479">
        <f>VLOOKUP(F140,'[14]WC manor'!$F$7:$J$458,5,0)</f>
        <v>12</v>
      </c>
      <c r="Z140" s="476">
        <f t="shared" si="40"/>
        <v>3</v>
      </c>
      <c r="AA140" s="484">
        <f>VLOOKUP(E140,'[12]T6'!$B$6:$F$457,5,0)</f>
        <v>0</v>
      </c>
    </row>
    <row r="141" s="225" customFormat="1" ht="16.5" customHeight="1" spans="1:27">
      <c r="A141" s="496">
        <v>0</v>
      </c>
      <c r="B141" s="271">
        <f t="shared" si="32"/>
        <v>135</v>
      </c>
      <c r="C141" s="496" t="s">
        <v>200</v>
      </c>
      <c r="D141" s="497">
        <v>1406111679</v>
      </c>
      <c r="E141" s="106" t="s">
        <v>200</v>
      </c>
      <c r="F141" s="432">
        <v>1406111679</v>
      </c>
      <c r="G141" s="433" t="str">
        <f>VLOOKUP(C141,'[11]List chuẩn'!$B$2:$D$512,3,0)</f>
        <v>Nguyễn Thanh Diệu Linh</v>
      </c>
      <c r="H141" s="434">
        <f>VLOOKUP(E141,'[12]T6'!$B$6:$C$457,2,0)</f>
        <v>2834</v>
      </c>
      <c r="I141" s="434">
        <v>2823</v>
      </c>
      <c r="J141" s="450">
        <f t="shared" si="33"/>
        <v>11</v>
      </c>
      <c r="K141" s="450">
        <f t="shared" si="28"/>
        <v>10</v>
      </c>
      <c r="L141" s="450">
        <f t="shared" si="29"/>
        <v>1</v>
      </c>
      <c r="M141" s="450">
        <f t="shared" si="30"/>
        <v>0</v>
      </c>
      <c r="N141" s="450">
        <f t="shared" si="31"/>
        <v>0</v>
      </c>
      <c r="O141" s="451">
        <f t="shared" si="34"/>
        <v>73144</v>
      </c>
      <c r="P141" s="451">
        <f t="shared" si="35"/>
        <v>3657</v>
      </c>
      <c r="Q141" s="474">
        <f t="shared" si="36"/>
        <v>7314</v>
      </c>
      <c r="R141" s="475">
        <f t="shared" si="37"/>
        <v>84115</v>
      </c>
      <c r="S141" s="329">
        <v>-996</v>
      </c>
      <c r="T141" s="476">
        <f t="shared" si="38"/>
        <v>83119</v>
      </c>
      <c r="U141" s="477" t="e">
        <f>[13]!vnd(T141)</f>
        <v>#NAME?</v>
      </c>
      <c r="V141" s="478" t="e">
        <f>[13]!vnd_us(R141)</f>
        <v>#NAME?</v>
      </c>
      <c r="W141" s="479">
        <f>VLOOKUP(F141,'[14]WC manor'!$F$7:$R$458,13,0)</f>
        <v>30093</v>
      </c>
      <c r="X141" s="476">
        <f t="shared" si="39"/>
        <v>54022</v>
      </c>
      <c r="Y141" s="479">
        <f>VLOOKUP(F141,'[14]WC manor'!$F$7:$J$458,5,0)</f>
        <v>4</v>
      </c>
      <c r="Z141" s="476">
        <f t="shared" si="40"/>
        <v>7</v>
      </c>
      <c r="AA141" s="484" t="str">
        <f>VLOOKUP(E141,'[12]T6'!$B$6:$F$457,5,0)</f>
        <v>Ngày 3/7 Mr.Hưng đã kiểm tra lại, chỉ số đúng. Khách HQ OK</v>
      </c>
    </row>
    <row r="142" ht="16.5" customHeight="1" spans="1:27">
      <c r="A142" s="355">
        <v>0</v>
      </c>
      <c r="B142" s="271">
        <f t="shared" si="32"/>
        <v>136</v>
      </c>
      <c r="C142" s="271" t="s">
        <v>201</v>
      </c>
      <c r="D142" s="438">
        <v>1406111031</v>
      </c>
      <c r="E142" s="431" t="s">
        <v>201</v>
      </c>
      <c r="F142" s="432">
        <v>1406111031</v>
      </c>
      <c r="G142" s="433" t="str">
        <f>VLOOKUP(C142,'[11]List chuẩn'!$B$2:$D$512,3,0)</f>
        <v>Trần Thị Thu Hằng</v>
      </c>
      <c r="H142" s="434">
        <f>VLOOKUP(E142,'[12]T6'!$B$6:$C$457,2,0)</f>
        <v>3021</v>
      </c>
      <c r="I142" s="434">
        <v>3013</v>
      </c>
      <c r="J142" s="450">
        <f t="shared" si="33"/>
        <v>8</v>
      </c>
      <c r="K142" s="450">
        <f t="shared" si="28"/>
        <v>8</v>
      </c>
      <c r="L142" s="450">
        <f t="shared" si="29"/>
        <v>0</v>
      </c>
      <c r="M142" s="450">
        <f t="shared" si="30"/>
        <v>0</v>
      </c>
      <c r="N142" s="450">
        <f t="shared" si="31"/>
        <v>0</v>
      </c>
      <c r="O142" s="451">
        <f t="shared" si="34"/>
        <v>52336</v>
      </c>
      <c r="P142" s="451">
        <f t="shared" si="35"/>
        <v>2617</v>
      </c>
      <c r="Q142" s="474">
        <f t="shared" si="36"/>
        <v>5234</v>
      </c>
      <c r="R142" s="475">
        <f t="shared" si="37"/>
        <v>60187</v>
      </c>
      <c r="S142" s="329">
        <v>0</v>
      </c>
      <c r="T142" s="476">
        <f t="shared" si="38"/>
        <v>60187</v>
      </c>
      <c r="U142" s="477" t="e">
        <f>[13]!vnd(T142)</f>
        <v>#NAME?</v>
      </c>
      <c r="V142" s="478" t="e">
        <f>[13]!vnd_us(R142)</f>
        <v>#NAME?</v>
      </c>
      <c r="W142" s="479">
        <f>VLOOKUP(F142,'[14]WC manor'!$F$7:$R$458,13,0)</f>
        <v>84115</v>
      </c>
      <c r="X142" s="476">
        <f t="shared" si="39"/>
        <v>-23928</v>
      </c>
      <c r="Y142" s="479">
        <f>VLOOKUP(F142,'[14]WC manor'!$F$7:$J$458,5,0)</f>
        <v>11</v>
      </c>
      <c r="Z142" s="476">
        <f t="shared" si="40"/>
        <v>-3</v>
      </c>
      <c r="AA142" s="484">
        <f>VLOOKUP(E142,'[12]T6'!$B$6:$F$457,5,0)</f>
        <v>0</v>
      </c>
    </row>
    <row r="143" ht="16.5" customHeight="1" spans="1:27">
      <c r="A143" s="355">
        <v>0</v>
      </c>
      <c r="B143" s="271">
        <f t="shared" si="32"/>
        <v>137</v>
      </c>
      <c r="C143" s="271" t="s">
        <v>202</v>
      </c>
      <c r="D143" s="438">
        <v>1406110626</v>
      </c>
      <c r="E143" s="431" t="s">
        <v>202</v>
      </c>
      <c r="F143" s="432">
        <v>1406110626</v>
      </c>
      <c r="G143" s="433" t="str">
        <f>VLOOKUP(C143,'[11]List chuẩn'!$B$2:$D$512,3,0)</f>
        <v>Trần Thị Thu Hằng</v>
      </c>
      <c r="H143" s="434">
        <f>VLOOKUP(E143,'[12]T6'!$B$6:$C$457,2,0)</f>
        <v>2689</v>
      </c>
      <c r="I143" s="434">
        <v>2674</v>
      </c>
      <c r="J143" s="450">
        <f t="shared" si="33"/>
        <v>15</v>
      </c>
      <c r="K143" s="450">
        <f t="shared" si="28"/>
        <v>10</v>
      </c>
      <c r="L143" s="450">
        <f t="shared" si="29"/>
        <v>5</v>
      </c>
      <c r="M143" s="450">
        <f t="shared" si="30"/>
        <v>0</v>
      </c>
      <c r="N143" s="450">
        <f t="shared" si="31"/>
        <v>0</v>
      </c>
      <c r="O143" s="451">
        <f t="shared" si="34"/>
        <v>104040</v>
      </c>
      <c r="P143" s="451">
        <f t="shared" si="35"/>
        <v>5202</v>
      </c>
      <c r="Q143" s="474">
        <f t="shared" si="36"/>
        <v>10404</v>
      </c>
      <c r="R143" s="475">
        <f t="shared" si="37"/>
        <v>119646</v>
      </c>
      <c r="S143" s="329">
        <v>-119646</v>
      </c>
      <c r="T143" s="476">
        <f t="shared" si="38"/>
        <v>0</v>
      </c>
      <c r="U143" s="477" t="e">
        <f>[13]!vnd(T143)</f>
        <v>#NAME?</v>
      </c>
      <c r="V143" s="478" t="e">
        <f>[13]!vnd_us(R143)</f>
        <v>#NAME?</v>
      </c>
      <c r="W143" s="479">
        <f>VLOOKUP(F143,'[14]WC manor'!$F$7:$R$458,13,0)</f>
        <v>146294</v>
      </c>
      <c r="X143" s="476">
        <f t="shared" si="39"/>
        <v>-26648</v>
      </c>
      <c r="Y143" s="479">
        <f>VLOOKUP(F143,'[14]WC manor'!$F$7:$J$458,5,0)</f>
        <v>18</v>
      </c>
      <c r="Z143" s="476">
        <f t="shared" si="40"/>
        <v>-3</v>
      </c>
      <c r="AA143" s="484">
        <f>VLOOKUP(E143,'[12]T6'!$B$6:$F$457,5,0)</f>
        <v>0</v>
      </c>
    </row>
    <row r="144" s="391" customFormat="1" ht="16.5" customHeight="1" spans="1:27">
      <c r="A144" s="486"/>
      <c r="B144" s="486">
        <f t="shared" si="32"/>
        <v>138</v>
      </c>
      <c r="C144" s="486" t="s">
        <v>203</v>
      </c>
      <c r="D144" s="488">
        <v>1406111033</v>
      </c>
      <c r="E144" s="489" t="s">
        <v>203</v>
      </c>
      <c r="F144" s="432">
        <v>1406111033</v>
      </c>
      <c r="G144" s="433" t="str">
        <f>VLOOKUP(C144,'[11]List chuẩn'!$B$2:$D$512,3,0)</f>
        <v>Nguyễn Linh Ngọc/ Nguyễn Hoài Anh</v>
      </c>
      <c r="H144" s="434">
        <f>VLOOKUP(E144,'[12]T6'!$B$6:$C$457,2,0)</f>
        <v>2449</v>
      </c>
      <c r="I144" s="434">
        <v>2429</v>
      </c>
      <c r="J144" s="450">
        <f t="shared" si="33"/>
        <v>20</v>
      </c>
      <c r="K144" s="450">
        <f t="shared" si="28"/>
        <v>10</v>
      </c>
      <c r="L144" s="450">
        <f t="shared" si="29"/>
        <v>10</v>
      </c>
      <c r="M144" s="450">
        <f t="shared" si="30"/>
        <v>0</v>
      </c>
      <c r="N144" s="450">
        <f t="shared" si="31"/>
        <v>0</v>
      </c>
      <c r="O144" s="451">
        <f t="shared" si="34"/>
        <v>142660</v>
      </c>
      <c r="P144" s="451">
        <f t="shared" si="35"/>
        <v>7133</v>
      </c>
      <c r="Q144" s="474">
        <f t="shared" si="36"/>
        <v>14266</v>
      </c>
      <c r="R144" s="475">
        <f t="shared" si="37"/>
        <v>164059</v>
      </c>
      <c r="S144" s="329">
        <v>-164059</v>
      </c>
      <c r="T144" s="476">
        <f t="shared" si="38"/>
        <v>0</v>
      </c>
      <c r="U144" s="477" t="e">
        <f>[13]!vnd(T144)</f>
        <v>#NAME?</v>
      </c>
      <c r="V144" s="478" t="e">
        <f>[13]!vnd_us(R144)</f>
        <v>#NAME?</v>
      </c>
      <c r="W144" s="479">
        <f>VLOOKUP(F144,'[14]WC manor'!$F$7:$R$458,13,0)</f>
        <v>218650</v>
      </c>
      <c r="X144" s="476">
        <f t="shared" si="39"/>
        <v>-54591</v>
      </c>
      <c r="Y144" s="479">
        <f>VLOOKUP(F144,'[14]WC manor'!$F$7:$J$458,5,0)</f>
        <v>25</v>
      </c>
      <c r="Z144" s="476">
        <f t="shared" si="40"/>
        <v>-5</v>
      </c>
      <c r="AA144" s="484">
        <f>VLOOKUP(E144,'[12]T6'!$B$6:$F$457,5,0)</f>
        <v>0</v>
      </c>
    </row>
    <row r="145" s="391" customFormat="1" ht="16.5" customHeight="1" spans="1:27">
      <c r="A145" s="486">
        <v>0</v>
      </c>
      <c r="B145" s="486">
        <f t="shared" si="32"/>
        <v>139</v>
      </c>
      <c r="C145" s="486" t="s">
        <v>204</v>
      </c>
      <c r="D145" s="488">
        <v>1406111680</v>
      </c>
      <c r="E145" s="498" t="s">
        <v>204</v>
      </c>
      <c r="F145" s="432">
        <v>1406111680</v>
      </c>
      <c r="G145" s="433" t="str">
        <f>VLOOKUP(C145,'[11]List chuẩn'!$B$2:$D$512,3,0)</f>
        <v>Nguyễn Văn Phượng</v>
      </c>
      <c r="H145" s="434">
        <f>VLOOKUP(E145,'[12]T6'!$B$6:$C$457,2,0)</f>
        <v>2084</v>
      </c>
      <c r="I145" s="434">
        <v>2074</v>
      </c>
      <c r="J145" s="450">
        <f t="shared" si="33"/>
        <v>10</v>
      </c>
      <c r="K145" s="450">
        <f t="shared" si="28"/>
        <v>10</v>
      </c>
      <c r="L145" s="450">
        <f t="shared" si="29"/>
        <v>0</v>
      </c>
      <c r="M145" s="450">
        <f t="shared" si="30"/>
        <v>0</v>
      </c>
      <c r="N145" s="450">
        <f t="shared" si="31"/>
        <v>0</v>
      </c>
      <c r="O145" s="451">
        <f t="shared" si="34"/>
        <v>65420</v>
      </c>
      <c r="P145" s="451">
        <f t="shared" si="35"/>
        <v>3271</v>
      </c>
      <c r="Q145" s="474">
        <f t="shared" si="36"/>
        <v>6542</v>
      </c>
      <c r="R145" s="475">
        <f t="shared" si="37"/>
        <v>75233</v>
      </c>
      <c r="S145" s="329">
        <v>0</v>
      </c>
      <c r="T145" s="476">
        <f t="shared" si="38"/>
        <v>75233</v>
      </c>
      <c r="U145" s="477" t="e">
        <f>[13]!vnd(T145)</f>
        <v>#NAME?</v>
      </c>
      <c r="V145" s="478" t="e">
        <f>[13]!vnd_us(R145)</f>
        <v>#NAME?</v>
      </c>
      <c r="W145" s="479">
        <f>VLOOKUP(F145,'[14]WC manor'!$F$7:$R$458,13,0)</f>
        <v>101881</v>
      </c>
      <c r="X145" s="476">
        <f t="shared" si="39"/>
        <v>-26648</v>
      </c>
      <c r="Y145" s="479">
        <f>VLOOKUP(F145,'[14]WC manor'!$F$7:$J$458,5,0)</f>
        <v>13</v>
      </c>
      <c r="Z145" s="476">
        <f t="shared" si="40"/>
        <v>-3</v>
      </c>
      <c r="AA145" s="484">
        <f>VLOOKUP(E145,'[12]T6'!$B$6:$F$457,5,0)</f>
        <v>0</v>
      </c>
    </row>
    <row r="146" ht="16.5" customHeight="1" spans="1:27">
      <c r="A146" s="355">
        <v>0</v>
      </c>
      <c r="B146" s="271">
        <f t="shared" si="32"/>
        <v>140</v>
      </c>
      <c r="C146" s="271" t="s">
        <v>205</v>
      </c>
      <c r="D146" s="438">
        <v>1406111681</v>
      </c>
      <c r="E146" s="431" t="s">
        <v>205</v>
      </c>
      <c r="F146" s="432">
        <v>1406111681</v>
      </c>
      <c r="G146" s="433" t="str">
        <f>VLOOKUP(C146,'[11]List chuẩn'!$B$2:$D$512,3,0)</f>
        <v>Nguyễn Ngọc Tân</v>
      </c>
      <c r="H146" s="434">
        <f>VLOOKUP(E146,'[12]T6'!$B$6:$C$457,2,0)</f>
        <v>3399</v>
      </c>
      <c r="I146" s="434">
        <v>3390</v>
      </c>
      <c r="J146" s="450">
        <f t="shared" si="33"/>
        <v>9</v>
      </c>
      <c r="K146" s="450">
        <f t="shared" si="28"/>
        <v>9</v>
      </c>
      <c r="L146" s="450">
        <f t="shared" si="29"/>
        <v>0</v>
      </c>
      <c r="M146" s="450">
        <f t="shared" si="30"/>
        <v>0</v>
      </c>
      <c r="N146" s="450">
        <f t="shared" si="31"/>
        <v>0</v>
      </c>
      <c r="O146" s="451">
        <f t="shared" si="34"/>
        <v>58878</v>
      </c>
      <c r="P146" s="451">
        <f t="shared" si="35"/>
        <v>2944</v>
      </c>
      <c r="Q146" s="474">
        <f t="shared" si="36"/>
        <v>5888</v>
      </c>
      <c r="R146" s="475">
        <f t="shared" si="37"/>
        <v>67710</v>
      </c>
      <c r="S146" s="329">
        <v>0</v>
      </c>
      <c r="T146" s="476">
        <f t="shared" si="38"/>
        <v>67710</v>
      </c>
      <c r="U146" s="477" t="e">
        <f>[13]!vnd(T146)</f>
        <v>#NAME?</v>
      </c>
      <c r="V146" s="478" t="e">
        <f>[13]!vnd_us(R146)</f>
        <v>#NAME?</v>
      </c>
      <c r="W146" s="479">
        <f>VLOOKUP(F146,'[14]WC manor'!$F$7:$R$458,13,0)</f>
        <v>101881</v>
      </c>
      <c r="X146" s="476">
        <f t="shared" si="39"/>
        <v>-34171</v>
      </c>
      <c r="Y146" s="479">
        <f>VLOOKUP(F146,'[14]WC manor'!$F$7:$J$458,5,0)</f>
        <v>13</v>
      </c>
      <c r="Z146" s="476">
        <f t="shared" si="40"/>
        <v>-4</v>
      </c>
      <c r="AA146" s="484">
        <f>VLOOKUP(E146,'[12]T6'!$B$6:$F$457,5,0)</f>
        <v>0</v>
      </c>
    </row>
    <row r="147" ht="16.5" customHeight="1" spans="1:27">
      <c r="A147" s="436">
        <v>1</v>
      </c>
      <c r="B147" s="271">
        <f t="shared" si="32"/>
        <v>141</v>
      </c>
      <c r="C147" s="271" t="s">
        <v>206</v>
      </c>
      <c r="D147" s="438">
        <v>1406111682</v>
      </c>
      <c r="E147" s="431" t="s">
        <v>206</v>
      </c>
      <c r="F147" s="432">
        <v>1406111682</v>
      </c>
      <c r="G147" s="433" t="str">
        <f>VLOOKUP(C147,'[11]List chuẩn'!$B$2:$D$512,3,0)</f>
        <v>Nguyễn Linh Giang</v>
      </c>
      <c r="H147" s="434">
        <f>VLOOKUP(E147,'[12]T6'!$B$6:$C$457,2,0)</f>
        <v>3902</v>
      </c>
      <c r="I147" s="434">
        <v>3879</v>
      </c>
      <c r="J147" s="450">
        <f t="shared" si="33"/>
        <v>23</v>
      </c>
      <c r="K147" s="450">
        <f t="shared" si="28"/>
        <v>10</v>
      </c>
      <c r="L147" s="450">
        <f t="shared" si="29"/>
        <v>10</v>
      </c>
      <c r="M147" s="450">
        <f t="shared" si="30"/>
        <v>3</v>
      </c>
      <c r="N147" s="450">
        <f t="shared" si="31"/>
        <v>0</v>
      </c>
      <c r="O147" s="451">
        <f t="shared" si="34"/>
        <v>171142</v>
      </c>
      <c r="P147" s="451">
        <f t="shared" si="35"/>
        <v>8557</v>
      </c>
      <c r="Q147" s="474">
        <f t="shared" si="36"/>
        <v>17114</v>
      </c>
      <c r="R147" s="475">
        <f t="shared" si="37"/>
        <v>196813</v>
      </c>
      <c r="S147" s="329">
        <v>-196813</v>
      </c>
      <c r="T147" s="476">
        <f t="shared" si="38"/>
        <v>0</v>
      </c>
      <c r="U147" s="477" t="e">
        <f>[13]!vnd(T147)</f>
        <v>#NAME?</v>
      </c>
      <c r="V147" s="478" t="e">
        <f>[13]!vnd_us(R147)</f>
        <v>#NAME?</v>
      </c>
      <c r="W147" s="479">
        <f>VLOOKUP(F147,'[14]WC manor'!$F$7:$R$458,13,0)</f>
        <v>155177</v>
      </c>
      <c r="X147" s="476">
        <f t="shared" si="39"/>
        <v>41636</v>
      </c>
      <c r="Y147" s="479">
        <f>VLOOKUP(F147,'[14]WC manor'!$F$7:$J$458,5,0)</f>
        <v>19</v>
      </c>
      <c r="Z147" s="476">
        <f t="shared" si="40"/>
        <v>4</v>
      </c>
      <c r="AA147" s="484">
        <f>VLOOKUP(E147,'[12]T6'!$B$6:$F$457,5,0)</f>
        <v>0</v>
      </c>
    </row>
    <row r="148" s="220" customFormat="1" ht="16.5" customHeight="1" spans="1:27">
      <c r="A148" s="271"/>
      <c r="B148" s="271">
        <f t="shared" si="32"/>
        <v>142</v>
      </c>
      <c r="C148" s="271" t="s">
        <v>207</v>
      </c>
      <c r="D148" s="438">
        <v>1406111641</v>
      </c>
      <c r="E148" s="431" t="s">
        <v>207</v>
      </c>
      <c r="F148" s="432">
        <v>1406111641</v>
      </c>
      <c r="G148" s="433" t="str">
        <f>VLOOKUP(C148,'[11]List chuẩn'!$B$2:$D$512,3,0)</f>
        <v>Nguyễn Văn Phượng</v>
      </c>
      <c r="H148" s="434">
        <f>VLOOKUP(E148,'[12]T6'!$B$6:$C$457,2,0)</f>
        <v>2585</v>
      </c>
      <c r="I148" s="434">
        <v>2556</v>
      </c>
      <c r="J148" s="450">
        <f t="shared" si="33"/>
        <v>29</v>
      </c>
      <c r="K148" s="450">
        <f t="shared" si="28"/>
        <v>10</v>
      </c>
      <c r="L148" s="450">
        <f t="shared" si="29"/>
        <v>10</v>
      </c>
      <c r="M148" s="450">
        <f t="shared" si="30"/>
        <v>9</v>
      </c>
      <c r="N148" s="450">
        <f t="shared" si="31"/>
        <v>0</v>
      </c>
      <c r="O148" s="451">
        <f t="shared" si="34"/>
        <v>228106</v>
      </c>
      <c r="P148" s="451">
        <f t="shared" si="35"/>
        <v>11405</v>
      </c>
      <c r="Q148" s="474">
        <f t="shared" si="36"/>
        <v>22811</v>
      </c>
      <c r="R148" s="475">
        <f t="shared" si="37"/>
        <v>262322</v>
      </c>
      <c r="S148" s="329">
        <v>293303</v>
      </c>
      <c r="T148" s="476">
        <f t="shared" si="38"/>
        <v>555625</v>
      </c>
      <c r="U148" s="477" t="e">
        <f>[13]!vnd(T148)</f>
        <v>#NAME?</v>
      </c>
      <c r="V148" s="478" t="e">
        <f>[13]!vnd_us(R148)</f>
        <v>#NAME?</v>
      </c>
      <c r="W148" s="479">
        <f>VLOOKUP(F148,'[14]WC manor'!$F$7:$R$458,13,0)</f>
        <v>293303</v>
      </c>
      <c r="X148" s="476">
        <f t="shared" si="39"/>
        <v>-30981</v>
      </c>
      <c r="Y148" s="479">
        <f>VLOOKUP(F148,'[14]WC manor'!$F$7:$J$458,5,0)</f>
        <v>31</v>
      </c>
      <c r="Z148" s="476">
        <f t="shared" si="40"/>
        <v>-2</v>
      </c>
      <c r="AA148" s="484">
        <f>VLOOKUP(E148,'[12]T6'!$B$6:$F$457,5,0)</f>
        <v>0</v>
      </c>
    </row>
    <row r="149" ht="18" customHeight="1" spans="1:27">
      <c r="A149" s="355">
        <v>0</v>
      </c>
      <c r="B149" s="271">
        <f t="shared" si="32"/>
        <v>143</v>
      </c>
      <c r="C149" s="271" t="s">
        <v>208</v>
      </c>
      <c r="D149" s="438">
        <v>1406110631</v>
      </c>
      <c r="E149" s="431" t="s">
        <v>208</v>
      </c>
      <c r="F149" s="432">
        <v>1406110631</v>
      </c>
      <c r="G149" s="433" t="str">
        <f>VLOOKUP(C149,'[11]List chuẩn'!$B$2:$D$512,3,0)</f>
        <v>Nguyễn Hữu Thành</v>
      </c>
      <c r="H149" s="434">
        <f>VLOOKUP(E149,'[12]T6'!$B$6:$C$457,2,0)</f>
        <v>3381</v>
      </c>
      <c r="I149" s="434">
        <v>3367</v>
      </c>
      <c r="J149" s="450">
        <f t="shared" si="33"/>
        <v>14</v>
      </c>
      <c r="K149" s="450">
        <f t="shared" si="28"/>
        <v>10</v>
      </c>
      <c r="L149" s="450">
        <f t="shared" si="29"/>
        <v>4</v>
      </c>
      <c r="M149" s="450">
        <f t="shared" si="30"/>
        <v>0</v>
      </c>
      <c r="N149" s="450">
        <f t="shared" si="31"/>
        <v>0</v>
      </c>
      <c r="O149" s="451">
        <f t="shared" si="34"/>
        <v>96316</v>
      </c>
      <c r="P149" s="451">
        <f t="shared" si="35"/>
        <v>4816</v>
      </c>
      <c r="Q149" s="474">
        <f t="shared" si="36"/>
        <v>9632</v>
      </c>
      <c r="R149" s="475">
        <f t="shared" si="37"/>
        <v>110764</v>
      </c>
      <c r="S149" s="329">
        <v>128528</v>
      </c>
      <c r="T149" s="476">
        <f t="shared" si="38"/>
        <v>239292</v>
      </c>
      <c r="U149" s="477" t="e">
        <f>[13]!vnd(T149)</f>
        <v>#NAME?</v>
      </c>
      <c r="V149" s="478" t="e">
        <f>[13]!vnd_us(R149)</f>
        <v>#NAME?</v>
      </c>
      <c r="W149" s="479">
        <f>VLOOKUP(F149,'[14]WC manor'!$F$7:$R$458,13,0)</f>
        <v>128528</v>
      </c>
      <c r="X149" s="476">
        <f t="shared" si="39"/>
        <v>-17764</v>
      </c>
      <c r="Y149" s="479">
        <f>VLOOKUP(F149,'[14]WC manor'!$F$7:$J$458,5,0)</f>
        <v>16</v>
      </c>
      <c r="Z149" s="476">
        <f t="shared" si="40"/>
        <v>-2</v>
      </c>
      <c r="AA149" s="484">
        <f>VLOOKUP(E149,'[12]T6'!$B$6:$F$457,5,0)</f>
        <v>0</v>
      </c>
    </row>
    <row r="150" ht="16.5" customHeight="1" spans="1:27">
      <c r="A150" s="355">
        <v>0</v>
      </c>
      <c r="B150" s="271">
        <f t="shared" si="32"/>
        <v>144</v>
      </c>
      <c r="C150" s="271" t="s">
        <v>209</v>
      </c>
      <c r="D150" s="438">
        <v>1406111683</v>
      </c>
      <c r="E150" s="431" t="s">
        <v>209</v>
      </c>
      <c r="F150" s="432">
        <v>1406111683</v>
      </c>
      <c r="G150" s="433" t="str">
        <f>VLOOKUP(C150,'[11]List chuẩn'!$B$2:$D$512,3,0)</f>
        <v>Võ Thu Hương</v>
      </c>
      <c r="H150" s="434">
        <f>VLOOKUP(E150,'[12]T6'!$B$6:$C$457,2,0)</f>
        <v>5432</v>
      </c>
      <c r="I150" s="434">
        <v>5421</v>
      </c>
      <c r="J150" s="450">
        <f t="shared" si="33"/>
        <v>11</v>
      </c>
      <c r="K150" s="450">
        <f t="shared" si="28"/>
        <v>10</v>
      </c>
      <c r="L150" s="450">
        <f t="shared" si="29"/>
        <v>1</v>
      </c>
      <c r="M150" s="450">
        <f t="shared" si="30"/>
        <v>0</v>
      </c>
      <c r="N150" s="450">
        <f t="shared" si="31"/>
        <v>0</v>
      </c>
      <c r="O150" s="451">
        <f t="shared" si="34"/>
        <v>73144</v>
      </c>
      <c r="P150" s="451">
        <f t="shared" si="35"/>
        <v>3657</v>
      </c>
      <c r="Q150" s="474">
        <f t="shared" si="36"/>
        <v>7314</v>
      </c>
      <c r="R150" s="475">
        <f t="shared" si="37"/>
        <v>84115</v>
      </c>
      <c r="S150" s="329">
        <v>0</v>
      </c>
      <c r="T150" s="476">
        <f t="shared" si="38"/>
        <v>84115</v>
      </c>
      <c r="U150" s="477" t="e">
        <f>[13]!vnd(T150)</f>
        <v>#NAME?</v>
      </c>
      <c r="V150" s="478" t="e">
        <f>[13]!vnd_us(R150)</f>
        <v>#NAME?</v>
      </c>
      <c r="W150" s="479">
        <f>VLOOKUP(F150,'[14]WC manor'!$F$7:$R$458,13,0)</f>
        <v>92998</v>
      </c>
      <c r="X150" s="476">
        <f t="shared" si="39"/>
        <v>-8883</v>
      </c>
      <c r="Y150" s="479">
        <f>VLOOKUP(F150,'[14]WC manor'!$F$7:$J$458,5,0)</f>
        <v>12</v>
      </c>
      <c r="Z150" s="476">
        <f t="shared" si="40"/>
        <v>-1</v>
      </c>
      <c r="AA150" s="484">
        <f>VLOOKUP(E150,'[12]T6'!$B$6:$F$457,5,0)</f>
        <v>0</v>
      </c>
    </row>
    <row r="151" ht="16.5" customHeight="1" spans="1:27">
      <c r="A151" s="355">
        <v>0</v>
      </c>
      <c r="B151" s="271">
        <f t="shared" si="32"/>
        <v>145</v>
      </c>
      <c r="C151" s="271" t="s">
        <v>210</v>
      </c>
      <c r="D151" s="438">
        <v>1406110633</v>
      </c>
      <c r="E151" s="431" t="s">
        <v>210</v>
      </c>
      <c r="F151" s="432">
        <v>1406110633</v>
      </c>
      <c r="G151" s="433" t="str">
        <f>VLOOKUP(C151,'[11]List chuẩn'!$B$2:$D$512,3,0)</f>
        <v>Nguyễn Việt Dũng</v>
      </c>
      <c r="H151" s="434">
        <f>VLOOKUP(E151,'[12]T6'!$B$6:$C$457,2,0)</f>
        <v>4239</v>
      </c>
      <c r="I151" s="434">
        <v>4238</v>
      </c>
      <c r="J151" s="450">
        <f t="shared" si="33"/>
        <v>1</v>
      </c>
      <c r="K151" s="450">
        <f t="shared" si="28"/>
        <v>1</v>
      </c>
      <c r="L151" s="450">
        <f t="shared" si="29"/>
        <v>0</v>
      </c>
      <c r="M151" s="450">
        <f t="shared" si="30"/>
        <v>0</v>
      </c>
      <c r="N151" s="450">
        <f t="shared" si="31"/>
        <v>0</v>
      </c>
      <c r="O151" s="451">
        <f t="shared" si="34"/>
        <v>6542</v>
      </c>
      <c r="P151" s="451">
        <f t="shared" si="35"/>
        <v>327</v>
      </c>
      <c r="Q151" s="474">
        <f t="shared" si="36"/>
        <v>654</v>
      </c>
      <c r="R151" s="475">
        <f t="shared" si="37"/>
        <v>7523</v>
      </c>
      <c r="S151" s="329">
        <v>0</v>
      </c>
      <c r="T151" s="476">
        <f t="shared" si="38"/>
        <v>7523</v>
      </c>
      <c r="U151" s="477" t="e">
        <f>[13]!vnd(T151)</f>
        <v>#NAME?</v>
      </c>
      <c r="V151" s="478" t="e">
        <f>[13]!vnd_us(R151)</f>
        <v>#NAME?</v>
      </c>
      <c r="W151" s="479">
        <f>VLOOKUP(F151,'[14]WC manor'!$F$7:$R$458,13,0)</f>
        <v>0</v>
      </c>
      <c r="X151" s="476">
        <f t="shared" si="39"/>
        <v>7523</v>
      </c>
      <c r="Y151" s="479">
        <f>VLOOKUP(F151,'[14]WC manor'!$F$7:$J$458,5,0)</f>
        <v>0</v>
      </c>
      <c r="Z151" s="476">
        <f t="shared" si="40"/>
        <v>1</v>
      </c>
      <c r="AA151" s="484">
        <f>VLOOKUP(E151,'[12]T6'!$B$6:$F$457,5,0)</f>
        <v>0</v>
      </c>
    </row>
    <row r="152" ht="16.5" customHeight="1" spans="1:27">
      <c r="A152" s="355">
        <v>0</v>
      </c>
      <c r="B152" s="271">
        <f t="shared" si="32"/>
        <v>146</v>
      </c>
      <c r="C152" s="271" t="s">
        <v>211</v>
      </c>
      <c r="D152" s="438">
        <v>1406110634</v>
      </c>
      <c r="E152" s="431" t="s">
        <v>211</v>
      </c>
      <c r="F152" s="432">
        <v>1406110634</v>
      </c>
      <c r="G152" s="433" t="str">
        <f>VLOOKUP(C152,'[11]List chuẩn'!$B$2:$D$512,3,0)</f>
        <v>Hoàng Tuấn Minh</v>
      </c>
      <c r="H152" s="434">
        <f>VLOOKUP(E152,'[12]T6'!$B$6:$C$457,2,0)</f>
        <v>4534</v>
      </c>
      <c r="I152" s="434">
        <v>4514</v>
      </c>
      <c r="J152" s="450">
        <f t="shared" si="33"/>
        <v>20</v>
      </c>
      <c r="K152" s="450">
        <f t="shared" si="28"/>
        <v>10</v>
      </c>
      <c r="L152" s="450">
        <f t="shared" si="29"/>
        <v>10</v>
      </c>
      <c r="M152" s="450">
        <f t="shared" si="30"/>
        <v>0</v>
      </c>
      <c r="N152" s="450">
        <f t="shared" si="31"/>
        <v>0</v>
      </c>
      <c r="O152" s="451">
        <f t="shared" si="34"/>
        <v>142660</v>
      </c>
      <c r="P152" s="451">
        <f t="shared" si="35"/>
        <v>7133</v>
      </c>
      <c r="Q152" s="474">
        <f t="shared" si="36"/>
        <v>14266</v>
      </c>
      <c r="R152" s="475">
        <f t="shared" si="37"/>
        <v>164059</v>
      </c>
      <c r="S152" s="329">
        <v>0</v>
      </c>
      <c r="T152" s="476">
        <f t="shared" si="38"/>
        <v>164059</v>
      </c>
      <c r="U152" s="477" t="e">
        <f>[13]!vnd(T152)</f>
        <v>#NAME?</v>
      </c>
      <c r="V152" s="478" t="e">
        <f>[13]!vnd_us(R152)</f>
        <v>#NAME?</v>
      </c>
      <c r="W152" s="479">
        <f>VLOOKUP(F152,'[14]WC manor'!$F$7:$R$458,13,0)</f>
        <v>146294</v>
      </c>
      <c r="X152" s="476">
        <f t="shared" si="39"/>
        <v>17765</v>
      </c>
      <c r="Y152" s="479">
        <f>VLOOKUP(F152,'[14]WC manor'!$F$7:$J$458,5,0)</f>
        <v>18</v>
      </c>
      <c r="Z152" s="476">
        <f t="shared" si="40"/>
        <v>2</v>
      </c>
      <c r="AA152" s="484">
        <f>VLOOKUP(E152,'[12]T6'!$B$6:$F$457,5,0)</f>
        <v>0</v>
      </c>
    </row>
    <row r="153" ht="16.5" customHeight="1" spans="1:27">
      <c r="A153" s="355">
        <v>0</v>
      </c>
      <c r="B153" s="271">
        <f t="shared" si="32"/>
        <v>147</v>
      </c>
      <c r="C153" s="271" t="s">
        <v>212</v>
      </c>
      <c r="D153" s="438">
        <v>1406110635</v>
      </c>
      <c r="E153" s="431" t="s">
        <v>212</v>
      </c>
      <c r="F153" s="432">
        <v>1406110635</v>
      </c>
      <c r="G153" s="433" t="str">
        <f>VLOOKUP(C153,'[11]List chuẩn'!$B$2:$D$512,3,0)</f>
        <v>Nguyễn Hữu Thanh</v>
      </c>
      <c r="H153" s="434">
        <f>VLOOKUP(E153,'[12]T6'!$B$6:$C$457,2,0)</f>
        <v>3673</v>
      </c>
      <c r="I153" s="434">
        <v>3656</v>
      </c>
      <c r="J153" s="450">
        <f t="shared" si="33"/>
        <v>17</v>
      </c>
      <c r="K153" s="450">
        <f t="shared" si="28"/>
        <v>10</v>
      </c>
      <c r="L153" s="450">
        <f t="shared" si="29"/>
        <v>7</v>
      </c>
      <c r="M153" s="450">
        <f t="shared" si="30"/>
        <v>0</v>
      </c>
      <c r="N153" s="450">
        <f t="shared" si="31"/>
        <v>0</v>
      </c>
      <c r="O153" s="451">
        <f t="shared" si="34"/>
        <v>119488</v>
      </c>
      <c r="P153" s="451">
        <f t="shared" si="35"/>
        <v>5974</v>
      </c>
      <c r="Q153" s="474">
        <f t="shared" si="36"/>
        <v>11949</v>
      </c>
      <c r="R153" s="475">
        <f t="shared" si="37"/>
        <v>137411</v>
      </c>
      <c r="S153" s="329">
        <v>128528</v>
      </c>
      <c r="T153" s="476">
        <f t="shared" si="38"/>
        <v>265939</v>
      </c>
      <c r="U153" s="477" t="e">
        <f>[13]!vnd(T153)</f>
        <v>#NAME?</v>
      </c>
      <c r="V153" s="478" t="e">
        <f>[13]!vnd_us(R153)</f>
        <v>#NAME?</v>
      </c>
      <c r="W153" s="479">
        <f>VLOOKUP(F153,'[14]WC manor'!$F$7:$R$458,13,0)</f>
        <v>128528</v>
      </c>
      <c r="X153" s="476">
        <f t="shared" si="39"/>
        <v>8883</v>
      </c>
      <c r="Y153" s="479">
        <f>VLOOKUP(F153,'[14]WC manor'!$F$7:$J$458,5,0)</f>
        <v>16</v>
      </c>
      <c r="Z153" s="476">
        <f t="shared" si="40"/>
        <v>1</v>
      </c>
      <c r="AA153" s="484">
        <f>VLOOKUP(E153,'[12]T6'!$B$6:$F$457,5,0)</f>
        <v>0</v>
      </c>
    </row>
    <row r="154" ht="16.5" customHeight="1" spans="1:27">
      <c r="A154" s="355">
        <v>0</v>
      </c>
      <c r="B154" s="271">
        <f t="shared" si="32"/>
        <v>148</v>
      </c>
      <c r="C154" s="271" t="s">
        <v>213</v>
      </c>
      <c r="D154" s="438">
        <v>1406110636</v>
      </c>
      <c r="E154" s="431" t="s">
        <v>213</v>
      </c>
      <c r="F154" s="432">
        <v>1406110636</v>
      </c>
      <c r="G154" s="433" t="str">
        <f>VLOOKUP(C154,'[11]List chuẩn'!$B$2:$D$512,3,0)</f>
        <v>Kiều Thu Ngọc</v>
      </c>
      <c r="H154" s="434">
        <f>VLOOKUP(E154,'[12]T6'!$B$6:$C$457,2,0)</f>
        <v>3250</v>
      </c>
      <c r="I154" s="434">
        <v>3241</v>
      </c>
      <c r="J154" s="450">
        <f t="shared" si="33"/>
        <v>9</v>
      </c>
      <c r="K154" s="450">
        <f t="shared" si="28"/>
        <v>9</v>
      </c>
      <c r="L154" s="450">
        <f t="shared" si="29"/>
        <v>0</v>
      </c>
      <c r="M154" s="450">
        <f t="shared" si="30"/>
        <v>0</v>
      </c>
      <c r="N154" s="450">
        <f t="shared" si="31"/>
        <v>0</v>
      </c>
      <c r="O154" s="451">
        <f t="shared" si="34"/>
        <v>58878</v>
      </c>
      <c r="P154" s="451">
        <f t="shared" si="35"/>
        <v>2944</v>
      </c>
      <c r="Q154" s="474">
        <f t="shared" si="36"/>
        <v>5888</v>
      </c>
      <c r="R154" s="475">
        <f t="shared" si="37"/>
        <v>67710</v>
      </c>
      <c r="S154" s="329">
        <v>0</v>
      </c>
      <c r="T154" s="476">
        <f t="shared" si="38"/>
        <v>67710</v>
      </c>
      <c r="U154" s="477" t="e">
        <f>[13]!vnd(T154)</f>
        <v>#NAME?</v>
      </c>
      <c r="V154" s="478" t="e">
        <f>[13]!vnd_us(R154)</f>
        <v>#NAME?</v>
      </c>
      <c r="W154" s="479">
        <f>VLOOKUP(F154,'[14]WC manor'!$F$7:$R$458,13,0)</f>
        <v>60187</v>
      </c>
      <c r="X154" s="476">
        <f t="shared" si="39"/>
        <v>7523</v>
      </c>
      <c r="Y154" s="479">
        <f>VLOOKUP(F154,'[14]WC manor'!$F$7:$J$458,5,0)</f>
        <v>8</v>
      </c>
      <c r="Z154" s="476">
        <f t="shared" si="40"/>
        <v>1</v>
      </c>
      <c r="AA154" s="484">
        <f>VLOOKUP(E154,'[12]T6'!$B$6:$F$457,5,0)</f>
        <v>0</v>
      </c>
    </row>
    <row r="155" ht="16.5" customHeight="1" spans="1:27">
      <c r="A155" s="355">
        <v>0</v>
      </c>
      <c r="B155" s="271">
        <f t="shared" si="32"/>
        <v>149</v>
      </c>
      <c r="C155" s="271" t="s">
        <v>214</v>
      </c>
      <c r="D155" s="438">
        <v>1406110637</v>
      </c>
      <c r="E155" s="431" t="s">
        <v>214</v>
      </c>
      <c r="F155" s="432">
        <v>1406110637</v>
      </c>
      <c r="G155" s="433" t="str">
        <f>VLOOKUP(C155,'[11]List chuẩn'!$B$2:$D$512,3,0)</f>
        <v>ARMAND CLAUDE</v>
      </c>
      <c r="H155" s="434">
        <f>VLOOKUP(E155,'[12]T6'!$B$6:$C$457,2,0)</f>
        <v>3048</v>
      </c>
      <c r="I155" s="434">
        <v>3027</v>
      </c>
      <c r="J155" s="450">
        <f t="shared" si="33"/>
        <v>21</v>
      </c>
      <c r="K155" s="450">
        <f t="shared" si="28"/>
        <v>10</v>
      </c>
      <c r="L155" s="450">
        <f t="shared" si="29"/>
        <v>10</v>
      </c>
      <c r="M155" s="450">
        <f t="shared" si="30"/>
        <v>1</v>
      </c>
      <c r="N155" s="450">
        <f t="shared" si="31"/>
        <v>0</v>
      </c>
      <c r="O155" s="451">
        <f t="shared" si="34"/>
        <v>152154</v>
      </c>
      <c r="P155" s="451">
        <f t="shared" si="35"/>
        <v>7608</v>
      </c>
      <c r="Q155" s="474">
        <f t="shared" si="36"/>
        <v>15215</v>
      </c>
      <c r="R155" s="475">
        <f t="shared" si="37"/>
        <v>174977</v>
      </c>
      <c r="S155" s="329">
        <v>0</v>
      </c>
      <c r="T155" s="476">
        <f t="shared" si="38"/>
        <v>174977</v>
      </c>
      <c r="U155" s="477" t="e">
        <f>[13]!vnd(T155)</f>
        <v>#NAME?</v>
      </c>
      <c r="V155" s="478" t="e">
        <f>[13]!vnd_us(R155)</f>
        <v>#NAME?</v>
      </c>
      <c r="W155" s="479">
        <f>VLOOKUP(F155,'[14]WC manor'!$F$7:$R$458,13,0)</f>
        <v>146294</v>
      </c>
      <c r="X155" s="476">
        <f t="shared" si="39"/>
        <v>28683</v>
      </c>
      <c r="Y155" s="479">
        <f>VLOOKUP(F155,'[14]WC manor'!$F$7:$J$458,5,0)</f>
        <v>18</v>
      </c>
      <c r="Z155" s="476">
        <f t="shared" si="40"/>
        <v>3</v>
      </c>
      <c r="AA155" s="484">
        <f>VLOOKUP(E155,'[12]T6'!$B$6:$F$457,5,0)</f>
        <v>0</v>
      </c>
    </row>
    <row r="156" ht="16.5" customHeight="1" spans="1:27">
      <c r="A156" s="355">
        <v>0</v>
      </c>
      <c r="B156" s="271">
        <f t="shared" si="32"/>
        <v>150</v>
      </c>
      <c r="C156" s="271" t="s">
        <v>215</v>
      </c>
      <c r="D156" s="438">
        <v>1406110638</v>
      </c>
      <c r="E156" s="431" t="s">
        <v>215</v>
      </c>
      <c r="F156" s="432">
        <v>1406110638</v>
      </c>
      <c r="G156" s="433" t="str">
        <f>VLOOKUP(C156,'[11]List chuẩn'!$B$2:$D$512,3,0)</f>
        <v>Nguyễn Thanh Tâm</v>
      </c>
      <c r="H156" s="434">
        <f>VLOOKUP(E156,'[12]T6'!$B$6:$C$457,2,0)</f>
        <v>4714</v>
      </c>
      <c r="I156" s="434">
        <v>4703</v>
      </c>
      <c r="J156" s="450">
        <f t="shared" si="33"/>
        <v>11</v>
      </c>
      <c r="K156" s="450">
        <f t="shared" si="28"/>
        <v>10</v>
      </c>
      <c r="L156" s="450">
        <f t="shared" si="29"/>
        <v>1</v>
      </c>
      <c r="M156" s="450">
        <f t="shared" si="30"/>
        <v>0</v>
      </c>
      <c r="N156" s="450">
        <f t="shared" si="31"/>
        <v>0</v>
      </c>
      <c r="O156" s="451">
        <f t="shared" si="34"/>
        <v>73144</v>
      </c>
      <c r="P156" s="451">
        <f t="shared" si="35"/>
        <v>3657</v>
      </c>
      <c r="Q156" s="474">
        <f t="shared" si="36"/>
        <v>7314</v>
      </c>
      <c r="R156" s="475">
        <f t="shared" si="37"/>
        <v>84115</v>
      </c>
      <c r="S156" s="329">
        <v>60187</v>
      </c>
      <c r="T156" s="476">
        <f t="shared" si="38"/>
        <v>144302</v>
      </c>
      <c r="U156" s="477" t="e">
        <f>[13]!vnd(T156)</f>
        <v>#NAME?</v>
      </c>
      <c r="V156" s="478" t="e">
        <f>[13]!vnd_us(R156)</f>
        <v>#NAME?</v>
      </c>
      <c r="W156" s="479">
        <f>VLOOKUP(F156,'[14]WC manor'!$F$7:$R$458,13,0)</f>
        <v>60187</v>
      </c>
      <c r="X156" s="476">
        <f t="shared" si="39"/>
        <v>23928</v>
      </c>
      <c r="Y156" s="479">
        <f>VLOOKUP(F156,'[14]WC manor'!$F$7:$J$458,5,0)</f>
        <v>8</v>
      </c>
      <c r="Z156" s="476">
        <f t="shared" si="40"/>
        <v>3</v>
      </c>
      <c r="AA156" s="484">
        <f>VLOOKUP(E156,'[12]T6'!$B$6:$F$457,5,0)</f>
        <v>0</v>
      </c>
    </row>
    <row r="157" ht="16.5" customHeight="1" spans="1:27">
      <c r="A157" s="355">
        <v>0</v>
      </c>
      <c r="B157" s="271">
        <f t="shared" si="32"/>
        <v>151</v>
      </c>
      <c r="C157" s="271" t="s">
        <v>216</v>
      </c>
      <c r="D157" s="438">
        <v>1406110639</v>
      </c>
      <c r="E157" s="431" t="s">
        <v>216</v>
      </c>
      <c r="F157" s="432">
        <v>1406110639</v>
      </c>
      <c r="G157" s="433" t="str">
        <f>VLOOKUP(C157,'[11]List chuẩn'!$B$2:$D$512,3,0)</f>
        <v>Trần Điền</v>
      </c>
      <c r="H157" s="434">
        <f>VLOOKUP(E157,'[12]T6'!$B$6:$C$457,2,0)</f>
        <v>3025</v>
      </c>
      <c r="I157" s="434">
        <v>3014</v>
      </c>
      <c r="J157" s="450">
        <f t="shared" si="33"/>
        <v>11</v>
      </c>
      <c r="K157" s="450">
        <f t="shared" si="28"/>
        <v>10</v>
      </c>
      <c r="L157" s="450">
        <f t="shared" si="29"/>
        <v>1</v>
      </c>
      <c r="M157" s="450">
        <f t="shared" si="30"/>
        <v>0</v>
      </c>
      <c r="N157" s="450">
        <f t="shared" si="31"/>
        <v>0</v>
      </c>
      <c r="O157" s="451">
        <f t="shared" si="34"/>
        <v>73144</v>
      </c>
      <c r="P157" s="451">
        <f t="shared" si="35"/>
        <v>3657</v>
      </c>
      <c r="Q157" s="474">
        <f t="shared" si="36"/>
        <v>7314</v>
      </c>
      <c r="R157" s="475">
        <f t="shared" si="37"/>
        <v>84115</v>
      </c>
      <c r="S157" s="329">
        <v>0</v>
      </c>
      <c r="T157" s="476">
        <f t="shared" si="38"/>
        <v>84115</v>
      </c>
      <c r="U157" s="477" t="e">
        <f>[13]!vnd(T157)</f>
        <v>#NAME?</v>
      </c>
      <c r="V157" s="478" t="e">
        <f>[13]!vnd_us(R157)</f>
        <v>#NAME?</v>
      </c>
      <c r="W157" s="479">
        <f>VLOOKUP(F157,'[14]WC manor'!$F$7:$R$458,13,0)</f>
        <v>67710</v>
      </c>
      <c r="X157" s="476">
        <f t="shared" si="39"/>
        <v>16405</v>
      </c>
      <c r="Y157" s="479">
        <f>VLOOKUP(F157,'[14]WC manor'!$F$7:$J$458,5,0)</f>
        <v>9</v>
      </c>
      <c r="Z157" s="476">
        <f t="shared" si="40"/>
        <v>2</v>
      </c>
      <c r="AA157" s="484">
        <f>VLOOKUP(E157,'[12]T6'!$B$6:$F$457,5,0)</f>
        <v>0</v>
      </c>
    </row>
    <row r="158" s="222" customFormat="1" ht="16.5" customHeight="1" spans="1:27">
      <c r="A158" s="491">
        <v>0</v>
      </c>
      <c r="B158" s="491">
        <f t="shared" si="32"/>
        <v>152</v>
      </c>
      <c r="C158" s="491" t="s">
        <v>217</v>
      </c>
      <c r="D158" s="499">
        <v>1406110640</v>
      </c>
      <c r="E158" s="485" t="s">
        <v>217</v>
      </c>
      <c r="F158" s="500">
        <v>1406110640</v>
      </c>
      <c r="G158" s="433" t="str">
        <f>VLOOKUP(C158,'[11]List chuẩn'!$B$2:$D$512,3,0)</f>
        <v>Nguyễn Thanh Bình</v>
      </c>
      <c r="H158" s="434">
        <f>VLOOKUP(E158,'[12]T6'!$B$6:$C$457,2,0)</f>
        <v>2964</v>
      </c>
      <c r="I158" s="434">
        <v>2954</v>
      </c>
      <c r="J158" s="450">
        <f t="shared" si="33"/>
        <v>10</v>
      </c>
      <c r="K158" s="450">
        <f t="shared" si="28"/>
        <v>10</v>
      </c>
      <c r="L158" s="450">
        <f t="shared" si="29"/>
        <v>0</v>
      </c>
      <c r="M158" s="450">
        <f t="shared" si="30"/>
        <v>0</v>
      </c>
      <c r="N158" s="450">
        <f t="shared" si="31"/>
        <v>0</v>
      </c>
      <c r="O158" s="451">
        <f t="shared" si="34"/>
        <v>65420</v>
      </c>
      <c r="P158" s="451">
        <f t="shared" si="35"/>
        <v>3271</v>
      </c>
      <c r="Q158" s="502">
        <f t="shared" si="36"/>
        <v>6542</v>
      </c>
      <c r="R158" s="475">
        <f t="shared" si="37"/>
        <v>75233</v>
      </c>
      <c r="S158" s="329">
        <v>151825</v>
      </c>
      <c r="T158" s="476">
        <f t="shared" si="38"/>
        <v>227058</v>
      </c>
      <c r="U158" s="477" t="e">
        <f>[13]!vnd(T158)</f>
        <v>#NAME?</v>
      </c>
      <c r="V158" s="478" t="e">
        <f>[13]!vnd_us(R158)</f>
        <v>#NAME?</v>
      </c>
      <c r="W158" s="479">
        <f>VLOOKUP(F158,'[14]WC manor'!$F$7:$R$458,13,0)</f>
        <v>67710</v>
      </c>
      <c r="X158" s="476">
        <f t="shared" si="39"/>
        <v>7523</v>
      </c>
      <c r="Y158" s="479">
        <f>VLOOKUP(F158,'[14]WC manor'!$F$7:$J$458,5,0)</f>
        <v>9</v>
      </c>
      <c r="Z158" s="476">
        <f t="shared" si="40"/>
        <v>1</v>
      </c>
      <c r="AA158" s="484">
        <f>VLOOKUP(E158,'[12]T6'!$B$6:$F$457,5,0)</f>
        <v>0</v>
      </c>
    </row>
    <row r="159" ht="16.5" customHeight="1" spans="1:27">
      <c r="A159" s="435">
        <v>1</v>
      </c>
      <c r="B159" s="271">
        <f t="shared" si="32"/>
        <v>153</v>
      </c>
      <c r="C159" s="271" t="s">
        <v>218</v>
      </c>
      <c r="D159" s="438">
        <v>1406110641</v>
      </c>
      <c r="E159" s="431" t="s">
        <v>218</v>
      </c>
      <c r="F159" s="432">
        <v>1406110641</v>
      </c>
      <c r="G159" s="433" t="str">
        <f>VLOOKUP(C159,'[11]List chuẩn'!$B$2:$D$512,3,0)</f>
        <v>Nguyễn Ngọc Toàn</v>
      </c>
      <c r="H159" s="434">
        <f>VLOOKUP(E159,'[12]T6'!$B$6:$C$457,2,0)</f>
        <v>3736</v>
      </c>
      <c r="I159" s="434">
        <v>3723</v>
      </c>
      <c r="J159" s="450">
        <f t="shared" si="33"/>
        <v>13</v>
      </c>
      <c r="K159" s="450">
        <f t="shared" si="28"/>
        <v>10</v>
      </c>
      <c r="L159" s="450">
        <f t="shared" si="29"/>
        <v>3</v>
      </c>
      <c r="M159" s="450">
        <f t="shared" si="30"/>
        <v>0</v>
      </c>
      <c r="N159" s="450">
        <f t="shared" si="31"/>
        <v>0</v>
      </c>
      <c r="O159" s="451">
        <f t="shared" si="34"/>
        <v>88592</v>
      </c>
      <c r="P159" s="451">
        <f t="shared" si="35"/>
        <v>4430</v>
      </c>
      <c r="Q159" s="474">
        <f t="shared" si="36"/>
        <v>8859</v>
      </c>
      <c r="R159" s="475">
        <f t="shared" si="37"/>
        <v>101881</v>
      </c>
      <c r="S159" s="329">
        <v>287878</v>
      </c>
      <c r="T159" s="476">
        <f t="shared" si="38"/>
        <v>389759</v>
      </c>
      <c r="U159" s="477" t="e">
        <f>[13]!vnd(T159)</f>
        <v>#NAME?</v>
      </c>
      <c r="V159" s="478" t="e">
        <f>[13]!vnd_us(R159)</f>
        <v>#NAME?</v>
      </c>
      <c r="W159" s="479">
        <f>VLOOKUP(F159,'[14]WC manor'!$F$7:$R$458,13,0)</f>
        <v>101881</v>
      </c>
      <c r="X159" s="476">
        <f t="shared" si="39"/>
        <v>0</v>
      </c>
      <c r="Y159" s="479">
        <f>VLOOKUP(F159,'[14]WC manor'!$F$7:$J$458,5,0)</f>
        <v>13</v>
      </c>
      <c r="Z159" s="476">
        <f t="shared" si="40"/>
        <v>0</v>
      </c>
      <c r="AA159" s="484">
        <f>VLOOKUP(E159,'[12]T6'!$B$6:$F$457,5,0)</f>
        <v>0</v>
      </c>
    </row>
    <row r="160" s="220" customFormat="1" ht="16.5" customHeight="1" spans="1:27">
      <c r="A160" s="271">
        <v>0</v>
      </c>
      <c r="B160" s="271">
        <f t="shared" si="32"/>
        <v>154</v>
      </c>
      <c r="C160" s="271" t="s">
        <v>219</v>
      </c>
      <c r="D160" s="438">
        <v>1406111684</v>
      </c>
      <c r="E160" s="431" t="s">
        <v>219</v>
      </c>
      <c r="F160" s="432">
        <v>1406111684</v>
      </c>
      <c r="G160" s="433" t="str">
        <f>VLOOKUP(C160,'[11]List chuẩn'!$B$2:$D$512,3,0)</f>
        <v>Đinh Văn Mạnh</v>
      </c>
      <c r="H160" s="434">
        <f>VLOOKUP(E160,'[12]T6'!$B$6:$C$457,2,0)</f>
        <v>3494</v>
      </c>
      <c r="I160" s="434">
        <v>3484</v>
      </c>
      <c r="J160" s="450">
        <f t="shared" si="33"/>
        <v>10</v>
      </c>
      <c r="K160" s="450">
        <f t="shared" si="28"/>
        <v>10</v>
      </c>
      <c r="L160" s="450">
        <f t="shared" si="29"/>
        <v>0</v>
      </c>
      <c r="M160" s="450">
        <f t="shared" si="30"/>
        <v>0</v>
      </c>
      <c r="N160" s="450">
        <f t="shared" si="31"/>
        <v>0</v>
      </c>
      <c r="O160" s="451">
        <f t="shared" si="34"/>
        <v>65420</v>
      </c>
      <c r="P160" s="451">
        <f t="shared" si="35"/>
        <v>3271</v>
      </c>
      <c r="Q160" s="474">
        <f t="shared" si="36"/>
        <v>6542</v>
      </c>
      <c r="R160" s="475">
        <f t="shared" si="37"/>
        <v>75233</v>
      </c>
      <c r="S160" s="329">
        <v>0</v>
      </c>
      <c r="T160" s="476">
        <f t="shared" si="38"/>
        <v>75233</v>
      </c>
      <c r="U160" s="477" t="e">
        <f>[13]!vnd(T160)</f>
        <v>#NAME?</v>
      </c>
      <c r="V160" s="478" t="e">
        <f>[13]!vnd_us(R160)</f>
        <v>#NAME?</v>
      </c>
      <c r="W160" s="479">
        <f>VLOOKUP(F160,'[14]WC manor'!$F$7:$R$458,13,0)</f>
        <v>60187</v>
      </c>
      <c r="X160" s="476">
        <f t="shared" si="39"/>
        <v>15046</v>
      </c>
      <c r="Y160" s="479">
        <f>VLOOKUP(F160,'[14]WC manor'!$F$7:$J$458,5,0)</f>
        <v>8</v>
      </c>
      <c r="Z160" s="476">
        <f t="shared" si="40"/>
        <v>2</v>
      </c>
      <c r="AA160" s="484">
        <f>VLOOKUP(E160,'[12]T6'!$B$6:$F$457,5,0)</f>
        <v>0</v>
      </c>
    </row>
    <row r="161" ht="16.5" customHeight="1" spans="1:27">
      <c r="A161" s="355">
        <v>0</v>
      </c>
      <c r="B161" s="271">
        <f t="shared" si="32"/>
        <v>155</v>
      </c>
      <c r="C161" s="271" t="s">
        <v>220</v>
      </c>
      <c r="D161" s="438">
        <v>1406110643</v>
      </c>
      <c r="E161" s="431" t="s">
        <v>220</v>
      </c>
      <c r="F161" s="432">
        <v>1406110643</v>
      </c>
      <c r="G161" s="433" t="str">
        <f>VLOOKUP(C161,'[11]List chuẩn'!$B$2:$D$512,3,0)</f>
        <v>Nguyễn Đắc Dậu</v>
      </c>
      <c r="H161" s="434">
        <f>VLOOKUP(E161,'[12]T6'!$B$6:$C$457,2,0)</f>
        <v>4625</v>
      </c>
      <c r="I161" s="434">
        <v>4589</v>
      </c>
      <c r="J161" s="450">
        <f t="shared" si="33"/>
        <v>36</v>
      </c>
      <c r="K161" s="450">
        <f t="shared" si="28"/>
        <v>10</v>
      </c>
      <c r="L161" s="450">
        <f t="shared" si="29"/>
        <v>10</v>
      </c>
      <c r="M161" s="450">
        <f t="shared" si="30"/>
        <v>10</v>
      </c>
      <c r="N161" s="450">
        <f t="shared" si="31"/>
        <v>6</v>
      </c>
      <c r="O161" s="451">
        <f t="shared" si="34"/>
        <v>342276</v>
      </c>
      <c r="P161" s="451">
        <f t="shared" si="35"/>
        <v>17114</v>
      </c>
      <c r="Q161" s="474">
        <f t="shared" si="36"/>
        <v>34228</v>
      </c>
      <c r="R161" s="475">
        <f t="shared" si="37"/>
        <v>393618</v>
      </c>
      <c r="S161" s="329">
        <v>0</v>
      </c>
      <c r="T161" s="476">
        <f t="shared" si="38"/>
        <v>393618</v>
      </c>
      <c r="U161" s="477" t="e">
        <f>[13]!vnd(T161)</f>
        <v>#NAME?</v>
      </c>
      <c r="V161" s="478" t="e">
        <f>[13]!vnd_us(R161)</f>
        <v>#NAME?</v>
      </c>
      <c r="W161" s="479">
        <f>VLOOKUP(F161,'[14]WC manor'!$F$7:$R$458,13,0)</f>
        <v>433743</v>
      </c>
      <c r="X161" s="476">
        <f t="shared" si="39"/>
        <v>-40125</v>
      </c>
      <c r="Y161" s="479">
        <f>VLOOKUP(F161,'[14]WC manor'!$F$7:$J$458,5,0)</f>
        <v>38</v>
      </c>
      <c r="Z161" s="476">
        <f t="shared" si="40"/>
        <v>-2</v>
      </c>
      <c r="AA161" s="484">
        <f>VLOOKUP(E161,'[12]T6'!$B$6:$F$457,5,0)</f>
        <v>0</v>
      </c>
    </row>
    <row r="162" ht="16.5" customHeight="1" spans="1:27">
      <c r="A162" s="355">
        <v>0</v>
      </c>
      <c r="B162" s="271">
        <f t="shared" si="32"/>
        <v>156</v>
      </c>
      <c r="C162" s="271" t="s">
        <v>221</v>
      </c>
      <c r="D162" s="438">
        <v>1406111685</v>
      </c>
      <c r="E162" s="431" t="s">
        <v>221</v>
      </c>
      <c r="F162" s="432">
        <v>1406111685</v>
      </c>
      <c r="G162" s="433" t="str">
        <f>VLOOKUP(C162,'[11]List chuẩn'!$B$2:$D$512,3,0)</f>
        <v>Đới Thị Thúy Hằng</v>
      </c>
      <c r="H162" s="434">
        <f>VLOOKUP(E162,'[12]T6'!$B$6:$C$457,2,0)</f>
        <v>2143</v>
      </c>
      <c r="I162" s="434">
        <v>2128</v>
      </c>
      <c r="J162" s="450">
        <f t="shared" si="33"/>
        <v>15</v>
      </c>
      <c r="K162" s="450">
        <f t="shared" si="28"/>
        <v>10</v>
      </c>
      <c r="L162" s="450">
        <f t="shared" si="29"/>
        <v>5</v>
      </c>
      <c r="M162" s="450">
        <f t="shared" si="30"/>
        <v>0</v>
      </c>
      <c r="N162" s="450">
        <f t="shared" si="31"/>
        <v>0</v>
      </c>
      <c r="O162" s="451">
        <f t="shared" si="34"/>
        <v>104040</v>
      </c>
      <c r="P162" s="451">
        <f t="shared" si="35"/>
        <v>5202</v>
      </c>
      <c r="Q162" s="474">
        <f t="shared" si="36"/>
        <v>10404</v>
      </c>
      <c r="R162" s="475">
        <f t="shared" si="37"/>
        <v>119646</v>
      </c>
      <c r="S162" s="329">
        <v>0</v>
      </c>
      <c r="T162" s="476">
        <f t="shared" si="38"/>
        <v>119646</v>
      </c>
      <c r="U162" s="477" t="e">
        <f>[13]!vnd(T162)</f>
        <v>#NAME?</v>
      </c>
      <c r="V162" s="478" t="e">
        <f>[13]!vnd_us(R162)</f>
        <v>#NAME?</v>
      </c>
      <c r="W162" s="479">
        <f>VLOOKUP(F162,'[14]WC manor'!$F$7:$R$458,13,0)</f>
        <v>110764</v>
      </c>
      <c r="X162" s="476">
        <f t="shared" si="39"/>
        <v>8882</v>
      </c>
      <c r="Y162" s="479">
        <f>VLOOKUP(F162,'[14]WC manor'!$F$7:$J$458,5,0)</f>
        <v>14</v>
      </c>
      <c r="Z162" s="476">
        <f t="shared" si="40"/>
        <v>1</v>
      </c>
      <c r="AA162" s="484">
        <f>VLOOKUP(E162,'[12]T6'!$B$6:$F$457,5,0)</f>
        <v>0</v>
      </c>
    </row>
    <row r="163" s="220" customFormat="1" ht="16.5" customHeight="1" spans="1:27">
      <c r="A163" s="271">
        <v>0</v>
      </c>
      <c r="B163" s="271">
        <f t="shared" si="32"/>
        <v>157</v>
      </c>
      <c r="C163" s="271" t="s">
        <v>222</v>
      </c>
      <c r="D163" s="438">
        <v>1406110645</v>
      </c>
      <c r="E163" s="431" t="s">
        <v>222</v>
      </c>
      <c r="F163" s="432">
        <v>1406110645</v>
      </c>
      <c r="G163" s="433" t="str">
        <f>VLOOKUP(C163,'[11]List chuẩn'!$B$2:$D$512,3,0)</f>
        <v>Nguyễn Thuý Anh</v>
      </c>
      <c r="H163" s="434">
        <f>VLOOKUP(E163,'[12]T6'!$B$6:$C$457,2,0)</f>
        <v>2080</v>
      </c>
      <c r="I163" s="434">
        <v>2060</v>
      </c>
      <c r="J163" s="450">
        <f t="shared" si="33"/>
        <v>20</v>
      </c>
      <c r="K163" s="450">
        <f t="shared" si="28"/>
        <v>10</v>
      </c>
      <c r="L163" s="450">
        <f t="shared" si="29"/>
        <v>10</v>
      </c>
      <c r="M163" s="450">
        <f t="shared" si="30"/>
        <v>0</v>
      </c>
      <c r="N163" s="450">
        <f t="shared" si="31"/>
        <v>0</v>
      </c>
      <c r="O163" s="451">
        <f t="shared" si="34"/>
        <v>142660</v>
      </c>
      <c r="P163" s="451">
        <f t="shared" si="35"/>
        <v>7133</v>
      </c>
      <c r="Q163" s="474">
        <f t="shared" si="36"/>
        <v>14266</v>
      </c>
      <c r="R163" s="475">
        <f t="shared" si="37"/>
        <v>164059</v>
      </c>
      <c r="S163" s="329">
        <v>0</v>
      </c>
      <c r="T163" s="476">
        <f t="shared" si="38"/>
        <v>164059</v>
      </c>
      <c r="U163" s="477" t="e">
        <f>[13]!vnd(T163)</f>
        <v>#NAME?</v>
      </c>
      <c r="V163" s="478" t="e">
        <f>[13]!vnd_us(R163)</f>
        <v>#NAME?</v>
      </c>
      <c r="W163" s="479">
        <f>VLOOKUP(F163,'[14]WC manor'!$F$7:$R$458,13,0)</f>
        <v>67710</v>
      </c>
      <c r="X163" s="476">
        <f t="shared" si="39"/>
        <v>96349</v>
      </c>
      <c r="Y163" s="479">
        <f>VLOOKUP(F163,'[14]WC manor'!$F$7:$J$458,5,0)</f>
        <v>9</v>
      </c>
      <c r="Z163" s="476">
        <f t="shared" si="40"/>
        <v>11</v>
      </c>
      <c r="AA163" s="484" t="str">
        <f>VLOOKUP(E163,'[12]T6'!$B$6:$F$457,5,0)</f>
        <v>Ngày 3/7 Mr.Hưng đã kiểm tra lại, chỉ số đúng. Không có nhà</v>
      </c>
    </row>
    <row r="164" ht="16.5" customHeight="1" spans="1:27">
      <c r="A164" s="355">
        <v>0</v>
      </c>
      <c r="B164" s="271">
        <f t="shared" si="32"/>
        <v>158</v>
      </c>
      <c r="C164" s="271" t="s">
        <v>223</v>
      </c>
      <c r="D164" s="438">
        <v>1406110646</v>
      </c>
      <c r="E164" s="431" t="s">
        <v>223</v>
      </c>
      <c r="F164" s="432">
        <v>1406110646</v>
      </c>
      <c r="G164" s="433" t="str">
        <f>VLOOKUP(C164,'[11]List chuẩn'!$B$2:$D$512,3,0)</f>
        <v>Trần Anh Hiền</v>
      </c>
      <c r="H164" s="434">
        <f>VLOOKUP(E164,'[12]T6'!$B$6:$C$457,2,0)</f>
        <v>3492</v>
      </c>
      <c r="I164" s="434">
        <v>3481</v>
      </c>
      <c r="J164" s="450">
        <f t="shared" si="33"/>
        <v>11</v>
      </c>
      <c r="K164" s="450">
        <f t="shared" si="28"/>
        <v>10</v>
      </c>
      <c r="L164" s="450">
        <f t="shared" si="29"/>
        <v>1</v>
      </c>
      <c r="M164" s="450">
        <f t="shared" si="30"/>
        <v>0</v>
      </c>
      <c r="N164" s="450">
        <f t="shared" si="31"/>
        <v>0</v>
      </c>
      <c r="O164" s="451">
        <f t="shared" si="34"/>
        <v>73144</v>
      </c>
      <c r="P164" s="451">
        <f t="shared" si="35"/>
        <v>3657</v>
      </c>
      <c r="Q164" s="474">
        <f t="shared" si="36"/>
        <v>7314</v>
      </c>
      <c r="R164" s="475">
        <f t="shared" si="37"/>
        <v>84115</v>
      </c>
      <c r="S164" s="329">
        <v>92998</v>
      </c>
      <c r="T164" s="476">
        <f t="shared" si="38"/>
        <v>177113</v>
      </c>
      <c r="U164" s="477" t="e">
        <f>[13]!vnd(T164)</f>
        <v>#NAME?</v>
      </c>
      <c r="V164" s="478" t="e">
        <f>[13]!vnd_us(R164)</f>
        <v>#NAME?</v>
      </c>
      <c r="W164" s="479">
        <f>VLOOKUP(F164,'[14]WC manor'!$F$7:$R$458,13,0)</f>
        <v>92998</v>
      </c>
      <c r="X164" s="476">
        <f t="shared" si="39"/>
        <v>-8883</v>
      </c>
      <c r="Y164" s="479">
        <f>VLOOKUP(F164,'[14]WC manor'!$F$7:$J$458,5,0)</f>
        <v>12</v>
      </c>
      <c r="Z164" s="476">
        <f t="shared" si="40"/>
        <v>-1</v>
      </c>
      <c r="AA164" s="484">
        <f>VLOOKUP(E164,'[12]T6'!$B$6:$F$457,5,0)</f>
        <v>0</v>
      </c>
    </row>
    <row r="165" ht="16.5" customHeight="1" spans="1:27">
      <c r="A165" s="355">
        <v>0</v>
      </c>
      <c r="B165" s="271">
        <f t="shared" si="32"/>
        <v>159</v>
      </c>
      <c r="C165" s="271" t="s">
        <v>224</v>
      </c>
      <c r="D165" s="438">
        <v>1406111686</v>
      </c>
      <c r="E165" s="431" t="s">
        <v>224</v>
      </c>
      <c r="F165" s="432">
        <v>1406111686</v>
      </c>
      <c r="G165" s="433" t="str">
        <f>VLOOKUP(C165,'[11]List chuẩn'!$B$2:$D$512,3,0)</f>
        <v>Đỗ Thị Thu Phương</v>
      </c>
      <c r="H165" s="434">
        <f>VLOOKUP(E165,'[12]T6'!$B$6:$C$457,2,0)</f>
        <v>5030</v>
      </c>
      <c r="I165" s="434">
        <v>5013</v>
      </c>
      <c r="J165" s="450">
        <f t="shared" si="33"/>
        <v>17</v>
      </c>
      <c r="K165" s="450">
        <f t="shared" si="28"/>
        <v>10</v>
      </c>
      <c r="L165" s="450">
        <f t="shared" si="29"/>
        <v>7</v>
      </c>
      <c r="M165" s="450">
        <f t="shared" si="30"/>
        <v>0</v>
      </c>
      <c r="N165" s="450">
        <f t="shared" si="31"/>
        <v>0</v>
      </c>
      <c r="O165" s="451">
        <f t="shared" si="34"/>
        <v>119488</v>
      </c>
      <c r="P165" s="451">
        <f t="shared" si="35"/>
        <v>5974</v>
      </c>
      <c r="Q165" s="474">
        <f t="shared" si="36"/>
        <v>11949</v>
      </c>
      <c r="R165" s="475">
        <f t="shared" si="37"/>
        <v>137411</v>
      </c>
      <c r="S165" s="329">
        <v>0</v>
      </c>
      <c r="T165" s="476">
        <f t="shared" si="38"/>
        <v>137411</v>
      </c>
      <c r="U165" s="477" t="e">
        <f>[13]!vnd(T165)</f>
        <v>#NAME?</v>
      </c>
      <c r="V165" s="478" t="e">
        <f>[13]!vnd_us(R165)</f>
        <v>#NAME?</v>
      </c>
      <c r="W165" s="479">
        <f>VLOOKUP(F165,'[14]WC manor'!$F$7:$R$458,13,0)</f>
        <v>128528</v>
      </c>
      <c r="X165" s="476">
        <f t="shared" si="39"/>
        <v>8883</v>
      </c>
      <c r="Y165" s="479">
        <f>VLOOKUP(F165,'[14]WC manor'!$F$7:$J$458,5,0)</f>
        <v>16</v>
      </c>
      <c r="Z165" s="476">
        <f t="shared" si="40"/>
        <v>1</v>
      </c>
      <c r="AA165" s="484">
        <f>VLOOKUP(E165,'[12]T6'!$B$6:$F$457,5,0)</f>
        <v>0</v>
      </c>
    </row>
    <row r="166" ht="16.5" customHeight="1" spans="1:27">
      <c r="A166" s="355">
        <v>0</v>
      </c>
      <c r="B166" s="271">
        <f t="shared" si="32"/>
        <v>160</v>
      </c>
      <c r="C166" s="271" t="s">
        <v>225</v>
      </c>
      <c r="D166" s="438">
        <v>1406110648</v>
      </c>
      <c r="E166" s="431" t="s">
        <v>225</v>
      </c>
      <c r="F166" s="432">
        <v>1406110648</v>
      </c>
      <c r="G166" s="433" t="str">
        <f>VLOOKUP(C166,'[11]List chuẩn'!$B$2:$D$512,3,0)</f>
        <v>Trần Thị Xuân Hòa</v>
      </c>
      <c r="H166" s="434">
        <f>VLOOKUP(E166,'[12]T6'!$B$6:$C$457,2,0)</f>
        <v>4242</v>
      </c>
      <c r="I166" s="434">
        <v>4213</v>
      </c>
      <c r="J166" s="450">
        <f t="shared" si="33"/>
        <v>29</v>
      </c>
      <c r="K166" s="450">
        <f t="shared" si="28"/>
        <v>10</v>
      </c>
      <c r="L166" s="450">
        <f t="shared" si="29"/>
        <v>10</v>
      </c>
      <c r="M166" s="450">
        <f t="shared" si="30"/>
        <v>9</v>
      </c>
      <c r="N166" s="450">
        <f t="shared" si="31"/>
        <v>0</v>
      </c>
      <c r="O166" s="451">
        <f t="shared" si="34"/>
        <v>228106</v>
      </c>
      <c r="P166" s="451">
        <f t="shared" si="35"/>
        <v>11405</v>
      </c>
      <c r="Q166" s="474">
        <f t="shared" si="36"/>
        <v>22811</v>
      </c>
      <c r="R166" s="475">
        <f t="shared" si="37"/>
        <v>262322</v>
      </c>
      <c r="S166" s="329">
        <v>0</v>
      </c>
      <c r="T166" s="476">
        <f t="shared" si="38"/>
        <v>262322</v>
      </c>
      <c r="U166" s="477" t="e">
        <f>[13]!vnd(T166)</f>
        <v>#NAME?</v>
      </c>
      <c r="V166" s="478" t="e">
        <f>[13]!vnd_us(R166)</f>
        <v>#NAME?</v>
      </c>
      <c r="W166" s="479">
        <f>VLOOKUP(F166,'[14]WC manor'!$F$7:$R$458,13,0)</f>
        <v>229567</v>
      </c>
      <c r="X166" s="476">
        <f t="shared" si="39"/>
        <v>32755</v>
      </c>
      <c r="Y166" s="479">
        <f>VLOOKUP(F166,'[14]WC manor'!$F$7:$J$458,5,0)</f>
        <v>26</v>
      </c>
      <c r="Z166" s="476">
        <f t="shared" si="40"/>
        <v>3</v>
      </c>
      <c r="AA166" s="484">
        <f>VLOOKUP(E166,'[12]T6'!$B$6:$F$457,5,0)</f>
        <v>0</v>
      </c>
    </row>
    <row r="167" ht="16.5" customHeight="1" spans="1:27">
      <c r="A167" s="355">
        <v>0</v>
      </c>
      <c r="B167" s="271">
        <f t="shared" si="32"/>
        <v>161</v>
      </c>
      <c r="C167" s="271" t="s">
        <v>226</v>
      </c>
      <c r="D167" s="438">
        <v>1406110649</v>
      </c>
      <c r="E167" s="431" t="s">
        <v>226</v>
      </c>
      <c r="F167" s="432">
        <v>1406110649</v>
      </c>
      <c r="G167" s="433" t="str">
        <f>VLOOKUP(C167,'[11]List chuẩn'!$B$2:$D$512,3,0)</f>
        <v>Nguyễn Thị Kim Chi</v>
      </c>
      <c r="H167" s="434">
        <f>VLOOKUP(E167,'[12]T6'!$B$6:$C$457,2,0)</f>
        <v>3795</v>
      </c>
      <c r="I167" s="434">
        <v>3793</v>
      </c>
      <c r="J167" s="450">
        <f t="shared" si="33"/>
        <v>2</v>
      </c>
      <c r="K167" s="450">
        <f t="shared" si="28"/>
        <v>2</v>
      </c>
      <c r="L167" s="450">
        <f t="shared" si="29"/>
        <v>0</v>
      </c>
      <c r="M167" s="450">
        <f t="shared" si="30"/>
        <v>0</v>
      </c>
      <c r="N167" s="450">
        <f t="shared" si="31"/>
        <v>0</v>
      </c>
      <c r="O167" s="451">
        <f t="shared" si="34"/>
        <v>13084</v>
      </c>
      <c r="P167" s="451">
        <f t="shared" si="35"/>
        <v>654</v>
      </c>
      <c r="Q167" s="474">
        <f t="shared" si="36"/>
        <v>1308</v>
      </c>
      <c r="R167" s="475">
        <f t="shared" si="37"/>
        <v>15046</v>
      </c>
      <c r="S167" s="329">
        <v>-15046</v>
      </c>
      <c r="T167" s="476">
        <f t="shared" si="38"/>
        <v>0</v>
      </c>
      <c r="U167" s="477" t="e">
        <f>[13]!vnd(T167)</f>
        <v>#NAME?</v>
      </c>
      <c r="V167" s="478" t="e">
        <f>[13]!vnd_us(R167)</f>
        <v>#NAME?</v>
      </c>
      <c r="W167" s="479">
        <f>VLOOKUP(F167,'[14]WC manor'!$F$7:$R$458,13,0)</f>
        <v>15046</v>
      </c>
      <c r="X167" s="476">
        <f t="shared" si="39"/>
        <v>0</v>
      </c>
      <c r="Y167" s="479">
        <f>VLOOKUP(F167,'[14]WC manor'!$F$7:$J$458,5,0)</f>
        <v>2</v>
      </c>
      <c r="Z167" s="476">
        <f t="shared" si="40"/>
        <v>0</v>
      </c>
      <c r="AA167" s="484">
        <f>VLOOKUP(E167,'[12]T6'!$B$6:$F$457,5,0)</f>
        <v>0</v>
      </c>
    </row>
    <row r="168" s="390" customFormat="1" ht="16.5" customHeight="1" spans="1:27">
      <c r="A168" s="436">
        <v>0</v>
      </c>
      <c r="B168" s="271">
        <f t="shared" ref="B168:B200" si="41">B167+1</f>
        <v>162</v>
      </c>
      <c r="C168" s="271" t="s">
        <v>227</v>
      </c>
      <c r="D168" s="438">
        <v>1406110650</v>
      </c>
      <c r="E168" s="431" t="s">
        <v>227</v>
      </c>
      <c r="F168" s="432">
        <v>1406110650</v>
      </c>
      <c r="G168" s="433" t="str">
        <f>VLOOKUP(C168,'[11]List chuẩn'!$B$2:$D$512,3,0)</f>
        <v>Ngô Minh Giang</v>
      </c>
      <c r="H168" s="434">
        <f>VLOOKUP(E168,'[12]T6'!$B$6:$C$457,2,0)</f>
        <v>3916</v>
      </c>
      <c r="I168" s="434">
        <v>3880</v>
      </c>
      <c r="J168" s="450">
        <f t="shared" si="33"/>
        <v>36</v>
      </c>
      <c r="K168" s="450">
        <f t="shared" si="28"/>
        <v>10</v>
      </c>
      <c r="L168" s="450">
        <f t="shared" si="29"/>
        <v>10</v>
      </c>
      <c r="M168" s="450">
        <f t="shared" si="30"/>
        <v>10</v>
      </c>
      <c r="N168" s="450">
        <f t="shared" si="31"/>
        <v>6</v>
      </c>
      <c r="O168" s="451">
        <f t="shared" si="34"/>
        <v>342276</v>
      </c>
      <c r="P168" s="451">
        <f t="shared" si="35"/>
        <v>17114</v>
      </c>
      <c r="Q168" s="474">
        <f t="shared" si="36"/>
        <v>34228</v>
      </c>
      <c r="R168" s="475">
        <f t="shared" si="37"/>
        <v>393618</v>
      </c>
      <c r="S168" s="329">
        <v>907613</v>
      </c>
      <c r="T168" s="476">
        <f t="shared" si="38"/>
        <v>1301231</v>
      </c>
      <c r="U168" s="477" t="e">
        <f>[13]!vnd(T168)</f>
        <v>#NAME?</v>
      </c>
      <c r="V168" s="478" t="e">
        <f>[13]!vnd_us(R168)</f>
        <v>#NAME?</v>
      </c>
      <c r="W168" s="479">
        <f>VLOOKUP(F168,'[14]WC manor'!$F$7:$R$458,13,0)</f>
        <v>393618</v>
      </c>
      <c r="X168" s="476">
        <f t="shared" si="39"/>
        <v>0</v>
      </c>
      <c r="Y168" s="479">
        <f>VLOOKUP(F168,'[14]WC manor'!$F$7:$J$458,5,0)</f>
        <v>36</v>
      </c>
      <c r="Z168" s="476">
        <f t="shared" si="40"/>
        <v>0</v>
      </c>
      <c r="AA168" s="484">
        <f>VLOOKUP(E168,'[12]T6'!$B$6:$F$457,5,0)</f>
        <v>0</v>
      </c>
    </row>
    <row r="169" ht="16.5" customHeight="1" spans="1:27">
      <c r="A169" s="355">
        <v>0</v>
      </c>
      <c r="B169" s="271">
        <f t="shared" si="41"/>
        <v>163</v>
      </c>
      <c r="C169" s="271" t="s">
        <v>228</v>
      </c>
      <c r="D169" s="438">
        <v>1406110651</v>
      </c>
      <c r="E169" s="431" t="s">
        <v>228</v>
      </c>
      <c r="F169" s="432">
        <v>1406110651</v>
      </c>
      <c r="G169" s="433" t="str">
        <f>VLOOKUP(C169,'[11]List chuẩn'!$B$2:$D$512,3,0)</f>
        <v>Phùng Xuân Hà</v>
      </c>
      <c r="H169" s="434">
        <f>VLOOKUP(E169,'[12]T6'!$B$6:$C$457,2,0)</f>
        <v>2906</v>
      </c>
      <c r="I169" s="434">
        <v>2882</v>
      </c>
      <c r="J169" s="450">
        <f t="shared" si="33"/>
        <v>24</v>
      </c>
      <c r="K169" s="450">
        <f t="shared" si="28"/>
        <v>10</v>
      </c>
      <c r="L169" s="450">
        <f t="shared" si="29"/>
        <v>10</v>
      </c>
      <c r="M169" s="450">
        <f t="shared" si="30"/>
        <v>4</v>
      </c>
      <c r="N169" s="450">
        <f t="shared" si="31"/>
        <v>0</v>
      </c>
      <c r="O169" s="451">
        <f t="shared" si="34"/>
        <v>180636</v>
      </c>
      <c r="P169" s="451">
        <f t="shared" si="35"/>
        <v>9032</v>
      </c>
      <c r="Q169" s="474">
        <f t="shared" si="36"/>
        <v>18064</v>
      </c>
      <c r="R169" s="475">
        <f t="shared" si="37"/>
        <v>207732</v>
      </c>
      <c r="S169" s="329">
        <v>-207732</v>
      </c>
      <c r="T169" s="476">
        <f t="shared" si="38"/>
        <v>0</v>
      </c>
      <c r="U169" s="477" t="e">
        <f>[13]!vnd(T169)</f>
        <v>#NAME?</v>
      </c>
      <c r="V169" s="478" t="e">
        <f>[13]!vnd_us(R169)</f>
        <v>#NAME?</v>
      </c>
      <c r="W169" s="479">
        <f>VLOOKUP(F169,'[14]WC manor'!$F$7:$R$458,13,0)</f>
        <v>146294</v>
      </c>
      <c r="X169" s="476">
        <f t="shared" si="39"/>
        <v>61438</v>
      </c>
      <c r="Y169" s="479">
        <f>VLOOKUP(F169,'[14]WC manor'!$F$7:$J$458,5,0)</f>
        <v>18</v>
      </c>
      <c r="Z169" s="476">
        <f t="shared" si="40"/>
        <v>6</v>
      </c>
      <c r="AA169" s="484" t="str">
        <f>VLOOKUP(E169,'[12]T6'!$B$6:$F$457,5,0)</f>
        <v>Ngày 3/7 Mr.Hưng đã kiểm tra lại, chỉ số đúng. Không có nhà</v>
      </c>
    </row>
    <row r="170" ht="16.5" customHeight="1" spans="1:27">
      <c r="A170" s="355">
        <v>0</v>
      </c>
      <c r="B170" s="271">
        <f t="shared" si="41"/>
        <v>164</v>
      </c>
      <c r="C170" s="271" t="s">
        <v>229</v>
      </c>
      <c r="D170" s="438">
        <v>1406111656</v>
      </c>
      <c r="E170" s="431" t="s">
        <v>229</v>
      </c>
      <c r="F170" s="432">
        <v>1406111656</v>
      </c>
      <c r="G170" s="433" t="str">
        <f>VLOOKUP(C170,'[11]List chuẩn'!$B$2:$D$512,3,0)</f>
        <v>Phạm Việt Tuấn</v>
      </c>
      <c r="H170" s="434">
        <f>VLOOKUP(E170,'[12]T6'!$B$6:$C$457,2,0)</f>
        <v>4140</v>
      </c>
      <c r="I170" s="434">
        <v>4126</v>
      </c>
      <c r="J170" s="450">
        <f t="shared" si="33"/>
        <v>14</v>
      </c>
      <c r="K170" s="450">
        <f t="shared" si="28"/>
        <v>10</v>
      </c>
      <c r="L170" s="450">
        <f t="shared" si="29"/>
        <v>4</v>
      </c>
      <c r="M170" s="450">
        <f t="shared" si="30"/>
        <v>0</v>
      </c>
      <c r="N170" s="450">
        <f t="shared" si="31"/>
        <v>0</v>
      </c>
      <c r="O170" s="451">
        <f t="shared" si="34"/>
        <v>96316</v>
      </c>
      <c r="P170" s="451">
        <f t="shared" si="35"/>
        <v>4816</v>
      </c>
      <c r="Q170" s="474">
        <f t="shared" si="36"/>
        <v>9632</v>
      </c>
      <c r="R170" s="475">
        <f t="shared" si="37"/>
        <v>110764</v>
      </c>
      <c r="S170" s="329">
        <v>-110764</v>
      </c>
      <c r="T170" s="476">
        <f t="shared" si="38"/>
        <v>0</v>
      </c>
      <c r="U170" s="477" t="e">
        <f>[13]!vnd(T170)</f>
        <v>#NAME?</v>
      </c>
      <c r="V170" s="478" t="e">
        <f>[13]!vnd_us(R170)</f>
        <v>#NAME?</v>
      </c>
      <c r="W170" s="479">
        <f>VLOOKUP(F170,'[14]WC manor'!$F$7:$R$458,13,0)</f>
        <v>128528</v>
      </c>
      <c r="X170" s="476">
        <f t="shared" si="39"/>
        <v>-17764</v>
      </c>
      <c r="Y170" s="479">
        <f>VLOOKUP(F170,'[14]WC manor'!$F$7:$J$458,5,0)</f>
        <v>16</v>
      </c>
      <c r="Z170" s="476">
        <f t="shared" si="40"/>
        <v>-2</v>
      </c>
      <c r="AA170" s="484">
        <f>VLOOKUP(E170,'[12]T6'!$B$6:$F$457,5,0)</f>
        <v>0</v>
      </c>
    </row>
    <row r="171" s="220" customFormat="1" ht="16.5" customHeight="1" spans="1:27">
      <c r="A171" s="501">
        <v>0</v>
      </c>
      <c r="B171" s="271">
        <f t="shared" si="41"/>
        <v>165</v>
      </c>
      <c r="C171" s="271" t="s">
        <v>230</v>
      </c>
      <c r="D171" s="438">
        <v>1406110653</v>
      </c>
      <c r="E171" s="431" t="s">
        <v>230</v>
      </c>
      <c r="F171" s="432">
        <v>1406110653</v>
      </c>
      <c r="G171" s="433" t="str">
        <f>VLOOKUP(C171,'[11]List chuẩn'!$B$2:$D$512,3,0)</f>
        <v>Hoàng Nam Tiến</v>
      </c>
      <c r="H171" s="434">
        <f>VLOOKUP(E171,'[12]T6'!$B$6:$C$457,2,0)</f>
        <v>2508</v>
      </c>
      <c r="I171" s="434">
        <v>2498</v>
      </c>
      <c r="J171" s="450">
        <f t="shared" si="33"/>
        <v>10</v>
      </c>
      <c r="K171" s="450">
        <f t="shared" si="28"/>
        <v>10</v>
      </c>
      <c r="L171" s="450">
        <f t="shared" si="29"/>
        <v>0</v>
      </c>
      <c r="M171" s="450">
        <f t="shared" si="30"/>
        <v>0</v>
      </c>
      <c r="N171" s="450">
        <f t="shared" si="31"/>
        <v>0</v>
      </c>
      <c r="O171" s="451">
        <f t="shared" si="34"/>
        <v>65420</v>
      </c>
      <c r="P171" s="451">
        <f t="shared" si="35"/>
        <v>3271</v>
      </c>
      <c r="Q171" s="474">
        <f t="shared" si="36"/>
        <v>6542</v>
      </c>
      <c r="R171" s="475">
        <f t="shared" si="37"/>
        <v>75233</v>
      </c>
      <c r="S171" s="329">
        <v>160708</v>
      </c>
      <c r="T171" s="476">
        <f t="shared" si="38"/>
        <v>235941</v>
      </c>
      <c r="U171" s="477" t="e">
        <f>[13]!vnd(T171)</f>
        <v>#NAME?</v>
      </c>
      <c r="V171" s="478" t="e">
        <f>[13]!vnd_us(R171)</f>
        <v>#NAME?</v>
      </c>
      <c r="W171" s="479">
        <f>VLOOKUP(F171,'[14]WC manor'!$F$7:$R$458,13,0)</f>
        <v>67710</v>
      </c>
      <c r="X171" s="476">
        <f t="shared" si="39"/>
        <v>7523</v>
      </c>
      <c r="Y171" s="479">
        <f>VLOOKUP(F171,'[14]WC manor'!$F$7:$J$458,5,0)</f>
        <v>9</v>
      </c>
      <c r="Z171" s="476">
        <f t="shared" si="40"/>
        <v>1</v>
      </c>
      <c r="AA171" s="484">
        <f>VLOOKUP(E171,'[12]T6'!$B$6:$F$457,5,0)</f>
        <v>0</v>
      </c>
    </row>
    <row r="172" s="220" customFormat="1" ht="16.5" customHeight="1" spans="1:27">
      <c r="A172" s="271">
        <v>0</v>
      </c>
      <c r="B172" s="271">
        <f t="shared" si="41"/>
        <v>166</v>
      </c>
      <c r="C172" s="271" t="s">
        <v>231</v>
      </c>
      <c r="D172" s="438">
        <v>1406111657</v>
      </c>
      <c r="E172" s="431" t="s">
        <v>231</v>
      </c>
      <c r="F172" s="432">
        <v>1406111657</v>
      </c>
      <c r="G172" s="433" t="str">
        <f>VLOOKUP(C172,'[11]List chuẩn'!$B$2:$D$512,3,0)</f>
        <v>Trần Vĩnh Thành</v>
      </c>
      <c r="H172" s="434">
        <f>VLOOKUP(E172,'[12]T6'!$B$6:$C$457,2,0)</f>
        <v>6344</v>
      </c>
      <c r="I172" s="434">
        <v>6301</v>
      </c>
      <c r="J172" s="450">
        <f t="shared" si="33"/>
        <v>43</v>
      </c>
      <c r="K172" s="450">
        <f t="shared" si="28"/>
        <v>10</v>
      </c>
      <c r="L172" s="450">
        <f t="shared" si="29"/>
        <v>10</v>
      </c>
      <c r="M172" s="450">
        <f t="shared" si="30"/>
        <v>10</v>
      </c>
      <c r="N172" s="450">
        <f t="shared" si="31"/>
        <v>13</v>
      </c>
      <c r="O172" s="451">
        <f t="shared" si="34"/>
        <v>464398</v>
      </c>
      <c r="P172" s="451">
        <f t="shared" si="35"/>
        <v>23220</v>
      </c>
      <c r="Q172" s="474">
        <f t="shared" si="36"/>
        <v>46440</v>
      </c>
      <c r="R172" s="475">
        <f t="shared" si="37"/>
        <v>534058</v>
      </c>
      <c r="S172" s="329">
        <v>0</v>
      </c>
      <c r="T172" s="476">
        <f t="shared" si="38"/>
        <v>534058</v>
      </c>
      <c r="U172" s="477" t="e">
        <f>[13]!vnd(T172)</f>
        <v>#NAME?</v>
      </c>
      <c r="V172" s="478" t="e">
        <f>[13]!vnd_us(R172)</f>
        <v>#NAME?</v>
      </c>
      <c r="W172" s="479">
        <f>VLOOKUP(F172,'[14]WC manor'!$F$7:$R$458,13,0)</f>
        <v>654435</v>
      </c>
      <c r="X172" s="476">
        <f t="shared" si="39"/>
        <v>-120377</v>
      </c>
      <c r="Y172" s="479">
        <f>VLOOKUP(F172,'[14]WC manor'!$F$7:$J$458,5,0)</f>
        <v>49</v>
      </c>
      <c r="Z172" s="476">
        <f t="shared" si="40"/>
        <v>-6</v>
      </c>
      <c r="AA172" s="484">
        <f>VLOOKUP(E172,'[12]T6'!$B$6:$F$457,5,0)</f>
        <v>0</v>
      </c>
    </row>
    <row r="173" ht="16.5" customHeight="1" spans="1:27">
      <c r="A173" s="355">
        <v>0</v>
      </c>
      <c r="B173" s="271">
        <f t="shared" si="41"/>
        <v>167</v>
      </c>
      <c r="C173" s="271" t="s">
        <v>232</v>
      </c>
      <c r="D173" s="438">
        <v>1406110655</v>
      </c>
      <c r="E173" s="431" t="s">
        <v>232</v>
      </c>
      <c r="F173" s="432">
        <v>1406110655</v>
      </c>
      <c r="G173" s="433" t="str">
        <f>VLOOKUP(C173,'[11]List chuẩn'!$B$2:$D$512,3,0)</f>
        <v>Phạm Minh Hà</v>
      </c>
      <c r="H173" s="434">
        <f>VLOOKUP(E173,'[12]T6'!$B$6:$C$457,2,0)</f>
        <v>3017</v>
      </c>
      <c r="I173" s="434">
        <v>2998</v>
      </c>
      <c r="J173" s="450">
        <f t="shared" si="33"/>
        <v>19</v>
      </c>
      <c r="K173" s="450">
        <f t="shared" si="28"/>
        <v>10</v>
      </c>
      <c r="L173" s="450">
        <f t="shared" si="29"/>
        <v>9</v>
      </c>
      <c r="M173" s="450">
        <f t="shared" si="30"/>
        <v>0</v>
      </c>
      <c r="N173" s="450">
        <f t="shared" si="31"/>
        <v>0</v>
      </c>
      <c r="O173" s="451">
        <f t="shared" si="34"/>
        <v>134936</v>
      </c>
      <c r="P173" s="451">
        <f t="shared" si="35"/>
        <v>6747</v>
      </c>
      <c r="Q173" s="474">
        <f t="shared" si="36"/>
        <v>13494</v>
      </c>
      <c r="R173" s="475">
        <f t="shared" si="37"/>
        <v>155177</v>
      </c>
      <c r="S173" s="329">
        <v>-155177</v>
      </c>
      <c r="T173" s="476">
        <f t="shared" si="38"/>
        <v>0</v>
      </c>
      <c r="U173" s="477" t="e">
        <f>[13]!vnd(T173)</f>
        <v>#NAME?</v>
      </c>
      <c r="V173" s="478" t="e">
        <f>[13]!vnd_us(R173)</f>
        <v>#NAME?</v>
      </c>
      <c r="W173" s="479">
        <f>VLOOKUP(F173,'[14]WC manor'!$F$7:$R$458,13,0)</f>
        <v>128528</v>
      </c>
      <c r="X173" s="476">
        <f t="shared" si="39"/>
        <v>26649</v>
      </c>
      <c r="Y173" s="479">
        <f>VLOOKUP(F173,'[14]WC manor'!$F$7:$J$458,5,0)</f>
        <v>16</v>
      </c>
      <c r="Z173" s="476">
        <f t="shared" si="40"/>
        <v>3</v>
      </c>
      <c r="AA173" s="484">
        <f>VLOOKUP(E173,'[12]T6'!$B$6:$F$457,5,0)</f>
        <v>0</v>
      </c>
    </row>
    <row r="174" ht="16.5" customHeight="1" spans="1:27">
      <c r="A174" s="355">
        <v>0</v>
      </c>
      <c r="B174" s="271">
        <f t="shared" si="41"/>
        <v>168</v>
      </c>
      <c r="C174" s="271" t="s">
        <v>233</v>
      </c>
      <c r="D174" s="438">
        <v>1406111687</v>
      </c>
      <c r="E174" s="431" t="s">
        <v>233</v>
      </c>
      <c r="F174" s="432">
        <v>1406111687</v>
      </c>
      <c r="G174" s="433" t="str">
        <f>VLOOKUP(C174,'[11]List chuẩn'!$B$2:$D$512,3,0)</f>
        <v>Vũ Thị Dung</v>
      </c>
      <c r="H174" s="434">
        <f>VLOOKUP(E174,'[12]T6'!$B$6:$C$457,2,0)</f>
        <v>3146</v>
      </c>
      <c r="I174" s="434">
        <v>3128</v>
      </c>
      <c r="J174" s="450">
        <f t="shared" si="33"/>
        <v>18</v>
      </c>
      <c r="K174" s="450">
        <f t="shared" si="28"/>
        <v>10</v>
      </c>
      <c r="L174" s="450">
        <f t="shared" si="29"/>
        <v>8</v>
      </c>
      <c r="M174" s="450">
        <f t="shared" si="30"/>
        <v>0</v>
      </c>
      <c r="N174" s="450">
        <f t="shared" si="31"/>
        <v>0</v>
      </c>
      <c r="O174" s="451">
        <f t="shared" si="34"/>
        <v>127212</v>
      </c>
      <c r="P174" s="451">
        <f t="shared" si="35"/>
        <v>6361</v>
      </c>
      <c r="Q174" s="474">
        <f t="shared" si="36"/>
        <v>12721</v>
      </c>
      <c r="R174" s="475">
        <f t="shared" si="37"/>
        <v>146294</v>
      </c>
      <c r="S174" s="329">
        <v>-146294</v>
      </c>
      <c r="T174" s="476">
        <f t="shared" si="38"/>
        <v>0</v>
      </c>
      <c r="U174" s="477" t="e">
        <f>[13]!vnd(T174)</f>
        <v>#NAME?</v>
      </c>
      <c r="V174" s="478" t="e">
        <f>[13]!vnd_us(R174)</f>
        <v>#NAME?</v>
      </c>
      <c r="W174" s="479">
        <f>VLOOKUP(F174,'[14]WC manor'!$F$7:$R$458,13,0)</f>
        <v>174977</v>
      </c>
      <c r="X174" s="476">
        <f t="shared" si="39"/>
        <v>-28683</v>
      </c>
      <c r="Y174" s="479">
        <f>VLOOKUP(F174,'[14]WC manor'!$F$7:$J$458,5,0)</f>
        <v>21</v>
      </c>
      <c r="Z174" s="476">
        <f t="shared" si="40"/>
        <v>-3</v>
      </c>
      <c r="AA174" s="484">
        <f>VLOOKUP(E174,'[12]T6'!$B$6:$F$457,5,0)</f>
        <v>0</v>
      </c>
    </row>
    <row r="175" ht="16.5" customHeight="1" spans="1:27">
      <c r="A175" s="355">
        <v>0</v>
      </c>
      <c r="B175" s="271">
        <f t="shared" si="41"/>
        <v>169</v>
      </c>
      <c r="C175" s="437" t="s">
        <v>234</v>
      </c>
      <c r="D175" s="438">
        <v>1406111299</v>
      </c>
      <c r="E175" s="431" t="s">
        <v>234</v>
      </c>
      <c r="F175" s="432">
        <v>1406111299</v>
      </c>
      <c r="G175" s="433" t="str">
        <f>VLOOKUP(C175,'[11]List chuẩn'!$B$2:$D$512,3,0)</f>
        <v>Nguyễn Thị Diễm Hương/ Hoàng Hải</v>
      </c>
      <c r="H175" s="434">
        <f>VLOOKUP(E175,'[12]T6'!$B$6:$C$457,2,0)</f>
        <v>4768</v>
      </c>
      <c r="I175" s="434">
        <v>4756</v>
      </c>
      <c r="J175" s="450">
        <f t="shared" si="33"/>
        <v>12</v>
      </c>
      <c r="K175" s="450">
        <f t="shared" si="28"/>
        <v>10</v>
      </c>
      <c r="L175" s="450">
        <f t="shared" si="29"/>
        <v>2</v>
      </c>
      <c r="M175" s="450">
        <f t="shared" si="30"/>
        <v>0</v>
      </c>
      <c r="N175" s="450">
        <f t="shared" si="31"/>
        <v>0</v>
      </c>
      <c r="O175" s="451">
        <f t="shared" si="34"/>
        <v>80868</v>
      </c>
      <c r="P175" s="451">
        <f t="shared" si="35"/>
        <v>4043</v>
      </c>
      <c r="Q175" s="474">
        <f t="shared" si="36"/>
        <v>8087</v>
      </c>
      <c r="R175" s="475">
        <f t="shared" si="37"/>
        <v>92998</v>
      </c>
      <c r="S175" s="329">
        <v>138138</v>
      </c>
      <c r="T175" s="476">
        <f t="shared" si="38"/>
        <v>231136</v>
      </c>
      <c r="U175" s="477" t="e">
        <f>[13]!vnd(T175)</f>
        <v>#NAME?</v>
      </c>
      <c r="V175" s="478" t="e">
        <f>[13]!vnd_us(R175)</f>
        <v>#NAME?</v>
      </c>
      <c r="W175" s="479">
        <f>VLOOKUP(F175,'[14]WC manor'!$F$7:$R$458,13,0)</f>
        <v>45140</v>
      </c>
      <c r="X175" s="476">
        <f t="shared" si="39"/>
        <v>47858</v>
      </c>
      <c r="Y175" s="479">
        <f>VLOOKUP(F175,'[14]WC manor'!$F$7:$J$458,5,0)</f>
        <v>6</v>
      </c>
      <c r="Z175" s="476">
        <f t="shared" si="40"/>
        <v>6</v>
      </c>
      <c r="AA175" s="484">
        <f>VLOOKUP(E175,'[12]T6'!$B$6:$F$457,5,0)</f>
        <v>0</v>
      </c>
    </row>
    <row r="176" ht="16.5" customHeight="1" spans="1:27">
      <c r="A176" s="355">
        <v>0</v>
      </c>
      <c r="B176" s="271">
        <f t="shared" si="41"/>
        <v>170</v>
      </c>
      <c r="C176" s="271" t="s">
        <v>235</v>
      </c>
      <c r="D176" s="438">
        <v>1406110658</v>
      </c>
      <c r="E176" s="431" t="s">
        <v>235</v>
      </c>
      <c r="F176" s="432">
        <v>1406110658</v>
      </c>
      <c r="G176" s="433" t="str">
        <f>VLOOKUP(C176,'[11]List chuẩn'!$B$2:$D$512,3,0)</f>
        <v>Nguyễn Vũ Long</v>
      </c>
      <c r="H176" s="434">
        <f>VLOOKUP(E176,'[12]T6'!$B$6:$C$457,2,0)</f>
        <v>2019</v>
      </c>
      <c r="I176" s="434">
        <v>2001</v>
      </c>
      <c r="J176" s="450">
        <f t="shared" si="33"/>
        <v>18</v>
      </c>
      <c r="K176" s="450">
        <f t="shared" si="28"/>
        <v>10</v>
      </c>
      <c r="L176" s="450">
        <f t="shared" si="29"/>
        <v>8</v>
      </c>
      <c r="M176" s="450">
        <f t="shared" si="30"/>
        <v>0</v>
      </c>
      <c r="N176" s="450">
        <f t="shared" si="31"/>
        <v>0</v>
      </c>
      <c r="O176" s="451">
        <f t="shared" si="34"/>
        <v>127212</v>
      </c>
      <c r="P176" s="451">
        <f t="shared" si="35"/>
        <v>6361</v>
      </c>
      <c r="Q176" s="474">
        <f t="shared" si="36"/>
        <v>12721</v>
      </c>
      <c r="R176" s="475">
        <f t="shared" si="37"/>
        <v>146294</v>
      </c>
      <c r="S176" s="329">
        <v>9590</v>
      </c>
      <c r="T176" s="476">
        <f t="shared" si="38"/>
        <v>155884</v>
      </c>
      <c r="U176" s="477" t="e">
        <f>[13]!vnd(T176)</f>
        <v>#NAME?</v>
      </c>
      <c r="V176" s="478" t="e">
        <f>[13]!vnd_us(R176)</f>
        <v>#NAME?</v>
      </c>
      <c r="W176" s="479">
        <f>VLOOKUP(F176,'[14]WC manor'!$F$7:$R$458,13,0)</f>
        <v>110764</v>
      </c>
      <c r="X176" s="476">
        <f t="shared" si="39"/>
        <v>35530</v>
      </c>
      <c r="Y176" s="479">
        <f>VLOOKUP(F176,'[14]WC manor'!$F$7:$J$458,5,0)</f>
        <v>14</v>
      </c>
      <c r="Z176" s="476">
        <f t="shared" si="40"/>
        <v>4</v>
      </c>
      <c r="AA176" s="484">
        <f>VLOOKUP(E176,'[12]T6'!$B$6:$F$457,5,0)</f>
        <v>0</v>
      </c>
    </row>
    <row r="177" ht="16.5" customHeight="1" spans="1:27">
      <c r="A177" s="355">
        <v>0</v>
      </c>
      <c r="B177" s="271">
        <f t="shared" si="41"/>
        <v>171</v>
      </c>
      <c r="C177" s="271" t="s">
        <v>236</v>
      </c>
      <c r="D177" s="438">
        <v>1406110659</v>
      </c>
      <c r="E177" s="431" t="s">
        <v>236</v>
      </c>
      <c r="F177" s="432">
        <v>1406110659</v>
      </c>
      <c r="G177" s="433" t="str">
        <f>VLOOKUP(C177,'[11]List chuẩn'!$B$2:$D$512,3,0)</f>
        <v>Nguyễn Ngọc Lượng</v>
      </c>
      <c r="H177" s="434">
        <f>VLOOKUP(E177,'[12]T6'!$B$6:$C$457,2,0)</f>
        <v>2119</v>
      </c>
      <c r="I177" s="434">
        <v>2107</v>
      </c>
      <c r="J177" s="450">
        <f t="shared" si="33"/>
        <v>12</v>
      </c>
      <c r="K177" s="450">
        <f t="shared" si="28"/>
        <v>10</v>
      </c>
      <c r="L177" s="450">
        <f t="shared" si="29"/>
        <v>2</v>
      </c>
      <c r="M177" s="450">
        <f t="shared" si="30"/>
        <v>0</v>
      </c>
      <c r="N177" s="450">
        <f t="shared" si="31"/>
        <v>0</v>
      </c>
      <c r="O177" s="451">
        <f t="shared" si="34"/>
        <v>80868</v>
      </c>
      <c r="P177" s="451">
        <f t="shared" si="35"/>
        <v>4043</v>
      </c>
      <c r="Q177" s="474">
        <f t="shared" si="36"/>
        <v>8087</v>
      </c>
      <c r="R177" s="475">
        <f t="shared" si="37"/>
        <v>92998</v>
      </c>
      <c r="S177" s="329">
        <v>67710</v>
      </c>
      <c r="T177" s="476">
        <f t="shared" si="38"/>
        <v>160708</v>
      </c>
      <c r="U177" s="477" t="e">
        <f>[13]!vnd(T177)</f>
        <v>#NAME?</v>
      </c>
      <c r="V177" s="478" t="e">
        <f>[13]!vnd_us(R177)</f>
        <v>#NAME?</v>
      </c>
      <c r="W177" s="479">
        <f>VLOOKUP(F177,'[14]WC manor'!$F$7:$R$458,13,0)</f>
        <v>67710</v>
      </c>
      <c r="X177" s="476">
        <f t="shared" si="39"/>
        <v>25288</v>
      </c>
      <c r="Y177" s="479">
        <f>VLOOKUP(F177,'[14]WC manor'!$F$7:$J$458,5,0)</f>
        <v>9</v>
      </c>
      <c r="Z177" s="476">
        <f t="shared" si="40"/>
        <v>3</v>
      </c>
      <c r="AA177" s="484">
        <f>VLOOKUP(E177,'[12]T6'!$B$6:$F$457,5,0)</f>
        <v>0</v>
      </c>
    </row>
    <row r="178" ht="16.5" customHeight="1" spans="1:27">
      <c r="A178" s="436">
        <v>1</v>
      </c>
      <c r="B178" s="271">
        <f t="shared" si="41"/>
        <v>172</v>
      </c>
      <c r="C178" s="271" t="s">
        <v>237</v>
      </c>
      <c r="D178" s="438">
        <v>1406110660</v>
      </c>
      <c r="E178" s="431" t="s">
        <v>237</v>
      </c>
      <c r="F178" s="432">
        <v>1406110660</v>
      </c>
      <c r="G178" s="433" t="str">
        <f>VLOOKUP(C178,'[11]List chuẩn'!$B$2:$D$512,3,0)</f>
        <v>Trần Thị Thu Hương</v>
      </c>
      <c r="H178" s="434">
        <f>VLOOKUP(E178,'[12]T6'!$B$6:$C$457,2,0)</f>
        <v>2305</v>
      </c>
      <c r="I178" s="434">
        <v>2303</v>
      </c>
      <c r="J178" s="450">
        <f t="shared" si="33"/>
        <v>2</v>
      </c>
      <c r="K178" s="450">
        <f t="shared" si="28"/>
        <v>2</v>
      </c>
      <c r="L178" s="450">
        <f t="shared" si="29"/>
        <v>0</v>
      </c>
      <c r="M178" s="450">
        <f t="shared" si="30"/>
        <v>0</v>
      </c>
      <c r="N178" s="450">
        <f t="shared" si="31"/>
        <v>0</v>
      </c>
      <c r="O178" s="451">
        <f t="shared" si="34"/>
        <v>13084</v>
      </c>
      <c r="P178" s="451">
        <f t="shared" si="35"/>
        <v>654</v>
      </c>
      <c r="Q178" s="474">
        <f t="shared" si="36"/>
        <v>1308</v>
      </c>
      <c r="R178" s="475">
        <f t="shared" si="37"/>
        <v>15046</v>
      </c>
      <c r="S178" s="329">
        <v>15046</v>
      </c>
      <c r="T178" s="476">
        <f t="shared" si="38"/>
        <v>30092</v>
      </c>
      <c r="U178" s="477" t="e">
        <f>[13]!vnd(T178)</f>
        <v>#NAME?</v>
      </c>
      <c r="V178" s="478" t="e">
        <f>[13]!vnd_us(R178)</f>
        <v>#NAME?</v>
      </c>
      <c r="W178" s="479">
        <f>VLOOKUP(F178,'[14]WC manor'!$F$7:$R$458,13,0)</f>
        <v>0</v>
      </c>
      <c r="X178" s="476">
        <f t="shared" si="39"/>
        <v>15046</v>
      </c>
      <c r="Y178" s="479">
        <f>VLOOKUP(F178,'[14]WC manor'!$F$7:$J$458,5,0)</f>
        <v>0</v>
      </c>
      <c r="Z178" s="476">
        <f t="shared" si="40"/>
        <v>2</v>
      </c>
      <c r="AA178" s="484">
        <f>VLOOKUP(E178,'[12]T6'!$B$6:$F$457,5,0)</f>
        <v>0</v>
      </c>
    </row>
    <row r="179" ht="16.5" customHeight="1" spans="1:27">
      <c r="A179" s="355">
        <v>0</v>
      </c>
      <c r="B179" s="271">
        <f t="shared" si="41"/>
        <v>173</v>
      </c>
      <c r="C179" s="271" t="s">
        <v>238</v>
      </c>
      <c r="D179" s="438">
        <v>1406111688</v>
      </c>
      <c r="E179" s="431" t="s">
        <v>238</v>
      </c>
      <c r="F179" s="432">
        <v>1406111688</v>
      </c>
      <c r="G179" s="433" t="str">
        <f>VLOOKUP(C179,'[11]List chuẩn'!$B$2:$D$512,3,0)</f>
        <v>Nguyễn Thị Nhung Tuyết</v>
      </c>
      <c r="H179" s="434">
        <f>VLOOKUP(E179,'[12]T6'!$B$6:$C$457,2,0)</f>
        <v>2571</v>
      </c>
      <c r="I179" s="434">
        <v>2555</v>
      </c>
      <c r="J179" s="450">
        <f t="shared" si="33"/>
        <v>16</v>
      </c>
      <c r="K179" s="450">
        <f t="shared" si="28"/>
        <v>10</v>
      </c>
      <c r="L179" s="450">
        <f t="shared" si="29"/>
        <v>6</v>
      </c>
      <c r="M179" s="450">
        <f t="shared" si="30"/>
        <v>0</v>
      </c>
      <c r="N179" s="450">
        <f t="shared" si="31"/>
        <v>0</v>
      </c>
      <c r="O179" s="451">
        <f t="shared" si="34"/>
        <v>111764</v>
      </c>
      <c r="P179" s="451">
        <f t="shared" si="35"/>
        <v>5588</v>
      </c>
      <c r="Q179" s="474">
        <f t="shared" si="36"/>
        <v>11176</v>
      </c>
      <c r="R179" s="475">
        <f t="shared" si="37"/>
        <v>128528</v>
      </c>
      <c r="S179" s="329">
        <v>0</v>
      </c>
      <c r="T179" s="476">
        <f t="shared" si="38"/>
        <v>128528</v>
      </c>
      <c r="U179" s="477" t="e">
        <f>[13]!vnd(T179)</f>
        <v>#NAME?</v>
      </c>
      <c r="V179" s="478" t="e">
        <f>[13]!vnd_us(R179)</f>
        <v>#NAME?</v>
      </c>
      <c r="W179" s="479">
        <f>VLOOKUP(F179,'[14]WC manor'!$F$7:$R$458,13,0)</f>
        <v>146294</v>
      </c>
      <c r="X179" s="476">
        <f t="shared" si="39"/>
        <v>-17766</v>
      </c>
      <c r="Y179" s="479">
        <f>VLOOKUP(F179,'[14]WC manor'!$F$7:$J$458,5,0)</f>
        <v>18</v>
      </c>
      <c r="Z179" s="476">
        <f t="shared" si="40"/>
        <v>-2</v>
      </c>
      <c r="AA179" s="484">
        <f>VLOOKUP(E179,'[12]T6'!$B$6:$F$457,5,0)</f>
        <v>0</v>
      </c>
    </row>
    <row r="180" ht="16.5" customHeight="1" spans="1:27">
      <c r="A180" s="436">
        <v>1</v>
      </c>
      <c r="B180" s="271">
        <f t="shared" si="41"/>
        <v>174</v>
      </c>
      <c r="C180" s="271" t="s">
        <v>239</v>
      </c>
      <c r="D180" s="438">
        <v>1406110661</v>
      </c>
      <c r="E180" s="431" t="s">
        <v>239</v>
      </c>
      <c r="F180" s="432">
        <v>1406110661</v>
      </c>
      <c r="G180" s="433" t="str">
        <f>VLOOKUP(C180,'[11]List chuẩn'!$B$2:$D$512,3,0)</f>
        <v>Đặng Văn Dũng</v>
      </c>
      <c r="H180" s="434">
        <f>VLOOKUP(E180,'[12]T6'!$B$6:$C$457,2,0)</f>
        <v>1683</v>
      </c>
      <c r="I180" s="434">
        <v>1672</v>
      </c>
      <c r="J180" s="450">
        <f t="shared" si="33"/>
        <v>11</v>
      </c>
      <c r="K180" s="450">
        <f t="shared" si="28"/>
        <v>10</v>
      </c>
      <c r="L180" s="450">
        <f t="shared" si="29"/>
        <v>1</v>
      </c>
      <c r="M180" s="450">
        <f t="shared" si="30"/>
        <v>0</v>
      </c>
      <c r="N180" s="450">
        <f t="shared" si="31"/>
        <v>0</v>
      </c>
      <c r="O180" s="451">
        <f t="shared" si="34"/>
        <v>73144</v>
      </c>
      <c r="P180" s="451">
        <f t="shared" si="35"/>
        <v>3657</v>
      </c>
      <c r="Q180" s="474">
        <f t="shared" si="36"/>
        <v>7314</v>
      </c>
      <c r="R180" s="475">
        <f t="shared" si="37"/>
        <v>84115</v>
      </c>
      <c r="S180" s="329">
        <v>185996</v>
      </c>
      <c r="T180" s="476">
        <f t="shared" si="38"/>
        <v>270111</v>
      </c>
      <c r="U180" s="477" t="e">
        <f>[13]!vnd(T180)</f>
        <v>#NAME?</v>
      </c>
      <c r="V180" s="478" t="e">
        <f>[13]!vnd_us(R180)</f>
        <v>#NAME?</v>
      </c>
      <c r="W180" s="479">
        <f>VLOOKUP(F180,'[14]WC manor'!$F$7:$R$458,13,0)</f>
        <v>84115</v>
      </c>
      <c r="X180" s="476">
        <f t="shared" si="39"/>
        <v>0</v>
      </c>
      <c r="Y180" s="479">
        <f>VLOOKUP(F180,'[14]WC manor'!$F$7:$J$458,5,0)</f>
        <v>11</v>
      </c>
      <c r="Z180" s="476">
        <f t="shared" si="40"/>
        <v>0</v>
      </c>
      <c r="AA180" s="484">
        <f>VLOOKUP(E180,'[12]T6'!$B$6:$F$457,5,0)</f>
        <v>0</v>
      </c>
    </row>
    <row r="181" s="220" customFormat="1" ht="16.5" customHeight="1" spans="1:27">
      <c r="A181" s="271">
        <v>1</v>
      </c>
      <c r="B181" s="271">
        <f t="shared" si="41"/>
        <v>175</v>
      </c>
      <c r="C181" s="271" t="s">
        <v>240</v>
      </c>
      <c r="D181" s="438">
        <v>1406110662</v>
      </c>
      <c r="E181" s="431" t="s">
        <v>240</v>
      </c>
      <c r="F181" s="432">
        <v>1406110662</v>
      </c>
      <c r="G181" s="433" t="str">
        <f>VLOOKUP(C181,'[11]List chuẩn'!$B$2:$D$512,3,0)</f>
        <v>Trần Phan Hữu</v>
      </c>
      <c r="H181" s="434">
        <f>VLOOKUP(E181,'[12]T6'!$B$6:$C$457,2,0)</f>
        <v>2731</v>
      </c>
      <c r="I181" s="434">
        <v>2723</v>
      </c>
      <c r="J181" s="450">
        <f t="shared" si="33"/>
        <v>8</v>
      </c>
      <c r="K181" s="450">
        <f t="shared" si="28"/>
        <v>8</v>
      </c>
      <c r="L181" s="450">
        <f t="shared" si="29"/>
        <v>0</v>
      </c>
      <c r="M181" s="450">
        <f t="shared" si="30"/>
        <v>0</v>
      </c>
      <c r="N181" s="450">
        <f t="shared" si="31"/>
        <v>0</v>
      </c>
      <c r="O181" s="451">
        <f t="shared" si="34"/>
        <v>52336</v>
      </c>
      <c r="P181" s="451">
        <f t="shared" si="35"/>
        <v>2617</v>
      </c>
      <c r="Q181" s="474">
        <f t="shared" si="36"/>
        <v>5234</v>
      </c>
      <c r="R181" s="475">
        <f t="shared" si="37"/>
        <v>60187</v>
      </c>
      <c r="S181" s="329">
        <v>124451</v>
      </c>
      <c r="T181" s="476">
        <f t="shared" si="38"/>
        <v>184638</v>
      </c>
      <c r="U181" s="477" t="e">
        <f>[13]!vnd(T181)</f>
        <v>#NAME?</v>
      </c>
      <c r="V181" s="478" t="e">
        <f>[13]!vnd_us(R181)</f>
        <v>#NAME?</v>
      </c>
      <c r="W181" s="479">
        <f>VLOOKUP(F181,'[14]WC manor'!$F$7:$R$458,13,0)</f>
        <v>101881</v>
      </c>
      <c r="X181" s="476">
        <f t="shared" si="39"/>
        <v>-41694</v>
      </c>
      <c r="Y181" s="479">
        <f>VLOOKUP(F181,'[14]WC manor'!$F$7:$J$458,5,0)</f>
        <v>13</v>
      </c>
      <c r="Z181" s="476">
        <f t="shared" si="40"/>
        <v>-5</v>
      </c>
      <c r="AA181" s="484">
        <f>VLOOKUP(E181,'[12]T6'!$B$6:$F$457,5,0)</f>
        <v>0</v>
      </c>
    </row>
    <row r="182" ht="16.5" customHeight="1" spans="1:27">
      <c r="A182" s="355">
        <v>0</v>
      </c>
      <c r="B182" s="271">
        <f t="shared" si="41"/>
        <v>176</v>
      </c>
      <c r="C182" s="271" t="s">
        <v>241</v>
      </c>
      <c r="D182" s="438">
        <v>1406111689</v>
      </c>
      <c r="E182" s="431" t="s">
        <v>241</v>
      </c>
      <c r="F182" s="432">
        <v>1406111689</v>
      </c>
      <c r="G182" s="433" t="str">
        <f>VLOOKUP(C182,'[11]List chuẩn'!$B$2:$D$512,3,0)</f>
        <v>Lê Thị Quỳnh Trang</v>
      </c>
      <c r="H182" s="434">
        <f>VLOOKUP(E182,'[12]T6'!$B$6:$C$457,2,0)</f>
        <v>1652</v>
      </c>
      <c r="I182" s="434">
        <v>1651</v>
      </c>
      <c r="J182" s="450">
        <f t="shared" si="33"/>
        <v>1</v>
      </c>
      <c r="K182" s="450">
        <f t="shared" si="28"/>
        <v>1</v>
      </c>
      <c r="L182" s="450">
        <f t="shared" si="29"/>
        <v>0</v>
      </c>
      <c r="M182" s="450">
        <f t="shared" si="30"/>
        <v>0</v>
      </c>
      <c r="N182" s="450">
        <f t="shared" si="31"/>
        <v>0</v>
      </c>
      <c r="O182" s="451">
        <f t="shared" si="34"/>
        <v>6542</v>
      </c>
      <c r="P182" s="451">
        <f t="shared" si="35"/>
        <v>327</v>
      </c>
      <c r="Q182" s="474">
        <f t="shared" si="36"/>
        <v>654</v>
      </c>
      <c r="R182" s="475">
        <f t="shared" si="37"/>
        <v>7523</v>
      </c>
      <c r="S182" s="329">
        <v>0</v>
      </c>
      <c r="T182" s="476">
        <f t="shared" si="38"/>
        <v>7523</v>
      </c>
      <c r="U182" s="477" t="e">
        <f>[13]!vnd(T182)</f>
        <v>#NAME?</v>
      </c>
      <c r="V182" s="478" t="e">
        <f>[13]!vnd_us(R182)</f>
        <v>#NAME?</v>
      </c>
      <c r="W182" s="479">
        <f>VLOOKUP(F182,'[14]WC manor'!$F$7:$R$458,13,0)</f>
        <v>15046</v>
      </c>
      <c r="X182" s="476">
        <f t="shared" si="39"/>
        <v>-7523</v>
      </c>
      <c r="Y182" s="479">
        <f>VLOOKUP(F182,'[14]WC manor'!$F$7:$J$458,5,0)</f>
        <v>2</v>
      </c>
      <c r="Z182" s="476">
        <f t="shared" si="40"/>
        <v>-1</v>
      </c>
      <c r="AA182" s="484">
        <f>VLOOKUP(E182,'[12]T6'!$B$6:$F$457,5,0)</f>
        <v>0</v>
      </c>
    </row>
    <row r="183" ht="16.5" customHeight="1" spans="1:27">
      <c r="A183" s="355">
        <v>0</v>
      </c>
      <c r="B183" s="271">
        <f t="shared" si="41"/>
        <v>177</v>
      </c>
      <c r="C183" s="271" t="s">
        <v>242</v>
      </c>
      <c r="D183" s="438">
        <v>1406110664</v>
      </c>
      <c r="E183" s="431" t="s">
        <v>242</v>
      </c>
      <c r="F183" s="432">
        <v>1406110664</v>
      </c>
      <c r="G183" s="433" t="str">
        <f>VLOOKUP(C183,'[11]List chuẩn'!$B$2:$D$512,3,0)</f>
        <v>Đặng Thị Liên</v>
      </c>
      <c r="H183" s="434">
        <f>VLOOKUP(E183,'[12]T6'!$B$6:$C$457,2,0)</f>
        <v>2689</v>
      </c>
      <c r="I183" s="434">
        <v>2658</v>
      </c>
      <c r="J183" s="450">
        <f t="shared" si="33"/>
        <v>31</v>
      </c>
      <c r="K183" s="450">
        <f t="shared" si="28"/>
        <v>10</v>
      </c>
      <c r="L183" s="450">
        <f t="shared" si="29"/>
        <v>10</v>
      </c>
      <c r="M183" s="450">
        <f t="shared" si="30"/>
        <v>10</v>
      </c>
      <c r="N183" s="450">
        <f t="shared" si="31"/>
        <v>1</v>
      </c>
      <c r="O183" s="451">
        <f t="shared" si="34"/>
        <v>255046</v>
      </c>
      <c r="P183" s="451">
        <f t="shared" si="35"/>
        <v>12752</v>
      </c>
      <c r="Q183" s="474">
        <f t="shared" si="36"/>
        <v>25505</v>
      </c>
      <c r="R183" s="475">
        <f t="shared" si="37"/>
        <v>293303</v>
      </c>
      <c r="S183" s="329">
        <v>0</v>
      </c>
      <c r="T183" s="476">
        <f t="shared" si="38"/>
        <v>293303</v>
      </c>
      <c r="U183" s="477" t="e">
        <f>[13]!vnd(T183)</f>
        <v>#NAME?</v>
      </c>
      <c r="V183" s="478" t="e">
        <f>[13]!vnd_us(R183)</f>
        <v>#NAME?</v>
      </c>
      <c r="W183" s="479">
        <f>VLOOKUP(F183,'[14]WC manor'!$F$7:$R$458,13,0)</f>
        <v>273240</v>
      </c>
      <c r="X183" s="476">
        <f t="shared" si="39"/>
        <v>20063</v>
      </c>
      <c r="Y183" s="479">
        <f>VLOOKUP(F183,'[14]WC manor'!$F$7:$J$458,5,0)</f>
        <v>30</v>
      </c>
      <c r="Z183" s="476">
        <f t="shared" si="40"/>
        <v>1</v>
      </c>
      <c r="AA183" s="484">
        <f>VLOOKUP(E183,'[12]T6'!$B$6:$F$457,5,0)</f>
        <v>0</v>
      </c>
    </row>
    <row r="184" s="220" customFormat="1" ht="16.5" customHeight="1" spans="1:27">
      <c r="A184" s="271">
        <v>0</v>
      </c>
      <c r="B184" s="271">
        <f t="shared" si="41"/>
        <v>178</v>
      </c>
      <c r="C184" s="271" t="s">
        <v>243</v>
      </c>
      <c r="D184" s="438">
        <v>1406110665</v>
      </c>
      <c r="E184" s="431" t="s">
        <v>243</v>
      </c>
      <c r="F184" s="432">
        <v>1406110665</v>
      </c>
      <c r="G184" s="433" t="str">
        <f>VLOOKUP(C184,'[11]List chuẩn'!$B$2:$D$512,3,0)</f>
        <v>Phan Đức Anh</v>
      </c>
      <c r="H184" s="434">
        <f>VLOOKUP(E184,'[12]T6'!$B$6:$C$457,2,0)</f>
        <v>4204</v>
      </c>
      <c r="I184" s="434">
        <v>4170</v>
      </c>
      <c r="J184" s="450">
        <f t="shared" si="33"/>
        <v>34</v>
      </c>
      <c r="K184" s="450">
        <f t="shared" si="28"/>
        <v>10</v>
      </c>
      <c r="L184" s="450">
        <f t="shared" si="29"/>
        <v>10</v>
      </c>
      <c r="M184" s="450">
        <f t="shared" si="30"/>
        <v>10</v>
      </c>
      <c r="N184" s="450">
        <f t="shared" si="31"/>
        <v>4</v>
      </c>
      <c r="O184" s="451">
        <f t="shared" si="34"/>
        <v>307384</v>
      </c>
      <c r="P184" s="451">
        <f t="shared" si="35"/>
        <v>15369</v>
      </c>
      <c r="Q184" s="474">
        <f t="shared" si="36"/>
        <v>30738</v>
      </c>
      <c r="R184" s="475">
        <f t="shared" si="37"/>
        <v>353491</v>
      </c>
      <c r="S184" s="329">
        <v>0</v>
      </c>
      <c r="T184" s="476">
        <f t="shared" si="38"/>
        <v>353491</v>
      </c>
      <c r="U184" s="477" t="e">
        <f>[13]!vnd(T184)</f>
        <v>#NAME?</v>
      </c>
      <c r="V184" s="478" t="e">
        <f>[13]!vnd_us(R184)</f>
        <v>#NAME?</v>
      </c>
      <c r="W184" s="479">
        <f>VLOOKUP(F184,'[14]WC manor'!$F$7:$R$458,13,0)</f>
        <v>433743</v>
      </c>
      <c r="X184" s="476">
        <f t="shared" si="39"/>
        <v>-80252</v>
      </c>
      <c r="Y184" s="479">
        <f>VLOOKUP(F184,'[14]WC manor'!$F$7:$J$458,5,0)</f>
        <v>38</v>
      </c>
      <c r="Z184" s="476">
        <f t="shared" si="40"/>
        <v>-4</v>
      </c>
      <c r="AA184" s="484">
        <f>VLOOKUP(E184,'[12]T6'!$B$6:$F$457,5,0)</f>
        <v>0</v>
      </c>
    </row>
    <row r="185" ht="16.5" customHeight="1" spans="1:27">
      <c r="A185" s="436">
        <v>1</v>
      </c>
      <c r="B185" s="271">
        <f t="shared" si="41"/>
        <v>179</v>
      </c>
      <c r="C185" s="271" t="s">
        <v>244</v>
      </c>
      <c r="D185" s="438">
        <v>1406110666</v>
      </c>
      <c r="E185" s="431" t="s">
        <v>244</v>
      </c>
      <c r="F185" s="432">
        <v>1406110666</v>
      </c>
      <c r="G185" s="433" t="str">
        <f>VLOOKUP(C185,'[11]List chuẩn'!$B$2:$D$512,3,0)</f>
        <v>Nguyễn Thị Diễm Hương</v>
      </c>
      <c r="H185" s="434">
        <f>VLOOKUP(E185,'[12]T6'!$B$6:$C$457,2,0)</f>
        <v>2696</v>
      </c>
      <c r="I185" s="434">
        <v>2686</v>
      </c>
      <c r="J185" s="450">
        <f t="shared" si="33"/>
        <v>10</v>
      </c>
      <c r="K185" s="450">
        <f t="shared" si="28"/>
        <v>10</v>
      </c>
      <c r="L185" s="450">
        <f t="shared" si="29"/>
        <v>0</v>
      </c>
      <c r="M185" s="450">
        <f t="shared" si="30"/>
        <v>0</v>
      </c>
      <c r="N185" s="450">
        <f t="shared" si="31"/>
        <v>0</v>
      </c>
      <c r="O185" s="451">
        <f t="shared" si="34"/>
        <v>65420</v>
      </c>
      <c r="P185" s="451">
        <f t="shared" si="35"/>
        <v>3271</v>
      </c>
      <c r="Q185" s="474">
        <f t="shared" si="36"/>
        <v>6542</v>
      </c>
      <c r="R185" s="475">
        <f t="shared" si="37"/>
        <v>75233</v>
      </c>
      <c r="S185" s="329">
        <v>97803</v>
      </c>
      <c r="T185" s="476">
        <f t="shared" si="38"/>
        <v>173036</v>
      </c>
      <c r="U185" s="477" t="e">
        <f>[13]!vnd(T185)</f>
        <v>#NAME?</v>
      </c>
      <c r="V185" s="478" t="e">
        <f>[13]!vnd_us(R185)</f>
        <v>#NAME?</v>
      </c>
      <c r="W185" s="479">
        <f>VLOOKUP(F185,'[14]WC manor'!$F$7:$R$458,13,0)</f>
        <v>52663</v>
      </c>
      <c r="X185" s="476">
        <f t="shared" si="39"/>
        <v>22570</v>
      </c>
      <c r="Y185" s="479">
        <f>VLOOKUP(F185,'[14]WC manor'!$F$7:$J$458,5,0)</f>
        <v>7</v>
      </c>
      <c r="Z185" s="476">
        <f t="shared" si="40"/>
        <v>3</v>
      </c>
      <c r="AA185" s="484">
        <f>VLOOKUP(E185,'[12]T6'!$B$6:$F$457,5,0)</f>
        <v>0</v>
      </c>
    </row>
    <row r="186" ht="16.5" customHeight="1" spans="1:27">
      <c r="A186" s="436">
        <v>1</v>
      </c>
      <c r="B186" s="271">
        <f t="shared" si="41"/>
        <v>180</v>
      </c>
      <c r="C186" s="271" t="s">
        <v>245</v>
      </c>
      <c r="D186" s="438">
        <v>1406110667</v>
      </c>
      <c r="E186" s="431" t="s">
        <v>245</v>
      </c>
      <c r="F186" s="432">
        <v>1406110667</v>
      </c>
      <c r="G186" s="433" t="str">
        <f>VLOOKUP(C186,'[11]List chuẩn'!$B$2:$D$512,3,0)</f>
        <v>Phan Công Hải</v>
      </c>
      <c r="H186" s="434">
        <f>VLOOKUP(E186,'[12]T6'!$B$6:$C$457,2,0)</f>
        <v>2771</v>
      </c>
      <c r="I186" s="434">
        <v>2738</v>
      </c>
      <c r="J186" s="450">
        <f t="shared" si="33"/>
        <v>33</v>
      </c>
      <c r="K186" s="450">
        <f t="shared" si="28"/>
        <v>10</v>
      </c>
      <c r="L186" s="450">
        <f t="shared" si="29"/>
        <v>10</v>
      </c>
      <c r="M186" s="450">
        <f t="shared" si="30"/>
        <v>10</v>
      </c>
      <c r="N186" s="450">
        <f t="shared" si="31"/>
        <v>3</v>
      </c>
      <c r="O186" s="451">
        <f t="shared" si="34"/>
        <v>289938</v>
      </c>
      <c r="P186" s="451">
        <f t="shared" si="35"/>
        <v>14497</v>
      </c>
      <c r="Q186" s="474">
        <f t="shared" si="36"/>
        <v>28994</v>
      </c>
      <c r="R186" s="475">
        <f t="shared" si="37"/>
        <v>333429</v>
      </c>
      <c r="S186" s="329">
        <v>293303</v>
      </c>
      <c r="T186" s="476">
        <f t="shared" si="38"/>
        <v>626732</v>
      </c>
      <c r="U186" s="477" t="e">
        <f>[13]!vnd(T186)</f>
        <v>#NAME?</v>
      </c>
      <c r="V186" s="478" t="e">
        <f>[13]!vnd_us(R186)</f>
        <v>#NAME?</v>
      </c>
      <c r="W186" s="479">
        <f>VLOOKUP(F186,'[14]WC manor'!$F$7:$R$458,13,0)</f>
        <v>293303</v>
      </c>
      <c r="X186" s="476">
        <f t="shared" si="39"/>
        <v>40126</v>
      </c>
      <c r="Y186" s="479">
        <f>VLOOKUP(F186,'[14]WC manor'!$F$7:$J$458,5,0)</f>
        <v>31</v>
      </c>
      <c r="Z186" s="476">
        <f t="shared" si="40"/>
        <v>2</v>
      </c>
      <c r="AA186" s="484">
        <f>VLOOKUP(E186,'[12]T6'!$B$6:$F$457,5,0)</f>
        <v>0</v>
      </c>
    </row>
    <row r="187" ht="16.5" customHeight="1" spans="1:27">
      <c r="A187" s="355">
        <v>0</v>
      </c>
      <c r="B187" s="271">
        <f t="shared" si="41"/>
        <v>181</v>
      </c>
      <c r="C187" s="271" t="s">
        <v>246</v>
      </c>
      <c r="D187" s="438">
        <v>1406110668</v>
      </c>
      <c r="E187" s="431" t="s">
        <v>246</v>
      </c>
      <c r="F187" s="432">
        <v>1406110668</v>
      </c>
      <c r="G187" s="433" t="str">
        <f>VLOOKUP(C187,'[11]List chuẩn'!$B$2:$D$512,3,0)</f>
        <v>Đặng Thị Huyền Anh</v>
      </c>
      <c r="H187" s="434">
        <f>VLOOKUP(E187,'[12]T6'!$B$6:$C$457,2,0)</f>
        <v>2453</v>
      </c>
      <c r="I187" s="434">
        <v>2446</v>
      </c>
      <c r="J187" s="450">
        <f t="shared" si="33"/>
        <v>7</v>
      </c>
      <c r="K187" s="450">
        <f t="shared" si="28"/>
        <v>7</v>
      </c>
      <c r="L187" s="450">
        <f t="shared" si="29"/>
        <v>0</v>
      </c>
      <c r="M187" s="450">
        <f t="shared" si="30"/>
        <v>0</v>
      </c>
      <c r="N187" s="450">
        <f t="shared" si="31"/>
        <v>0</v>
      </c>
      <c r="O187" s="451">
        <f t="shared" si="34"/>
        <v>45794</v>
      </c>
      <c r="P187" s="451">
        <f t="shared" si="35"/>
        <v>2290</v>
      </c>
      <c r="Q187" s="474">
        <f t="shared" si="36"/>
        <v>4579</v>
      </c>
      <c r="R187" s="475">
        <f t="shared" si="37"/>
        <v>52663</v>
      </c>
      <c r="S187" s="329">
        <v>51531</v>
      </c>
      <c r="T187" s="476">
        <f t="shared" si="38"/>
        <v>104194</v>
      </c>
      <c r="U187" s="477" t="e">
        <f>[13]!vnd(T187)</f>
        <v>#NAME?</v>
      </c>
      <c r="V187" s="478" t="e">
        <f>[13]!vnd_us(R187)</f>
        <v>#NAME?</v>
      </c>
      <c r="W187" s="479">
        <f>VLOOKUP(F187,'[14]WC manor'!$F$7:$R$458,13,0)</f>
        <v>37617</v>
      </c>
      <c r="X187" s="476">
        <f t="shared" si="39"/>
        <v>15046</v>
      </c>
      <c r="Y187" s="479">
        <f>VLOOKUP(F187,'[14]WC manor'!$F$7:$J$458,5,0)</f>
        <v>5</v>
      </c>
      <c r="Z187" s="476">
        <f t="shared" si="40"/>
        <v>2</v>
      </c>
      <c r="AA187" s="484">
        <f>VLOOKUP(E187,'[12]T6'!$B$6:$F$457,5,0)</f>
        <v>0</v>
      </c>
    </row>
    <row r="188" ht="16.5" customHeight="1" spans="1:27">
      <c r="A188" s="355">
        <v>0</v>
      </c>
      <c r="B188" s="271">
        <f t="shared" si="41"/>
        <v>182</v>
      </c>
      <c r="C188" s="271" t="s">
        <v>247</v>
      </c>
      <c r="D188" s="438">
        <v>1406110669</v>
      </c>
      <c r="E188" s="431" t="s">
        <v>247</v>
      </c>
      <c r="F188" s="432">
        <v>1406110669</v>
      </c>
      <c r="G188" s="433" t="str">
        <f>VLOOKUP(C188,'[11]List chuẩn'!$B$2:$D$512,3,0)</f>
        <v>Phạm Thu Trang</v>
      </c>
      <c r="H188" s="434">
        <f>VLOOKUP(E188,'[12]T6'!$B$6:$C$457,2,0)</f>
        <v>892</v>
      </c>
      <c r="I188" s="434">
        <v>887</v>
      </c>
      <c r="J188" s="450">
        <f t="shared" si="33"/>
        <v>5</v>
      </c>
      <c r="K188" s="450">
        <f t="shared" si="28"/>
        <v>5</v>
      </c>
      <c r="L188" s="450">
        <f t="shared" si="29"/>
        <v>0</v>
      </c>
      <c r="M188" s="450">
        <f t="shared" si="30"/>
        <v>0</v>
      </c>
      <c r="N188" s="450">
        <f t="shared" si="31"/>
        <v>0</v>
      </c>
      <c r="O188" s="451">
        <f t="shared" si="34"/>
        <v>32710</v>
      </c>
      <c r="P188" s="451">
        <f t="shared" si="35"/>
        <v>1636</v>
      </c>
      <c r="Q188" s="474">
        <f t="shared" si="36"/>
        <v>3271</v>
      </c>
      <c r="R188" s="475">
        <f t="shared" si="37"/>
        <v>37617</v>
      </c>
      <c r="S188" s="329">
        <v>-151434</v>
      </c>
      <c r="T188" s="476">
        <f t="shared" si="38"/>
        <v>-113817</v>
      </c>
      <c r="U188" s="477" t="e">
        <f>[13]!vnd(T188)</f>
        <v>#NAME?</v>
      </c>
      <c r="V188" s="478" t="e">
        <f>[13]!vnd_us(R188)</f>
        <v>#NAME?</v>
      </c>
      <c r="W188" s="479">
        <f>VLOOKUP(F188,'[14]WC manor'!$F$7:$R$458,13,0)</f>
        <v>0</v>
      </c>
      <c r="X188" s="476">
        <f t="shared" si="39"/>
        <v>37617</v>
      </c>
      <c r="Y188" s="479">
        <f>VLOOKUP(F188,'[14]WC manor'!$F$7:$J$458,5,0)</f>
        <v>0</v>
      </c>
      <c r="Z188" s="476">
        <f t="shared" si="40"/>
        <v>5</v>
      </c>
      <c r="AA188" s="484">
        <f>VLOOKUP(E188,'[12]T6'!$B$6:$F$457,5,0)</f>
        <v>0</v>
      </c>
    </row>
    <row r="189" ht="16.5" customHeight="1" spans="1:27">
      <c r="A189" s="355">
        <v>0</v>
      </c>
      <c r="B189" s="271">
        <f t="shared" si="41"/>
        <v>183</v>
      </c>
      <c r="C189" s="271" t="s">
        <v>248</v>
      </c>
      <c r="D189" s="438">
        <v>1406111541</v>
      </c>
      <c r="E189" s="431" t="s">
        <v>248</v>
      </c>
      <c r="F189" s="432">
        <v>1406111541</v>
      </c>
      <c r="G189" s="433" t="str">
        <f>VLOOKUP(C189,'[11]List chuẩn'!$B$2:$D$512,3,0)</f>
        <v>Hoàng Hưũ Hà</v>
      </c>
      <c r="H189" s="434">
        <f>VLOOKUP(E189,'[12]T6'!$B$6:$C$457,2,0)</f>
        <v>4092</v>
      </c>
      <c r="I189" s="434">
        <v>4079</v>
      </c>
      <c r="J189" s="450">
        <f t="shared" si="33"/>
        <v>13</v>
      </c>
      <c r="K189" s="450">
        <f t="shared" si="28"/>
        <v>10</v>
      </c>
      <c r="L189" s="450">
        <f t="shared" si="29"/>
        <v>3</v>
      </c>
      <c r="M189" s="450">
        <f t="shared" si="30"/>
        <v>0</v>
      </c>
      <c r="N189" s="450">
        <f t="shared" si="31"/>
        <v>0</v>
      </c>
      <c r="O189" s="451">
        <f t="shared" si="34"/>
        <v>88592</v>
      </c>
      <c r="P189" s="451">
        <f t="shared" si="35"/>
        <v>4430</v>
      </c>
      <c r="Q189" s="474">
        <f t="shared" si="36"/>
        <v>8859</v>
      </c>
      <c r="R189" s="475">
        <f t="shared" si="37"/>
        <v>101881</v>
      </c>
      <c r="S189" s="329">
        <v>203762</v>
      </c>
      <c r="T189" s="476">
        <f t="shared" si="38"/>
        <v>305643</v>
      </c>
      <c r="U189" s="477" t="e">
        <f>[13]!vnd(T189)</f>
        <v>#NAME?</v>
      </c>
      <c r="V189" s="478" t="e">
        <f>[13]!vnd_us(R189)</f>
        <v>#NAME?</v>
      </c>
      <c r="W189" s="479">
        <f>VLOOKUP(F189,'[14]WC manor'!$F$7:$R$458,13,0)</f>
        <v>110764</v>
      </c>
      <c r="X189" s="476">
        <f t="shared" si="39"/>
        <v>-8883</v>
      </c>
      <c r="Y189" s="479">
        <f>VLOOKUP(F189,'[14]WC manor'!$F$7:$J$458,5,0)</f>
        <v>14</v>
      </c>
      <c r="Z189" s="476">
        <f t="shared" si="40"/>
        <v>-1</v>
      </c>
      <c r="AA189" s="484">
        <f>VLOOKUP(E189,'[12]T6'!$B$6:$F$457,5,0)</f>
        <v>0</v>
      </c>
    </row>
    <row r="190" ht="16.5" customHeight="1" spans="1:27">
      <c r="A190" s="355">
        <v>0</v>
      </c>
      <c r="B190" s="271">
        <f t="shared" si="41"/>
        <v>184</v>
      </c>
      <c r="C190" s="271" t="s">
        <v>249</v>
      </c>
      <c r="D190" s="438">
        <v>1406110670</v>
      </c>
      <c r="E190" s="431" t="s">
        <v>249</v>
      </c>
      <c r="F190" s="432">
        <v>1406110670</v>
      </c>
      <c r="G190" s="433" t="str">
        <f>VLOOKUP(C190,'[11]List chuẩn'!$B$2:$D$512,3,0)</f>
        <v>Nguyễn Vạn Thắng</v>
      </c>
      <c r="H190" s="434">
        <f>VLOOKUP(E190,'[12]T6'!$B$6:$C$457,2,0)</f>
        <v>2904</v>
      </c>
      <c r="I190" s="434">
        <v>2895</v>
      </c>
      <c r="J190" s="450">
        <f t="shared" si="33"/>
        <v>9</v>
      </c>
      <c r="K190" s="450">
        <f t="shared" si="28"/>
        <v>9</v>
      </c>
      <c r="L190" s="450">
        <f t="shared" si="29"/>
        <v>0</v>
      </c>
      <c r="M190" s="450">
        <f t="shared" si="30"/>
        <v>0</v>
      </c>
      <c r="N190" s="450">
        <f t="shared" si="31"/>
        <v>0</v>
      </c>
      <c r="O190" s="451">
        <f t="shared" si="34"/>
        <v>58878</v>
      </c>
      <c r="P190" s="451">
        <f t="shared" si="35"/>
        <v>2944</v>
      </c>
      <c r="Q190" s="474">
        <f t="shared" si="36"/>
        <v>5888</v>
      </c>
      <c r="R190" s="475">
        <f t="shared" si="37"/>
        <v>67710</v>
      </c>
      <c r="S190" s="329">
        <v>45140</v>
      </c>
      <c r="T190" s="476">
        <f t="shared" si="38"/>
        <v>112850</v>
      </c>
      <c r="U190" s="477" t="e">
        <f>[13]!vnd(T190)</f>
        <v>#NAME?</v>
      </c>
      <c r="V190" s="478" t="e">
        <f>[13]!vnd_us(R190)</f>
        <v>#NAME?</v>
      </c>
      <c r="W190" s="479">
        <f>VLOOKUP(F190,'[14]WC manor'!$F$7:$R$458,13,0)</f>
        <v>45140</v>
      </c>
      <c r="X190" s="476">
        <f t="shared" si="39"/>
        <v>22570</v>
      </c>
      <c r="Y190" s="479">
        <f>VLOOKUP(F190,'[14]WC manor'!$F$7:$J$458,5,0)</f>
        <v>6</v>
      </c>
      <c r="Z190" s="476">
        <f t="shared" si="40"/>
        <v>3</v>
      </c>
      <c r="AA190" s="484">
        <f>VLOOKUP(E190,'[12]T6'!$B$6:$F$457,5,0)</f>
        <v>0</v>
      </c>
    </row>
    <row r="191" ht="16.5" customHeight="1" spans="1:27">
      <c r="A191" s="355">
        <v>0</v>
      </c>
      <c r="B191" s="271">
        <f t="shared" si="41"/>
        <v>185</v>
      </c>
      <c r="C191" s="437" t="s">
        <v>250</v>
      </c>
      <c r="D191" s="438">
        <v>1406111250</v>
      </c>
      <c r="E191" s="431" t="s">
        <v>250</v>
      </c>
      <c r="F191" s="432">
        <v>1406111250</v>
      </c>
      <c r="G191" s="433" t="str">
        <f>VLOOKUP(C191,'[11]List chuẩn'!$B$2:$D$512,3,0)</f>
        <v>Nguyễn Thị Thu Hà</v>
      </c>
      <c r="H191" s="434">
        <f>VLOOKUP(E191,'[12]T6'!$B$6:$C$457,2,0)</f>
        <v>5786</v>
      </c>
      <c r="I191" s="434">
        <v>5749</v>
      </c>
      <c r="J191" s="450">
        <f t="shared" si="33"/>
        <v>37</v>
      </c>
      <c r="K191" s="450">
        <f t="shared" si="28"/>
        <v>10</v>
      </c>
      <c r="L191" s="450">
        <f t="shared" si="29"/>
        <v>10</v>
      </c>
      <c r="M191" s="450">
        <f t="shared" si="30"/>
        <v>10</v>
      </c>
      <c r="N191" s="450">
        <f t="shared" si="31"/>
        <v>7</v>
      </c>
      <c r="O191" s="451">
        <f t="shared" si="34"/>
        <v>359722</v>
      </c>
      <c r="P191" s="451">
        <f t="shared" si="35"/>
        <v>17986</v>
      </c>
      <c r="Q191" s="474">
        <f t="shared" si="36"/>
        <v>35972</v>
      </c>
      <c r="R191" s="475">
        <f t="shared" si="37"/>
        <v>413680</v>
      </c>
      <c r="S191" s="329">
        <v>0</v>
      </c>
      <c r="T191" s="476">
        <f t="shared" si="38"/>
        <v>413680</v>
      </c>
      <c r="U191" s="477" t="e">
        <f>[13]!vnd(T191)</f>
        <v>#NAME?</v>
      </c>
      <c r="V191" s="478" t="e">
        <f>[13]!vnd_us(R191)</f>
        <v>#NAME?</v>
      </c>
      <c r="W191" s="479">
        <f>VLOOKUP(F191,'[14]WC manor'!$F$7:$R$458,13,0)</f>
        <v>393618</v>
      </c>
      <c r="X191" s="476">
        <f t="shared" si="39"/>
        <v>20062</v>
      </c>
      <c r="Y191" s="479">
        <f>VLOOKUP(F191,'[14]WC manor'!$F$7:$J$458,5,0)</f>
        <v>36</v>
      </c>
      <c r="Z191" s="476">
        <f t="shared" si="40"/>
        <v>1</v>
      </c>
      <c r="AA191" s="484">
        <f>VLOOKUP(E191,'[12]T6'!$B$6:$F$457,5,0)</f>
        <v>0</v>
      </c>
    </row>
    <row r="192" ht="16.5" customHeight="1" spans="1:27">
      <c r="A192" s="355">
        <v>0</v>
      </c>
      <c r="B192" s="271">
        <f t="shared" si="41"/>
        <v>186</v>
      </c>
      <c r="C192" s="271" t="s">
        <v>251</v>
      </c>
      <c r="D192" s="438">
        <v>1406110672</v>
      </c>
      <c r="E192" s="431" t="s">
        <v>251</v>
      </c>
      <c r="F192" s="432">
        <v>1406110672</v>
      </c>
      <c r="G192" s="433" t="str">
        <f>VLOOKUP(C192,'[11]List chuẩn'!$B$2:$D$512,3,0)</f>
        <v>Đào Thúy Hà</v>
      </c>
      <c r="H192" s="434">
        <f>VLOOKUP(E192,'[12]T6'!$B$6:$C$457,2,0)</f>
        <v>4265</v>
      </c>
      <c r="I192" s="434">
        <v>4253</v>
      </c>
      <c r="J192" s="450">
        <f t="shared" si="33"/>
        <v>12</v>
      </c>
      <c r="K192" s="450">
        <f t="shared" si="28"/>
        <v>10</v>
      </c>
      <c r="L192" s="450">
        <f t="shared" si="29"/>
        <v>2</v>
      </c>
      <c r="M192" s="450">
        <f t="shared" si="30"/>
        <v>0</v>
      </c>
      <c r="N192" s="450">
        <f t="shared" si="31"/>
        <v>0</v>
      </c>
      <c r="O192" s="451">
        <f t="shared" si="34"/>
        <v>80868</v>
      </c>
      <c r="P192" s="451">
        <f t="shared" si="35"/>
        <v>4043</v>
      </c>
      <c r="Q192" s="474">
        <f t="shared" si="36"/>
        <v>8087</v>
      </c>
      <c r="R192" s="475">
        <f t="shared" si="37"/>
        <v>92998</v>
      </c>
      <c r="S192" s="329">
        <v>419990</v>
      </c>
      <c r="T192" s="476">
        <f t="shared" si="38"/>
        <v>512988</v>
      </c>
      <c r="U192" s="477" t="e">
        <f>[13]!vnd(T192)</f>
        <v>#NAME?</v>
      </c>
      <c r="V192" s="478" t="e">
        <f>[13]!vnd_us(R192)</f>
        <v>#NAME?</v>
      </c>
      <c r="W192" s="479">
        <f>VLOOKUP(F192,'[14]WC manor'!$F$7:$R$458,13,0)</f>
        <v>119646</v>
      </c>
      <c r="X192" s="476">
        <f t="shared" si="39"/>
        <v>-26648</v>
      </c>
      <c r="Y192" s="479">
        <f>VLOOKUP(F192,'[14]WC manor'!$F$7:$J$458,5,0)</f>
        <v>15</v>
      </c>
      <c r="Z192" s="476">
        <f t="shared" si="40"/>
        <v>-3</v>
      </c>
      <c r="AA192" s="484">
        <f>VLOOKUP(E192,'[12]T6'!$B$6:$F$457,5,0)</f>
        <v>0</v>
      </c>
    </row>
    <row r="193" ht="16.5" customHeight="1" spans="1:27">
      <c r="A193" s="436">
        <v>1</v>
      </c>
      <c r="B193" s="271">
        <f t="shared" si="41"/>
        <v>187</v>
      </c>
      <c r="C193" s="271" t="s">
        <v>252</v>
      </c>
      <c r="D193" s="438">
        <v>1406110673</v>
      </c>
      <c r="E193" s="431" t="s">
        <v>252</v>
      </c>
      <c r="F193" s="432">
        <v>1406110673</v>
      </c>
      <c r="G193" s="433" t="str">
        <f>VLOOKUP(C193,'[11]List chuẩn'!$B$2:$D$512,3,0)</f>
        <v>Nguyễn Thị Thu Hương</v>
      </c>
      <c r="H193" s="434">
        <f>VLOOKUP(E193,'[12]T6'!$B$6:$C$457,2,0)</f>
        <v>4025</v>
      </c>
      <c r="I193" s="434">
        <v>4014</v>
      </c>
      <c r="J193" s="450">
        <f t="shared" si="33"/>
        <v>11</v>
      </c>
      <c r="K193" s="450">
        <f t="shared" si="28"/>
        <v>10</v>
      </c>
      <c r="L193" s="450">
        <f t="shared" si="29"/>
        <v>1</v>
      </c>
      <c r="M193" s="450">
        <f t="shared" si="30"/>
        <v>0</v>
      </c>
      <c r="N193" s="450">
        <f t="shared" si="31"/>
        <v>0</v>
      </c>
      <c r="O193" s="451">
        <f t="shared" si="34"/>
        <v>73144</v>
      </c>
      <c r="P193" s="451">
        <f t="shared" si="35"/>
        <v>3657</v>
      </c>
      <c r="Q193" s="474">
        <f t="shared" si="36"/>
        <v>7314</v>
      </c>
      <c r="R193" s="475">
        <f t="shared" si="37"/>
        <v>84115</v>
      </c>
      <c r="S193" s="329">
        <v>0</v>
      </c>
      <c r="T193" s="476">
        <f t="shared" si="38"/>
        <v>84115</v>
      </c>
      <c r="U193" s="477" t="e">
        <f>[13]!vnd(T193)</f>
        <v>#NAME?</v>
      </c>
      <c r="V193" s="478" t="e">
        <f>[13]!vnd_us(R193)</f>
        <v>#NAME?</v>
      </c>
      <c r="W193" s="479">
        <f>VLOOKUP(F193,'[14]WC manor'!$F$7:$R$458,13,0)</f>
        <v>110764</v>
      </c>
      <c r="X193" s="476">
        <f t="shared" si="39"/>
        <v>-26649</v>
      </c>
      <c r="Y193" s="479">
        <f>VLOOKUP(F193,'[14]WC manor'!$F$7:$J$458,5,0)</f>
        <v>14</v>
      </c>
      <c r="Z193" s="476">
        <f t="shared" si="40"/>
        <v>-3</v>
      </c>
      <c r="AA193" s="484">
        <f>VLOOKUP(E193,'[12]T6'!$B$6:$F$457,5,0)</f>
        <v>0</v>
      </c>
    </row>
    <row r="194" ht="16.5" customHeight="1" spans="1:27">
      <c r="A194" s="435">
        <v>1</v>
      </c>
      <c r="B194" s="271">
        <f t="shared" si="41"/>
        <v>188</v>
      </c>
      <c r="C194" s="271" t="s">
        <v>253</v>
      </c>
      <c r="D194" s="438">
        <v>1406110674</v>
      </c>
      <c r="E194" s="431" t="s">
        <v>253</v>
      </c>
      <c r="F194" s="432">
        <v>1406110674</v>
      </c>
      <c r="G194" s="433" t="str">
        <f>VLOOKUP(C194,'[11]List chuẩn'!$B$2:$D$512,3,0)</f>
        <v>Trần Mai Lan</v>
      </c>
      <c r="H194" s="434">
        <f>VLOOKUP(E194,'[12]T6'!$B$6:$C$457,2,0)</f>
        <v>2901</v>
      </c>
      <c r="I194" s="434">
        <v>2897</v>
      </c>
      <c r="J194" s="450">
        <f t="shared" si="33"/>
        <v>4</v>
      </c>
      <c r="K194" s="450">
        <f t="shared" si="28"/>
        <v>4</v>
      </c>
      <c r="L194" s="450">
        <f t="shared" si="29"/>
        <v>0</v>
      </c>
      <c r="M194" s="450">
        <f t="shared" si="30"/>
        <v>0</v>
      </c>
      <c r="N194" s="450">
        <f t="shared" si="31"/>
        <v>0</v>
      </c>
      <c r="O194" s="451">
        <f t="shared" si="34"/>
        <v>26168</v>
      </c>
      <c r="P194" s="451">
        <f t="shared" si="35"/>
        <v>1308</v>
      </c>
      <c r="Q194" s="474">
        <f t="shared" si="36"/>
        <v>2617</v>
      </c>
      <c r="R194" s="475">
        <f t="shared" si="37"/>
        <v>30093</v>
      </c>
      <c r="S194" s="329">
        <v>0</v>
      </c>
      <c r="T194" s="476">
        <f t="shared" si="38"/>
        <v>30093</v>
      </c>
      <c r="U194" s="477" t="e">
        <f>[13]!vnd(T194)</f>
        <v>#NAME?</v>
      </c>
      <c r="V194" s="478" t="e">
        <f>[13]!vnd_us(R194)</f>
        <v>#NAME?</v>
      </c>
      <c r="W194" s="479">
        <f>VLOOKUP(F194,'[14]WC manor'!$F$7:$R$458,13,0)</f>
        <v>60187</v>
      </c>
      <c r="X194" s="476">
        <f t="shared" si="39"/>
        <v>-30094</v>
      </c>
      <c r="Y194" s="479">
        <f>VLOOKUP(F194,'[14]WC manor'!$F$7:$J$458,5,0)</f>
        <v>8</v>
      </c>
      <c r="Z194" s="476">
        <f t="shared" si="40"/>
        <v>-4</v>
      </c>
      <c r="AA194" s="484">
        <f>VLOOKUP(E194,'[12]T6'!$B$6:$F$457,5,0)</f>
        <v>0</v>
      </c>
    </row>
    <row r="195" ht="16.5" customHeight="1" spans="1:27">
      <c r="A195" s="436">
        <v>1</v>
      </c>
      <c r="B195" s="271">
        <f t="shared" si="41"/>
        <v>189</v>
      </c>
      <c r="C195" s="271" t="s">
        <v>254</v>
      </c>
      <c r="D195" s="438">
        <v>1406110675</v>
      </c>
      <c r="E195" s="431" t="s">
        <v>254</v>
      </c>
      <c r="F195" s="432">
        <v>1406110675</v>
      </c>
      <c r="G195" s="433" t="str">
        <f>VLOOKUP(C195,'[11]List chuẩn'!$B$2:$D$512,3,0)</f>
        <v>Nguyễn Quỳnh Chi</v>
      </c>
      <c r="H195" s="434">
        <f>VLOOKUP(E195,'[12]T6'!$B$6:$C$457,2,0)</f>
        <v>2145</v>
      </c>
      <c r="I195" s="434">
        <v>2135</v>
      </c>
      <c r="J195" s="450">
        <f t="shared" si="33"/>
        <v>10</v>
      </c>
      <c r="K195" s="450">
        <f t="shared" si="28"/>
        <v>10</v>
      </c>
      <c r="L195" s="450">
        <f t="shared" si="29"/>
        <v>0</v>
      </c>
      <c r="M195" s="450">
        <f t="shared" si="30"/>
        <v>0</v>
      </c>
      <c r="N195" s="450">
        <f t="shared" si="31"/>
        <v>0</v>
      </c>
      <c r="O195" s="451">
        <f t="shared" si="34"/>
        <v>65420</v>
      </c>
      <c r="P195" s="451">
        <f t="shared" si="35"/>
        <v>3271</v>
      </c>
      <c r="Q195" s="474">
        <f t="shared" si="36"/>
        <v>6542</v>
      </c>
      <c r="R195" s="475">
        <f t="shared" si="37"/>
        <v>75233</v>
      </c>
      <c r="S195" s="329">
        <v>0</v>
      </c>
      <c r="T195" s="476">
        <f t="shared" si="38"/>
        <v>75233</v>
      </c>
      <c r="U195" s="477" t="e">
        <f>[13]!vnd(T195)</f>
        <v>#NAME?</v>
      </c>
      <c r="V195" s="478" t="e">
        <f>[13]!vnd_us(R195)</f>
        <v>#NAME?</v>
      </c>
      <c r="W195" s="479">
        <f>VLOOKUP(F195,'[14]WC manor'!$F$7:$R$458,13,0)</f>
        <v>119646</v>
      </c>
      <c r="X195" s="476">
        <f t="shared" si="39"/>
        <v>-44413</v>
      </c>
      <c r="Y195" s="479">
        <f>VLOOKUP(F195,'[14]WC manor'!$F$7:$J$458,5,0)</f>
        <v>15</v>
      </c>
      <c r="Z195" s="476">
        <f t="shared" si="40"/>
        <v>-5</v>
      </c>
      <c r="AA195" s="484">
        <f>VLOOKUP(E195,'[12]T6'!$B$6:$F$457,5,0)</f>
        <v>0</v>
      </c>
    </row>
    <row r="196" ht="16.5" customHeight="1" spans="1:27">
      <c r="A196" s="436"/>
      <c r="B196" s="271">
        <f t="shared" si="41"/>
        <v>190</v>
      </c>
      <c r="C196" s="271" t="s">
        <v>255</v>
      </c>
      <c r="D196" s="438">
        <v>1406111642</v>
      </c>
      <c r="E196" s="431" t="s">
        <v>255</v>
      </c>
      <c r="F196" s="432">
        <v>1406111642</v>
      </c>
      <c r="G196" s="433" t="str">
        <f>VLOOKUP(C196,'[11]List chuẩn'!$B$2:$D$512,3,0)</f>
        <v>Trần Anh Kiệt</v>
      </c>
      <c r="H196" s="434">
        <f>VLOOKUP(E196,'[12]T6'!$B$6:$C$457,2,0)</f>
        <v>1909</v>
      </c>
      <c r="I196" s="434">
        <v>1905</v>
      </c>
      <c r="J196" s="450">
        <f t="shared" si="33"/>
        <v>4</v>
      </c>
      <c r="K196" s="450">
        <f t="shared" si="28"/>
        <v>4</v>
      </c>
      <c r="L196" s="450">
        <f t="shared" si="29"/>
        <v>0</v>
      </c>
      <c r="M196" s="450">
        <f t="shared" si="30"/>
        <v>0</v>
      </c>
      <c r="N196" s="450">
        <f t="shared" si="31"/>
        <v>0</v>
      </c>
      <c r="O196" s="451">
        <f t="shared" si="34"/>
        <v>26168</v>
      </c>
      <c r="P196" s="451">
        <f t="shared" si="35"/>
        <v>1308</v>
      </c>
      <c r="Q196" s="474">
        <f t="shared" si="36"/>
        <v>2617</v>
      </c>
      <c r="R196" s="475">
        <f t="shared" si="37"/>
        <v>30093</v>
      </c>
      <c r="S196" s="329">
        <v>0</v>
      </c>
      <c r="T196" s="476">
        <f t="shared" si="38"/>
        <v>30093</v>
      </c>
      <c r="U196" s="477" t="e">
        <f>[13]!vnd(T196)</f>
        <v>#NAME?</v>
      </c>
      <c r="V196" s="478" t="e">
        <f>[13]!vnd_us(R196)</f>
        <v>#NAME?</v>
      </c>
      <c r="W196" s="479">
        <f>VLOOKUP(F196,'[14]WC manor'!$F$7:$R$458,13,0)</f>
        <v>0</v>
      </c>
      <c r="X196" s="476">
        <f t="shared" si="39"/>
        <v>30093</v>
      </c>
      <c r="Y196" s="479">
        <f>VLOOKUP(F196,'[14]WC manor'!$F$7:$J$458,5,0)</f>
        <v>0</v>
      </c>
      <c r="Z196" s="476">
        <f t="shared" si="40"/>
        <v>4</v>
      </c>
      <c r="AA196" s="484">
        <f>VLOOKUP(E196,'[12]T6'!$B$6:$F$457,5,0)</f>
        <v>0</v>
      </c>
    </row>
    <row r="197" ht="16.5" customHeight="1" spans="1:27">
      <c r="A197" s="355">
        <v>0</v>
      </c>
      <c r="B197" s="271">
        <f t="shared" si="41"/>
        <v>191</v>
      </c>
      <c r="C197" s="271" t="s">
        <v>256</v>
      </c>
      <c r="D197" s="438">
        <v>1406110676</v>
      </c>
      <c r="E197" s="431" t="s">
        <v>256</v>
      </c>
      <c r="F197" s="432">
        <v>1406110676</v>
      </c>
      <c r="G197" s="433" t="str">
        <f>VLOOKUP(C197,'[11]List chuẩn'!$B$2:$D$512,3,0)</f>
        <v>Nguyễn Tiền Hải</v>
      </c>
      <c r="H197" s="434">
        <f>VLOOKUP(E197,'[12]T6'!$B$6:$C$457,2,0)</f>
        <v>2672</v>
      </c>
      <c r="I197" s="434">
        <v>2661</v>
      </c>
      <c r="J197" s="450">
        <f t="shared" si="33"/>
        <v>11</v>
      </c>
      <c r="K197" s="450">
        <f t="shared" si="28"/>
        <v>10</v>
      </c>
      <c r="L197" s="450">
        <f t="shared" si="29"/>
        <v>1</v>
      </c>
      <c r="M197" s="450">
        <f t="shared" si="30"/>
        <v>0</v>
      </c>
      <c r="N197" s="450">
        <f t="shared" si="31"/>
        <v>0</v>
      </c>
      <c r="O197" s="451">
        <f t="shared" si="34"/>
        <v>73144</v>
      </c>
      <c r="P197" s="451">
        <f t="shared" si="35"/>
        <v>3657</v>
      </c>
      <c r="Q197" s="474">
        <f t="shared" si="36"/>
        <v>7314</v>
      </c>
      <c r="R197" s="475">
        <f t="shared" si="37"/>
        <v>84115</v>
      </c>
      <c r="S197" s="329">
        <v>0</v>
      </c>
      <c r="T197" s="476">
        <f t="shared" si="38"/>
        <v>84115</v>
      </c>
      <c r="U197" s="477" t="e">
        <f>[13]!vnd(T197)</f>
        <v>#NAME?</v>
      </c>
      <c r="V197" s="478" t="e">
        <f>[13]!vnd_us(R197)</f>
        <v>#NAME?</v>
      </c>
      <c r="W197" s="479">
        <f>VLOOKUP(F197,'[14]WC manor'!$F$7:$R$458,13,0)</f>
        <v>92998</v>
      </c>
      <c r="X197" s="476">
        <f t="shared" si="39"/>
        <v>-8883</v>
      </c>
      <c r="Y197" s="479">
        <f>VLOOKUP(F197,'[14]WC manor'!$F$7:$J$458,5,0)</f>
        <v>12</v>
      </c>
      <c r="Z197" s="476">
        <f t="shared" si="40"/>
        <v>-1</v>
      </c>
      <c r="AA197" s="484">
        <f>VLOOKUP(E197,'[12]T6'!$B$6:$F$457,5,0)</f>
        <v>0</v>
      </c>
    </row>
    <row r="198" ht="16.5" customHeight="1" spans="1:27">
      <c r="A198" s="355">
        <v>0</v>
      </c>
      <c r="B198" s="271">
        <f t="shared" si="41"/>
        <v>192</v>
      </c>
      <c r="C198" s="271" t="s">
        <v>257</v>
      </c>
      <c r="D198" s="438">
        <v>1406110677</v>
      </c>
      <c r="E198" s="431" t="s">
        <v>257</v>
      </c>
      <c r="F198" s="432">
        <v>1406110677</v>
      </c>
      <c r="G198" s="433" t="str">
        <f>VLOOKUP(C198,'[11]List chuẩn'!$B$2:$D$512,3,0)</f>
        <v>Nguyễn Quốc Huy</v>
      </c>
      <c r="H198" s="434">
        <f>VLOOKUP(E198,'[12]T6'!$B$6:$C$457,2,0)</f>
        <v>788</v>
      </c>
      <c r="I198" s="434">
        <v>781</v>
      </c>
      <c r="J198" s="450">
        <f t="shared" si="33"/>
        <v>7</v>
      </c>
      <c r="K198" s="450">
        <f t="shared" si="28"/>
        <v>7</v>
      </c>
      <c r="L198" s="450">
        <f t="shared" si="29"/>
        <v>0</v>
      </c>
      <c r="M198" s="450">
        <f t="shared" si="30"/>
        <v>0</v>
      </c>
      <c r="N198" s="450">
        <f t="shared" si="31"/>
        <v>0</v>
      </c>
      <c r="O198" s="451">
        <f t="shared" si="34"/>
        <v>45794</v>
      </c>
      <c r="P198" s="451">
        <f t="shared" si="35"/>
        <v>2290</v>
      </c>
      <c r="Q198" s="474">
        <f t="shared" si="36"/>
        <v>4579</v>
      </c>
      <c r="R198" s="475">
        <f t="shared" si="37"/>
        <v>52663</v>
      </c>
      <c r="S198" s="329">
        <v>0</v>
      </c>
      <c r="T198" s="476">
        <f t="shared" si="38"/>
        <v>52663</v>
      </c>
      <c r="U198" s="477" t="e">
        <f>[13]!vnd(T198)</f>
        <v>#NAME?</v>
      </c>
      <c r="V198" s="478" t="e">
        <f>[13]!vnd_us(R198)</f>
        <v>#NAME?</v>
      </c>
      <c r="W198" s="479">
        <f>VLOOKUP(F198,'[14]WC manor'!$F$7:$R$458,13,0)</f>
        <v>37617</v>
      </c>
      <c r="X198" s="476">
        <f t="shared" si="39"/>
        <v>15046</v>
      </c>
      <c r="Y198" s="479">
        <f>VLOOKUP(F198,'[14]WC manor'!$F$7:$J$458,5,0)</f>
        <v>5</v>
      </c>
      <c r="Z198" s="476">
        <f t="shared" si="40"/>
        <v>2</v>
      </c>
      <c r="AA198" s="484">
        <f>VLOOKUP(E198,'[12]T6'!$B$6:$F$457,5,0)</f>
        <v>0</v>
      </c>
    </row>
    <row r="199" ht="16.5" customHeight="1" spans="1:27">
      <c r="A199" s="355">
        <v>0</v>
      </c>
      <c r="B199" s="271">
        <f t="shared" si="41"/>
        <v>193</v>
      </c>
      <c r="C199" s="271" t="s">
        <v>258</v>
      </c>
      <c r="D199" s="438">
        <v>1406110678</v>
      </c>
      <c r="E199" s="431" t="s">
        <v>258</v>
      </c>
      <c r="F199" s="432">
        <v>1406110678</v>
      </c>
      <c r="G199" s="433" t="str">
        <f>VLOOKUP(C199,'[11]List chuẩn'!$B$2:$D$512,3,0)</f>
        <v>Nguyễn Thị Đoan Trang</v>
      </c>
      <c r="H199" s="434">
        <f>VLOOKUP(E199,'[12]T6'!$B$6:$C$457,2,0)</f>
        <v>2043</v>
      </c>
      <c r="I199" s="434">
        <v>2032</v>
      </c>
      <c r="J199" s="450">
        <f t="shared" si="33"/>
        <v>11</v>
      </c>
      <c r="K199" s="450">
        <f t="shared" ref="K199:K262" si="42">+IF(J199&gt;10,10,J199)</f>
        <v>10</v>
      </c>
      <c r="L199" s="450">
        <f t="shared" ref="L199:L262" si="43">+IF((J199-K199)&gt;10,10,(J199-K199))</f>
        <v>1</v>
      </c>
      <c r="M199" s="450">
        <f t="shared" ref="M199:M262" si="44">+IF((J199-K199-L199)&gt;10,10,(J199-K199-L199))</f>
        <v>0</v>
      </c>
      <c r="N199" s="450">
        <f t="shared" ref="N199:N262" si="45">(J199-K199-L199-M199)</f>
        <v>0</v>
      </c>
      <c r="O199" s="451">
        <f t="shared" si="34"/>
        <v>73144</v>
      </c>
      <c r="P199" s="451">
        <f t="shared" si="35"/>
        <v>3657</v>
      </c>
      <c r="Q199" s="474">
        <f t="shared" si="36"/>
        <v>7314</v>
      </c>
      <c r="R199" s="475">
        <f t="shared" si="37"/>
        <v>84115</v>
      </c>
      <c r="S199" s="329">
        <v>0</v>
      </c>
      <c r="T199" s="476">
        <f t="shared" si="38"/>
        <v>84115</v>
      </c>
      <c r="U199" s="477" t="e">
        <f>[13]!vnd(T199)</f>
        <v>#NAME?</v>
      </c>
      <c r="V199" s="478" t="e">
        <f>[13]!vnd_us(R199)</f>
        <v>#NAME?</v>
      </c>
      <c r="W199" s="479">
        <f>VLOOKUP(F199,'[14]WC manor'!$F$7:$R$458,13,0)</f>
        <v>84115</v>
      </c>
      <c r="X199" s="476">
        <f t="shared" si="39"/>
        <v>0</v>
      </c>
      <c r="Y199" s="479">
        <f>VLOOKUP(F199,'[14]WC manor'!$F$7:$J$458,5,0)</f>
        <v>11</v>
      </c>
      <c r="Z199" s="476">
        <f t="shared" si="40"/>
        <v>0</v>
      </c>
      <c r="AA199" s="484">
        <f>VLOOKUP(E199,'[12]T6'!$B$6:$F$457,5,0)</f>
        <v>0</v>
      </c>
    </row>
    <row r="200" ht="16.5" customHeight="1" spans="1:27">
      <c r="A200" s="355">
        <v>0</v>
      </c>
      <c r="B200" s="271">
        <f t="shared" si="41"/>
        <v>194</v>
      </c>
      <c r="C200" s="271" t="s">
        <v>259</v>
      </c>
      <c r="D200" s="438">
        <v>1406111690</v>
      </c>
      <c r="E200" s="431" t="s">
        <v>259</v>
      </c>
      <c r="F200" s="432">
        <v>1406111690</v>
      </c>
      <c r="G200" s="433" t="str">
        <f>VLOOKUP(C200,'[11]List chuẩn'!$B$2:$D$512,3,0)</f>
        <v>Nguyễn Công Nam</v>
      </c>
      <c r="H200" s="434">
        <f>VLOOKUP(E200,'[12]T6'!$B$6:$C$457,2,0)</f>
        <v>2783</v>
      </c>
      <c r="I200" s="434">
        <v>2764</v>
      </c>
      <c r="J200" s="450">
        <f t="shared" ref="J200:J263" si="46">+H200-I200</f>
        <v>19</v>
      </c>
      <c r="K200" s="450">
        <f t="shared" si="42"/>
        <v>10</v>
      </c>
      <c r="L200" s="450">
        <f t="shared" si="43"/>
        <v>9</v>
      </c>
      <c r="M200" s="450">
        <f t="shared" si="44"/>
        <v>0</v>
      </c>
      <c r="N200" s="450">
        <f t="shared" si="45"/>
        <v>0</v>
      </c>
      <c r="O200" s="451">
        <f t="shared" ref="O200:O263" si="47">+K200*$K$5+L200*$L$5+M200*$M$5+N200*$N$5</f>
        <v>134936</v>
      </c>
      <c r="P200" s="451">
        <f t="shared" ref="P200:P263" si="48">ROUND(O200*0.05,0)</f>
        <v>6747</v>
      </c>
      <c r="Q200" s="474">
        <f t="shared" ref="Q200:Q263" si="49">ROUND(O200*0.1,0)</f>
        <v>13494</v>
      </c>
      <c r="R200" s="475">
        <f t="shared" ref="R200:R263" si="50">O200+P200+Q200</f>
        <v>155177</v>
      </c>
      <c r="S200" s="329">
        <v>-1261167</v>
      </c>
      <c r="T200" s="476">
        <f t="shared" ref="T200:T263" si="51">R200+S200</f>
        <v>-1105990</v>
      </c>
      <c r="U200" s="477" t="e">
        <f>[13]!vnd(T200)</f>
        <v>#NAME?</v>
      </c>
      <c r="V200" s="478" t="e">
        <f>[13]!vnd_us(R200)</f>
        <v>#NAME?</v>
      </c>
      <c r="W200" s="479">
        <f>VLOOKUP(F200,'[14]WC manor'!$F$7:$R$458,13,0)</f>
        <v>155177</v>
      </c>
      <c r="X200" s="476">
        <f t="shared" ref="X200:X263" si="52">R200-W200</f>
        <v>0</v>
      </c>
      <c r="Y200" s="479">
        <f>VLOOKUP(F200,'[14]WC manor'!$F$7:$J$458,5,0)</f>
        <v>19</v>
      </c>
      <c r="Z200" s="476">
        <f t="shared" ref="Z200:Z263" si="53">J200-Y200</f>
        <v>0</v>
      </c>
      <c r="AA200" s="484">
        <f>VLOOKUP(E200,'[12]T6'!$B$6:$F$457,5,0)</f>
        <v>0</v>
      </c>
    </row>
    <row r="201" ht="16.5" customHeight="1" spans="1:27">
      <c r="A201" s="355"/>
      <c r="B201" s="271">
        <f t="shared" ref="B201:B264" si="54">B200+1</f>
        <v>195</v>
      </c>
      <c r="C201" s="271" t="s">
        <v>260</v>
      </c>
      <c r="D201" s="503">
        <v>1406111643</v>
      </c>
      <c r="E201" s="431" t="s">
        <v>260</v>
      </c>
      <c r="F201" s="432">
        <v>1406111643</v>
      </c>
      <c r="G201" s="433" t="str">
        <f>VLOOKUP(C201,'[11]List chuẩn'!$B$2:$D$512,3,0)</f>
        <v>Nguyễn Phương Lân</v>
      </c>
      <c r="H201" s="434">
        <f>VLOOKUP(E201,'[12]T6'!$B$6:$C$457,2,0)</f>
        <v>3306</v>
      </c>
      <c r="I201" s="434">
        <v>3267</v>
      </c>
      <c r="J201" s="450">
        <f t="shared" si="46"/>
        <v>39</v>
      </c>
      <c r="K201" s="450">
        <f t="shared" si="42"/>
        <v>10</v>
      </c>
      <c r="L201" s="450">
        <f t="shared" si="43"/>
        <v>10</v>
      </c>
      <c r="M201" s="450">
        <f t="shared" si="44"/>
        <v>10</v>
      </c>
      <c r="N201" s="450">
        <f t="shared" si="45"/>
        <v>9</v>
      </c>
      <c r="O201" s="451">
        <f t="shared" si="47"/>
        <v>394614</v>
      </c>
      <c r="P201" s="451">
        <f t="shared" si="48"/>
        <v>19731</v>
      </c>
      <c r="Q201" s="474">
        <f t="shared" si="49"/>
        <v>39461</v>
      </c>
      <c r="R201" s="475">
        <f t="shared" si="50"/>
        <v>453806</v>
      </c>
      <c r="S201" s="329">
        <v>164059</v>
      </c>
      <c r="T201" s="476">
        <f t="shared" si="51"/>
        <v>617865</v>
      </c>
      <c r="U201" s="477" t="e">
        <f>[13]!vnd(T201)</f>
        <v>#NAME?</v>
      </c>
      <c r="V201" s="478" t="e">
        <f>[13]!vnd_us(R201)</f>
        <v>#NAME?</v>
      </c>
      <c r="W201" s="479">
        <f>VLOOKUP(F201,'[14]WC manor'!$F$7:$R$458,13,0)</f>
        <v>164059</v>
      </c>
      <c r="X201" s="476">
        <f t="shared" si="52"/>
        <v>289747</v>
      </c>
      <c r="Y201" s="479">
        <f>VLOOKUP(F201,'[14]WC manor'!$F$7:$J$458,5,0)</f>
        <v>20</v>
      </c>
      <c r="Z201" s="476">
        <f t="shared" si="53"/>
        <v>19</v>
      </c>
      <c r="AA201" s="484" t="str">
        <f>VLOOKUP(E201,'[12]T6'!$B$6:$F$457,5,0)</f>
        <v>Ngày 3/7 Mr.Ngọc đã kiểm tra lại, chỉ số đúng. Không có nhà</v>
      </c>
    </row>
    <row r="202" ht="16.5" customHeight="1" spans="1:27">
      <c r="A202" s="355">
        <v>0</v>
      </c>
      <c r="B202" s="271">
        <f t="shared" si="54"/>
        <v>196</v>
      </c>
      <c r="C202" s="271" t="s">
        <v>261</v>
      </c>
      <c r="D202" s="438">
        <v>1406111691</v>
      </c>
      <c r="E202" s="431" t="s">
        <v>261</v>
      </c>
      <c r="F202" s="432">
        <v>1406111691</v>
      </c>
      <c r="G202" s="433" t="str">
        <f>VLOOKUP(C202,'[11]List chuẩn'!$B$2:$D$512,3,0)</f>
        <v>Phạm Lâm Quyết</v>
      </c>
      <c r="H202" s="434">
        <f>VLOOKUP(E202,'[12]T6'!$B$6:$C$457,2,0)</f>
        <v>1161</v>
      </c>
      <c r="I202" s="434">
        <v>1147</v>
      </c>
      <c r="J202" s="450">
        <f t="shared" si="46"/>
        <v>14</v>
      </c>
      <c r="K202" s="450">
        <f t="shared" si="42"/>
        <v>10</v>
      </c>
      <c r="L202" s="450">
        <f t="shared" si="43"/>
        <v>4</v>
      </c>
      <c r="M202" s="450">
        <f t="shared" si="44"/>
        <v>0</v>
      </c>
      <c r="N202" s="450">
        <f t="shared" si="45"/>
        <v>0</v>
      </c>
      <c r="O202" s="451">
        <f t="shared" si="47"/>
        <v>96316</v>
      </c>
      <c r="P202" s="451">
        <f t="shared" si="48"/>
        <v>4816</v>
      </c>
      <c r="Q202" s="474">
        <f t="shared" si="49"/>
        <v>9632</v>
      </c>
      <c r="R202" s="475">
        <f t="shared" si="50"/>
        <v>110764</v>
      </c>
      <c r="S202" s="329">
        <v>0</v>
      </c>
      <c r="T202" s="476">
        <f t="shared" si="51"/>
        <v>110764</v>
      </c>
      <c r="U202" s="477" t="e">
        <f>[13]!vnd(T202)</f>
        <v>#NAME?</v>
      </c>
      <c r="V202" s="478" t="e">
        <f>[13]!vnd_us(R202)</f>
        <v>#NAME?</v>
      </c>
      <c r="W202" s="479">
        <f>VLOOKUP(F202,'[14]WC manor'!$F$7:$R$458,13,0)</f>
        <v>75233</v>
      </c>
      <c r="X202" s="476">
        <f t="shared" si="52"/>
        <v>35531</v>
      </c>
      <c r="Y202" s="479">
        <f>VLOOKUP(F202,'[14]WC manor'!$F$7:$J$458,5,0)</f>
        <v>10</v>
      </c>
      <c r="Z202" s="476">
        <f t="shared" si="53"/>
        <v>4</v>
      </c>
      <c r="AA202" s="484">
        <f>VLOOKUP(E202,'[12]T6'!$B$6:$F$457,5,0)</f>
        <v>0</v>
      </c>
    </row>
    <row r="203" ht="16.5" customHeight="1" spans="1:27">
      <c r="A203" s="355">
        <v>0</v>
      </c>
      <c r="B203" s="271">
        <f t="shared" si="54"/>
        <v>197</v>
      </c>
      <c r="C203" s="271" t="s">
        <v>262</v>
      </c>
      <c r="D203" s="438">
        <v>1406110681</v>
      </c>
      <c r="E203" s="431" t="s">
        <v>262</v>
      </c>
      <c r="F203" s="432">
        <v>1406110681</v>
      </c>
      <c r="G203" s="433" t="str">
        <f>VLOOKUP(C203,'[11]List chuẩn'!$B$2:$D$512,3,0)</f>
        <v>Vũ Huy Tân/Vũ Quỳnh Nhung</v>
      </c>
      <c r="H203" s="434">
        <f>VLOOKUP(E203,'[12]T6'!$B$6:$C$457,2,0)</f>
        <v>2169</v>
      </c>
      <c r="I203" s="434">
        <v>2153</v>
      </c>
      <c r="J203" s="450">
        <f t="shared" si="46"/>
        <v>16</v>
      </c>
      <c r="K203" s="450">
        <f t="shared" si="42"/>
        <v>10</v>
      </c>
      <c r="L203" s="450">
        <f t="shared" si="43"/>
        <v>6</v>
      </c>
      <c r="M203" s="450">
        <f t="shared" si="44"/>
        <v>0</v>
      </c>
      <c r="N203" s="450">
        <f t="shared" si="45"/>
        <v>0</v>
      </c>
      <c r="O203" s="451">
        <f t="shared" si="47"/>
        <v>111764</v>
      </c>
      <c r="P203" s="451">
        <f t="shared" si="48"/>
        <v>5588</v>
      </c>
      <c r="Q203" s="474">
        <f t="shared" si="49"/>
        <v>11176</v>
      </c>
      <c r="R203" s="475">
        <f t="shared" si="50"/>
        <v>128528</v>
      </c>
      <c r="S203" s="329">
        <v>0</v>
      </c>
      <c r="T203" s="476">
        <f t="shared" si="51"/>
        <v>128528</v>
      </c>
      <c r="U203" s="477" t="e">
        <f>[13]!vnd(T203)</f>
        <v>#NAME?</v>
      </c>
      <c r="V203" s="478" t="e">
        <f>[13]!vnd_us(R203)</f>
        <v>#NAME?</v>
      </c>
      <c r="W203" s="479">
        <f>VLOOKUP(F203,'[14]WC manor'!$F$7:$R$458,13,0)</f>
        <v>207732</v>
      </c>
      <c r="X203" s="476">
        <f t="shared" si="52"/>
        <v>-79204</v>
      </c>
      <c r="Y203" s="479">
        <f>VLOOKUP(F203,'[14]WC manor'!$F$7:$J$458,5,0)</f>
        <v>24</v>
      </c>
      <c r="Z203" s="476">
        <f t="shared" si="53"/>
        <v>-8</v>
      </c>
      <c r="AA203" s="484">
        <f>VLOOKUP(E203,'[12]T6'!$B$6:$F$457,5,0)</f>
        <v>0</v>
      </c>
    </row>
    <row r="204" s="222" customFormat="1" ht="16.5" customHeight="1" spans="1:27">
      <c r="A204" s="491">
        <v>0</v>
      </c>
      <c r="B204" s="496">
        <f t="shared" si="54"/>
        <v>198</v>
      </c>
      <c r="C204" s="496" t="s">
        <v>263</v>
      </c>
      <c r="D204" s="497">
        <v>1406110682</v>
      </c>
      <c r="E204" s="504" t="s">
        <v>263</v>
      </c>
      <c r="F204" s="432">
        <v>1406110682</v>
      </c>
      <c r="G204" s="433" t="str">
        <f>VLOOKUP(C204,'[11]List chuẩn'!$B$2:$D$512,3,0)</f>
        <v>Hồ Thanh Hương</v>
      </c>
      <c r="H204" s="434">
        <f>VLOOKUP(E204,'[12]T6'!$B$6:$C$457,2,0)</f>
        <v>2073</v>
      </c>
      <c r="I204" s="434">
        <v>2065</v>
      </c>
      <c r="J204" s="450">
        <f t="shared" si="46"/>
        <v>8</v>
      </c>
      <c r="K204" s="450">
        <f t="shared" si="42"/>
        <v>8</v>
      </c>
      <c r="L204" s="450">
        <f t="shared" si="43"/>
        <v>0</v>
      </c>
      <c r="M204" s="450">
        <f t="shared" si="44"/>
        <v>0</v>
      </c>
      <c r="N204" s="450">
        <f t="shared" si="45"/>
        <v>0</v>
      </c>
      <c r="O204" s="451">
        <f t="shared" si="47"/>
        <v>52336</v>
      </c>
      <c r="P204" s="451">
        <f t="shared" si="48"/>
        <v>2617</v>
      </c>
      <c r="Q204" s="474">
        <f t="shared" si="49"/>
        <v>5234</v>
      </c>
      <c r="R204" s="475">
        <f t="shared" si="50"/>
        <v>60187</v>
      </c>
      <c r="S204" s="329">
        <v>0</v>
      </c>
      <c r="T204" s="476">
        <f t="shared" si="51"/>
        <v>60187</v>
      </c>
      <c r="U204" s="477" t="e">
        <f>[13]!vnd(T204)</f>
        <v>#NAME?</v>
      </c>
      <c r="V204" s="478" t="e">
        <f>[13]!vnd_us(R204)</f>
        <v>#NAME?</v>
      </c>
      <c r="W204" s="479">
        <f>VLOOKUP(F204,'[14]WC manor'!$F$7:$R$458,13,0)</f>
        <v>101881</v>
      </c>
      <c r="X204" s="476">
        <f t="shared" si="52"/>
        <v>-41694</v>
      </c>
      <c r="Y204" s="479">
        <f>VLOOKUP(F204,'[14]WC manor'!$F$7:$J$458,5,0)</f>
        <v>13</v>
      </c>
      <c r="Z204" s="476">
        <f t="shared" si="53"/>
        <v>-5</v>
      </c>
      <c r="AA204" s="484">
        <f>VLOOKUP(E204,'[12]T6'!$B$6:$F$457,5,0)</f>
        <v>0</v>
      </c>
    </row>
    <row r="205" ht="16.5" customHeight="1" spans="1:27">
      <c r="A205" s="355">
        <v>0</v>
      </c>
      <c r="B205" s="271">
        <f t="shared" si="54"/>
        <v>199</v>
      </c>
      <c r="C205" s="271" t="s">
        <v>264</v>
      </c>
      <c r="D205" s="438">
        <v>1406111644</v>
      </c>
      <c r="E205" s="431" t="s">
        <v>264</v>
      </c>
      <c r="F205" s="432">
        <v>1406111644</v>
      </c>
      <c r="G205" s="433" t="str">
        <f>VLOOKUP(C205,'[11]List chuẩn'!$B$2:$D$512,3,0)</f>
        <v>Nguyễn Hồng Vinh</v>
      </c>
      <c r="H205" s="434">
        <f>VLOOKUP(E205,'[12]T6'!$B$6:$C$457,2,0)</f>
        <v>2264</v>
      </c>
      <c r="I205" s="434">
        <v>2243</v>
      </c>
      <c r="J205" s="450">
        <f t="shared" si="46"/>
        <v>21</v>
      </c>
      <c r="K205" s="450">
        <f t="shared" si="42"/>
        <v>10</v>
      </c>
      <c r="L205" s="450">
        <f t="shared" si="43"/>
        <v>10</v>
      </c>
      <c r="M205" s="450">
        <f t="shared" si="44"/>
        <v>1</v>
      </c>
      <c r="N205" s="450">
        <f t="shared" si="45"/>
        <v>0</v>
      </c>
      <c r="O205" s="451">
        <f t="shared" si="47"/>
        <v>152154</v>
      </c>
      <c r="P205" s="451">
        <f t="shared" si="48"/>
        <v>7608</v>
      </c>
      <c r="Q205" s="474">
        <f t="shared" si="49"/>
        <v>15215</v>
      </c>
      <c r="R205" s="475">
        <f t="shared" si="50"/>
        <v>174977</v>
      </c>
      <c r="S205" s="329">
        <v>0</v>
      </c>
      <c r="T205" s="476">
        <f t="shared" si="51"/>
        <v>174977</v>
      </c>
      <c r="U205" s="477" t="e">
        <f>[13]!vnd(T205)</f>
        <v>#NAME?</v>
      </c>
      <c r="V205" s="478" t="e">
        <f>[13]!vnd_us(R205)</f>
        <v>#NAME?</v>
      </c>
      <c r="W205" s="479">
        <f>VLOOKUP(F205,'[14]WC manor'!$F$7:$R$458,13,0)</f>
        <v>155177</v>
      </c>
      <c r="X205" s="476">
        <f t="shared" si="52"/>
        <v>19800</v>
      </c>
      <c r="Y205" s="479">
        <f>VLOOKUP(F205,'[14]WC manor'!$F$7:$J$458,5,0)</f>
        <v>19</v>
      </c>
      <c r="Z205" s="476">
        <f t="shared" si="53"/>
        <v>2</v>
      </c>
      <c r="AA205" s="484">
        <f>VLOOKUP(E205,'[12]T6'!$B$6:$F$457,5,0)</f>
        <v>0</v>
      </c>
    </row>
    <row r="206" ht="16.5" customHeight="1" spans="1:27">
      <c r="A206" s="435">
        <v>1</v>
      </c>
      <c r="B206" s="271">
        <f t="shared" si="54"/>
        <v>200</v>
      </c>
      <c r="C206" s="271" t="s">
        <v>265</v>
      </c>
      <c r="D206" s="438">
        <v>1406110683</v>
      </c>
      <c r="E206" s="431" t="s">
        <v>265</v>
      </c>
      <c r="F206" s="432">
        <v>1406110683</v>
      </c>
      <c r="G206" s="433" t="str">
        <f>VLOOKUP(C206,'[11]List chuẩn'!$B$2:$D$512,3,0)</f>
        <v>Trần Văn Thắng</v>
      </c>
      <c r="H206" s="434">
        <f>VLOOKUP(E206,'[12]T6'!$B$6:$C$457,2,0)</f>
        <v>2766</v>
      </c>
      <c r="I206" s="434">
        <v>2747</v>
      </c>
      <c r="J206" s="450">
        <f t="shared" si="46"/>
        <v>19</v>
      </c>
      <c r="K206" s="450">
        <f t="shared" si="42"/>
        <v>10</v>
      </c>
      <c r="L206" s="450">
        <f t="shared" si="43"/>
        <v>9</v>
      </c>
      <c r="M206" s="450">
        <f t="shared" si="44"/>
        <v>0</v>
      </c>
      <c r="N206" s="450">
        <f t="shared" si="45"/>
        <v>0</v>
      </c>
      <c r="O206" s="451">
        <f t="shared" si="47"/>
        <v>134936</v>
      </c>
      <c r="P206" s="451">
        <f t="shared" si="48"/>
        <v>6747</v>
      </c>
      <c r="Q206" s="474">
        <f t="shared" si="49"/>
        <v>13494</v>
      </c>
      <c r="R206" s="475">
        <f t="shared" si="50"/>
        <v>155177</v>
      </c>
      <c r="S206" s="329">
        <v>265939</v>
      </c>
      <c r="T206" s="476">
        <f t="shared" si="51"/>
        <v>421116</v>
      </c>
      <c r="U206" s="477" t="e">
        <f>[13]!vnd(T206)</f>
        <v>#NAME?</v>
      </c>
      <c r="V206" s="478" t="e">
        <f>[13]!vnd_us(R206)</f>
        <v>#NAME?</v>
      </c>
      <c r="W206" s="479">
        <f>VLOOKUP(F206,'[14]WC manor'!$F$7:$R$458,13,0)</f>
        <v>128528</v>
      </c>
      <c r="X206" s="476">
        <f t="shared" si="52"/>
        <v>26649</v>
      </c>
      <c r="Y206" s="479">
        <f>VLOOKUP(F206,'[14]WC manor'!$F$7:$J$458,5,0)</f>
        <v>16</v>
      </c>
      <c r="Z206" s="476">
        <f t="shared" si="53"/>
        <v>3</v>
      </c>
      <c r="AA206" s="484">
        <f>VLOOKUP(E206,'[12]T6'!$B$6:$F$457,5,0)</f>
        <v>0</v>
      </c>
    </row>
    <row r="207" s="220" customFormat="1" ht="16.5" customHeight="1" spans="1:27">
      <c r="A207" s="271">
        <v>0</v>
      </c>
      <c r="B207" s="271">
        <f t="shared" si="54"/>
        <v>201</v>
      </c>
      <c r="C207" s="271" t="s">
        <v>266</v>
      </c>
      <c r="D207" s="438">
        <v>1406111628</v>
      </c>
      <c r="E207" s="431" t="s">
        <v>266</v>
      </c>
      <c r="F207" s="432">
        <v>1406111628</v>
      </c>
      <c r="G207" s="433" t="str">
        <f>VLOOKUP(C207,'[11]List chuẩn'!$B$2:$D$512,3,0)</f>
        <v>Nguyễn Thị Mùi</v>
      </c>
      <c r="H207" s="434">
        <f>VLOOKUP(E207,'[12]T6'!$B$6:$C$457,2,0)</f>
        <v>4091</v>
      </c>
      <c r="I207" s="434">
        <v>4068</v>
      </c>
      <c r="J207" s="450">
        <f t="shared" si="46"/>
        <v>23</v>
      </c>
      <c r="K207" s="450">
        <f t="shared" si="42"/>
        <v>10</v>
      </c>
      <c r="L207" s="450">
        <f t="shared" si="43"/>
        <v>10</v>
      </c>
      <c r="M207" s="450">
        <f t="shared" si="44"/>
        <v>3</v>
      </c>
      <c r="N207" s="450">
        <f t="shared" si="45"/>
        <v>0</v>
      </c>
      <c r="O207" s="451">
        <f t="shared" si="47"/>
        <v>171142</v>
      </c>
      <c r="P207" s="451">
        <f t="shared" si="48"/>
        <v>8557</v>
      </c>
      <c r="Q207" s="474">
        <f t="shared" si="49"/>
        <v>17114</v>
      </c>
      <c r="R207" s="475">
        <f t="shared" si="50"/>
        <v>196813</v>
      </c>
      <c r="S207" s="329">
        <v>415463</v>
      </c>
      <c r="T207" s="476">
        <f t="shared" si="51"/>
        <v>612276</v>
      </c>
      <c r="U207" s="477" t="e">
        <f>[13]!vnd(T207)</f>
        <v>#NAME?</v>
      </c>
      <c r="V207" s="478" t="e">
        <f>[13]!vnd_us(R207)</f>
        <v>#NAME?</v>
      </c>
      <c r="W207" s="479">
        <f>VLOOKUP(F207,'[14]WC manor'!$F$7:$R$458,13,0)</f>
        <v>218650</v>
      </c>
      <c r="X207" s="476">
        <f t="shared" si="52"/>
        <v>-21837</v>
      </c>
      <c r="Y207" s="479">
        <f>VLOOKUP(F207,'[14]WC manor'!$F$7:$J$458,5,0)</f>
        <v>25</v>
      </c>
      <c r="Z207" s="476">
        <f t="shared" si="53"/>
        <v>-2</v>
      </c>
      <c r="AA207" s="484">
        <f>VLOOKUP(E207,'[12]T6'!$B$6:$F$457,5,0)</f>
        <v>0</v>
      </c>
    </row>
    <row r="208" ht="16.5" customHeight="1" spans="1:27">
      <c r="A208" s="355">
        <v>0</v>
      </c>
      <c r="B208" s="271">
        <f t="shared" si="54"/>
        <v>202</v>
      </c>
      <c r="C208" s="271" t="s">
        <v>267</v>
      </c>
      <c r="D208" s="438">
        <v>1406111692</v>
      </c>
      <c r="E208" s="431" t="s">
        <v>267</v>
      </c>
      <c r="F208" s="432">
        <v>1406111692</v>
      </c>
      <c r="G208" s="433" t="str">
        <f>VLOOKUP(C208,'[11]List chuẩn'!$B$2:$D$512,3,0)</f>
        <v>Hồ Thị Cẩm Linh</v>
      </c>
      <c r="H208" s="434">
        <f>VLOOKUP(E208,'[12]T6'!$B$6:$C$457,2,0)</f>
        <v>3768</v>
      </c>
      <c r="I208" s="434">
        <v>3748</v>
      </c>
      <c r="J208" s="450">
        <f t="shared" si="46"/>
        <v>20</v>
      </c>
      <c r="K208" s="450">
        <f t="shared" si="42"/>
        <v>10</v>
      </c>
      <c r="L208" s="450">
        <f t="shared" si="43"/>
        <v>10</v>
      </c>
      <c r="M208" s="450">
        <f t="shared" si="44"/>
        <v>0</v>
      </c>
      <c r="N208" s="450">
        <f t="shared" si="45"/>
        <v>0</v>
      </c>
      <c r="O208" s="451">
        <f t="shared" si="47"/>
        <v>142660</v>
      </c>
      <c r="P208" s="451">
        <f t="shared" si="48"/>
        <v>7133</v>
      </c>
      <c r="Q208" s="474">
        <f t="shared" si="49"/>
        <v>14266</v>
      </c>
      <c r="R208" s="475">
        <f t="shared" si="50"/>
        <v>164059</v>
      </c>
      <c r="S208" s="329">
        <v>371790</v>
      </c>
      <c r="T208" s="476">
        <f t="shared" si="51"/>
        <v>535849</v>
      </c>
      <c r="U208" s="477" t="e">
        <f>[13]!vnd(T208)</f>
        <v>#NAME?</v>
      </c>
      <c r="V208" s="478" t="e">
        <f>[13]!vnd_us(R208)</f>
        <v>#NAME?</v>
      </c>
      <c r="W208" s="479">
        <f>VLOOKUP(F208,'[14]WC manor'!$F$7:$R$458,13,0)</f>
        <v>196813</v>
      </c>
      <c r="X208" s="476">
        <f t="shared" si="52"/>
        <v>-32754</v>
      </c>
      <c r="Y208" s="479">
        <f>VLOOKUP(F208,'[14]WC manor'!$F$7:$J$458,5,0)</f>
        <v>23</v>
      </c>
      <c r="Z208" s="476">
        <f t="shared" si="53"/>
        <v>-3</v>
      </c>
      <c r="AA208" s="484">
        <f>VLOOKUP(E208,'[12]T6'!$B$6:$F$457,5,0)</f>
        <v>0</v>
      </c>
    </row>
    <row r="209" ht="16.5" customHeight="1" spans="1:27">
      <c r="A209" s="355">
        <v>0</v>
      </c>
      <c r="B209" s="271">
        <f t="shared" si="54"/>
        <v>203</v>
      </c>
      <c r="C209" s="271" t="s">
        <v>268</v>
      </c>
      <c r="D209" s="438">
        <v>1406110685</v>
      </c>
      <c r="E209" s="431" t="s">
        <v>268</v>
      </c>
      <c r="F209" s="432">
        <v>1406110685</v>
      </c>
      <c r="G209" s="433" t="str">
        <f>VLOOKUP(C209,'[11]List chuẩn'!$B$2:$D$512,3,0)</f>
        <v>Nguyễn Mạnh Bằng</v>
      </c>
      <c r="H209" s="434">
        <f>VLOOKUP(E209,'[12]T6'!$B$6:$C$457,2,0)</f>
        <v>3512</v>
      </c>
      <c r="I209" s="434">
        <v>3476</v>
      </c>
      <c r="J209" s="450">
        <f t="shared" si="46"/>
        <v>36</v>
      </c>
      <c r="K209" s="450">
        <f t="shared" si="42"/>
        <v>10</v>
      </c>
      <c r="L209" s="450">
        <f t="shared" si="43"/>
        <v>10</v>
      </c>
      <c r="M209" s="450">
        <f t="shared" si="44"/>
        <v>10</v>
      </c>
      <c r="N209" s="450">
        <f t="shared" si="45"/>
        <v>6</v>
      </c>
      <c r="O209" s="451">
        <f t="shared" si="47"/>
        <v>342276</v>
      </c>
      <c r="P209" s="451">
        <f t="shared" si="48"/>
        <v>17114</v>
      </c>
      <c r="Q209" s="474">
        <f t="shared" si="49"/>
        <v>34228</v>
      </c>
      <c r="R209" s="475">
        <f t="shared" si="50"/>
        <v>393618</v>
      </c>
      <c r="S209" s="329">
        <v>393618</v>
      </c>
      <c r="T209" s="476">
        <f t="shared" si="51"/>
        <v>787236</v>
      </c>
      <c r="U209" s="477" t="e">
        <f>[13]!vnd(T209)</f>
        <v>#NAME?</v>
      </c>
      <c r="V209" s="478" t="e">
        <f>[13]!vnd_us(R209)</f>
        <v>#NAME?</v>
      </c>
      <c r="W209" s="479">
        <f>VLOOKUP(F209,'[14]WC manor'!$F$7:$R$458,13,0)</f>
        <v>393618</v>
      </c>
      <c r="X209" s="476">
        <f t="shared" si="52"/>
        <v>0</v>
      </c>
      <c r="Y209" s="479">
        <f>VLOOKUP(F209,'[14]WC manor'!$F$7:$J$458,5,0)</f>
        <v>36</v>
      </c>
      <c r="Z209" s="476">
        <f t="shared" si="53"/>
        <v>0</v>
      </c>
      <c r="AA209" s="484">
        <f>VLOOKUP(E209,'[12]T6'!$B$6:$F$457,5,0)</f>
        <v>0</v>
      </c>
    </row>
    <row r="210" ht="16.5" customHeight="1" spans="1:27">
      <c r="A210" s="355">
        <v>0</v>
      </c>
      <c r="B210" s="271">
        <f t="shared" si="54"/>
        <v>204</v>
      </c>
      <c r="C210" s="271" t="s">
        <v>269</v>
      </c>
      <c r="D210" s="438">
        <v>1406110686</v>
      </c>
      <c r="E210" s="431" t="s">
        <v>269</v>
      </c>
      <c r="F210" s="432">
        <v>1406110686</v>
      </c>
      <c r="G210" s="433" t="str">
        <f>VLOOKUP(C210,'[11]List chuẩn'!$B$2:$D$512,3,0)</f>
        <v>Nguyễn Thị Tân Sinh</v>
      </c>
      <c r="H210" s="434">
        <f>VLOOKUP(E210,'[12]T6'!$B$6:$C$457,2,0)</f>
        <v>3667</v>
      </c>
      <c r="I210" s="434">
        <v>3645</v>
      </c>
      <c r="J210" s="450">
        <f t="shared" si="46"/>
        <v>22</v>
      </c>
      <c r="K210" s="450">
        <f t="shared" si="42"/>
        <v>10</v>
      </c>
      <c r="L210" s="450">
        <f t="shared" si="43"/>
        <v>10</v>
      </c>
      <c r="M210" s="450">
        <f t="shared" si="44"/>
        <v>2</v>
      </c>
      <c r="N210" s="450">
        <f t="shared" si="45"/>
        <v>0</v>
      </c>
      <c r="O210" s="451">
        <f t="shared" si="47"/>
        <v>161648</v>
      </c>
      <c r="P210" s="451">
        <f t="shared" si="48"/>
        <v>8082</v>
      </c>
      <c r="Q210" s="474">
        <f t="shared" si="49"/>
        <v>16165</v>
      </c>
      <c r="R210" s="475">
        <f t="shared" si="50"/>
        <v>185895</v>
      </c>
      <c r="S210" s="329">
        <v>-185895</v>
      </c>
      <c r="T210" s="476">
        <f t="shared" si="51"/>
        <v>0</v>
      </c>
      <c r="U210" s="477" t="e">
        <f>[13]!vnd(T210)</f>
        <v>#NAME?</v>
      </c>
      <c r="V210" s="478" t="e">
        <f>[13]!vnd_us(R210)</f>
        <v>#NAME?</v>
      </c>
      <c r="W210" s="479">
        <f>VLOOKUP(F210,'[14]WC manor'!$F$7:$R$458,13,0)</f>
        <v>207732</v>
      </c>
      <c r="X210" s="476">
        <f t="shared" si="52"/>
        <v>-21837</v>
      </c>
      <c r="Y210" s="479">
        <f>VLOOKUP(F210,'[14]WC manor'!$F$7:$J$458,5,0)</f>
        <v>24</v>
      </c>
      <c r="Z210" s="476">
        <f t="shared" si="53"/>
        <v>-2</v>
      </c>
      <c r="AA210" s="484">
        <f>VLOOKUP(E210,'[12]T6'!$B$6:$F$457,5,0)</f>
        <v>0</v>
      </c>
    </row>
    <row r="211" ht="16.5" customHeight="1" spans="1:27">
      <c r="A211" s="435">
        <v>1</v>
      </c>
      <c r="B211" s="271">
        <f t="shared" si="54"/>
        <v>205</v>
      </c>
      <c r="C211" s="271" t="s">
        <v>270</v>
      </c>
      <c r="D211" s="438">
        <v>1406110687</v>
      </c>
      <c r="E211" s="431" t="s">
        <v>270</v>
      </c>
      <c r="F211" s="432">
        <v>1406110687</v>
      </c>
      <c r="G211" s="433" t="str">
        <f>VLOOKUP(C211,'[11]List chuẩn'!$B$2:$D$512,3,0)</f>
        <v>Nguyễn Thành Nam</v>
      </c>
      <c r="H211" s="434">
        <f>VLOOKUP(E211,'[12]T6'!$B$6:$C$457,2,0)</f>
        <v>3897</v>
      </c>
      <c r="I211" s="434">
        <v>3878</v>
      </c>
      <c r="J211" s="450">
        <f t="shared" si="46"/>
        <v>19</v>
      </c>
      <c r="K211" s="450">
        <f t="shared" si="42"/>
        <v>10</v>
      </c>
      <c r="L211" s="450">
        <f t="shared" si="43"/>
        <v>9</v>
      </c>
      <c r="M211" s="450">
        <f t="shared" si="44"/>
        <v>0</v>
      </c>
      <c r="N211" s="450">
        <f t="shared" si="45"/>
        <v>0</v>
      </c>
      <c r="O211" s="451">
        <f t="shared" si="47"/>
        <v>134936</v>
      </c>
      <c r="P211" s="451">
        <f t="shared" si="48"/>
        <v>6747</v>
      </c>
      <c r="Q211" s="474">
        <f t="shared" si="49"/>
        <v>13494</v>
      </c>
      <c r="R211" s="475">
        <f t="shared" si="50"/>
        <v>155177</v>
      </c>
      <c r="S211" s="329">
        <v>146294</v>
      </c>
      <c r="T211" s="476">
        <f t="shared" si="51"/>
        <v>301471</v>
      </c>
      <c r="U211" s="477" t="e">
        <f>[13]!vnd(T211)</f>
        <v>#NAME?</v>
      </c>
      <c r="V211" s="478" t="e">
        <f>[13]!vnd_us(R211)</f>
        <v>#NAME?</v>
      </c>
      <c r="W211" s="479">
        <f>VLOOKUP(F211,'[14]WC manor'!$F$7:$R$458,13,0)</f>
        <v>146294</v>
      </c>
      <c r="X211" s="476">
        <f t="shared" si="52"/>
        <v>8883</v>
      </c>
      <c r="Y211" s="479">
        <f>VLOOKUP(F211,'[14]WC manor'!$F$7:$J$458,5,0)</f>
        <v>18</v>
      </c>
      <c r="Z211" s="476">
        <f t="shared" si="53"/>
        <v>1</v>
      </c>
      <c r="AA211" s="484">
        <f>VLOOKUP(E211,'[12]T6'!$B$6:$F$457,5,0)</f>
        <v>0</v>
      </c>
    </row>
    <row r="212" ht="16.5" customHeight="1" spans="1:27">
      <c r="A212" s="355">
        <v>0</v>
      </c>
      <c r="B212" s="271">
        <f t="shared" si="54"/>
        <v>206</v>
      </c>
      <c r="C212" s="271" t="s">
        <v>271</v>
      </c>
      <c r="D212" s="438">
        <v>1406110688</v>
      </c>
      <c r="E212" s="431" t="s">
        <v>271</v>
      </c>
      <c r="F212" s="432">
        <v>1406110688</v>
      </c>
      <c r="G212" s="433" t="str">
        <f>VLOOKUP(C212,'[11]List chuẩn'!$B$2:$D$512,3,0)</f>
        <v>Trương Mai Hoa</v>
      </c>
      <c r="H212" s="434">
        <f>VLOOKUP(E212,'[12]T6'!$B$6:$C$457,2,0)</f>
        <v>1342</v>
      </c>
      <c r="I212" s="434">
        <v>1338</v>
      </c>
      <c r="J212" s="450">
        <f t="shared" si="46"/>
        <v>4</v>
      </c>
      <c r="K212" s="450">
        <f t="shared" si="42"/>
        <v>4</v>
      </c>
      <c r="L212" s="450">
        <f t="shared" si="43"/>
        <v>0</v>
      </c>
      <c r="M212" s="450">
        <f t="shared" si="44"/>
        <v>0</v>
      </c>
      <c r="N212" s="450">
        <f t="shared" si="45"/>
        <v>0</v>
      </c>
      <c r="O212" s="451">
        <f t="shared" si="47"/>
        <v>26168</v>
      </c>
      <c r="P212" s="451">
        <f t="shared" si="48"/>
        <v>1308</v>
      </c>
      <c r="Q212" s="474">
        <f t="shared" si="49"/>
        <v>2617</v>
      </c>
      <c r="R212" s="475">
        <f t="shared" si="50"/>
        <v>30093</v>
      </c>
      <c r="S212" s="329">
        <v>-30093</v>
      </c>
      <c r="T212" s="476">
        <f t="shared" si="51"/>
        <v>0</v>
      </c>
      <c r="U212" s="477" t="e">
        <f>[13]!vnd(T212)</f>
        <v>#NAME?</v>
      </c>
      <c r="V212" s="478" t="e">
        <f>[13]!vnd_us(R212)</f>
        <v>#NAME?</v>
      </c>
      <c r="W212" s="479">
        <f>VLOOKUP(F212,'[14]WC manor'!$F$7:$R$458,13,0)</f>
        <v>22570</v>
      </c>
      <c r="X212" s="476">
        <f t="shared" si="52"/>
        <v>7523</v>
      </c>
      <c r="Y212" s="479">
        <f>VLOOKUP(F212,'[14]WC manor'!$F$7:$J$458,5,0)</f>
        <v>3</v>
      </c>
      <c r="Z212" s="476">
        <f t="shared" si="53"/>
        <v>1</v>
      </c>
      <c r="AA212" s="484">
        <f>VLOOKUP(E212,'[12]T6'!$B$6:$F$457,5,0)</f>
        <v>0</v>
      </c>
    </row>
    <row r="213" ht="16.5" customHeight="1" spans="1:27">
      <c r="A213" s="355">
        <v>0</v>
      </c>
      <c r="B213" s="271">
        <f t="shared" si="54"/>
        <v>207</v>
      </c>
      <c r="C213" s="271" t="s">
        <v>272</v>
      </c>
      <c r="D213" s="438">
        <v>1406110689</v>
      </c>
      <c r="E213" s="431" t="s">
        <v>272</v>
      </c>
      <c r="F213" s="432">
        <v>1406110689</v>
      </c>
      <c r="G213" s="433" t="str">
        <f>VLOOKUP(C213,'[11]List chuẩn'!$B$2:$D$512,3,0)</f>
        <v>Nguyễn Thu Thủy</v>
      </c>
      <c r="H213" s="434">
        <f>VLOOKUP(E213,'[12]T6'!$B$6:$C$457,2,0)</f>
        <v>1744</v>
      </c>
      <c r="I213" s="434">
        <v>1740</v>
      </c>
      <c r="J213" s="450">
        <f t="shared" si="46"/>
        <v>4</v>
      </c>
      <c r="K213" s="450">
        <f t="shared" si="42"/>
        <v>4</v>
      </c>
      <c r="L213" s="450">
        <f t="shared" si="43"/>
        <v>0</v>
      </c>
      <c r="M213" s="450">
        <f t="shared" si="44"/>
        <v>0</v>
      </c>
      <c r="N213" s="450">
        <f t="shared" si="45"/>
        <v>0</v>
      </c>
      <c r="O213" s="451">
        <f t="shared" si="47"/>
        <v>26168</v>
      </c>
      <c r="P213" s="451">
        <f t="shared" si="48"/>
        <v>1308</v>
      </c>
      <c r="Q213" s="474">
        <f t="shared" si="49"/>
        <v>2617</v>
      </c>
      <c r="R213" s="475">
        <f t="shared" si="50"/>
        <v>30093</v>
      </c>
      <c r="S213" s="329">
        <v>-955964</v>
      </c>
      <c r="T213" s="476">
        <f t="shared" si="51"/>
        <v>-925871</v>
      </c>
      <c r="U213" s="477" t="e">
        <f>[13]!vnd(T213)</f>
        <v>#NAME?</v>
      </c>
      <c r="V213" s="478" t="e">
        <f>[13]!vnd_us(R213)</f>
        <v>#NAME?</v>
      </c>
      <c r="W213" s="479">
        <f>VLOOKUP(F213,'[14]WC manor'!$F$7:$R$458,13,0)</f>
        <v>45140</v>
      </c>
      <c r="X213" s="476">
        <f t="shared" si="52"/>
        <v>-15047</v>
      </c>
      <c r="Y213" s="479">
        <f>VLOOKUP(F213,'[14]WC manor'!$F$7:$J$458,5,0)</f>
        <v>6</v>
      </c>
      <c r="Z213" s="476">
        <f t="shared" si="53"/>
        <v>-2</v>
      </c>
      <c r="AA213" s="484">
        <f>VLOOKUP(E213,'[12]T6'!$B$6:$F$457,5,0)</f>
        <v>0</v>
      </c>
    </row>
    <row r="214" ht="16.5" customHeight="1" spans="1:27">
      <c r="A214" s="355">
        <v>0</v>
      </c>
      <c r="B214" s="271">
        <f t="shared" si="54"/>
        <v>208</v>
      </c>
      <c r="C214" s="271" t="s">
        <v>273</v>
      </c>
      <c r="D214" s="438">
        <v>1406111632</v>
      </c>
      <c r="E214" s="431" t="s">
        <v>273</v>
      </c>
      <c r="F214" s="432">
        <v>1406111632</v>
      </c>
      <c r="G214" s="433" t="str">
        <f>VLOOKUP(C214,'[11]List chuẩn'!$B$2:$D$512,3,0)</f>
        <v>Nguyễn Thị Thu Hà</v>
      </c>
      <c r="H214" s="434">
        <f>VLOOKUP(E214,'[12]T6'!$B$6:$C$457,2,0)</f>
        <v>3515</v>
      </c>
      <c r="I214" s="434">
        <v>3467</v>
      </c>
      <c r="J214" s="450">
        <f t="shared" si="46"/>
        <v>48</v>
      </c>
      <c r="K214" s="450">
        <f t="shared" si="42"/>
        <v>10</v>
      </c>
      <c r="L214" s="450">
        <f t="shared" si="43"/>
        <v>10</v>
      </c>
      <c r="M214" s="450">
        <f t="shared" si="44"/>
        <v>10</v>
      </c>
      <c r="N214" s="450">
        <f t="shared" si="45"/>
        <v>18</v>
      </c>
      <c r="O214" s="451">
        <f t="shared" si="47"/>
        <v>551628</v>
      </c>
      <c r="P214" s="451">
        <f t="shared" si="48"/>
        <v>27581</v>
      </c>
      <c r="Q214" s="474">
        <f t="shared" si="49"/>
        <v>55163</v>
      </c>
      <c r="R214" s="475">
        <f t="shared" si="50"/>
        <v>634372</v>
      </c>
      <c r="S214" s="329">
        <v>0</v>
      </c>
      <c r="T214" s="476">
        <f t="shared" si="51"/>
        <v>634372</v>
      </c>
      <c r="U214" s="477" t="e">
        <f>[13]!vnd(T214)</f>
        <v>#NAME?</v>
      </c>
      <c r="V214" s="478" t="e">
        <f>[13]!vnd_us(R214)</f>
        <v>#NAME?</v>
      </c>
      <c r="W214" s="479">
        <f>VLOOKUP(F214,'[14]WC manor'!$F$7:$R$458,13,0)</f>
        <v>473869</v>
      </c>
      <c r="X214" s="476">
        <f t="shared" si="52"/>
        <v>160503</v>
      </c>
      <c r="Y214" s="479">
        <f>VLOOKUP(F214,'[14]WC manor'!$F$7:$J$458,5,0)</f>
        <v>40</v>
      </c>
      <c r="Z214" s="476">
        <f t="shared" si="53"/>
        <v>8</v>
      </c>
      <c r="AA214" s="484" t="str">
        <f>VLOOKUP(E214,'[12]T6'!$B$6:$F$457,5,0)</f>
        <v>Ngày 3/7 Mr.Ngọc đã kiểm tra lại, chỉ số đúng. Đã báo chủ nhà</v>
      </c>
    </row>
    <row r="215" ht="16.5" customHeight="1" spans="1:27">
      <c r="A215" s="355">
        <v>0</v>
      </c>
      <c r="B215" s="271">
        <f t="shared" si="54"/>
        <v>209</v>
      </c>
      <c r="C215" s="271" t="s">
        <v>274</v>
      </c>
      <c r="D215" s="438">
        <v>1406110690</v>
      </c>
      <c r="E215" s="431" t="s">
        <v>274</v>
      </c>
      <c r="F215" s="432">
        <v>1406110690</v>
      </c>
      <c r="G215" s="433" t="str">
        <f>VLOOKUP(C215,'[11]List chuẩn'!$B$2:$D$512,3,0)</f>
        <v>Trần Thị Thúy Nhạn</v>
      </c>
      <c r="H215" s="434">
        <f>VLOOKUP(E215,'[12]T6'!$B$6:$C$457,2,0)</f>
        <v>1223</v>
      </c>
      <c r="I215" s="434">
        <v>1211</v>
      </c>
      <c r="J215" s="450">
        <f t="shared" si="46"/>
        <v>12</v>
      </c>
      <c r="K215" s="450">
        <f t="shared" si="42"/>
        <v>10</v>
      </c>
      <c r="L215" s="450">
        <f t="shared" si="43"/>
        <v>2</v>
      </c>
      <c r="M215" s="450">
        <f t="shared" si="44"/>
        <v>0</v>
      </c>
      <c r="N215" s="450">
        <f t="shared" si="45"/>
        <v>0</v>
      </c>
      <c r="O215" s="451">
        <f t="shared" si="47"/>
        <v>80868</v>
      </c>
      <c r="P215" s="451">
        <f t="shared" si="48"/>
        <v>4043</v>
      </c>
      <c r="Q215" s="474">
        <f t="shared" si="49"/>
        <v>8087</v>
      </c>
      <c r="R215" s="475">
        <f t="shared" si="50"/>
        <v>92998</v>
      </c>
      <c r="S215" s="329">
        <v>0</v>
      </c>
      <c r="T215" s="476">
        <f t="shared" si="51"/>
        <v>92998</v>
      </c>
      <c r="U215" s="477" t="e">
        <f>[13]!vnd(T215)</f>
        <v>#NAME?</v>
      </c>
      <c r="V215" s="478" t="e">
        <f>[13]!vnd_us(R215)</f>
        <v>#NAME?</v>
      </c>
      <c r="W215" s="479">
        <f>VLOOKUP(F215,'[14]WC manor'!$F$7:$R$458,13,0)</f>
        <v>128528</v>
      </c>
      <c r="X215" s="476">
        <f t="shared" si="52"/>
        <v>-35530</v>
      </c>
      <c r="Y215" s="479">
        <f>VLOOKUP(F215,'[14]WC manor'!$F$7:$J$458,5,0)</f>
        <v>16</v>
      </c>
      <c r="Z215" s="476">
        <f t="shared" si="53"/>
        <v>-4</v>
      </c>
      <c r="AA215" s="484">
        <f>VLOOKUP(E215,'[12]T6'!$B$6:$F$457,5,0)</f>
        <v>0</v>
      </c>
    </row>
    <row r="216" ht="16.5" customHeight="1" spans="1:27">
      <c r="A216" s="355">
        <v>0</v>
      </c>
      <c r="B216" s="271">
        <f t="shared" si="54"/>
        <v>210</v>
      </c>
      <c r="C216" s="271" t="s">
        <v>275</v>
      </c>
      <c r="D216" s="438">
        <v>1406110691</v>
      </c>
      <c r="E216" s="431" t="s">
        <v>275</v>
      </c>
      <c r="F216" s="432">
        <v>1406110691</v>
      </c>
      <c r="G216" s="433" t="str">
        <f>VLOOKUP(C216,'[11]List chuẩn'!$B$2:$D$512,3,0)</f>
        <v>Nguyễn Khang</v>
      </c>
      <c r="H216" s="434">
        <f>VLOOKUP(E216,'[12]T6'!$B$6:$C$457,2,0)</f>
        <v>2727</v>
      </c>
      <c r="I216" s="434">
        <v>2714</v>
      </c>
      <c r="J216" s="450">
        <f t="shared" si="46"/>
        <v>13</v>
      </c>
      <c r="K216" s="450">
        <f t="shared" si="42"/>
        <v>10</v>
      </c>
      <c r="L216" s="450">
        <f t="shared" si="43"/>
        <v>3</v>
      </c>
      <c r="M216" s="450">
        <f t="shared" si="44"/>
        <v>0</v>
      </c>
      <c r="N216" s="450">
        <f t="shared" si="45"/>
        <v>0</v>
      </c>
      <c r="O216" s="451">
        <f t="shared" si="47"/>
        <v>88592</v>
      </c>
      <c r="P216" s="451">
        <f t="shared" si="48"/>
        <v>4430</v>
      </c>
      <c r="Q216" s="474">
        <f t="shared" si="49"/>
        <v>8859</v>
      </c>
      <c r="R216" s="475">
        <f t="shared" si="50"/>
        <v>101881</v>
      </c>
      <c r="S216" s="329">
        <v>146294</v>
      </c>
      <c r="T216" s="476">
        <f t="shared" si="51"/>
        <v>248175</v>
      </c>
      <c r="U216" s="477" t="e">
        <f>[13]!vnd(T216)</f>
        <v>#NAME?</v>
      </c>
      <c r="V216" s="478" t="e">
        <f>[13]!vnd_us(R216)</f>
        <v>#NAME?</v>
      </c>
      <c r="W216" s="479">
        <f>VLOOKUP(F216,'[14]WC manor'!$F$7:$R$458,13,0)</f>
        <v>146294</v>
      </c>
      <c r="X216" s="476">
        <f t="shared" si="52"/>
        <v>-44413</v>
      </c>
      <c r="Y216" s="479">
        <f>VLOOKUP(F216,'[14]WC manor'!$F$7:$J$458,5,0)</f>
        <v>18</v>
      </c>
      <c r="Z216" s="476">
        <f t="shared" si="53"/>
        <v>-5</v>
      </c>
      <c r="AA216" s="484">
        <f>VLOOKUP(E216,'[12]T6'!$B$6:$F$457,5,0)</f>
        <v>0</v>
      </c>
    </row>
    <row r="217" ht="16.5" customHeight="1" spans="1:27">
      <c r="A217" s="355">
        <v>0</v>
      </c>
      <c r="B217" s="271">
        <f t="shared" si="54"/>
        <v>211</v>
      </c>
      <c r="C217" s="271" t="s">
        <v>276</v>
      </c>
      <c r="D217" s="438">
        <v>1406110692</v>
      </c>
      <c r="E217" s="431" t="s">
        <v>276</v>
      </c>
      <c r="F217" s="432">
        <v>1406110692</v>
      </c>
      <c r="G217" s="433" t="str">
        <f>VLOOKUP(C217,'[11]List chuẩn'!$B$2:$D$512,3,0)</f>
        <v>Phan Lệ Nghi</v>
      </c>
      <c r="H217" s="434">
        <f>VLOOKUP(E217,'[12]T6'!$B$6:$C$457,2,0)</f>
        <v>5481</v>
      </c>
      <c r="I217" s="434">
        <v>5438</v>
      </c>
      <c r="J217" s="450">
        <f t="shared" si="46"/>
        <v>43</v>
      </c>
      <c r="K217" s="450">
        <f t="shared" si="42"/>
        <v>10</v>
      </c>
      <c r="L217" s="450">
        <f t="shared" si="43"/>
        <v>10</v>
      </c>
      <c r="M217" s="450">
        <f t="shared" si="44"/>
        <v>10</v>
      </c>
      <c r="N217" s="450">
        <f t="shared" si="45"/>
        <v>13</v>
      </c>
      <c r="O217" s="451">
        <f t="shared" si="47"/>
        <v>464398</v>
      </c>
      <c r="P217" s="451">
        <f t="shared" si="48"/>
        <v>23220</v>
      </c>
      <c r="Q217" s="474">
        <f t="shared" si="49"/>
        <v>46440</v>
      </c>
      <c r="R217" s="475">
        <f t="shared" si="50"/>
        <v>534058</v>
      </c>
      <c r="S217" s="329">
        <v>0</v>
      </c>
      <c r="T217" s="476">
        <f t="shared" si="51"/>
        <v>534058</v>
      </c>
      <c r="U217" s="477" t="e">
        <f>[13]!vnd(T217)</f>
        <v>#NAME?</v>
      </c>
      <c r="V217" s="478" t="e">
        <f>[13]!vnd_us(R217)</f>
        <v>#NAME?</v>
      </c>
      <c r="W217" s="479">
        <f>VLOOKUP(F217,'[14]WC manor'!$F$7:$R$458,13,0)</f>
        <v>614309</v>
      </c>
      <c r="X217" s="476">
        <f t="shared" si="52"/>
        <v>-80251</v>
      </c>
      <c r="Y217" s="479">
        <f>VLOOKUP(F217,'[14]WC manor'!$F$7:$J$458,5,0)</f>
        <v>47</v>
      </c>
      <c r="Z217" s="476">
        <f t="shared" si="53"/>
        <v>-4</v>
      </c>
      <c r="AA217" s="484">
        <f>VLOOKUP(E217,'[12]T6'!$B$6:$F$457,5,0)</f>
        <v>0</v>
      </c>
    </row>
    <row r="218" ht="16.5" customHeight="1" spans="1:27">
      <c r="A218" s="355">
        <v>0</v>
      </c>
      <c r="B218" s="271">
        <f t="shared" si="54"/>
        <v>212</v>
      </c>
      <c r="C218" s="271" t="s">
        <v>277</v>
      </c>
      <c r="D218" s="438">
        <v>1406110693</v>
      </c>
      <c r="E218" s="431" t="s">
        <v>277</v>
      </c>
      <c r="F218" s="432">
        <v>1406110693</v>
      </c>
      <c r="G218" s="433" t="str">
        <f>VLOOKUP(C218,'[11]List chuẩn'!$B$2:$D$512,3,0)</f>
        <v>Nguyễn Khang</v>
      </c>
      <c r="H218" s="434">
        <f>VLOOKUP(E218,'[12]T6'!$B$6:$C$457,2,0)</f>
        <v>3239</v>
      </c>
      <c r="I218" s="434">
        <v>3212</v>
      </c>
      <c r="J218" s="450">
        <f t="shared" si="46"/>
        <v>27</v>
      </c>
      <c r="K218" s="450">
        <f t="shared" si="42"/>
        <v>10</v>
      </c>
      <c r="L218" s="450">
        <f t="shared" si="43"/>
        <v>10</v>
      </c>
      <c r="M218" s="450">
        <f t="shared" si="44"/>
        <v>7</v>
      </c>
      <c r="N218" s="450">
        <f t="shared" si="45"/>
        <v>0</v>
      </c>
      <c r="O218" s="451">
        <f t="shared" si="47"/>
        <v>209118</v>
      </c>
      <c r="P218" s="451">
        <f t="shared" si="48"/>
        <v>10456</v>
      </c>
      <c r="Q218" s="474">
        <f t="shared" si="49"/>
        <v>20912</v>
      </c>
      <c r="R218" s="475">
        <f t="shared" si="50"/>
        <v>240486</v>
      </c>
      <c r="S218" s="329">
        <v>0</v>
      </c>
      <c r="T218" s="476">
        <f t="shared" si="51"/>
        <v>240486</v>
      </c>
      <c r="U218" s="477" t="e">
        <f>[13]!vnd(T218)</f>
        <v>#NAME?</v>
      </c>
      <c r="V218" s="478" t="e">
        <f>[13]!vnd_us(R218)</f>
        <v>#NAME?</v>
      </c>
      <c r="W218" s="479">
        <f>VLOOKUP(F218,'[14]WC manor'!$F$7:$R$458,13,0)</f>
        <v>218650</v>
      </c>
      <c r="X218" s="476">
        <f t="shared" si="52"/>
        <v>21836</v>
      </c>
      <c r="Y218" s="479">
        <f>VLOOKUP(F218,'[14]WC manor'!$F$7:$J$458,5,0)</f>
        <v>25</v>
      </c>
      <c r="Z218" s="476">
        <f t="shared" si="53"/>
        <v>2</v>
      </c>
      <c r="AA218" s="484">
        <f>VLOOKUP(E218,'[12]T6'!$B$6:$F$457,5,0)</f>
        <v>0</v>
      </c>
    </row>
    <row r="219" ht="16.5" customHeight="1" spans="1:27">
      <c r="A219" s="355">
        <v>0</v>
      </c>
      <c r="B219" s="271">
        <f t="shared" si="54"/>
        <v>213</v>
      </c>
      <c r="C219" s="271" t="s">
        <v>278</v>
      </c>
      <c r="D219" s="438">
        <v>1406111464</v>
      </c>
      <c r="E219" s="431" t="s">
        <v>278</v>
      </c>
      <c r="F219" s="432">
        <v>1406111464</v>
      </c>
      <c r="G219" s="433" t="str">
        <f>VLOOKUP(C219,'[11]List chuẩn'!$B$2:$D$512,3,0)</f>
        <v>Trần Thị Thu Hương</v>
      </c>
      <c r="H219" s="434">
        <f>VLOOKUP(E219,'[12]T6'!$B$6:$C$457,2,0)</f>
        <v>3526</v>
      </c>
      <c r="I219" s="434">
        <v>3503</v>
      </c>
      <c r="J219" s="450">
        <f t="shared" si="46"/>
        <v>23</v>
      </c>
      <c r="K219" s="450">
        <f t="shared" si="42"/>
        <v>10</v>
      </c>
      <c r="L219" s="450">
        <f t="shared" si="43"/>
        <v>10</v>
      </c>
      <c r="M219" s="450">
        <f t="shared" si="44"/>
        <v>3</v>
      </c>
      <c r="N219" s="450">
        <f t="shared" si="45"/>
        <v>0</v>
      </c>
      <c r="O219" s="451">
        <f t="shared" si="47"/>
        <v>171142</v>
      </c>
      <c r="P219" s="451">
        <f t="shared" si="48"/>
        <v>8557</v>
      </c>
      <c r="Q219" s="474">
        <f t="shared" si="49"/>
        <v>17114</v>
      </c>
      <c r="R219" s="475">
        <f t="shared" si="50"/>
        <v>196813</v>
      </c>
      <c r="S219" s="329">
        <v>518084</v>
      </c>
      <c r="T219" s="476">
        <f t="shared" si="51"/>
        <v>714897</v>
      </c>
      <c r="U219" s="477" t="e">
        <f>[13]!vnd(T219)</f>
        <v>#NAME?</v>
      </c>
      <c r="V219" s="478" t="e">
        <f>[13]!vnd_us(R219)</f>
        <v>#NAME?</v>
      </c>
      <c r="W219" s="479">
        <f>VLOOKUP(F219,'[14]WC manor'!$F$7:$R$458,13,0)</f>
        <v>185895</v>
      </c>
      <c r="X219" s="476">
        <f t="shared" si="52"/>
        <v>10918</v>
      </c>
      <c r="Y219" s="479">
        <f>VLOOKUP(F219,'[14]WC manor'!$F$7:$J$458,5,0)</f>
        <v>22</v>
      </c>
      <c r="Z219" s="476">
        <f t="shared" si="53"/>
        <v>1</v>
      </c>
      <c r="AA219" s="484">
        <f>VLOOKUP(E219,'[12]T6'!$B$6:$F$457,5,0)</f>
        <v>0</v>
      </c>
    </row>
    <row r="220" ht="16.5" customHeight="1" spans="1:27">
      <c r="A220" s="355">
        <v>0</v>
      </c>
      <c r="B220" s="271">
        <f t="shared" si="54"/>
        <v>214</v>
      </c>
      <c r="C220" s="271" t="s">
        <v>279</v>
      </c>
      <c r="D220" s="438">
        <v>1406110694</v>
      </c>
      <c r="E220" s="431" t="s">
        <v>279</v>
      </c>
      <c r="F220" s="432">
        <v>1406110694</v>
      </c>
      <c r="G220" s="433" t="str">
        <f>VLOOKUP(C220,'[11]List chuẩn'!$B$2:$D$512,3,0)</f>
        <v>Nguyễn Hồng Phong</v>
      </c>
      <c r="H220" s="434">
        <f>VLOOKUP(E220,'[12]T6'!$B$6:$C$457,2,0)</f>
        <v>3323</v>
      </c>
      <c r="I220" s="434">
        <v>3320</v>
      </c>
      <c r="J220" s="450">
        <f t="shared" si="46"/>
        <v>3</v>
      </c>
      <c r="K220" s="450">
        <f t="shared" si="42"/>
        <v>3</v>
      </c>
      <c r="L220" s="450">
        <f t="shared" si="43"/>
        <v>0</v>
      </c>
      <c r="M220" s="450">
        <f t="shared" si="44"/>
        <v>0</v>
      </c>
      <c r="N220" s="450">
        <f t="shared" si="45"/>
        <v>0</v>
      </c>
      <c r="O220" s="451">
        <f t="shared" si="47"/>
        <v>19626</v>
      </c>
      <c r="P220" s="451">
        <f t="shared" si="48"/>
        <v>981</v>
      </c>
      <c r="Q220" s="474">
        <f t="shared" si="49"/>
        <v>1963</v>
      </c>
      <c r="R220" s="475">
        <f t="shared" si="50"/>
        <v>22570</v>
      </c>
      <c r="S220" s="329">
        <v>75233</v>
      </c>
      <c r="T220" s="476">
        <f t="shared" si="51"/>
        <v>97803</v>
      </c>
      <c r="U220" s="477" t="e">
        <f>[13]!vnd(T220)</f>
        <v>#NAME?</v>
      </c>
      <c r="V220" s="478" t="e">
        <f>[13]!vnd_us(R220)</f>
        <v>#NAME?</v>
      </c>
      <c r="W220" s="479">
        <f>VLOOKUP(F220,'[14]WC manor'!$F$7:$R$458,13,0)</f>
        <v>75233</v>
      </c>
      <c r="X220" s="476">
        <f t="shared" si="52"/>
        <v>-52663</v>
      </c>
      <c r="Y220" s="479">
        <f>VLOOKUP(F220,'[14]WC manor'!$F$7:$J$458,5,0)</f>
        <v>10</v>
      </c>
      <c r="Z220" s="476">
        <f t="shared" si="53"/>
        <v>-7</v>
      </c>
      <c r="AA220" s="484">
        <f>VLOOKUP(E220,'[12]T6'!$B$6:$F$457,5,0)</f>
        <v>0</v>
      </c>
    </row>
    <row r="221" ht="16.5" customHeight="1" spans="1:27">
      <c r="A221" s="355">
        <v>0</v>
      </c>
      <c r="B221" s="271">
        <f t="shared" si="54"/>
        <v>215</v>
      </c>
      <c r="C221" s="271" t="s">
        <v>280</v>
      </c>
      <c r="D221" s="438">
        <v>1406110695</v>
      </c>
      <c r="E221" s="431" t="s">
        <v>280</v>
      </c>
      <c r="F221" s="432">
        <v>1406110695</v>
      </c>
      <c r="G221" s="433" t="str">
        <f>VLOOKUP(C221,'[11]List chuẩn'!$B$2:$D$512,3,0)</f>
        <v>Nguyễn Thị Mùi</v>
      </c>
      <c r="H221" s="434">
        <f>VLOOKUP(E221,'[12]T6'!$B$6:$C$457,2,0)</f>
        <v>3143</v>
      </c>
      <c r="I221" s="434">
        <v>3130</v>
      </c>
      <c r="J221" s="450">
        <f t="shared" si="46"/>
        <v>13</v>
      </c>
      <c r="K221" s="450">
        <f t="shared" si="42"/>
        <v>10</v>
      </c>
      <c r="L221" s="450">
        <f t="shared" si="43"/>
        <v>3</v>
      </c>
      <c r="M221" s="450">
        <f t="shared" si="44"/>
        <v>0</v>
      </c>
      <c r="N221" s="450">
        <f t="shared" si="45"/>
        <v>0</v>
      </c>
      <c r="O221" s="451">
        <f t="shared" si="47"/>
        <v>88592</v>
      </c>
      <c r="P221" s="451">
        <f t="shared" si="48"/>
        <v>4430</v>
      </c>
      <c r="Q221" s="474">
        <f t="shared" si="49"/>
        <v>8859</v>
      </c>
      <c r="R221" s="475">
        <f t="shared" si="50"/>
        <v>101881</v>
      </c>
      <c r="S221" s="329">
        <v>0</v>
      </c>
      <c r="T221" s="476">
        <f t="shared" si="51"/>
        <v>101881</v>
      </c>
      <c r="U221" s="477" t="e">
        <f>[13]!vnd(T221)</f>
        <v>#NAME?</v>
      </c>
      <c r="V221" s="478" t="e">
        <f>[13]!vnd_us(R221)</f>
        <v>#NAME?</v>
      </c>
      <c r="W221" s="479">
        <f>VLOOKUP(F221,'[14]WC manor'!$F$7:$R$458,13,0)</f>
        <v>101881</v>
      </c>
      <c r="X221" s="476">
        <f t="shared" si="52"/>
        <v>0</v>
      </c>
      <c r="Y221" s="479">
        <f>VLOOKUP(F221,'[14]WC manor'!$F$7:$J$458,5,0)</f>
        <v>13</v>
      </c>
      <c r="Z221" s="476">
        <f t="shared" si="53"/>
        <v>0</v>
      </c>
      <c r="AA221" s="484">
        <f>VLOOKUP(E221,'[12]T6'!$B$6:$F$457,5,0)</f>
        <v>0</v>
      </c>
    </row>
    <row r="222" ht="16.5" customHeight="1" spans="1:27">
      <c r="A222" s="355">
        <v>0</v>
      </c>
      <c r="B222" s="271">
        <f t="shared" si="54"/>
        <v>216</v>
      </c>
      <c r="C222" s="271" t="s">
        <v>281</v>
      </c>
      <c r="D222" s="438">
        <v>1406110696</v>
      </c>
      <c r="E222" s="431" t="s">
        <v>281</v>
      </c>
      <c r="F222" s="432">
        <v>1406110696</v>
      </c>
      <c r="G222" s="433" t="str">
        <f>VLOOKUP(C222,'[11]List chuẩn'!$B$2:$D$512,3,0)</f>
        <v>Trần Chương Huyến</v>
      </c>
      <c r="H222" s="434">
        <f>VLOOKUP(E222,'[12]T6'!$B$6:$C$457,2,0)</f>
        <v>3698</v>
      </c>
      <c r="I222" s="434">
        <v>3694</v>
      </c>
      <c r="J222" s="450">
        <f t="shared" si="46"/>
        <v>4</v>
      </c>
      <c r="K222" s="450">
        <f t="shared" si="42"/>
        <v>4</v>
      </c>
      <c r="L222" s="450">
        <f t="shared" si="43"/>
        <v>0</v>
      </c>
      <c r="M222" s="450">
        <f t="shared" si="44"/>
        <v>0</v>
      </c>
      <c r="N222" s="450">
        <f t="shared" si="45"/>
        <v>0</v>
      </c>
      <c r="O222" s="451">
        <f t="shared" si="47"/>
        <v>26168</v>
      </c>
      <c r="P222" s="451">
        <f t="shared" si="48"/>
        <v>1308</v>
      </c>
      <c r="Q222" s="474">
        <f t="shared" si="49"/>
        <v>2617</v>
      </c>
      <c r="R222" s="475">
        <f t="shared" si="50"/>
        <v>30093</v>
      </c>
      <c r="S222" s="329">
        <v>0</v>
      </c>
      <c r="T222" s="476">
        <f t="shared" si="51"/>
        <v>30093</v>
      </c>
      <c r="U222" s="477" t="e">
        <f>[13]!vnd(T222)</f>
        <v>#NAME?</v>
      </c>
      <c r="V222" s="478" t="e">
        <f>[13]!vnd_us(R222)</f>
        <v>#NAME?</v>
      </c>
      <c r="W222" s="479">
        <f>VLOOKUP(F222,'[14]WC manor'!$F$7:$R$458,13,0)</f>
        <v>30093</v>
      </c>
      <c r="X222" s="476">
        <f t="shared" si="52"/>
        <v>0</v>
      </c>
      <c r="Y222" s="479">
        <f>VLOOKUP(F222,'[14]WC manor'!$F$7:$J$458,5,0)</f>
        <v>4</v>
      </c>
      <c r="Z222" s="476">
        <f t="shared" si="53"/>
        <v>0</v>
      </c>
      <c r="AA222" s="484">
        <f>VLOOKUP(E222,'[12]T6'!$B$6:$F$457,5,0)</f>
        <v>0</v>
      </c>
    </row>
    <row r="223" ht="16.5" customHeight="1" spans="1:27">
      <c r="A223" s="355">
        <v>0</v>
      </c>
      <c r="B223" s="271">
        <f t="shared" si="54"/>
        <v>217</v>
      </c>
      <c r="C223" s="271" t="s">
        <v>282</v>
      </c>
      <c r="D223" s="438">
        <v>1406111445</v>
      </c>
      <c r="E223" s="431" t="s">
        <v>282</v>
      </c>
      <c r="F223" s="432">
        <v>1406111445</v>
      </c>
      <c r="G223" s="433" t="str">
        <f>VLOOKUP(C223,'[11]List chuẩn'!$B$2:$D$512,3,0)</f>
        <v>Trần Thị Tố Nga</v>
      </c>
      <c r="H223" s="434">
        <f>VLOOKUP(E223,'[12]T6'!$B$6:$C$457,2,0)</f>
        <v>4258</v>
      </c>
      <c r="I223" s="434">
        <v>4243</v>
      </c>
      <c r="J223" s="450">
        <f t="shared" si="46"/>
        <v>15</v>
      </c>
      <c r="K223" s="450">
        <f t="shared" si="42"/>
        <v>10</v>
      </c>
      <c r="L223" s="450">
        <f t="shared" si="43"/>
        <v>5</v>
      </c>
      <c r="M223" s="450">
        <f t="shared" si="44"/>
        <v>0</v>
      </c>
      <c r="N223" s="450">
        <f t="shared" si="45"/>
        <v>0</v>
      </c>
      <c r="O223" s="451">
        <f t="shared" si="47"/>
        <v>104040</v>
      </c>
      <c r="P223" s="451">
        <f t="shared" si="48"/>
        <v>5202</v>
      </c>
      <c r="Q223" s="474">
        <f t="shared" si="49"/>
        <v>10404</v>
      </c>
      <c r="R223" s="475">
        <f t="shared" si="50"/>
        <v>119646</v>
      </c>
      <c r="S223" s="329">
        <v>-3454</v>
      </c>
      <c r="T223" s="476">
        <f t="shared" si="51"/>
        <v>116192</v>
      </c>
      <c r="U223" s="477" t="e">
        <f>[13]!vnd(T223)</f>
        <v>#NAME?</v>
      </c>
      <c r="V223" s="478" t="e">
        <f>[13]!vnd_us(R223)</f>
        <v>#NAME?</v>
      </c>
      <c r="W223" s="479">
        <f>VLOOKUP(F223,'[14]WC manor'!$F$7:$R$458,13,0)</f>
        <v>137411</v>
      </c>
      <c r="X223" s="476">
        <f t="shared" si="52"/>
        <v>-17765</v>
      </c>
      <c r="Y223" s="479">
        <f>VLOOKUP(F223,'[14]WC manor'!$F$7:$J$458,5,0)</f>
        <v>17</v>
      </c>
      <c r="Z223" s="476">
        <f t="shared" si="53"/>
        <v>-2</v>
      </c>
      <c r="AA223" s="484">
        <f>VLOOKUP(E223,'[12]T6'!$B$6:$F$457,5,0)</f>
        <v>0</v>
      </c>
    </row>
    <row r="224" ht="16.5" customHeight="1" spans="1:27">
      <c r="A224" s="355">
        <v>0</v>
      </c>
      <c r="B224" s="271">
        <f t="shared" si="54"/>
        <v>218</v>
      </c>
      <c r="C224" s="271" t="s">
        <v>283</v>
      </c>
      <c r="D224" s="438">
        <v>1406110697</v>
      </c>
      <c r="E224" s="431" t="s">
        <v>283</v>
      </c>
      <c r="F224" s="432">
        <v>1406110697</v>
      </c>
      <c r="G224" s="433" t="str">
        <f>VLOOKUP(C224,'[11]List chuẩn'!$B$2:$D$512,3,0)</f>
        <v>Nguyễn Thị Thanh Hà</v>
      </c>
      <c r="H224" s="434">
        <f>VLOOKUP(E224,'[12]T6'!$B$6:$C$457,2,0)</f>
        <v>5373</v>
      </c>
      <c r="I224" s="434">
        <v>5356</v>
      </c>
      <c r="J224" s="450">
        <f t="shared" si="46"/>
        <v>17</v>
      </c>
      <c r="K224" s="450">
        <f t="shared" si="42"/>
        <v>10</v>
      </c>
      <c r="L224" s="450">
        <f t="shared" si="43"/>
        <v>7</v>
      </c>
      <c r="M224" s="450">
        <f t="shared" si="44"/>
        <v>0</v>
      </c>
      <c r="N224" s="450">
        <f t="shared" si="45"/>
        <v>0</v>
      </c>
      <c r="O224" s="451">
        <f t="shared" si="47"/>
        <v>119488</v>
      </c>
      <c r="P224" s="451">
        <f t="shared" si="48"/>
        <v>5974</v>
      </c>
      <c r="Q224" s="474">
        <f t="shared" si="49"/>
        <v>11949</v>
      </c>
      <c r="R224" s="475">
        <f t="shared" si="50"/>
        <v>137411</v>
      </c>
      <c r="S224" s="329">
        <v>301471</v>
      </c>
      <c r="T224" s="476">
        <f t="shared" si="51"/>
        <v>438882</v>
      </c>
      <c r="U224" s="477" t="e">
        <f>[13]!vnd(T224)</f>
        <v>#NAME?</v>
      </c>
      <c r="V224" s="478" t="e">
        <f>[13]!vnd_us(R224)</f>
        <v>#NAME?</v>
      </c>
      <c r="W224" s="479">
        <f>VLOOKUP(F224,'[14]WC manor'!$F$7:$R$458,13,0)</f>
        <v>146294</v>
      </c>
      <c r="X224" s="476">
        <f t="shared" si="52"/>
        <v>-8883</v>
      </c>
      <c r="Y224" s="479">
        <f>VLOOKUP(F224,'[14]WC manor'!$F$7:$J$458,5,0)</f>
        <v>18</v>
      </c>
      <c r="Z224" s="476">
        <f t="shared" si="53"/>
        <v>-1</v>
      </c>
      <c r="AA224" s="484">
        <f>VLOOKUP(E224,'[12]T6'!$B$6:$F$457,5,0)</f>
        <v>0</v>
      </c>
    </row>
    <row r="225" ht="16.5" customHeight="1" spans="1:27">
      <c r="A225" s="355">
        <v>0</v>
      </c>
      <c r="B225" s="271">
        <f t="shared" si="54"/>
        <v>219</v>
      </c>
      <c r="C225" s="271" t="s">
        <v>284</v>
      </c>
      <c r="D225" s="438">
        <v>1406110698</v>
      </c>
      <c r="E225" s="431" t="s">
        <v>284</v>
      </c>
      <c r="F225" s="432">
        <v>1406110698</v>
      </c>
      <c r="G225" s="433" t="str">
        <f>VLOOKUP(C225,'[11]List chuẩn'!$B$2:$D$512,3,0)</f>
        <v>Lê Thị Thu Hương</v>
      </c>
      <c r="H225" s="434">
        <f>VLOOKUP(E225,'[12]T6'!$B$6:$C$457,2,0)</f>
        <v>2462</v>
      </c>
      <c r="I225" s="434">
        <v>2443</v>
      </c>
      <c r="J225" s="450">
        <f t="shared" si="46"/>
        <v>19</v>
      </c>
      <c r="K225" s="450">
        <f t="shared" si="42"/>
        <v>10</v>
      </c>
      <c r="L225" s="450">
        <f t="shared" si="43"/>
        <v>9</v>
      </c>
      <c r="M225" s="450">
        <f t="shared" si="44"/>
        <v>0</v>
      </c>
      <c r="N225" s="450">
        <f t="shared" si="45"/>
        <v>0</v>
      </c>
      <c r="O225" s="451">
        <f t="shared" si="47"/>
        <v>134936</v>
      </c>
      <c r="P225" s="451">
        <f t="shared" si="48"/>
        <v>6747</v>
      </c>
      <c r="Q225" s="474">
        <f t="shared" si="49"/>
        <v>13494</v>
      </c>
      <c r="R225" s="475">
        <f t="shared" si="50"/>
        <v>155177</v>
      </c>
      <c r="S225" s="329">
        <v>371790</v>
      </c>
      <c r="T225" s="476">
        <f t="shared" si="51"/>
        <v>526967</v>
      </c>
      <c r="U225" s="477" t="e">
        <f>[13]!vnd(T225)</f>
        <v>#NAME?</v>
      </c>
      <c r="V225" s="478" t="e">
        <f>[13]!vnd_us(R225)</f>
        <v>#NAME?</v>
      </c>
      <c r="W225" s="479">
        <f>VLOOKUP(F225,'[14]WC manor'!$F$7:$R$458,13,0)</f>
        <v>196813</v>
      </c>
      <c r="X225" s="476">
        <f t="shared" si="52"/>
        <v>-41636</v>
      </c>
      <c r="Y225" s="479">
        <f>VLOOKUP(F225,'[14]WC manor'!$F$7:$J$458,5,0)</f>
        <v>23</v>
      </c>
      <c r="Z225" s="476">
        <f t="shared" si="53"/>
        <v>-4</v>
      </c>
      <c r="AA225" s="484">
        <f>VLOOKUP(E225,'[12]T6'!$B$6:$F$457,5,0)</f>
        <v>0</v>
      </c>
    </row>
    <row r="226" s="220" customFormat="1" ht="16.5" customHeight="1" spans="1:27">
      <c r="A226" s="271">
        <v>1</v>
      </c>
      <c r="B226" s="271">
        <f t="shared" si="54"/>
        <v>220</v>
      </c>
      <c r="C226" s="271" t="s">
        <v>285</v>
      </c>
      <c r="D226" s="438">
        <v>1406110699</v>
      </c>
      <c r="E226" s="431" t="s">
        <v>285</v>
      </c>
      <c r="F226" s="432">
        <v>1406110699</v>
      </c>
      <c r="G226" s="433" t="str">
        <f>VLOOKUP(C226,'[11]List chuẩn'!$B$2:$D$512,3,0)</f>
        <v>Khúc Trung Kiên</v>
      </c>
      <c r="H226" s="434">
        <f>VLOOKUP(E226,'[12]T6'!$B$6:$C$457,2,0)</f>
        <v>3136</v>
      </c>
      <c r="I226" s="434">
        <v>3116</v>
      </c>
      <c r="J226" s="450">
        <f t="shared" si="46"/>
        <v>20</v>
      </c>
      <c r="K226" s="450">
        <f t="shared" si="42"/>
        <v>10</v>
      </c>
      <c r="L226" s="450">
        <f t="shared" si="43"/>
        <v>10</v>
      </c>
      <c r="M226" s="450">
        <f t="shared" si="44"/>
        <v>0</v>
      </c>
      <c r="N226" s="450">
        <f t="shared" si="45"/>
        <v>0</v>
      </c>
      <c r="O226" s="451">
        <f t="shared" si="47"/>
        <v>142660</v>
      </c>
      <c r="P226" s="451">
        <f t="shared" si="48"/>
        <v>7133</v>
      </c>
      <c r="Q226" s="474">
        <f t="shared" si="49"/>
        <v>14266</v>
      </c>
      <c r="R226" s="475">
        <f t="shared" si="50"/>
        <v>164059</v>
      </c>
      <c r="S226" s="329">
        <v>0</v>
      </c>
      <c r="T226" s="476">
        <f t="shared" si="51"/>
        <v>164059</v>
      </c>
      <c r="U226" s="477" t="e">
        <f>[13]!vnd(T226)</f>
        <v>#NAME?</v>
      </c>
      <c r="V226" s="478" t="e">
        <f>[13]!vnd_us(R226)</f>
        <v>#NAME?</v>
      </c>
      <c r="W226" s="479">
        <f>VLOOKUP(F226,'[14]WC manor'!$F$7:$R$458,13,0)</f>
        <v>119646</v>
      </c>
      <c r="X226" s="476">
        <f t="shared" si="52"/>
        <v>44413</v>
      </c>
      <c r="Y226" s="479">
        <f>VLOOKUP(F226,'[14]WC manor'!$F$7:$J$458,5,0)</f>
        <v>15</v>
      </c>
      <c r="Z226" s="476">
        <f t="shared" si="53"/>
        <v>5</v>
      </c>
      <c r="AA226" s="484">
        <f>VLOOKUP(E226,'[12]T6'!$B$6:$F$457,5,0)</f>
        <v>0</v>
      </c>
    </row>
    <row r="227" ht="16.5" customHeight="1" spans="1:27">
      <c r="A227" s="355">
        <v>0</v>
      </c>
      <c r="B227" s="271">
        <f t="shared" si="54"/>
        <v>221</v>
      </c>
      <c r="C227" s="271" t="s">
        <v>286</v>
      </c>
      <c r="D227" s="438">
        <v>1406110700</v>
      </c>
      <c r="E227" s="431" t="s">
        <v>286</v>
      </c>
      <c r="F227" s="432">
        <v>1406110700</v>
      </c>
      <c r="G227" s="433" t="str">
        <f>VLOOKUP(C227,'[11]List chuẩn'!$B$2:$D$512,3,0)</f>
        <v>Phan Đào Nguyên</v>
      </c>
      <c r="H227" s="434">
        <f>VLOOKUP(E227,'[12]T6'!$B$6:$C$457,2,0)</f>
        <v>3767</v>
      </c>
      <c r="I227" s="434">
        <v>3751</v>
      </c>
      <c r="J227" s="450">
        <f t="shared" si="46"/>
        <v>16</v>
      </c>
      <c r="K227" s="450">
        <f t="shared" si="42"/>
        <v>10</v>
      </c>
      <c r="L227" s="450">
        <f t="shared" si="43"/>
        <v>6</v>
      </c>
      <c r="M227" s="450">
        <f t="shared" si="44"/>
        <v>0</v>
      </c>
      <c r="N227" s="450">
        <f t="shared" si="45"/>
        <v>0</v>
      </c>
      <c r="O227" s="451">
        <f t="shared" si="47"/>
        <v>111764</v>
      </c>
      <c r="P227" s="451">
        <f t="shared" si="48"/>
        <v>5588</v>
      </c>
      <c r="Q227" s="474">
        <f t="shared" si="49"/>
        <v>11176</v>
      </c>
      <c r="R227" s="475">
        <f t="shared" si="50"/>
        <v>128528</v>
      </c>
      <c r="S227" s="329">
        <v>0</v>
      </c>
      <c r="T227" s="476">
        <f t="shared" si="51"/>
        <v>128528</v>
      </c>
      <c r="U227" s="477" t="e">
        <f>[13]!vnd(T227)</f>
        <v>#NAME?</v>
      </c>
      <c r="V227" s="478" t="e">
        <f>[13]!vnd_us(R227)</f>
        <v>#NAME?</v>
      </c>
      <c r="W227" s="479">
        <f>VLOOKUP(F227,'[14]WC manor'!$F$7:$R$458,13,0)</f>
        <v>119646</v>
      </c>
      <c r="X227" s="476">
        <f t="shared" si="52"/>
        <v>8882</v>
      </c>
      <c r="Y227" s="479">
        <f>VLOOKUP(F227,'[14]WC manor'!$F$7:$J$458,5,0)</f>
        <v>15</v>
      </c>
      <c r="Z227" s="476">
        <f t="shared" si="53"/>
        <v>1</v>
      </c>
      <c r="AA227" s="484">
        <f>VLOOKUP(E227,'[12]T6'!$B$6:$F$457,5,0)</f>
        <v>0</v>
      </c>
    </row>
    <row r="228" s="232" customFormat="1" ht="16.5" customHeight="1" spans="1:27">
      <c r="A228" s="505">
        <v>0</v>
      </c>
      <c r="B228" s="506">
        <f t="shared" si="54"/>
        <v>222</v>
      </c>
      <c r="C228" s="506" t="s">
        <v>287</v>
      </c>
      <c r="D228" s="507">
        <v>1406110701</v>
      </c>
      <c r="E228" s="508" t="s">
        <v>287</v>
      </c>
      <c r="F228" s="509">
        <v>1406110701</v>
      </c>
      <c r="G228" s="433" t="str">
        <f>VLOOKUP(C228,'[11]List chuẩn'!$B$2:$D$512,3,0)</f>
        <v>Nguyễn Ngọc Hồng Sơn</v>
      </c>
      <c r="H228" s="434">
        <f>VLOOKUP(E228,'[12]T6'!$B$6:$C$457,2,0)</f>
        <v>4549</v>
      </c>
      <c r="I228" s="434">
        <v>4514</v>
      </c>
      <c r="J228" s="450">
        <f t="shared" si="46"/>
        <v>35</v>
      </c>
      <c r="K228" s="450">
        <f t="shared" si="42"/>
        <v>10</v>
      </c>
      <c r="L228" s="450">
        <f t="shared" si="43"/>
        <v>10</v>
      </c>
      <c r="M228" s="450">
        <f t="shared" si="44"/>
        <v>10</v>
      </c>
      <c r="N228" s="450">
        <f t="shared" si="45"/>
        <v>5</v>
      </c>
      <c r="O228" s="451">
        <f t="shared" si="47"/>
        <v>324830</v>
      </c>
      <c r="P228" s="451">
        <f t="shared" si="48"/>
        <v>16242</v>
      </c>
      <c r="Q228" s="474">
        <f t="shared" si="49"/>
        <v>32483</v>
      </c>
      <c r="R228" s="475">
        <f t="shared" si="50"/>
        <v>373555</v>
      </c>
      <c r="S228" s="329">
        <v>0</v>
      </c>
      <c r="T228" s="476">
        <f t="shared" si="51"/>
        <v>373555</v>
      </c>
      <c r="U228" s="477" t="e">
        <f>[13]!vnd(T228)</f>
        <v>#NAME?</v>
      </c>
      <c r="V228" s="478" t="e">
        <f>[13]!vnd_us(R228)</f>
        <v>#NAME?</v>
      </c>
      <c r="W228" s="479">
        <f>VLOOKUP(F228,'[14]WC manor'!$F$7:$R$458,13,0)</f>
        <v>413680</v>
      </c>
      <c r="X228" s="476">
        <f t="shared" si="52"/>
        <v>-40125</v>
      </c>
      <c r="Y228" s="479">
        <f>VLOOKUP(F228,'[14]WC manor'!$F$7:$J$458,5,0)</f>
        <v>37</v>
      </c>
      <c r="Z228" s="476">
        <f t="shared" si="53"/>
        <v>-2</v>
      </c>
      <c r="AA228" s="484">
        <f>VLOOKUP(E228,'[12]T6'!$B$6:$F$457,5,0)</f>
        <v>0</v>
      </c>
    </row>
    <row r="229" ht="24" customHeight="1" spans="1:27">
      <c r="A229" s="355">
        <v>0</v>
      </c>
      <c r="B229" s="271">
        <f t="shared" si="54"/>
        <v>223</v>
      </c>
      <c r="C229" s="271" t="s">
        <v>288</v>
      </c>
      <c r="D229" s="438">
        <v>1406110702</v>
      </c>
      <c r="E229" s="431" t="s">
        <v>288</v>
      </c>
      <c r="F229" s="432">
        <v>1406110702</v>
      </c>
      <c r="G229" s="433" t="str">
        <f>VLOOKUP(C229,'[11]List chuẩn'!$B$2:$D$512,3,0)</f>
        <v>Trần Thị Mão</v>
      </c>
      <c r="H229" s="434">
        <f>VLOOKUP(E229,'[12]T6'!$B$6:$C$457,2,0)</f>
        <v>3589</v>
      </c>
      <c r="I229" s="434">
        <v>3571</v>
      </c>
      <c r="J229" s="450">
        <f t="shared" si="46"/>
        <v>18</v>
      </c>
      <c r="K229" s="450">
        <f t="shared" si="42"/>
        <v>10</v>
      </c>
      <c r="L229" s="450">
        <f t="shared" si="43"/>
        <v>8</v>
      </c>
      <c r="M229" s="450">
        <f t="shared" si="44"/>
        <v>0</v>
      </c>
      <c r="N229" s="450">
        <f t="shared" si="45"/>
        <v>0</v>
      </c>
      <c r="O229" s="451">
        <f t="shared" si="47"/>
        <v>127212</v>
      </c>
      <c r="P229" s="451">
        <f t="shared" si="48"/>
        <v>6361</v>
      </c>
      <c r="Q229" s="474">
        <f t="shared" si="49"/>
        <v>12721</v>
      </c>
      <c r="R229" s="475">
        <f t="shared" si="50"/>
        <v>146294</v>
      </c>
      <c r="S229" s="329">
        <v>-630724</v>
      </c>
      <c r="T229" s="476">
        <f t="shared" si="51"/>
        <v>-484430</v>
      </c>
      <c r="U229" s="477" t="e">
        <f>[13]!vnd(T229)</f>
        <v>#NAME?</v>
      </c>
      <c r="V229" s="478" t="e">
        <f>[13]!vnd_us(R229)</f>
        <v>#NAME?</v>
      </c>
      <c r="W229" s="479">
        <f>VLOOKUP(F229,'[14]WC manor'!$F$7:$R$458,13,0)</f>
        <v>146294</v>
      </c>
      <c r="X229" s="476">
        <f t="shared" si="52"/>
        <v>0</v>
      </c>
      <c r="Y229" s="479">
        <f>VLOOKUP(F229,'[14]WC manor'!$F$7:$J$458,5,0)</f>
        <v>18</v>
      </c>
      <c r="Z229" s="476">
        <f t="shared" si="53"/>
        <v>0</v>
      </c>
      <c r="AA229" s="484">
        <f>VLOOKUP(E229,'[12]T6'!$B$6:$F$457,5,0)</f>
        <v>0</v>
      </c>
    </row>
    <row r="230" s="220" customFormat="1" ht="16.5" customHeight="1" spans="1:27">
      <c r="A230" s="271">
        <v>0</v>
      </c>
      <c r="B230" s="271">
        <f t="shared" si="54"/>
        <v>224</v>
      </c>
      <c r="C230" s="271" t="s">
        <v>289</v>
      </c>
      <c r="D230" s="438">
        <v>1406110703</v>
      </c>
      <c r="E230" s="431" t="s">
        <v>289</v>
      </c>
      <c r="F230" s="432">
        <v>1406110703</v>
      </c>
      <c r="G230" s="433" t="str">
        <f>VLOOKUP(C230,'[11]List chuẩn'!$B$2:$D$512,3,0)</f>
        <v>Lê Đức Đồng</v>
      </c>
      <c r="H230" s="434">
        <f>VLOOKUP(E230,'[12]T6'!$B$6:$C$457,2,0)</f>
        <v>1745</v>
      </c>
      <c r="I230" s="434">
        <v>1737</v>
      </c>
      <c r="J230" s="450">
        <f t="shared" si="46"/>
        <v>8</v>
      </c>
      <c r="K230" s="450">
        <f t="shared" si="42"/>
        <v>8</v>
      </c>
      <c r="L230" s="450">
        <f t="shared" si="43"/>
        <v>0</v>
      </c>
      <c r="M230" s="450">
        <f t="shared" si="44"/>
        <v>0</v>
      </c>
      <c r="N230" s="450">
        <f t="shared" si="45"/>
        <v>0</v>
      </c>
      <c r="O230" s="451">
        <f t="shared" si="47"/>
        <v>52336</v>
      </c>
      <c r="P230" s="451">
        <f t="shared" si="48"/>
        <v>2617</v>
      </c>
      <c r="Q230" s="474">
        <f t="shared" si="49"/>
        <v>5234</v>
      </c>
      <c r="R230" s="475">
        <f t="shared" si="50"/>
        <v>60187</v>
      </c>
      <c r="S230" s="329">
        <v>0</v>
      </c>
      <c r="T230" s="476">
        <f t="shared" si="51"/>
        <v>60187</v>
      </c>
      <c r="U230" s="477" t="e">
        <f>[13]!vnd(T230)</f>
        <v>#NAME?</v>
      </c>
      <c r="V230" s="478" t="e">
        <f>[13]!vnd_us(R230)</f>
        <v>#NAME?</v>
      </c>
      <c r="W230" s="479">
        <f>VLOOKUP(F230,'[14]WC manor'!$F$7:$R$458,13,0)</f>
        <v>45140</v>
      </c>
      <c r="X230" s="476">
        <f t="shared" si="52"/>
        <v>15047</v>
      </c>
      <c r="Y230" s="479">
        <f>VLOOKUP(F230,'[14]WC manor'!$F$7:$J$458,5,0)</f>
        <v>6</v>
      </c>
      <c r="Z230" s="476">
        <f t="shared" si="53"/>
        <v>2</v>
      </c>
      <c r="AA230" s="484">
        <f>VLOOKUP(E230,'[12]T6'!$B$6:$F$457,5,0)</f>
        <v>0</v>
      </c>
    </row>
    <row r="231" ht="16.5" customHeight="1" spans="1:27">
      <c r="A231" s="355">
        <v>0</v>
      </c>
      <c r="B231" s="271">
        <f t="shared" si="54"/>
        <v>225</v>
      </c>
      <c r="C231" s="271" t="s">
        <v>290</v>
      </c>
      <c r="D231" s="438">
        <v>1406110704</v>
      </c>
      <c r="E231" s="431" t="s">
        <v>290</v>
      </c>
      <c r="F231" s="432">
        <v>1406110704</v>
      </c>
      <c r="G231" s="433" t="str">
        <f>VLOOKUP(C231,'[11]List chuẩn'!$B$2:$D$512,3,0)</f>
        <v>Lâm Thị Huyền</v>
      </c>
      <c r="H231" s="434">
        <f>VLOOKUP(E231,'[12]T6'!$B$6:$C$457,2,0)</f>
        <v>2163</v>
      </c>
      <c r="I231" s="434">
        <v>2139</v>
      </c>
      <c r="J231" s="450">
        <f t="shared" si="46"/>
        <v>24</v>
      </c>
      <c r="K231" s="450">
        <f t="shared" si="42"/>
        <v>10</v>
      </c>
      <c r="L231" s="450">
        <f t="shared" si="43"/>
        <v>10</v>
      </c>
      <c r="M231" s="450">
        <f t="shared" si="44"/>
        <v>4</v>
      </c>
      <c r="N231" s="450">
        <f t="shared" si="45"/>
        <v>0</v>
      </c>
      <c r="O231" s="451">
        <f t="shared" si="47"/>
        <v>180636</v>
      </c>
      <c r="P231" s="451">
        <f t="shared" si="48"/>
        <v>9032</v>
      </c>
      <c r="Q231" s="474">
        <f t="shared" si="49"/>
        <v>18064</v>
      </c>
      <c r="R231" s="475">
        <f t="shared" si="50"/>
        <v>207732</v>
      </c>
      <c r="S231" s="329">
        <v>0</v>
      </c>
      <c r="T231" s="476">
        <f t="shared" si="51"/>
        <v>207732</v>
      </c>
      <c r="U231" s="477" t="e">
        <f>[13]!vnd(T231)</f>
        <v>#NAME?</v>
      </c>
      <c r="V231" s="478" t="e">
        <f>[13]!vnd_us(R231)</f>
        <v>#NAME?</v>
      </c>
      <c r="W231" s="479">
        <f>VLOOKUP(F231,'[14]WC manor'!$F$7:$R$458,13,0)</f>
        <v>155177</v>
      </c>
      <c r="X231" s="476">
        <f t="shared" si="52"/>
        <v>52555</v>
      </c>
      <c r="Y231" s="479">
        <f>VLOOKUP(F231,'[14]WC manor'!$F$7:$J$458,5,0)</f>
        <v>19</v>
      </c>
      <c r="Z231" s="476">
        <f t="shared" si="53"/>
        <v>5</v>
      </c>
      <c r="AA231" s="484">
        <f>VLOOKUP(E231,'[12]T6'!$B$6:$F$457,5,0)</f>
        <v>0</v>
      </c>
    </row>
    <row r="232" ht="16.5" customHeight="1" spans="1:27">
      <c r="A232" s="355">
        <v>0</v>
      </c>
      <c r="B232" s="271">
        <f t="shared" si="54"/>
        <v>226</v>
      </c>
      <c r="C232" s="271" t="s">
        <v>291</v>
      </c>
      <c r="D232" s="438">
        <v>1406111645</v>
      </c>
      <c r="E232" s="431" t="s">
        <v>291</v>
      </c>
      <c r="F232" s="432">
        <v>1406111645</v>
      </c>
      <c r="G232" s="433" t="str">
        <f>VLOOKUP(C232,'[11]List chuẩn'!$B$2:$D$512,3,0)</f>
        <v>Nông Thị Minh Anh</v>
      </c>
      <c r="H232" s="434">
        <f>VLOOKUP(E232,'[12]T6'!$B$6:$C$457,2,0)</f>
        <v>3357</v>
      </c>
      <c r="I232" s="434">
        <v>3342</v>
      </c>
      <c r="J232" s="450">
        <f t="shared" si="46"/>
        <v>15</v>
      </c>
      <c r="K232" s="450">
        <f t="shared" si="42"/>
        <v>10</v>
      </c>
      <c r="L232" s="450">
        <f t="shared" si="43"/>
        <v>5</v>
      </c>
      <c r="M232" s="450">
        <f t="shared" si="44"/>
        <v>0</v>
      </c>
      <c r="N232" s="450">
        <f t="shared" si="45"/>
        <v>0</v>
      </c>
      <c r="O232" s="451">
        <f t="shared" si="47"/>
        <v>104040</v>
      </c>
      <c r="P232" s="451">
        <f t="shared" si="48"/>
        <v>5202</v>
      </c>
      <c r="Q232" s="474">
        <f t="shared" si="49"/>
        <v>10404</v>
      </c>
      <c r="R232" s="475">
        <f t="shared" si="50"/>
        <v>119646</v>
      </c>
      <c r="S232" s="329">
        <v>0</v>
      </c>
      <c r="T232" s="476">
        <f t="shared" si="51"/>
        <v>119646</v>
      </c>
      <c r="U232" s="477" t="e">
        <f>[13]!vnd(T232)</f>
        <v>#NAME?</v>
      </c>
      <c r="V232" s="478" t="e">
        <f>[13]!vnd_us(R232)</f>
        <v>#NAME?</v>
      </c>
      <c r="W232" s="479">
        <f>VLOOKUP(F232,'[14]WC manor'!$F$7:$R$458,13,0)</f>
        <v>164059</v>
      </c>
      <c r="X232" s="476">
        <f t="shared" si="52"/>
        <v>-44413</v>
      </c>
      <c r="Y232" s="479">
        <f>VLOOKUP(F232,'[14]WC manor'!$F$7:$J$458,5,0)</f>
        <v>20</v>
      </c>
      <c r="Z232" s="476">
        <f t="shared" si="53"/>
        <v>-5</v>
      </c>
      <c r="AA232" s="484">
        <f>VLOOKUP(E232,'[12]T6'!$B$6:$F$457,5,0)</f>
        <v>0</v>
      </c>
    </row>
    <row r="233" ht="16.5" customHeight="1" spans="1:27">
      <c r="A233" s="435">
        <v>1</v>
      </c>
      <c r="B233" s="271">
        <f t="shared" si="54"/>
        <v>227</v>
      </c>
      <c r="C233" s="271" t="s">
        <v>292</v>
      </c>
      <c r="D233" s="438">
        <v>1406111693</v>
      </c>
      <c r="E233" s="431" t="s">
        <v>292</v>
      </c>
      <c r="F233" s="432">
        <v>1406111693</v>
      </c>
      <c r="G233" s="433" t="str">
        <f>VLOOKUP(C233,'[11]List chuẩn'!$B$2:$D$512,3,0)</f>
        <v>Nguyễn Quốc Huy</v>
      </c>
      <c r="H233" s="434">
        <f>VLOOKUP(E233,'[12]T6'!$B$6:$C$457,2,0)</f>
        <v>1698</v>
      </c>
      <c r="I233" s="434">
        <v>1693</v>
      </c>
      <c r="J233" s="450">
        <f t="shared" si="46"/>
        <v>5</v>
      </c>
      <c r="K233" s="450">
        <f t="shared" si="42"/>
        <v>5</v>
      </c>
      <c r="L233" s="450">
        <f t="shared" si="43"/>
        <v>0</v>
      </c>
      <c r="M233" s="450">
        <f t="shared" si="44"/>
        <v>0</v>
      </c>
      <c r="N233" s="450">
        <f t="shared" si="45"/>
        <v>0</v>
      </c>
      <c r="O233" s="451">
        <f t="shared" si="47"/>
        <v>32710</v>
      </c>
      <c r="P233" s="451">
        <f t="shared" si="48"/>
        <v>1636</v>
      </c>
      <c r="Q233" s="474">
        <f t="shared" si="49"/>
        <v>3271</v>
      </c>
      <c r="R233" s="475">
        <f t="shared" si="50"/>
        <v>37617</v>
      </c>
      <c r="S233" s="329">
        <v>112850</v>
      </c>
      <c r="T233" s="476">
        <f t="shared" si="51"/>
        <v>150467</v>
      </c>
      <c r="U233" s="477" t="e">
        <f>[13]!vnd(T233)</f>
        <v>#NAME?</v>
      </c>
      <c r="V233" s="478" t="e">
        <f>[13]!vnd_us(R233)</f>
        <v>#NAME?</v>
      </c>
      <c r="W233" s="479">
        <f>VLOOKUP(F233,'[14]WC manor'!$F$7:$R$458,13,0)</f>
        <v>60187</v>
      </c>
      <c r="X233" s="476">
        <f t="shared" si="52"/>
        <v>-22570</v>
      </c>
      <c r="Y233" s="479">
        <f>VLOOKUP(F233,'[14]WC manor'!$F$7:$J$458,5,0)</f>
        <v>8</v>
      </c>
      <c r="Z233" s="476">
        <f t="shared" si="53"/>
        <v>-3</v>
      </c>
      <c r="AA233" s="484">
        <f>VLOOKUP(E233,'[12]T6'!$B$6:$F$457,5,0)</f>
        <v>0</v>
      </c>
    </row>
    <row r="234" ht="16.5" customHeight="1" spans="1:27">
      <c r="A234" s="355">
        <v>0</v>
      </c>
      <c r="B234" s="271">
        <f t="shared" si="54"/>
        <v>228</v>
      </c>
      <c r="C234" s="271" t="s">
        <v>293</v>
      </c>
      <c r="D234" s="438">
        <v>1406110706</v>
      </c>
      <c r="E234" s="431" t="s">
        <v>293</v>
      </c>
      <c r="F234" s="432">
        <v>1406110706</v>
      </c>
      <c r="G234" s="433" t="str">
        <f>VLOOKUP(C234,'[11]List chuẩn'!$B$2:$D$512,3,0)</f>
        <v>Vũ Hồng Hoa</v>
      </c>
      <c r="H234" s="434">
        <f>VLOOKUP(E234,'[12]T6'!$B$6:$C$457,2,0)</f>
        <v>1892</v>
      </c>
      <c r="I234" s="434">
        <v>1884</v>
      </c>
      <c r="J234" s="450">
        <f t="shared" si="46"/>
        <v>8</v>
      </c>
      <c r="K234" s="450">
        <f t="shared" si="42"/>
        <v>8</v>
      </c>
      <c r="L234" s="450">
        <f t="shared" si="43"/>
        <v>0</v>
      </c>
      <c r="M234" s="450">
        <f t="shared" si="44"/>
        <v>0</v>
      </c>
      <c r="N234" s="450">
        <f t="shared" si="45"/>
        <v>0</v>
      </c>
      <c r="O234" s="451">
        <f t="shared" si="47"/>
        <v>52336</v>
      </c>
      <c r="P234" s="451">
        <f t="shared" si="48"/>
        <v>2617</v>
      </c>
      <c r="Q234" s="474">
        <f t="shared" si="49"/>
        <v>5234</v>
      </c>
      <c r="R234" s="475">
        <f t="shared" si="50"/>
        <v>60187</v>
      </c>
      <c r="S234" s="329">
        <v>67710</v>
      </c>
      <c r="T234" s="476">
        <f t="shared" si="51"/>
        <v>127897</v>
      </c>
      <c r="U234" s="477" t="e">
        <f>[13]!vnd(T234)</f>
        <v>#NAME?</v>
      </c>
      <c r="V234" s="478" t="e">
        <f>[13]!vnd_us(R234)</f>
        <v>#NAME?</v>
      </c>
      <c r="W234" s="479">
        <f>VLOOKUP(F234,'[14]WC manor'!$F$7:$R$458,13,0)</f>
        <v>67710</v>
      </c>
      <c r="X234" s="476">
        <f t="shared" si="52"/>
        <v>-7523</v>
      </c>
      <c r="Y234" s="479">
        <f>VLOOKUP(F234,'[14]WC manor'!$F$7:$J$458,5,0)</f>
        <v>9</v>
      </c>
      <c r="Z234" s="476">
        <f t="shared" si="53"/>
        <v>-1</v>
      </c>
      <c r="AA234" s="484">
        <f>VLOOKUP(E234,'[12]T6'!$B$6:$F$457,5,0)</f>
        <v>0</v>
      </c>
    </row>
    <row r="235" ht="16.5" customHeight="1" spans="1:27">
      <c r="A235" s="355">
        <v>0</v>
      </c>
      <c r="B235" s="271">
        <f t="shared" si="54"/>
        <v>229</v>
      </c>
      <c r="C235" s="271" t="s">
        <v>294</v>
      </c>
      <c r="D235" s="438">
        <v>1406110707</v>
      </c>
      <c r="E235" s="431" t="s">
        <v>294</v>
      </c>
      <c r="F235" s="432">
        <v>1406110707</v>
      </c>
      <c r="G235" s="433" t="str">
        <f>VLOOKUP(C235,'[11]List chuẩn'!$B$2:$D$512,3,0)</f>
        <v>Nguyễn Thị Hoài Quy</v>
      </c>
      <c r="H235" s="434">
        <f>VLOOKUP(E235,'[12]T6'!$B$6:$C$457,2,0)</f>
        <v>1665</v>
      </c>
      <c r="I235" s="434">
        <v>1658</v>
      </c>
      <c r="J235" s="450">
        <f t="shared" si="46"/>
        <v>7</v>
      </c>
      <c r="K235" s="450">
        <f t="shared" si="42"/>
        <v>7</v>
      </c>
      <c r="L235" s="450">
        <f t="shared" si="43"/>
        <v>0</v>
      </c>
      <c r="M235" s="450">
        <f t="shared" si="44"/>
        <v>0</v>
      </c>
      <c r="N235" s="450">
        <f t="shared" si="45"/>
        <v>0</v>
      </c>
      <c r="O235" s="451">
        <f t="shared" si="47"/>
        <v>45794</v>
      </c>
      <c r="P235" s="451">
        <f t="shared" si="48"/>
        <v>2290</v>
      </c>
      <c r="Q235" s="474">
        <f t="shared" si="49"/>
        <v>4579</v>
      </c>
      <c r="R235" s="475">
        <f t="shared" si="50"/>
        <v>52663</v>
      </c>
      <c r="S235" s="329">
        <v>-52663</v>
      </c>
      <c r="T235" s="476">
        <f t="shared" si="51"/>
        <v>0</v>
      </c>
      <c r="U235" s="477" t="e">
        <f>[13]!vnd(T235)</f>
        <v>#NAME?</v>
      </c>
      <c r="V235" s="478" t="e">
        <f>[13]!vnd_us(R235)</f>
        <v>#NAME?</v>
      </c>
      <c r="W235" s="479">
        <f>VLOOKUP(F235,'[14]WC manor'!$F$7:$R$458,13,0)</f>
        <v>30093</v>
      </c>
      <c r="X235" s="476">
        <f t="shared" si="52"/>
        <v>22570</v>
      </c>
      <c r="Y235" s="479">
        <f>VLOOKUP(F235,'[14]WC manor'!$F$7:$J$458,5,0)</f>
        <v>4</v>
      </c>
      <c r="Z235" s="476">
        <f t="shared" si="53"/>
        <v>3</v>
      </c>
      <c r="AA235" s="484">
        <f>VLOOKUP(E235,'[12]T6'!$B$6:$F$457,5,0)</f>
        <v>0</v>
      </c>
    </row>
    <row r="236" ht="16.5" customHeight="1" spans="1:27">
      <c r="A236" s="355">
        <v>0</v>
      </c>
      <c r="B236" s="271">
        <f t="shared" si="54"/>
        <v>230</v>
      </c>
      <c r="C236" s="271" t="s">
        <v>2</v>
      </c>
      <c r="D236" s="438">
        <v>1406110708</v>
      </c>
      <c r="E236" s="431" t="s">
        <v>2</v>
      </c>
      <c r="F236" s="432">
        <v>1406110708</v>
      </c>
      <c r="G236" s="433" t="str">
        <f>VLOOKUP(C236,'[11]List chuẩn'!$B$2:$D$512,3,0)</f>
        <v>Vũ Thị Kim Khuyên</v>
      </c>
      <c r="H236" s="434">
        <f>VLOOKUP(E236,'[12]T6'!$B$6:$C$457,2,0)</f>
        <v>2287</v>
      </c>
      <c r="I236" s="434">
        <v>2283</v>
      </c>
      <c r="J236" s="450">
        <f t="shared" si="46"/>
        <v>4</v>
      </c>
      <c r="K236" s="450">
        <f t="shared" si="42"/>
        <v>4</v>
      </c>
      <c r="L236" s="450">
        <f t="shared" si="43"/>
        <v>0</v>
      </c>
      <c r="M236" s="450">
        <f t="shared" si="44"/>
        <v>0</v>
      </c>
      <c r="N236" s="450">
        <f t="shared" si="45"/>
        <v>0</v>
      </c>
      <c r="O236" s="451">
        <f t="shared" si="47"/>
        <v>26168</v>
      </c>
      <c r="P236" s="451">
        <f t="shared" si="48"/>
        <v>1308</v>
      </c>
      <c r="Q236" s="474">
        <f t="shared" si="49"/>
        <v>2617</v>
      </c>
      <c r="R236" s="475">
        <f t="shared" si="50"/>
        <v>30093</v>
      </c>
      <c r="S236" s="329">
        <v>55141</v>
      </c>
      <c r="T236" s="476">
        <f t="shared" si="51"/>
        <v>85234</v>
      </c>
      <c r="U236" s="477" t="e">
        <f>[13]!vnd(T236)</f>
        <v>#NAME?</v>
      </c>
      <c r="V236" s="478" t="e">
        <f>[13]!vnd_us(R236)</f>
        <v>#NAME?</v>
      </c>
      <c r="W236" s="479">
        <f>VLOOKUP(F236,'[14]WC manor'!$F$7:$R$458,13,0)</f>
        <v>185895</v>
      </c>
      <c r="X236" s="476">
        <f t="shared" si="52"/>
        <v>-155802</v>
      </c>
      <c r="Y236" s="479">
        <f>VLOOKUP(F236,'[14]WC manor'!$F$7:$J$458,5,0)</f>
        <v>22</v>
      </c>
      <c r="Z236" s="476">
        <f t="shared" si="53"/>
        <v>-18</v>
      </c>
      <c r="AA236" s="484" t="str">
        <f>VLOOKUP(E236,'[12]T6'!$B$6:$F$457,5,0)</f>
        <v>Ngày 3/7 Mr.Ngọc đã kiểm tra lại, chỉ số đúng. </v>
      </c>
    </row>
    <row r="237" ht="16.5" customHeight="1" spans="1:27">
      <c r="A237" s="355">
        <v>0</v>
      </c>
      <c r="B237" s="271">
        <f t="shared" si="54"/>
        <v>231</v>
      </c>
      <c r="C237" s="437" t="s">
        <v>3</v>
      </c>
      <c r="D237" s="438">
        <v>1406111646</v>
      </c>
      <c r="E237" s="431" t="s">
        <v>3</v>
      </c>
      <c r="F237" s="432">
        <v>1406111646</v>
      </c>
      <c r="G237" s="433" t="str">
        <f>VLOOKUP(C237,'[11]List chuẩn'!$B$2:$D$512,3,0)</f>
        <v>Nguyễn Thanh Diệu Hương</v>
      </c>
      <c r="H237" s="434">
        <f>VLOOKUP(E237,'[12]T6'!$B$6:$C$457,2,0)</f>
        <v>1999</v>
      </c>
      <c r="I237" s="434">
        <v>1987</v>
      </c>
      <c r="J237" s="450">
        <f t="shared" si="46"/>
        <v>12</v>
      </c>
      <c r="K237" s="450">
        <f t="shared" si="42"/>
        <v>10</v>
      </c>
      <c r="L237" s="450">
        <f t="shared" si="43"/>
        <v>2</v>
      </c>
      <c r="M237" s="450">
        <f t="shared" si="44"/>
        <v>0</v>
      </c>
      <c r="N237" s="450">
        <f t="shared" si="45"/>
        <v>0</v>
      </c>
      <c r="O237" s="451">
        <f t="shared" si="47"/>
        <v>80868</v>
      </c>
      <c r="P237" s="451">
        <f t="shared" si="48"/>
        <v>4043</v>
      </c>
      <c r="Q237" s="474">
        <f t="shared" si="49"/>
        <v>8087</v>
      </c>
      <c r="R237" s="475">
        <f t="shared" si="50"/>
        <v>92998</v>
      </c>
      <c r="S237" s="329">
        <v>0</v>
      </c>
      <c r="T237" s="476">
        <f t="shared" si="51"/>
        <v>92998</v>
      </c>
      <c r="U237" s="477" t="e">
        <f>[13]!vnd(T237)</f>
        <v>#NAME?</v>
      </c>
      <c r="V237" s="478" t="e">
        <f>[13]!vnd_us(R237)</f>
        <v>#NAME?</v>
      </c>
      <c r="W237" s="479">
        <f>VLOOKUP(F237,'[14]WC manor'!$F$7:$R$458,13,0)</f>
        <v>101881</v>
      </c>
      <c r="X237" s="476">
        <f t="shared" si="52"/>
        <v>-8883</v>
      </c>
      <c r="Y237" s="479">
        <f>VLOOKUP(F237,'[14]WC manor'!$F$7:$J$458,5,0)</f>
        <v>13</v>
      </c>
      <c r="Z237" s="476">
        <f t="shared" si="53"/>
        <v>-1</v>
      </c>
      <c r="AA237" s="484">
        <f>VLOOKUP(E237,'[12]T6'!$B$6:$F$457,5,0)</f>
        <v>0</v>
      </c>
    </row>
    <row r="238" s="222" customFormat="1" ht="16.5" customHeight="1" spans="1:27">
      <c r="A238" s="491">
        <v>0</v>
      </c>
      <c r="B238" s="491">
        <f t="shared" si="54"/>
        <v>232</v>
      </c>
      <c r="C238" s="491" t="s">
        <v>295</v>
      </c>
      <c r="D238" s="499">
        <v>1406110709</v>
      </c>
      <c r="E238" s="485" t="s">
        <v>295</v>
      </c>
      <c r="F238" s="500">
        <v>1406110709</v>
      </c>
      <c r="G238" s="433" t="str">
        <f>VLOOKUP(C238,'[11]List chuẩn'!$B$2:$D$512,3,0)</f>
        <v>Đỗ Thị Thu Trang</v>
      </c>
      <c r="H238" s="434">
        <f>VLOOKUP(E238,'[12]T6'!$B$6:$C$457,2,0)</f>
        <v>2433</v>
      </c>
      <c r="I238" s="434">
        <v>2417</v>
      </c>
      <c r="J238" s="450">
        <f t="shared" si="46"/>
        <v>16</v>
      </c>
      <c r="K238" s="450">
        <f t="shared" si="42"/>
        <v>10</v>
      </c>
      <c r="L238" s="450">
        <f t="shared" si="43"/>
        <v>6</v>
      </c>
      <c r="M238" s="450">
        <f t="shared" si="44"/>
        <v>0</v>
      </c>
      <c r="N238" s="450">
        <f t="shared" si="45"/>
        <v>0</v>
      </c>
      <c r="O238" s="451">
        <f t="shared" si="47"/>
        <v>111764</v>
      </c>
      <c r="P238" s="451">
        <f t="shared" si="48"/>
        <v>5588</v>
      </c>
      <c r="Q238" s="474">
        <f t="shared" si="49"/>
        <v>11176</v>
      </c>
      <c r="R238" s="475">
        <f t="shared" si="50"/>
        <v>128528</v>
      </c>
      <c r="S238" s="329">
        <v>0</v>
      </c>
      <c r="T238" s="476">
        <f t="shared" si="51"/>
        <v>128528</v>
      </c>
      <c r="U238" s="477" t="e">
        <f>[13]!vnd(T238)</f>
        <v>#NAME?</v>
      </c>
      <c r="V238" s="478" t="e">
        <f>[13]!vnd_us(R238)</f>
        <v>#NAME?</v>
      </c>
      <c r="W238" s="479">
        <f>VLOOKUP(F238,'[14]WC manor'!$F$7:$R$458,13,0)</f>
        <v>146294</v>
      </c>
      <c r="X238" s="476">
        <f t="shared" si="52"/>
        <v>-17766</v>
      </c>
      <c r="Y238" s="479">
        <f>VLOOKUP(F238,'[14]WC manor'!$F$7:$J$458,5,0)</f>
        <v>18</v>
      </c>
      <c r="Z238" s="476">
        <f t="shared" si="53"/>
        <v>-2</v>
      </c>
      <c r="AA238" s="484">
        <f>VLOOKUP(E238,'[12]T6'!$B$6:$F$457,5,0)</f>
        <v>0</v>
      </c>
    </row>
    <row r="239" ht="16.5" customHeight="1" spans="1:27">
      <c r="A239" s="435">
        <v>1</v>
      </c>
      <c r="B239" s="271">
        <f t="shared" si="54"/>
        <v>233</v>
      </c>
      <c r="C239" s="271" t="s">
        <v>296</v>
      </c>
      <c r="D239" s="438">
        <v>1406110710</v>
      </c>
      <c r="E239" s="431" t="s">
        <v>296</v>
      </c>
      <c r="F239" s="432">
        <v>1406110710</v>
      </c>
      <c r="G239" s="433" t="str">
        <f>VLOOKUP(C239,'[11]List chuẩn'!$B$2:$D$512,3,0)</f>
        <v>Vũ Vân Quỳnh</v>
      </c>
      <c r="H239" s="434">
        <f>VLOOKUP(E239,'[12]T6'!$B$6:$C$457,2,0)</f>
        <v>1906</v>
      </c>
      <c r="I239" s="434">
        <v>1899</v>
      </c>
      <c r="J239" s="450">
        <f t="shared" si="46"/>
        <v>7</v>
      </c>
      <c r="K239" s="450">
        <f t="shared" si="42"/>
        <v>7</v>
      </c>
      <c r="L239" s="450">
        <f t="shared" si="43"/>
        <v>0</v>
      </c>
      <c r="M239" s="450">
        <f t="shared" si="44"/>
        <v>0</v>
      </c>
      <c r="N239" s="450">
        <f t="shared" si="45"/>
        <v>0</v>
      </c>
      <c r="O239" s="451">
        <f t="shared" si="47"/>
        <v>45794</v>
      </c>
      <c r="P239" s="451">
        <f t="shared" si="48"/>
        <v>2290</v>
      </c>
      <c r="Q239" s="474">
        <f t="shared" si="49"/>
        <v>4579</v>
      </c>
      <c r="R239" s="475">
        <f t="shared" si="50"/>
        <v>52663</v>
      </c>
      <c r="S239" s="329">
        <v>0</v>
      </c>
      <c r="T239" s="476">
        <f t="shared" si="51"/>
        <v>52663</v>
      </c>
      <c r="U239" s="477" t="e">
        <f>[13]!vnd(T239)</f>
        <v>#NAME?</v>
      </c>
      <c r="V239" s="478" t="e">
        <f>[13]!vnd_us(R239)</f>
        <v>#NAME?</v>
      </c>
      <c r="W239" s="479">
        <f>VLOOKUP(F239,'[14]WC manor'!$F$7:$R$458,13,0)</f>
        <v>67710</v>
      </c>
      <c r="X239" s="476">
        <f t="shared" si="52"/>
        <v>-15047</v>
      </c>
      <c r="Y239" s="479">
        <f>VLOOKUP(F239,'[14]WC manor'!$F$7:$J$458,5,0)</f>
        <v>9</v>
      </c>
      <c r="Z239" s="476">
        <f t="shared" si="53"/>
        <v>-2</v>
      </c>
      <c r="AA239" s="484">
        <f>VLOOKUP(E239,'[12]T6'!$B$6:$F$457,5,0)</f>
        <v>0</v>
      </c>
    </row>
    <row r="240" ht="16.5" customHeight="1" spans="1:27">
      <c r="A240" s="436">
        <v>1</v>
      </c>
      <c r="B240" s="271">
        <f t="shared" si="54"/>
        <v>234</v>
      </c>
      <c r="C240" s="271" t="s">
        <v>297</v>
      </c>
      <c r="D240" s="438">
        <v>1406111694</v>
      </c>
      <c r="E240" s="431" t="s">
        <v>297</v>
      </c>
      <c r="F240" s="432">
        <v>1406111694</v>
      </c>
      <c r="G240" s="433" t="str">
        <f>VLOOKUP(C240,'[11]List chuẩn'!$B$2:$D$512,3,0)</f>
        <v>Phạm Thế Hùng/Nguyễn Thị Thu</v>
      </c>
      <c r="H240" s="434">
        <f>VLOOKUP(E240,'[12]T6'!$B$6:$C$457,2,0)</f>
        <v>3235</v>
      </c>
      <c r="I240" s="434">
        <v>3234</v>
      </c>
      <c r="J240" s="450">
        <f t="shared" si="46"/>
        <v>1</v>
      </c>
      <c r="K240" s="450">
        <f t="shared" si="42"/>
        <v>1</v>
      </c>
      <c r="L240" s="450">
        <f t="shared" si="43"/>
        <v>0</v>
      </c>
      <c r="M240" s="450">
        <f t="shared" si="44"/>
        <v>0</v>
      </c>
      <c r="N240" s="450">
        <f t="shared" si="45"/>
        <v>0</v>
      </c>
      <c r="O240" s="451">
        <f t="shared" si="47"/>
        <v>6542</v>
      </c>
      <c r="P240" s="451">
        <f t="shared" si="48"/>
        <v>327</v>
      </c>
      <c r="Q240" s="474">
        <f t="shared" si="49"/>
        <v>654</v>
      </c>
      <c r="R240" s="475">
        <f t="shared" si="50"/>
        <v>7523</v>
      </c>
      <c r="S240" s="329">
        <v>502354</v>
      </c>
      <c r="T240" s="476">
        <f t="shared" si="51"/>
        <v>509877</v>
      </c>
      <c r="U240" s="477" t="e">
        <f>[13]!vnd(T240)</f>
        <v>#NAME?</v>
      </c>
      <c r="V240" s="478" t="e">
        <f>[13]!vnd_us(R240)</f>
        <v>#NAME?</v>
      </c>
      <c r="W240" s="479">
        <f>VLOOKUP(F240,'[14]WC manor'!$F$7:$R$458,13,0)</f>
        <v>119646</v>
      </c>
      <c r="X240" s="476">
        <f t="shared" si="52"/>
        <v>-112123</v>
      </c>
      <c r="Y240" s="479">
        <f>VLOOKUP(F240,'[14]WC manor'!$F$7:$J$458,5,0)</f>
        <v>15</v>
      </c>
      <c r="Z240" s="476">
        <f t="shared" si="53"/>
        <v>-14</v>
      </c>
      <c r="AA240" s="484" t="str">
        <f>VLOOKUP(E240,'[12]T6'!$B$6:$F$457,5,0)</f>
        <v>Ngày 3/7 Mr.Ngọc đã kiểm tra lại, chỉ số đúng. </v>
      </c>
    </row>
    <row r="241" s="390" customFormat="1" ht="16.5" customHeight="1" spans="1:27">
      <c r="A241" s="436">
        <v>0</v>
      </c>
      <c r="B241" s="271">
        <f t="shared" si="54"/>
        <v>235</v>
      </c>
      <c r="C241" s="271" t="s">
        <v>298</v>
      </c>
      <c r="D241" s="438">
        <v>1406111695</v>
      </c>
      <c r="E241" s="431" t="s">
        <v>298</v>
      </c>
      <c r="F241" s="432">
        <v>1406111695</v>
      </c>
      <c r="G241" s="433" t="str">
        <f>VLOOKUP(C241,'[11]List chuẩn'!$B$2:$D$512,3,0)</f>
        <v>Vũ Văn Hoan </v>
      </c>
      <c r="H241" s="434">
        <f>VLOOKUP(E241,'[12]T6'!$B$6:$C$457,2,0)</f>
        <v>3667</v>
      </c>
      <c r="I241" s="434">
        <v>3666</v>
      </c>
      <c r="J241" s="450">
        <f t="shared" si="46"/>
        <v>1</v>
      </c>
      <c r="K241" s="450">
        <f t="shared" si="42"/>
        <v>1</v>
      </c>
      <c r="L241" s="450">
        <f t="shared" si="43"/>
        <v>0</v>
      </c>
      <c r="M241" s="450">
        <f t="shared" si="44"/>
        <v>0</v>
      </c>
      <c r="N241" s="450">
        <f t="shared" si="45"/>
        <v>0</v>
      </c>
      <c r="O241" s="451">
        <f t="shared" si="47"/>
        <v>6542</v>
      </c>
      <c r="P241" s="451">
        <f t="shared" si="48"/>
        <v>327</v>
      </c>
      <c r="Q241" s="474">
        <f t="shared" si="49"/>
        <v>654</v>
      </c>
      <c r="R241" s="475">
        <f t="shared" si="50"/>
        <v>7523</v>
      </c>
      <c r="S241" s="329">
        <v>112849</v>
      </c>
      <c r="T241" s="476">
        <f t="shared" si="51"/>
        <v>120372</v>
      </c>
      <c r="U241" s="477" t="e">
        <f>[13]!vnd(T241)</f>
        <v>#NAME?</v>
      </c>
      <c r="V241" s="478" t="e">
        <f>[13]!vnd_us(R241)</f>
        <v>#NAME?</v>
      </c>
      <c r="W241" s="479">
        <f>VLOOKUP(F241,'[14]WC manor'!$F$7:$R$458,13,0)</f>
        <v>45140</v>
      </c>
      <c r="X241" s="476">
        <f t="shared" si="52"/>
        <v>-37617</v>
      </c>
      <c r="Y241" s="479">
        <f>VLOOKUP(F241,'[14]WC manor'!$F$7:$J$458,5,0)</f>
        <v>6</v>
      </c>
      <c r="Z241" s="476">
        <f t="shared" si="53"/>
        <v>-5</v>
      </c>
      <c r="AA241" s="484">
        <f>VLOOKUP(E241,'[12]T6'!$B$6:$F$457,5,0)</f>
        <v>0</v>
      </c>
    </row>
    <row r="242" ht="16.5" customHeight="1" spans="1:27">
      <c r="A242" s="435">
        <v>1</v>
      </c>
      <c r="B242" s="271">
        <f t="shared" si="54"/>
        <v>236</v>
      </c>
      <c r="C242" s="271" t="s">
        <v>299</v>
      </c>
      <c r="D242" s="438">
        <v>1406110712</v>
      </c>
      <c r="E242" s="431" t="s">
        <v>299</v>
      </c>
      <c r="F242" s="432">
        <v>1406110712</v>
      </c>
      <c r="G242" s="433" t="str">
        <f>VLOOKUP(C242,'[11]List chuẩn'!$B$2:$D$512,3,0)</f>
        <v>Vũ Thúy Hường</v>
      </c>
      <c r="H242" s="434">
        <f>VLOOKUP(E242,'[12]T6'!$B$6:$C$457,2,0)</f>
        <v>2856</v>
      </c>
      <c r="I242" s="434">
        <v>2853</v>
      </c>
      <c r="J242" s="450">
        <f t="shared" si="46"/>
        <v>3</v>
      </c>
      <c r="K242" s="450">
        <f t="shared" si="42"/>
        <v>3</v>
      </c>
      <c r="L242" s="450">
        <f t="shared" si="43"/>
        <v>0</v>
      </c>
      <c r="M242" s="450">
        <f t="shared" si="44"/>
        <v>0</v>
      </c>
      <c r="N242" s="450">
        <f t="shared" si="45"/>
        <v>0</v>
      </c>
      <c r="O242" s="451">
        <f t="shared" si="47"/>
        <v>19626</v>
      </c>
      <c r="P242" s="451">
        <f t="shared" si="48"/>
        <v>981</v>
      </c>
      <c r="Q242" s="474">
        <f t="shared" si="49"/>
        <v>1963</v>
      </c>
      <c r="R242" s="475">
        <f t="shared" si="50"/>
        <v>22570</v>
      </c>
      <c r="S242" s="329">
        <v>112850</v>
      </c>
      <c r="T242" s="476">
        <f t="shared" si="51"/>
        <v>135420</v>
      </c>
      <c r="U242" s="477" t="e">
        <f>[13]!vnd(T242)</f>
        <v>#NAME?</v>
      </c>
      <c r="V242" s="478" t="e">
        <f>[13]!vnd_us(R242)</f>
        <v>#NAME?</v>
      </c>
      <c r="W242" s="479">
        <f>VLOOKUP(F242,'[14]WC manor'!$F$7:$R$458,13,0)</f>
        <v>45140</v>
      </c>
      <c r="X242" s="476">
        <f t="shared" si="52"/>
        <v>-22570</v>
      </c>
      <c r="Y242" s="479">
        <f>VLOOKUP(F242,'[14]WC manor'!$F$7:$J$458,5,0)</f>
        <v>6</v>
      </c>
      <c r="Z242" s="476">
        <f t="shared" si="53"/>
        <v>-3</v>
      </c>
      <c r="AA242" s="484">
        <f>VLOOKUP(E242,'[12]T6'!$B$6:$F$457,5,0)</f>
        <v>0</v>
      </c>
    </row>
    <row r="243" ht="16.5" customHeight="1" spans="1:27">
      <c r="A243" s="435">
        <v>1</v>
      </c>
      <c r="B243" s="271">
        <f t="shared" si="54"/>
        <v>237</v>
      </c>
      <c r="C243" s="271" t="s">
        <v>300</v>
      </c>
      <c r="D243" s="438">
        <v>1406110713</v>
      </c>
      <c r="E243" s="431" t="s">
        <v>300</v>
      </c>
      <c r="F243" s="432">
        <v>1406110713</v>
      </c>
      <c r="G243" s="433" t="str">
        <f>VLOOKUP(C243,'[11]List chuẩn'!$B$2:$D$512,3,0)</f>
        <v>Nguyễn Thu Hồng</v>
      </c>
      <c r="H243" s="434">
        <f>VLOOKUP(E243,'[12]T6'!$B$6:$C$457,2,0)</f>
        <v>3779</v>
      </c>
      <c r="I243" s="434">
        <v>3748</v>
      </c>
      <c r="J243" s="450">
        <f t="shared" si="46"/>
        <v>31</v>
      </c>
      <c r="K243" s="450">
        <f t="shared" si="42"/>
        <v>10</v>
      </c>
      <c r="L243" s="450">
        <f t="shared" si="43"/>
        <v>10</v>
      </c>
      <c r="M243" s="450">
        <f t="shared" si="44"/>
        <v>10</v>
      </c>
      <c r="N243" s="450">
        <f t="shared" si="45"/>
        <v>1</v>
      </c>
      <c r="O243" s="451">
        <f t="shared" si="47"/>
        <v>255046</v>
      </c>
      <c r="P243" s="451">
        <f t="shared" si="48"/>
        <v>12752</v>
      </c>
      <c r="Q243" s="474">
        <f t="shared" si="49"/>
        <v>25505</v>
      </c>
      <c r="R243" s="475">
        <f t="shared" si="50"/>
        <v>293303</v>
      </c>
      <c r="S243" s="329">
        <v>273240</v>
      </c>
      <c r="T243" s="476">
        <f t="shared" si="51"/>
        <v>566543</v>
      </c>
      <c r="U243" s="477" t="e">
        <f>[13]!vnd(T243)</f>
        <v>#NAME?</v>
      </c>
      <c r="V243" s="478" t="e">
        <f>[13]!vnd_us(R243)</f>
        <v>#NAME?</v>
      </c>
      <c r="W243" s="479">
        <f>VLOOKUP(F243,'[14]WC manor'!$F$7:$R$458,13,0)</f>
        <v>273240</v>
      </c>
      <c r="X243" s="476">
        <f t="shared" si="52"/>
        <v>20063</v>
      </c>
      <c r="Y243" s="479">
        <f>VLOOKUP(F243,'[14]WC manor'!$F$7:$J$458,5,0)</f>
        <v>30</v>
      </c>
      <c r="Z243" s="476">
        <f t="shared" si="53"/>
        <v>1</v>
      </c>
      <c r="AA243" s="484">
        <f>VLOOKUP(E243,'[12]T6'!$B$6:$F$457,5,0)</f>
        <v>0</v>
      </c>
    </row>
    <row r="244" ht="16.5" customHeight="1" spans="1:27">
      <c r="A244" s="355">
        <v>0</v>
      </c>
      <c r="B244" s="271">
        <f t="shared" si="54"/>
        <v>238</v>
      </c>
      <c r="C244" s="271" t="s">
        <v>301</v>
      </c>
      <c r="D244" s="438">
        <v>1406110714</v>
      </c>
      <c r="E244" s="431" t="s">
        <v>301</v>
      </c>
      <c r="F244" s="432">
        <v>1406110714</v>
      </c>
      <c r="G244" s="433" t="str">
        <f>VLOOKUP(C244,'[11]List chuẩn'!$B$2:$D$512,3,0)</f>
        <v>Lê Thị Hải Bình</v>
      </c>
      <c r="H244" s="434">
        <f>VLOOKUP(E244,'[12]T6'!$B$6:$C$457,2,0)</f>
        <v>3335</v>
      </c>
      <c r="I244" s="434">
        <v>3319</v>
      </c>
      <c r="J244" s="450">
        <f t="shared" si="46"/>
        <v>16</v>
      </c>
      <c r="K244" s="450">
        <f t="shared" si="42"/>
        <v>10</v>
      </c>
      <c r="L244" s="450">
        <f t="shared" si="43"/>
        <v>6</v>
      </c>
      <c r="M244" s="450">
        <f t="shared" si="44"/>
        <v>0</v>
      </c>
      <c r="N244" s="450">
        <f t="shared" si="45"/>
        <v>0</v>
      </c>
      <c r="O244" s="451">
        <f t="shared" si="47"/>
        <v>111764</v>
      </c>
      <c r="P244" s="451">
        <f t="shared" si="48"/>
        <v>5588</v>
      </c>
      <c r="Q244" s="474">
        <f t="shared" si="49"/>
        <v>11176</v>
      </c>
      <c r="R244" s="475">
        <f t="shared" si="50"/>
        <v>128528</v>
      </c>
      <c r="S244" s="329">
        <v>239292</v>
      </c>
      <c r="T244" s="476">
        <f t="shared" si="51"/>
        <v>367820</v>
      </c>
      <c r="U244" s="477" t="e">
        <f>[13]!vnd(T244)</f>
        <v>#NAME?</v>
      </c>
      <c r="V244" s="478" t="e">
        <f>[13]!vnd_us(R244)</f>
        <v>#NAME?</v>
      </c>
      <c r="W244" s="479">
        <f>VLOOKUP(F244,'[14]WC manor'!$F$7:$R$458,13,0)</f>
        <v>110764</v>
      </c>
      <c r="X244" s="476">
        <f t="shared" si="52"/>
        <v>17764</v>
      </c>
      <c r="Y244" s="479">
        <f>VLOOKUP(F244,'[14]WC manor'!$F$7:$J$458,5,0)</f>
        <v>14</v>
      </c>
      <c r="Z244" s="476">
        <f t="shared" si="53"/>
        <v>2</v>
      </c>
      <c r="AA244" s="484">
        <f>VLOOKUP(E244,'[12]T6'!$B$6:$F$457,5,0)</f>
        <v>0</v>
      </c>
    </row>
    <row r="245" ht="16.5" customHeight="1" spans="1:27">
      <c r="A245" s="355"/>
      <c r="B245" s="271">
        <f t="shared" si="54"/>
        <v>239</v>
      </c>
      <c r="C245" s="271" t="s">
        <v>302</v>
      </c>
      <c r="D245" s="438">
        <v>1406110715</v>
      </c>
      <c r="E245" s="431" t="s">
        <v>302</v>
      </c>
      <c r="F245" s="432">
        <v>1406110715</v>
      </c>
      <c r="G245" s="433" t="str">
        <f>VLOOKUP(C245,'[11]List chuẩn'!$B$2:$D$512,3,0)</f>
        <v>Nguyễn Hồng Nga</v>
      </c>
      <c r="H245" s="434">
        <f>VLOOKUP(E245,'[12]T6'!$B$6:$C$457,2,0)</f>
        <v>5894</v>
      </c>
      <c r="I245" s="434">
        <v>5860</v>
      </c>
      <c r="J245" s="450">
        <f t="shared" si="46"/>
        <v>34</v>
      </c>
      <c r="K245" s="450">
        <f t="shared" si="42"/>
        <v>10</v>
      </c>
      <c r="L245" s="450">
        <f t="shared" si="43"/>
        <v>10</v>
      </c>
      <c r="M245" s="450">
        <f t="shared" si="44"/>
        <v>10</v>
      </c>
      <c r="N245" s="450">
        <f t="shared" si="45"/>
        <v>4</v>
      </c>
      <c r="O245" s="451">
        <f t="shared" si="47"/>
        <v>307384</v>
      </c>
      <c r="P245" s="451">
        <f t="shared" si="48"/>
        <v>15369</v>
      </c>
      <c r="Q245" s="474">
        <f t="shared" si="49"/>
        <v>30738</v>
      </c>
      <c r="R245" s="475">
        <f t="shared" si="50"/>
        <v>353491</v>
      </c>
      <c r="S245" s="329">
        <v>293303</v>
      </c>
      <c r="T245" s="476">
        <f t="shared" si="51"/>
        <v>646794</v>
      </c>
      <c r="U245" s="477" t="e">
        <f>[13]!vnd(T245)</f>
        <v>#NAME?</v>
      </c>
      <c r="V245" s="478" t="e">
        <f>[13]!vnd_us(R245)</f>
        <v>#NAME?</v>
      </c>
      <c r="W245" s="479">
        <f>VLOOKUP(F245,'[14]WC manor'!$F$7:$R$458,13,0)</f>
        <v>293303</v>
      </c>
      <c r="X245" s="476">
        <f t="shared" si="52"/>
        <v>60188</v>
      </c>
      <c r="Y245" s="479">
        <f>VLOOKUP(F245,'[14]WC manor'!$F$7:$J$458,5,0)</f>
        <v>31</v>
      </c>
      <c r="Z245" s="476">
        <f t="shared" si="53"/>
        <v>3</v>
      </c>
      <c r="AA245" s="484">
        <f>VLOOKUP(E245,'[12]T6'!$B$6:$F$457,5,0)</f>
        <v>0</v>
      </c>
    </row>
    <row r="246" ht="16.5" customHeight="1" spans="1:27">
      <c r="A246" s="435">
        <v>1</v>
      </c>
      <c r="B246" s="271">
        <f t="shared" si="54"/>
        <v>240</v>
      </c>
      <c r="C246" s="271" t="s">
        <v>303</v>
      </c>
      <c r="D246" s="438">
        <v>1406110716</v>
      </c>
      <c r="E246" s="431" t="s">
        <v>303</v>
      </c>
      <c r="F246" s="432">
        <v>1406110716</v>
      </c>
      <c r="G246" s="433" t="str">
        <f>VLOOKUP(C246,'[11]List chuẩn'!$B$2:$D$512,3,0)</f>
        <v>Nguyễn Thị Bích Huệ</v>
      </c>
      <c r="H246" s="434">
        <f>VLOOKUP(E246,'[12]T6'!$B$6:$C$457,2,0)</f>
        <v>4607</v>
      </c>
      <c r="I246" s="434">
        <v>4589</v>
      </c>
      <c r="J246" s="450">
        <f t="shared" si="46"/>
        <v>18</v>
      </c>
      <c r="K246" s="450">
        <f t="shared" si="42"/>
        <v>10</v>
      </c>
      <c r="L246" s="450">
        <f t="shared" si="43"/>
        <v>8</v>
      </c>
      <c r="M246" s="450">
        <f t="shared" si="44"/>
        <v>0</v>
      </c>
      <c r="N246" s="450">
        <f t="shared" si="45"/>
        <v>0</v>
      </c>
      <c r="O246" s="451">
        <f t="shared" si="47"/>
        <v>127212</v>
      </c>
      <c r="P246" s="451">
        <f t="shared" si="48"/>
        <v>6361</v>
      </c>
      <c r="Q246" s="474">
        <f t="shared" si="49"/>
        <v>12721</v>
      </c>
      <c r="R246" s="475">
        <f t="shared" si="50"/>
        <v>146294</v>
      </c>
      <c r="S246" s="329">
        <v>-207732</v>
      </c>
      <c r="T246" s="476">
        <f t="shared" si="51"/>
        <v>-61438</v>
      </c>
      <c r="U246" s="477" t="e">
        <f>[13]!vnd(T246)</f>
        <v>#NAME?</v>
      </c>
      <c r="V246" s="478" t="e">
        <f>[13]!vnd_us(R246)</f>
        <v>#NAME?</v>
      </c>
      <c r="W246" s="479">
        <f>VLOOKUP(F246,'[14]WC manor'!$F$7:$R$458,13,0)</f>
        <v>207732</v>
      </c>
      <c r="X246" s="476">
        <f t="shared" si="52"/>
        <v>-61438</v>
      </c>
      <c r="Y246" s="479">
        <f>VLOOKUP(F246,'[14]WC manor'!$F$7:$J$458,5,0)</f>
        <v>24</v>
      </c>
      <c r="Z246" s="476">
        <f t="shared" si="53"/>
        <v>-6</v>
      </c>
      <c r="AA246" s="484">
        <f>VLOOKUP(E246,'[12]T6'!$B$6:$F$457,5,0)</f>
        <v>0</v>
      </c>
    </row>
    <row r="247" ht="16.5" customHeight="1" spans="1:27">
      <c r="A247" s="436">
        <v>1</v>
      </c>
      <c r="B247" s="271">
        <f t="shared" si="54"/>
        <v>241</v>
      </c>
      <c r="C247" s="271" t="s">
        <v>304</v>
      </c>
      <c r="D247" s="438">
        <v>1406110717</v>
      </c>
      <c r="E247" s="431" t="s">
        <v>304</v>
      </c>
      <c r="F247" s="432">
        <v>1406110717</v>
      </c>
      <c r="G247" s="433" t="str">
        <f>VLOOKUP(C247,'[11]List chuẩn'!$B$2:$D$512,3,0)</f>
        <v>Lê Trung Hiếu</v>
      </c>
      <c r="H247" s="434">
        <f>VLOOKUP(E247,'[12]T6'!$B$6:$C$457,2,0)</f>
        <v>4287</v>
      </c>
      <c r="I247" s="434">
        <v>4278</v>
      </c>
      <c r="J247" s="450">
        <f t="shared" si="46"/>
        <v>9</v>
      </c>
      <c r="K247" s="450">
        <f t="shared" si="42"/>
        <v>9</v>
      </c>
      <c r="L247" s="450">
        <f t="shared" si="43"/>
        <v>0</v>
      </c>
      <c r="M247" s="450">
        <f t="shared" si="44"/>
        <v>0</v>
      </c>
      <c r="N247" s="450">
        <f t="shared" si="45"/>
        <v>0</v>
      </c>
      <c r="O247" s="451">
        <f t="shared" si="47"/>
        <v>58878</v>
      </c>
      <c r="P247" s="451">
        <f t="shared" si="48"/>
        <v>2944</v>
      </c>
      <c r="Q247" s="474">
        <f t="shared" si="49"/>
        <v>5888</v>
      </c>
      <c r="R247" s="475">
        <f t="shared" si="50"/>
        <v>67710</v>
      </c>
      <c r="S247" s="329">
        <v>60186</v>
      </c>
      <c r="T247" s="476">
        <f t="shared" si="51"/>
        <v>127896</v>
      </c>
      <c r="U247" s="477" t="e">
        <f>[13]!vnd(T247)</f>
        <v>#NAME?</v>
      </c>
      <c r="V247" s="478" t="e">
        <f>[13]!vnd_us(R247)</f>
        <v>#NAME?</v>
      </c>
      <c r="W247" s="479">
        <f>VLOOKUP(F247,'[14]WC manor'!$F$7:$R$458,13,0)</f>
        <v>45140</v>
      </c>
      <c r="X247" s="476">
        <f t="shared" si="52"/>
        <v>22570</v>
      </c>
      <c r="Y247" s="479">
        <f>VLOOKUP(F247,'[14]WC manor'!$F$7:$J$458,5,0)</f>
        <v>6</v>
      </c>
      <c r="Z247" s="476">
        <f t="shared" si="53"/>
        <v>3</v>
      </c>
      <c r="AA247" s="484">
        <f>VLOOKUP(E247,'[12]T6'!$B$6:$F$457,5,0)</f>
        <v>0</v>
      </c>
    </row>
    <row r="248" ht="16.5" customHeight="1" spans="1:27">
      <c r="A248" s="436">
        <v>1</v>
      </c>
      <c r="B248" s="271">
        <f t="shared" si="54"/>
        <v>242</v>
      </c>
      <c r="C248" s="271" t="s">
        <v>305</v>
      </c>
      <c r="D248" s="438">
        <v>1406110718</v>
      </c>
      <c r="E248" s="431" t="s">
        <v>305</v>
      </c>
      <c r="F248" s="432">
        <v>1406110718</v>
      </c>
      <c r="G248" s="433" t="str">
        <f>VLOOKUP(C248,'[11]List chuẩn'!$B$2:$D$512,3,0)</f>
        <v>Nguyễn Thị Thuý Loan</v>
      </c>
      <c r="H248" s="434">
        <f>VLOOKUP(E248,'[12]T6'!$B$6:$C$457,2,0)</f>
        <v>2211</v>
      </c>
      <c r="I248" s="434">
        <v>2199</v>
      </c>
      <c r="J248" s="450">
        <f t="shared" si="46"/>
        <v>12</v>
      </c>
      <c r="K248" s="450">
        <f t="shared" si="42"/>
        <v>10</v>
      </c>
      <c r="L248" s="450">
        <f t="shared" si="43"/>
        <v>2</v>
      </c>
      <c r="M248" s="450">
        <f t="shared" si="44"/>
        <v>0</v>
      </c>
      <c r="N248" s="450">
        <f t="shared" si="45"/>
        <v>0</v>
      </c>
      <c r="O248" s="451">
        <f t="shared" si="47"/>
        <v>80868</v>
      </c>
      <c r="P248" s="451">
        <f t="shared" si="48"/>
        <v>4043</v>
      </c>
      <c r="Q248" s="474">
        <f t="shared" si="49"/>
        <v>8087</v>
      </c>
      <c r="R248" s="475">
        <f t="shared" si="50"/>
        <v>92998</v>
      </c>
      <c r="S248" s="329">
        <v>0</v>
      </c>
      <c r="T248" s="476">
        <f t="shared" si="51"/>
        <v>92998</v>
      </c>
      <c r="U248" s="477" t="e">
        <f>[13]!vnd(T248)</f>
        <v>#NAME?</v>
      </c>
      <c r="V248" s="478" t="e">
        <f>[13]!vnd_us(R248)</f>
        <v>#NAME?</v>
      </c>
      <c r="W248" s="479">
        <f>VLOOKUP(F248,'[14]WC manor'!$F$7:$R$458,13,0)</f>
        <v>52663</v>
      </c>
      <c r="X248" s="476">
        <f t="shared" si="52"/>
        <v>40335</v>
      </c>
      <c r="Y248" s="479">
        <f>VLOOKUP(F248,'[14]WC manor'!$F$7:$J$458,5,0)</f>
        <v>7</v>
      </c>
      <c r="Z248" s="476">
        <f t="shared" si="53"/>
        <v>5</v>
      </c>
      <c r="AA248" s="484">
        <f>VLOOKUP(E248,'[12]T6'!$B$6:$F$457,5,0)</f>
        <v>0</v>
      </c>
    </row>
    <row r="249" ht="16.5" customHeight="1" spans="1:27">
      <c r="A249" s="355">
        <v>0</v>
      </c>
      <c r="B249" s="271">
        <f t="shared" si="54"/>
        <v>243</v>
      </c>
      <c r="C249" s="271" t="s">
        <v>306</v>
      </c>
      <c r="D249" s="438">
        <v>1406110719</v>
      </c>
      <c r="E249" s="431" t="s">
        <v>306</v>
      </c>
      <c r="F249" s="432">
        <v>1406110719</v>
      </c>
      <c r="G249" s="433" t="str">
        <f>VLOOKUP(C249,'[11]List chuẩn'!$B$2:$D$512,3,0)</f>
        <v>Trần Cao Công</v>
      </c>
      <c r="H249" s="434">
        <f>VLOOKUP(E249,'[12]T6'!$B$6:$C$457,2,0)</f>
        <v>1305</v>
      </c>
      <c r="I249" s="434">
        <v>1303</v>
      </c>
      <c r="J249" s="450">
        <f t="shared" si="46"/>
        <v>2</v>
      </c>
      <c r="K249" s="450">
        <f t="shared" si="42"/>
        <v>2</v>
      </c>
      <c r="L249" s="450">
        <f t="shared" si="43"/>
        <v>0</v>
      </c>
      <c r="M249" s="450">
        <f t="shared" si="44"/>
        <v>0</v>
      </c>
      <c r="N249" s="450">
        <f t="shared" si="45"/>
        <v>0</v>
      </c>
      <c r="O249" s="451">
        <f t="shared" si="47"/>
        <v>13084</v>
      </c>
      <c r="P249" s="451">
        <f t="shared" si="48"/>
        <v>654</v>
      </c>
      <c r="Q249" s="474">
        <f t="shared" si="49"/>
        <v>1308</v>
      </c>
      <c r="R249" s="475">
        <f t="shared" si="50"/>
        <v>15046</v>
      </c>
      <c r="S249" s="329">
        <v>0</v>
      </c>
      <c r="T249" s="476">
        <f t="shared" si="51"/>
        <v>15046</v>
      </c>
      <c r="U249" s="477" t="e">
        <f>[13]!vnd(T249)</f>
        <v>#NAME?</v>
      </c>
      <c r="V249" s="478" t="e">
        <f>[13]!vnd_us(R249)</f>
        <v>#NAME?</v>
      </c>
      <c r="W249" s="479">
        <f>VLOOKUP(F249,'[14]WC manor'!$F$7:$R$458,13,0)</f>
        <v>0</v>
      </c>
      <c r="X249" s="476">
        <f t="shared" si="52"/>
        <v>15046</v>
      </c>
      <c r="Y249" s="479">
        <f>VLOOKUP(F249,'[14]WC manor'!$F$7:$J$458,5,0)</f>
        <v>0</v>
      </c>
      <c r="Z249" s="476">
        <f t="shared" si="53"/>
        <v>2</v>
      </c>
      <c r="AA249" s="484">
        <f>VLOOKUP(E249,'[12]T6'!$B$6:$F$457,5,0)</f>
        <v>0</v>
      </c>
    </row>
    <row r="250" ht="16.5" customHeight="1" spans="1:27">
      <c r="A250" s="355">
        <v>0</v>
      </c>
      <c r="B250" s="271">
        <f t="shared" si="54"/>
        <v>244</v>
      </c>
      <c r="C250" s="271" t="s">
        <v>307</v>
      </c>
      <c r="D250" s="438">
        <v>1406111647</v>
      </c>
      <c r="E250" s="431" t="s">
        <v>307</v>
      </c>
      <c r="F250" s="432">
        <v>1406111647</v>
      </c>
      <c r="G250" s="433" t="str">
        <f>VLOOKUP(C250,'[11]List chuẩn'!$B$2:$D$512,3,0)</f>
        <v>Đoàn Thị Phương Thảo</v>
      </c>
      <c r="H250" s="434">
        <f>VLOOKUP(E250,'[12]T6'!$B$6:$C$457,2,0)</f>
        <v>8985</v>
      </c>
      <c r="I250" s="434">
        <v>8918</v>
      </c>
      <c r="J250" s="450">
        <f t="shared" si="46"/>
        <v>67</v>
      </c>
      <c r="K250" s="450">
        <f t="shared" si="42"/>
        <v>10</v>
      </c>
      <c r="L250" s="450">
        <f t="shared" si="43"/>
        <v>10</v>
      </c>
      <c r="M250" s="450">
        <f t="shared" si="44"/>
        <v>10</v>
      </c>
      <c r="N250" s="450">
        <f t="shared" si="45"/>
        <v>37</v>
      </c>
      <c r="O250" s="451">
        <f t="shared" si="47"/>
        <v>883102</v>
      </c>
      <c r="P250" s="451">
        <f t="shared" si="48"/>
        <v>44155</v>
      </c>
      <c r="Q250" s="474">
        <f t="shared" si="49"/>
        <v>88310</v>
      </c>
      <c r="R250" s="475">
        <f t="shared" si="50"/>
        <v>1015567</v>
      </c>
      <c r="S250" s="329">
        <v>1890694</v>
      </c>
      <c r="T250" s="476">
        <f t="shared" si="51"/>
        <v>2906261</v>
      </c>
      <c r="U250" s="477" t="e">
        <f>[13]!vnd(T250)</f>
        <v>#NAME?</v>
      </c>
      <c r="V250" s="478" t="e">
        <f>[13]!vnd_us(R250)</f>
        <v>#NAME?</v>
      </c>
      <c r="W250" s="479">
        <f>VLOOKUP(F250,'[14]WC manor'!$F$7:$R$458,13,0)</f>
        <v>955378</v>
      </c>
      <c r="X250" s="476">
        <f t="shared" si="52"/>
        <v>60189</v>
      </c>
      <c r="Y250" s="479">
        <f>VLOOKUP(F250,'[14]WC manor'!$F$7:$J$458,5,0)</f>
        <v>64</v>
      </c>
      <c r="Z250" s="476">
        <f t="shared" si="53"/>
        <v>3</v>
      </c>
      <c r="AA250" s="484">
        <f>VLOOKUP(E250,'[12]T6'!$B$6:$F$457,5,0)</f>
        <v>0</v>
      </c>
    </row>
    <row r="251" ht="16.5" customHeight="1" spans="1:27">
      <c r="A251" s="355">
        <v>0</v>
      </c>
      <c r="B251" s="271">
        <f t="shared" si="54"/>
        <v>245</v>
      </c>
      <c r="C251" s="437" t="s">
        <v>308</v>
      </c>
      <c r="D251" s="438">
        <v>1406111095</v>
      </c>
      <c r="E251" s="431" t="s">
        <v>308</v>
      </c>
      <c r="F251" s="432">
        <v>1406111095</v>
      </c>
      <c r="G251" s="433" t="str">
        <f>VLOOKUP(C251,'[11]List chuẩn'!$B$2:$D$512,3,0)</f>
        <v>Đỗ Văn Hoà</v>
      </c>
      <c r="H251" s="434">
        <f>VLOOKUP(E251,'[12]T6'!$B$6:$C$457,2,0)</f>
        <v>774</v>
      </c>
      <c r="I251" s="434">
        <v>774</v>
      </c>
      <c r="J251" s="450">
        <f t="shared" si="46"/>
        <v>0</v>
      </c>
      <c r="K251" s="450">
        <f t="shared" si="42"/>
        <v>0</v>
      </c>
      <c r="L251" s="450">
        <f t="shared" si="43"/>
        <v>0</v>
      </c>
      <c r="M251" s="450">
        <f t="shared" si="44"/>
        <v>0</v>
      </c>
      <c r="N251" s="450">
        <f t="shared" si="45"/>
        <v>0</v>
      </c>
      <c r="O251" s="451">
        <f t="shared" si="47"/>
        <v>0</v>
      </c>
      <c r="P251" s="451">
        <f t="shared" si="48"/>
        <v>0</v>
      </c>
      <c r="Q251" s="474">
        <f t="shared" si="49"/>
        <v>0</v>
      </c>
      <c r="R251" s="475">
        <f t="shared" si="50"/>
        <v>0</v>
      </c>
      <c r="S251" s="329">
        <v>30093</v>
      </c>
      <c r="T251" s="476">
        <f t="shared" si="51"/>
        <v>30093</v>
      </c>
      <c r="U251" s="477" t="e">
        <f>[13]!vnd(T251)</f>
        <v>#NAME?</v>
      </c>
      <c r="V251" s="478" t="e">
        <f>[13]!vnd_us(R251)</f>
        <v>#NAME?</v>
      </c>
      <c r="W251" s="479">
        <f>VLOOKUP(F251,'[14]WC manor'!$F$7:$R$458,13,0)</f>
        <v>0</v>
      </c>
      <c r="X251" s="476">
        <f t="shared" si="52"/>
        <v>0</v>
      </c>
      <c r="Y251" s="479">
        <f>VLOOKUP(F251,'[14]WC manor'!$F$7:$J$458,5,0)</f>
        <v>0</v>
      </c>
      <c r="Z251" s="476">
        <f t="shared" si="53"/>
        <v>0</v>
      </c>
      <c r="AA251" s="484">
        <f>VLOOKUP(E251,'[12]T6'!$B$6:$F$457,5,0)</f>
        <v>0</v>
      </c>
    </row>
    <row r="252" ht="16.5" customHeight="1" spans="1:27">
      <c r="A252" s="271">
        <v>1</v>
      </c>
      <c r="B252" s="271">
        <f t="shared" si="54"/>
        <v>246</v>
      </c>
      <c r="C252" s="271" t="s">
        <v>309</v>
      </c>
      <c r="D252" s="438">
        <v>1406111696</v>
      </c>
      <c r="E252" s="431" t="s">
        <v>309</v>
      </c>
      <c r="F252" s="432">
        <v>1406111696</v>
      </c>
      <c r="G252" s="433" t="str">
        <f>VLOOKUP(C252,'[11]List chuẩn'!$B$2:$D$512,3,0)</f>
        <v>Nguyễn Thị Hồng Vân</v>
      </c>
      <c r="H252" s="434">
        <f>VLOOKUP(E252,'[12]T6'!$B$6:$C$457,2,0)</f>
        <v>2017</v>
      </c>
      <c r="I252" s="434">
        <v>2007</v>
      </c>
      <c r="J252" s="450">
        <f t="shared" si="46"/>
        <v>10</v>
      </c>
      <c r="K252" s="450">
        <f t="shared" si="42"/>
        <v>10</v>
      </c>
      <c r="L252" s="450">
        <f t="shared" si="43"/>
        <v>0</v>
      </c>
      <c r="M252" s="450">
        <f t="shared" si="44"/>
        <v>0</v>
      </c>
      <c r="N252" s="450">
        <f t="shared" si="45"/>
        <v>0</v>
      </c>
      <c r="O252" s="451">
        <f t="shared" si="47"/>
        <v>65420</v>
      </c>
      <c r="P252" s="451">
        <f t="shared" si="48"/>
        <v>3271</v>
      </c>
      <c r="Q252" s="474">
        <f t="shared" si="49"/>
        <v>6542</v>
      </c>
      <c r="R252" s="475">
        <f t="shared" si="50"/>
        <v>75233</v>
      </c>
      <c r="S252" s="329">
        <v>60187</v>
      </c>
      <c r="T252" s="476">
        <f t="shared" si="51"/>
        <v>135420</v>
      </c>
      <c r="U252" s="477" t="e">
        <f>[13]!vnd(T252)</f>
        <v>#NAME?</v>
      </c>
      <c r="V252" s="478" t="e">
        <f>[13]!vnd_us(R252)</f>
        <v>#NAME?</v>
      </c>
      <c r="W252" s="479">
        <f>VLOOKUP(F252,'[14]WC manor'!$F$7:$R$458,13,0)</f>
        <v>60187</v>
      </c>
      <c r="X252" s="476">
        <f t="shared" si="52"/>
        <v>15046</v>
      </c>
      <c r="Y252" s="479">
        <f>VLOOKUP(F252,'[14]WC manor'!$F$7:$J$458,5,0)</f>
        <v>8</v>
      </c>
      <c r="Z252" s="476">
        <f t="shared" si="53"/>
        <v>2</v>
      </c>
      <c r="AA252" s="484">
        <f>VLOOKUP(E252,'[12]T6'!$B$6:$F$457,5,0)</f>
        <v>0</v>
      </c>
    </row>
    <row r="253" s="220" customFormat="1" ht="16.5" customHeight="1" spans="1:27">
      <c r="A253" s="271">
        <v>0</v>
      </c>
      <c r="B253" s="271">
        <f t="shared" si="54"/>
        <v>247</v>
      </c>
      <c r="C253" s="271" t="s">
        <v>310</v>
      </c>
      <c r="D253" s="438">
        <v>1406110722</v>
      </c>
      <c r="E253" s="431" t="s">
        <v>310</v>
      </c>
      <c r="F253" s="432">
        <v>1406110722</v>
      </c>
      <c r="G253" s="433" t="str">
        <f>VLOOKUP(C253,'[11]List chuẩn'!$B$2:$D$512,3,0)</f>
        <v>Nguyễn Ánh Tuyết</v>
      </c>
      <c r="H253" s="434">
        <f>VLOOKUP(E253,'[12]T6'!$B$6:$C$457,2,0)</f>
        <v>1872</v>
      </c>
      <c r="I253" s="434">
        <v>1859</v>
      </c>
      <c r="J253" s="450">
        <f t="shared" si="46"/>
        <v>13</v>
      </c>
      <c r="K253" s="450">
        <f t="shared" si="42"/>
        <v>10</v>
      </c>
      <c r="L253" s="450">
        <f t="shared" si="43"/>
        <v>3</v>
      </c>
      <c r="M253" s="450">
        <f t="shared" si="44"/>
        <v>0</v>
      </c>
      <c r="N253" s="450">
        <f t="shared" si="45"/>
        <v>0</v>
      </c>
      <c r="O253" s="451">
        <f t="shared" si="47"/>
        <v>88592</v>
      </c>
      <c r="P253" s="451">
        <f t="shared" si="48"/>
        <v>4430</v>
      </c>
      <c r="Q253" s="474">
        <f t="shared" si="49"/>
        <v>8859</v>
      </c>
      <c r="R253" s="475">
        <f t="shared" si="50"/>
        <v>101881</v>
      </c>
      <c r="S253" s="329">
        <v>0</v>
      </c>
      <c r="T253" s="476">
        <f t="shared" si="51"/>
        <v>101881</v>
      </c>
      <c r="U253" s="477" t="e">
        <f>[13]!vnd(T253)</f>
        <v>#NAME?</v>
      </c>
      <c r="V253" s="478" t="e">
        <f>[13]!vnd_us(R253)</f>
        <v>#NAME?</v>
      </c>
      <c r="W253" s="479">
        <f>VLOOKUP(F253,'[14]WC manor'!$F$7:$R$458,13,0)</f>
        <v>84115</v>
      </c>
      <c r="X253" s="476">
        <f t="shared" si="52"/>
        <v>17766</v>
      </c>
      <c r="Y253" s="479">
        <f>VLOOKUP(F253,'[14]WC manor'!$F$7:$J$458,5,0)</f>
        <v>11</v>
      </c>
      <c r="Z253" s="476">
        <f t="shared" si="53"/>
        <v>2</v>
      </c>
      <c r="AA253" s="484">
        <f>VLOOKUP(E253,'[12]T6'!$B$6:$F$457,5,0)</f>
        <v>0</v>
      </c>
    </row>
    <row r="254" ht="16.5" customHeight="1" spans="1:27">
      <c r="A254" s="271">
        <v>1</v>
      </c>
      <c r="B254" s="271">
        <f t="shared" si="54"/>
        <v>248</v>
      </c>
      <c r="C254" s="271" t="s">
        <v>311</v>
      </c>
      <c r="D254" s="438">
        <v>1406111698</v>
      </c>
      <c r="E254" s="431" t="s">
        <v>311</v>
      </c>
      <c r="F254" s="432">
        <v>1406111698</v>
      </c>
      <c r="G254" s="433" t="str">
        <f>VLOOKUP(C254,'[11]List chuẩn'!$B$2:$D$512,3,0)</f>
        <v>Nguyễn Thị Hồng Minh</v>
      </c>
      <c r="H254" s="434">
        <f>VLOOKUP(E254,'[12]T6'!$B$6:$C$457,2,0)</f>
        <v>2483</v>
      </c>
      <c r="I254" s="434">
        <v>2466</v>
      </c>
      <c r="J254" s="450">
        <f t="shared" si="46"/>
        <v>17</v>
      </c>
      <c r="K254" s="450">
        <f t="shared" si="42"/>
        <v>10</v>
      </c>
      <c r="L254" s="450">
        <f t="shared" si="43"/>
        <v>7</v>
      </c>
      <c r="M254" s="450">
        <f t="shared" si="44"/>
        <v>0</v>
      </c>
      <c r="N254" s="450">
        <f t="shared" si="45"/>
        <v>0</v>
      </c>
      <c r="O254" s="451">
        <f t="shared" si="47"/>
        <v>119488</v>
      </c>
      <c r="P254" s="451">
        <f t="shared" si="48"/>
        <v>5974</v>
      </c>
      <c r="Q254" s="474">
        <f t="shared" si="49"/>
        <v>11949</v>
      </c>
      <c r="R254" s="475">
        <f t="shared" si="50"/>
        <v>137411</v>
      </c>
      <c r="S254" s="329">
        <v>-414192</v>
      </c>
      <c r="T254" s="476">
        <f t="shared" si="51"/>
        <v>-276781</v>
      </c>
      <c r="U254" s="477" t="e">
        <f>[13]!vnd(T254)</f>
        <v>#NAME?</v>
      </c>
      <c r="V254" s="478" t="e">
        <f>[13]!vnd_us(R254)</f>
        <v>#NAME?</v>
      </c>
      <c r="W254" s="479">
        <f>VLOOKUP(F254,'[14]WC manor'!$F$7:$R$458,13,0)</f>
        <v>137411</v>
      </c>
      <c r="X254" s="476">
        <f t="shared" si="52"/>
        <v>0</v>
      </c>
      <c r="Y254" s="479">
        <f>VLOOKUP(F254,'[14]WC manor'!$F$7:$J$458,5,0)</f>
        <v>17</v>
      </c>
      <c r="Z254" s="476">
        <f t="shared" si="53"/>
        <v>0</v>
      </c>
      <c r="AA254" s="484">
        <f>VLOOKUP(E254,'[12]T6'!$B$6:$F$457,5,0)</f>
        <v>0</v>
      </c>
    </row>
    <row r="255" ht="16.5" customHeight="1" spans="1:27">
      <c r="A255" s="271"/>
      <c r="B255" s="271">
        <f t="shared" si="54"/>
        <v>249</v>
      </c>
      <c r="C255" s="271" t="s">
        <v>312</v>
      </c>
      <c r="D255" s="438">
        <v>1406111648</v>
      </c>
      <c r="E255" s="431" t="s">
        <v>312</v>
      </c>
      <c r="F255" s="432">
        <v>1406111648</v>
      </c>
      <c r="G255" s="433" t="str">
        <f>VLOOKUP(C255,'[11]List chuẩn'!$B$2:$D$512,3,0)</f>
        <v>Nguyễn Huy Cường/ Nguyễn Thị Diện</v>
      </c>
      <c r="H255" s="434">
        <f>VLOOKUP(E255,'[12]T6'!$B$6:$C$457,2,0)</f>
        <v>3879</v>
      </c>
      <c r="I255" s="434">
        <v>3836</v>
      </c>
      <c r="J255" s="450">
        <f t="shared" si="46"/>
        <v>43</v>
      </c>
      <c r="K255" s="450">
        <f t="shared" si="42"/>
        <v>10</v>
      </c>
      <c r="L255" s="450">
        <f t="shared" si="43"/>
        <v>10</v>
      </c>
      <c r="M255" s="450">
        <f t="shared" si="44"/>
        <v>10</v>
      </c>
      <c r="N255" s="450">
        <f t="shared" si="45"/>
        <v>13</v>
      </c>
      <c r="O255" s="451">
        <f t="shared" si="47"/>
        <v>464398</v>
      </c>
      <c r="P255" s="451">
        <f t="shared" si="48"/>
        <v>23220</v>
      </c>
      <c r="Q255" s="474">
        <f t="shared" si="49"/>
        <v>46440</v>
      </c>
      <c r="R255" s="475">
        <f t="shared" si="50"/>
        <v>534058</v>
      </c>
      <c r="S255" s="329">
        <v>473869</v>
      </c>
      <c r="T255" s="476">
        <f t="shared" si="51"/>
        <v>1007927</v>
      </c>
      <c r="U255" s="477" t="e">
        <f>[13]!vnd(T255)</f>
        <v>#NAME?</v>
      </c>
      <c r="V255" s="478" t="e">
        <f>[13]!vnd_us(R255)</f>
        <v>#NAME?</v>
      </c>
      <c r="W255" s="479">
        <f>VLOOKUP(F255,'[14]WC manor'!$F$7:$R$458,13,0)</f>
        <v>473869</v>
      </c>
      <c r="X255" s="476">
        <f t="shared" si="52"/>
        <v>60189</v>
      </c>
      <c r="Y255" s="479">
        <f>VLOOKUP(F255,'[14]WC manor'!$F$7:$J$458,5,0)</f>
        <v>40</v>
      </c>
      <c r="Z255" s="476">
        <f t="shared" si="53"/>
        <v>3</v>
      </c>
      <c r="AA255" s="484">
        <f>VLOOKUP(E255,'[12]T6'!$B$6:$F$457,5,0)</f>
        <v>0</v>
      </c>
    </row>
    <row r="256" ht="16.5" customHeight="1" spans="1:27">
      <c r="A256" s="271">
        <v>1</v>
      </c>
      <c r="B256" s="271">
        <f t="shared" si="54"/>
        <v>250</v>
      </c>
      <c r="C256" s="271" t="s">
        <v>313</v>
      </c>
      <c r="D256" s="438">
        <v>1406110724</v>
      </c>
      <c r="E256" s="431" t="s">
        <v>313</v>
      </c>
      <c r="F256" s="432">
        <v>1406110724</v>
      </c>
      <c r="G256" s="433" t="str">
        <f>VLOOKUP(C256,'[11]List chuẩn'!$B$2:$D$512,3,0)</f>
        <v>Thái Thị Dung</v>
      </c>
      <c r="H256" s="434">
        <f>VLOOKUP(E256,'[12]T6'!$B$6:$C$457,2,0)</f>
        <v>2917</v>
      </c>
      <c r="I256" s="434">
        <v>2915</v>
      </c>
      <c r="J256" s="450">
        <f t="shared" si="46"/>
        <v>2</v>
      </c>
      <c r="K256" s="450">
        <f t="shared" si="42"/>
        <v>2</v>
      </c>
      <c r="L256" s="450">
        <f t="shared" si="43"/>
        <v>0</v>
      </c>
      <c r="M256" s="450">
        <f t="shared" si="44"/>
        <v>0</v>
      </c>
      <c r="N256" s="450">
        <f t="shared" si="45"/>
        <v>0</v>
      </c>
      <c r="O256" s="451">
        <f t="shared" si="47"/>
        <v>13084</v>
      </c>
      <c r="P256" s="451">
        <f t="shared" si="48"/>
        <v>654</v>
      </c>
      <c r="Q256" s="474">
        <f t="shared" si="49"/>
        <v>1308</v>
      </c>
      <c r="R256" s="475">
        <f t="shared" si="50"/>
        <v>15046</v>
      </c>
      <c r="S256" s="329">
        <v>0</v>
      </c>
      <c r="T256" s="476">
        <f t="shared" si="51"/>
        <v>15046</v>
      </c>
      <c r="U256" s="477" t="e">
        <f>[13]!vnd(T256)</f>
        <v>#NAME?</v>
      </c>
      <c r="V256" s="478" t="e">
        <f>[13]!vnd_us(R256)</f>
        <v>#NAME?</v>
      </c>
      <c r="W256" s="479">
        <f>VLOOKUP(F256,'[14]WC manor'!$F$7:$R$458,13,0)</f>
        <v>15046</v>
      </c>
      <c r="X256" s="476">
        <f t="shared" si="52"/>
        <v>0</v>
      </c>
      <c r="Y256" s="479">
        <f>VLOOKUP(F256,'[14]WC manor'!$F$7:$J$458,5,0)</f>
        <v>2</v>
      </c>
      <c r="Z256" s="476">
        <f t="shared" si="53"/>
        <v>0</v>
      </c>
      <c r="AA256" s="484">
        <f>VLOOKUP(E256,'[12]T6'!$B$6:$F$457,5,0)</f>
        <v>0</v>
      </c>
    </row>
    <row r="257" ht="16.5" customHeight="1" spans="1:27">
      <c r="A257" s="355">
        <v>0</v>
      </c>
      <c r="B257" s="271">
        <f t="shared" si="54"/>
        <v>251</v>
      </c>
      <c r="C257" s="271" t="s">
        <v>314</v>
      </c>
      <c r="D257" s="438">
        <v>1406110725</v>
      </c>
      <c r="E257" s="431" t="s">
        <v>314</v>
      </c>
      <c r="F257" s="432">
        <v>1406110725</v>
      </c>
      <c r="G257" s="433" t="str">
        <f>VLOOKUP(C257,'[11]List chuẩn'!$B$2:$D$512,3,0)</f>
        <v>Nguyễn Quang Vinh</v>
      </c>
      <c r="H257" s="434">
        <f>VLOOKUP(E257,'[12]T6'!$B$6:$C$457,2,0)</f>
        <v>2873</v>
      </c>
      <c r="I257" s="434">
        <v>2858</v>
      </c>
      <c r="J257" s="450">
        <f t="shared" si="46"/>
        <v>15</v>
      </c>
      <c r="K257" s="450">
        <f t="shared" si="42"/>
        <v>10</v>
      </c>
      <c r="L257" s="450">
        <f t="shared" si="43"/>
        <v>5</v>
      </c>
      <c r="M257" s="450">
        <f t="shared" si="44"/>
        <v>0</v>
      </c>
      <c r="N257" s="450">
        <f t="shared" si="45"/>
        <v>0</v>
      </c>
      <c r="O257" s="451">
        <f t="shared" si="47"/>
        <v>104040</v>
      </c>
      <c r="P257" s="451">
        <f t="shared" si="48"/>
        <v>5202</v>
      </c>
      <c r="Q257" s="474">
        <f t="shared" si="49"/>
        <v>10404</v>
      </c>
      <c r="R257" s="475">
        <f t="shared" si="50"/>
        <v>119646</v>
      </c>
      <c r="S257" s="329">
        <v>0</v>
      </c>
      <c r="T257" s="476">
        <f t="shared" si="51"/>
        <v>119646</v>
      </c>
      <c r="U257" s="477" t="e">
        <f>[13]!vnd(T257)</f>
        <v>#NAME?</v>
      </c>
      <c r="V257" s="478" t="e">
        <f>[13]!vnd_us(R257)</f>
        <v>#NAME?</v>
      </c>
      <c r="W257" s="479">
        <f>VLOOKUP(F257,'[14]WC manor'!$F$7:$R$458,13,0)</f>
        <v>119646</v>
      </c>
      <c r="X257" s="476">
        <f t="shared" si="52"/>
        <v>0</v>
      </c>
      <c r="Y257" s="479">
        <f>VLOOKUP(F257,'[14]WC manor'!$F$7:$J$458,5,0)</f>
        <v>15</v>
      </c>
      <c r="Z257" s="476">
        <f t="shared" si="53"/>
        <v>0</v>
      </c>
      <c r="AA257" s="484">
        <f>VLOOKUP(E257,'[12]T6'!$B$6:$F$457,5,0)</f>
        <v>0</v>
      </c>
    </row>
    <row r="258" ht="16.5" customHeight="1" spans="1:27">
      <c r="A258" s="355">
        <v>0</v>
      </c>
      <c r="B258" s="271">
        <f t="shared" si="54"/>
        <v>252</v>
      </c>
      <c r="C258" s="271" t="s">
        <v>315</v>
      </c>
      <c r="D258" s="438">
        <v>1406111699</v>
      </c>
      <c r="E258" s="431" t="s">
        <v>315</v>
      </c>
      <c r="F258" s="432">
        <v>1406111699</v>
      </c>
      <c r="G258" s="433" t="str">
        <f>VLOOKUP(C258,'[11]List chuẩn'!$B$2:$D$512,3,0)</f>
        <v>Công ty TNHH Quốc Tế FEI-LING</v>
      </c>
      <c r="H258" s="434">
        <f>VLOOKUP(E258,'[12]T6'!$B$6:$C$457,2,0)</f>
        <v>2232</v>
      </c>
      <c r="I258" s="434">
        <v>2222</v>
      </c>
      <c r="J258" s="450">
        <f t="shared" si="46"/>
        <v>10</v>
      </c>
      <c r="K258" s="450">
        <f t="shared" si="42"/>
        <v>10</v>
      </c>
      <c r="L258" s="450">
        <f t="shared" si="43"/>
        <v>0</v>
      </c>
      <c r="M258" s="450">
        <f t="shared" si="44"/>
        <v>0</v>
      </c>
      <c r="N258" s="450">
        <f t="shared" si="45"/>
        <v>0</v>
      </c>
      <c r="O258" s="451">
        <f t="shared" si="47"/>
        <v>65420</v>
      </c>
      <c r="P258" s="451">
        <f t="shared" si="48"/>
        <v>3271</v>
      </c>
      <c r="Q258" s="474">
        <f t="shared" si="49"/>
        <v>6542</v>
      </c>
      <c r="R258" s="475">
        <f t="shared" si="50"/>
        <v>75233</v>
      </c>
      <c r="S258" s="329">
        <v>30093</v>
      </c>
      <c r="T258" s="476">
        <f t="shared" si="51"/>
        <v>105326</v>
      </c>
      <c r="U258" s="477" t="e">
        <f>[13]!vnd(T258)</f>
        <v>#NAME?</v>
      </c>
      <c r="V258" s="478" t="e">
        <f>[13]!vnd_us(R258)</f>
        <v>#NAME?</v>
      </c>
      <c r="W258" s="479">
        <f>VLOOKUP(F258,'[14]WC manor'!$F$7:$R$458,13,0)</f>
        <v>30093</v>
      </c>
      <c r="X258" s="476">
        <f t="shared" si="52"/>
        <v>45140</v>
      </c>
      <c r="Y258" s="479">
        <f>VLOOKUP(F258,'[14]WC manor'!$F$7:$J$458,5,0)</f>
        <v>4</v>
      </c>
      <c r="Z258" s="476">
        <f t="shared" si="53"/>
        <v>6</v>
      </c>
      <c r="AA258" s="484">
        <f>VLOOKUP(E258,'[12]T6'!$B$6:$F$457,5,0)</f>
        <v>0</v>
      </c>
    </row>
    <row r="259" ht="16.5" customHeight="1" spans="1:27">
      <c r="A259" s="355">
        <v>0</v>
      </c>
      <c r="B259" s="271">
        <f t="shared" si="54"/>
        <v>253</v>
      </c>
      <c r="C259" s="437" t="s">
        <v>316</v>
      </c>
      <c r="D259" s="438">
        <v>1406110727</v>
      </c>
      <c r="E259" s="431" t="s">
        <v>316</v>
      </c>
      <c r="F259" s="432">
        <v>1406110727</v>
      </c>
      <c r="G259" s="433" t="str">
        <f>VLOOKUP(C259,'[11]List chuẩn'!$B$2:$D$512,3,0)</f>
        <v>Phạm Thành Trung</v>
      </c>
      <c r="H259" s="434">
        <f>VLOOKUP(E259,'[12]T6'!$B$6:$C$457,2,0)</f>
        <v>4096</v>
      </c>
      <c r="I259" s="434">
        <v>4064</v>
      </c>
      <c r="J259" s="450">
        <f t="shared" si="46"/>
        <v>32</v>
      </c>
      <c r="K259" s="450">
        <f t="shared" si="42"/>
        <v>10</v>
      </c>
      <c r="L259" s="450">
        <f t="shared" si="43"/>
        <v>10</v>
      </c>
      <c r="M259" s="450">
        <f t="shared" si="44"/>
        <v>10</v>
      </c>
      <c r="N259" s="450">
        <f t="shared" si="45"/>
        <v>2</v>
      </c>
      <c r="O259" s="451">
        <f t="shared" si="47"/>
        <v>272492</v>
      </c>
      <c r="P259" s="451">
        <f t="shared" si="48"/>
        <v>13625</v>
      </c>
      <c r="Q259" s="474">
        <f t="shared" si="49"/>
        <v>27249</v>
      </c>
      <c r="R259" s="475">
        <f t="shared" si="50"/>
        <v>313366</v>
      </c>
      <c r="S259" s="329">
        <v>0</v>
      </c>
      <c r="T259" s="476">
        <f t="shared" si="51"/>
        <v>313366</v>
      </c>
      <c r="U259" s="477" t="e">
        <f>[13]!vnd(T259)</f>
        <v>#NAME?</v>
      </c>
      <c r="V259" s="478" t="e">
        <f>[13]!vnd_us(R259)</f>
        <v>#NAME?</v>
      </c>
      <c r="W259" s="479">
        <f>VLOOKUP(F259,'[14]WC manor'!$F$7:$R$458,13,0)</f>
        <v>353491</v>
      </c>
      <c r="X259" s="476">
        <f t="shared" si="52"/>
        <v>-40125</v>
      </c>
      <c r="Y259" s="479">
        <f>VLOOKUP(F259,'[14]WC manor'!$F$7:$J$458,5,0)</f>
        <v>34</v>
      </c>
      <c r="Z259" s="476">
        <f t="shared" si="53"/>
        <v>-2</v>
      </c>
      <c r="AA259" s="484">
        <f>VLOOKUP(E259,'[12]T6'!$B$6:$F$457,5,0)</f>
        <v>0</v>
      </c>
    </row>
    <row r="260" s="390" customFormat="1" ht="16.5" customHeight="1" spans="1:27">
      <c r="A260" s="436">
        <v>0</v>
      </c>
      <c r="B260" s="271">
        <f t="shared" si="54"/>
        <v>254</v>
      </c>
      <c r="C260" s="271" t="s">
        <v>317</v>
      </c>
      <c r="D260" s="438">
        <v>1406110728</v>
      </c>
      <c r="E260" s="431" t="s">
        <v>317</v>
      </c>
      <c r="F260" s="432">
        <v>1406110728</v>
      </c>
      <c r="G260" s="433" t="str">
        <f>VLOOKUP(C260,'[11]List chuẩn'!$B$2:$D$512,3,0)</f>
        <v>Nông Thị Lan Chi</v>
      </c>
      <c r="H260" s="434">
        <f>VLOOKUP(E260,'[12]T6'!$B$6:$C$457,2,0)</f>
        <v>4350</v>
      </c>
      <c r="I260" s="434">
        <v>4336</v>
      </c>
      <c r="J260" s="450">
        <f t="shared" si="46"/>
        <v>14</v>
      </c>
      <c r="K260" s="450">
        <f t="shared" si="42"/>
        <v>10</v>
      </c>
      <c r="L260" s="450">
        <f t="shared" si="43"/>
        <v>4</v>
      </c>
      <c r="M260" s="450">
        <f t="shared" si="44"/>
        <v>0</v>
      </c>
      <c r="N260" s="450">
        <f t="shared" si="45"/>
        <v>0</v>
      </c>
      <c r="O260" s="451">
        <f t="shared" si="47"/>
        <v>96316</v>
      </c>
      <c r="P260" s="451">
        <f t="shared" si="48"/>
        <v>4816</v>
      </c>
      <c r="Q260" s="474">
        <f t="shared" si="49"/>
        <v>9632</v>
      </c>
      <c r="R260" s="475">
        <f t="shared" si="50"/>
        <v>110764</v>
      </c>
      <c r="S260" s="329">
        <v>0</v>
      </c>
      <c r="T260" s="476">
        <f t="shared" si="51"/>
        <v>110764</v>
      </c>
      <c r="U260" s="477" t="e">
        <f>[13]!vnd(T260)</f>
        <v>#NAME?</v>
      </c>
      <c r="V260" s="478" t="e">
        <f>[13]!vnd_us(R260)</f>
        <v>#NAME?</v>
      </c>
      <c r="W260" s="479">
        <f>VLOOKUP(F260,'[14]WC manor'!$F$7:$R$458,13,0)</f>
        <v>313366</v>
      </c>
      <c r="X260" s="476">
        <f t="shared" si="52"/>
        <v>-202602</v>
      </c>
      <c r="Y260" s="479">
        <f>VLOOKUP(F260,'[14]WC manor'!$F$7:$J$458,5,0)</f>
        <v>32</v>
      </c>
      <c r="Z260" s="476">
        <f t="shared" si="53"/>
        <v>-18</v>
      </c>
      <c r="AA260" s="484" t="str">
        <f>VLOOKUP(E260,'[12]T6'!$B$6:$F$457,5,0)</f>
        <v>Ngày 3/7 Mr.Ngọc đã kiểm tra lại, chỉ số đúng. </v>
      </c>
    </row>
    <row r="261" s="390" customFormat="1" ht="16.5" customHeight="1" spans="1:27">
      <c r="A261" s="436">
        <v>0</v>
      </c>
      <c r="B261" s="271">
        <f t="shared" si="54"/>
        <v>255</v>
      </c>
      <c r="C261" s="271" t="s">
        <v>318</v>
      </c>
      <c r="D261" s="438">
        <v>1406110729</v>
      </c>
      <c r="E261" s="431" t="s">
        <v>318</v>
      </c>
      <c r="F261" s="432">
        <v>1406110729</v>
      </c>
      <c r="G261" s="433" t="str">
        <f>VLOOKUP(C261,'[11]List chuẩn'!$B$2:$D$512,3,0)</f>
        <v>Nguyễn Hoàng Tuấn</v>
      </c>
      <c r="H261" s="434">
        <f>VLOOKUP(E261,'[12]T6'!$B$6:$C$457,2,0)</f>
        <v>4302</v>
      </c>
      <c r="I261" s="434">
        <v>4279</v>
      </c>
      <c r="J261" s="450">
        <f t="shared" si="46"/>
        <v>23</v>
      </c>
      <c r="K261" s="450">
        <f t="shared" si="42"/>
        <v>10</v>
      </c>
      <c r="L261" s="450">
        <f t="shared" si="43"/>
        <v>10</v>
      </c>
      <c r="M261" s="450">
        <f t="shared" si="44"/>
        <v>3</v>
      </c>
      <c r="N261" s="450">
        <f t="shared" si="45"/>
        <v>0</v>
      </c>
      <c r="O261" s="451">
        <f t="shared" si="47"/>
        <v>171142</v>
      </c>
      <c r="P261" s="451">
        <f t="shared" si="48"/>
        <v>8557</v>
      </c>
      <c r="Q261" s="474">
        <f t="shared" si="49"/>
        <v>17114</v>
      </c>
      <c r="R261" s="475">
        <f t="shared" si="50"/>
        <v>196813</v>
      </c>
      <c r="S261" s="329">
        <v>207732</v>
      </c>
      <c r="T261" s="476">
        <f t="shared" si="51"/>
        <v>404545</v>
      </c>
      <c r="U261" s="477" t="e">
        <f>[13]!vnd(T261)</f>
        <v>#NAME?</v>
      </c>
      <c r="V261" s="478" t="e">
        <f>[13]!vnd_us(R261)</f>
        <v>#NAME?</v>
      </c>
      <c r="W261" s="479">
        <f>VLOOKUP(F261,'[14]WC manor'!$F$7:$R$458,13,0)</f>
        <v>207732</v>
      </c>
      <c r="X261" s="476">
        <f t="shared" si="52"/>
        <v>-10919</v>
      </c>
      <c r="Y261" s="479">
        <f>VLOOKUP(F261,'[14]WC manor'!$F$7:$J$458,5,0)</f>
        <v>24</v>
      </c>
      <c r="Z261" s="476">
        <f t="shared" si="53"/>
        <v>-1</v>
      </c>
      <c r="AA261" s="484">
        <f>VLOOKUP(E261,'[12]T6'!$B$6:$F$457,5,0)</f>
        <v>0</v>
      </c>
    </row>
    <row r="262" s="390" customFormat="1" ht="16.5" customHeight="1" spans="1:27">
      <c r="A262" s="436">
        <v>0</v>
      </c>
      <c r="B262" s="271">
        <f t="shared" si="54"/>
        <v>256</v>
      </c>
      <c r="C262" s="437" t="s">
        <v>319</v>
      </c>
      <c r="D262" s="438">
        <v>1406111104</v>
      </c>
      <c r="E262" s="431" t="s">
        <v>319</v>
      </c>
      <c r="F262" s="432">
        <v>1406111104</v>
      </c>
      <c r="G262" s="433" t="str">
        <f>VLOOKUP(C262,'[11]List chuẩn'!$B$2:$D$512,3,0)</f>
        <v>Nguyễn Thị Thanh Thủy</v>
      </c>
      <c r="H262" s="434">
        <f>VLOOKUP(E262,'[12]T6'!$B$6:$C$457,2,0)</f>
        <v>2801</v>
      </c>
      <c r="I262" s="434">
        <v>2780</v>
      </c>
      <c r="J262" s="450">
        <f t="shared" si="46"/>
        <v>21</v>
      </c>
      <c r="K262" s="450">
        <f t="shared" si="42"/>
        <v>10</v>
      </c>
      <c r="L262" s="450">
        <f t="shared" si="43"/>
        <v>10</v>
      </c>
      <c r="M262" s="450">
        <f t="shared" si="44"/>
        <v>1</v>
      </c>
      <c r="N262" s="450">
        <f t="shared" si="45"/>
        <v>0</v>
      </c>
      <c r="O262" s="451">
        <f t="shared" si="47"/>
        <v>152154</v>
      </c>
      <c r="P262" s="451">
        <f t="shared" si="48"/>
        <v>7608</v>
      </c>
      <c r="Q262" s="474">
        <f t="shared" si="49"/>
        <v>15215</v>
      </c>
      <c r="R262" s="475">
        <f t="shared" si="50"/>
        <v>174977</v>
      </c>
      <c r="S262" s="329">
        <v>146294</v>
      </c>
      <c r="T262" s="476">
        <f t="shared" si="51"/>
        <v>321271</v>
      </c>
      <c r="U262" s="477" t="e">
        <f>[13]!vnd(T262)</f>
        <v>#NAME?</v>
      </c>
      <c r="V262" s="478" t="e">
        <f>[13]!vnd_us(R262)</f>
        <v>#NAME?</v>
      </c>
      <c r="W262" s="479">
        <f>VLOOKUP(F262,'[14]WC manor'!$F$7:$R$458,13,0)</f>
        <v>146294</v>
      </c>
      <c r="X262" s="476">
        <f t="shared" si="52"/>
        <v>28683</v>
      </c>
      <c r="Y262" s="479">
        <f>VLOOKUP(F262,'[14]WC manor'!$F$7:$J$458,5,0)</f>
        <v>18</v>
      </c>
      <c r="Z262" s="476">
        <f t="shared" si="53"/>
        <v>3</v>
      </c>
      <c r="AA262" s="484">
        <f>VLOOKUP(E262,'[12]T6'!$B$6:$F$457,5,0)</f>
        <v>0</v>
      </c>
    </row>
    <row r="263" ht="16.5" customHeight="1" spans="1:27">
      <c r="A263" s="436">
        <v>1</v>
      </c>
      <c r="B263" s="271">
        <f t="shared" si="54"/>
        <v>257</v>
      </c>
      <c r="C263" s="271" t="s">
        <v>320</v>
      </c>
      <c r="D263" s="438">
        <v>1406110731</v>
      </c>
      <c r="E263" s="431" t="s">
        <v>320</v>
      </c>
      <c r="F263" s="432">
        <v>1406110731</v>
      </c>
      <c r="G263" s="433" t="str">
        <f>VLOOKUP(C263,'[11]List chuẩn'!$B$2:$D$512,3,0)</f>
        <v>Nguyễn Tuấn Anh</v>
      </c>
      <c r="H263" s="434">
        <f>VLOOKUP(E263,'[12]T6'!$B$6:$C$457,2,0)</f>
        <v>3357</v>
      </c>
      <c r="I263" s="434">
        <v>3343</v>
      </c>
      <c r="J263" s="450">
        <f t="shared" si="46"/>
        <v>14</v>
      </c>
      <c r="K263" s="450">
        <f t="shared" ref="K263:K326" si="55">+IF(J263&gt;10,10,J263)</f>
        <v>10</v>
      </c>
      <c r="L263" s="450">
        <f t="shared" ref="L263:L326" si="56">+IF((J263-K263)&gt;10,10,(J263-K263))</f>
        <v>4</v>
      </c>
      <c r="M263" s="450">
        <f t="shared" ref="M263:M326" si="57">+IF((J263-K263-L263)&gt;10,10,(J263-K263-L263))</f>
        <v>0</v>
      </c>
      <c r="N263" s="450">
        <f t="shared" ref="N263:N326" si="58">(J263-K263-L263-M263)</f>
        <v>0</v>
      </c>
      <c r="O263" s="451">
        <f t="shared" si="47"/>
        <v>96316</v>
      </c>
      <c r="P263" s="451">
        <f t="shared" si="48"/>
        <v>4816</v>
      </c>
      <c r="Q263" s="474">
        <f t="shared" si="49"/>
        <v>9632</v>
      </c>
      <c r="R263" s="475">
        <f t="shared" si="50"/>
        <v>110764</v>
      </c>
      <c r="S263" s="329">
        <v>412233</v>
      </c>
      <c r="T263" s="476">
        <f t="shared" si="51"/>
        <v>522997</v>
      </c>
      <c r="U263" s="477" t="e">
        <f>[13]!vnd(T263)</f>
        <v>#NAME?</v>
      </c>
      <c r="V263" s="478" t="e">
        <f>[13]!vnd_us(R263)</f>
        <v>#NAME?</v>
      </c>
      <c r="W263" s="479">
        <f>VLOOKUP(F263,'[14]WC manor'!$F$7:$R$458,13,0)</f>
        <v>128528</v>
      </c>
      <c r="X263" s="476">
        <f t="shared" si="52"/>
        <v>-17764</v>
      </c>
      <c r="Y263" s="479">
        <f>VLOOKUP(F263,'[14]WC manor'!$F$7:$J$458,5,0)</f>
        <v>16</v>
      </c>
      <c r="Z263" s="476">
        <f t="shared" si="53"/>
        <v>-2</v>
      </c>
      <c r="AA263" s="484">
        <f>VLOOKUP(E263,'[12]T6'!$B$6:$F$457,5,0)</f>
        <v>0</v>
      </c>
    </row>
    <row r="264" ht="16.5" customHeight="1" spans="1:27">
      <c r="A264" s="355">
        <v>0</v>
      </c>
      <c r="B264" s="271">
        <f t="shared" si="54"/>
        <v>258</v>
      </c>
      <c r="C264" s="271" t="s">
        <v>321</v>
      </c>
      <c r="D264" s="438">
        <v>1406110732</v>
      </c>
      <c r="E264" s="431" t="s">
        <v>321</v>
      </c>
      <c r="F264" s="432">
        <v>1406110732</v>
      </c>
      <c r="G264" s="433" t="str">
        <f>VLOOKUP(C264,'[11]List chuẩn'!$B$2:$D$512,3,0)</f>
        <v>Nguyễn Văn Đính</v>
      </c>
      <c r="H264" s="434">
        <f>VLOOKUP(E264,'[12]T6'!$B$6:$C$457,2,0)</f>
        <v>4019</v>
      </c>
      <c r="I264" s="434">
        <v>4008</v>
      </c>
      <c r="J264" s="450">
        <f t="shared" ref="J264:J327" si="59">+H264-I264</f>
        <v>11</v>
      </c>
      <c r="K264" s="450">
        <f t="shared" si="55"/>
        <v>10</v>
      </c>
      <c r="L264" s="450">
        <f t="shared" si="56"/>
        <v>1</v>
      </c>
      <c r="M264" s="450">
        <f t="shared" si="57"/>
        <v>0</v>
      </c>
      <c r="N264" s="450">
        <f t="shared" si="58"/>
        <v>0</v>
      </c>
      <c r="O264" s="451">
        <f t="shared" ref="O264:O327" si="60">+K264*$K$5+L264*$L$5+M264*$M$5+N264*$N$5</f>
        <v>73144</v>
      </c>
      <c r="P264" s="451">
        <f t="shared" ref="P264:P327" si="61">ROUND(O264*0.05,0)</f>
        <v>3657</v>
      </c>
      <c r="Q264" s="474">
        <f t="shared" ref="Q264:Q327" si="62">ROUND(O264*0.1,0)</f>
        <v>7314</v>
      </c>
      <c r="R264" s="475">
        <f t="shared" ref="R264:R327" si="63">O264+P264+Q264</f>
        <v>84115</v>
      </c>
      <c r="S264" s="329">
        <v>75233</v>
      </c>
      <c r="T264" s="476">
        <f t="shared" ref="T264:T327" si="64">R264+S264</f>
        <v>159348</v>
      </c>
      <c r="U264" s="477" t="e">
        <f>[13]!vnd(T264)</f>
        <v>#NAME?</v>
      </c>
      <c r="V264" s="478" t="e">
        <f>[13]!vnd_us(R264)</f>
        <v>#NAME?</v>
      </c>
      <c r="W264" s="479">
        <f>VLOOKUP(F264,'[14]WC manor'!$F$7:$R$458,13,0)</f>
        <v>75233</v>
      </c>
      <c r="X264" s="476">
        <f t="shared" ref="X264:X327" si="65">R264-W264</f>
        <v>8882</v>
      </c>
      <c r="Y264" s="479">
        <f>VLOOKUP(F264,'[14]WC manor'!$F$7:$J$458,5,0)</f>
        <v>10</v>
      </c>
      <c r="Z264" s="476">
        <f t="shared" ref="Z264:Z327" si="66">J264-Y264</f>
        <v>1</v>
      </c>
      <c r="AA264" s="484">
        <f>VLOOKUP(E264,'[12]T6'!$B$6:$F$457,5,0)</f>
        <v>0</v>
      </c>
    </row>
    <row r="265" ht="16.5" customHeight="1" spans="1:27">
      <c r="A265" s="355">
        <v>0</v>
      </c>
      <c r="B265" s="271">
        <f t="shared" ref="B265:B328" si="67">B264+1</f>
        <v>259</v>
      </c>
      <c r="C265" s="271" t="s">
        <v>322</v>
      </c>
      <c r="D265" s="438">
        <v>1406110733</v>
      </c>
      <c r="E265" s="431" t="s">
        <v>322</v>
      </c>
      <c r="F265" s="432">
        <v>1406110733</v>
      </c>
      <c r="G265" s="433" t="str">
        <f>VLOOKUP(C265,'[11]List chuẩn'!$B$2:$D$512,3,0)</f>
        <v>Nguyễn Ngọc Minh</v>
      </c>
      <c r="H265" s="434">
        <f>VLOOKUP(E265,'[12]T6'!$B$6:$C$457,2,0)</f>
        <v>3872</v>
      </c>
      <c r="I265" s="434">
        <v>3846</v>
      </c>
      <c r="J265" s="450">
        <f t="shared" si="59"/>
        <v>26</v>
      </c>
      <c r="K265" s="450">
        <f t="shared" si="55"/>
        <v>10</v>
      </c>
      <c r="L265" s="450">
        <f t="shared" si="56"/>
        <v>10</v>
      </c>
      <c r="M265" s="450">
        <f t="shared" si="57"/>
        <v>6</v>
      </c>
      <c r="N265" s="450">
        <f t="shared" si="58"/>
        <v>0</v>
      </c>
      <c r="O265" s="451">
        <f t="shared" si="60"/>
        <v>199624</v>
      </c>
      <c r="P265" s="451">
        <f t="shared" si="61"/>
        <v>9981</v>
      </c>
      <c r="Q265" s="474">
        <f t="shared" si="62"/>
        <v>19962</v>
      </c>
      <c r="R265" s="475">
        <f t="shared" si="63"/>
        <v>229567</v>
      </c>
      <c r="S265" s="329">
        <v>473869</v>
      </c>
      <c r="T265" s="476">
        <f t="shared" si="64"/>
        <v>703436</v>
      </c>
      <c r="U265" s="477" t="e">
        <f>[13]!vnd(T265)</f>
        <v>#NAME?</v>
      </c>
      <c r="V265" s="478" t="e">
        <f>[13]!vnd_us(R265)</f>
        <v>#NAME?</v>
      </c>
      <c r="W265" s="479">
        <f>VLOOKUP(F265,'[14]WC manor'!$F$7:$R$458,13,0)</f>
        <v>473869</v>
      </c>
      <c r="X265" s="476">
        <f t="shared" si="65"/>
        <v>-244302</v>
      </c>
      <c r="Y265" s="479">
        <f>VLOOKUP(F265,'[14]WC manor'!$F$7:$J$458,5,0)</f>
        <v>40</v>
      </c>
      <c r="Z265" s="476">
        <f t="shared" si="66"/>
        <v>-14</v>
      </c>
      <c r="AA265" s="484" t="str">
        <f>VLOOKUP(E265,'[12]T6'!$B$6:$F$457,5,0)</f>
        <v>Ngày 3/7 Mr.Ngọc đã kiểm tra lại, chỉ số đúng. </v>
      </c>
    </row>
    <row r="266" ht="16.5" customHeight="1" spans="1:27">
      <c r="A266" s="436">
        <v>1</v>
      </c>
      <c r="B266" s="271">
        <f t="shared" si="67"/>
        <v>260</v>
      </c>
      <c r="C266" s="271" t="s">
        <v>323</v>
      </c>
      <c r="D266" s="438">
        <v>1406111700</v>
      </c>
      <c r="E266" s="431" t="s">
        <v>323</v>
      </c>
      <c r="F266" s="432">
        <v>1406111700</v>
      </c>
      <c r="G266" s="433" t="str">
        <f>VLOOKUP(C266,'[11]List chuẩn'!$B$2:$D$512,3,0)</f>
        <v>Lê Anh Tùng</v>
      </c>
      <c r="H266" s="434">
        <f>VLOOKUP(E266,'[12]T6'!$B$6:$C$457,2,0)</f>
        <v>1946</v>
      </c>
      <c r="I266" s="434">
        <v>1936</v>
      </c>
      <c r="J266" s="450">
        <f t="shared" si="59"/>
        <v>10</v>
      </c>
      <c r="K266" s="450">
        <f t="shared" si="55"/>
        <v>10</v>
      </c>
      <c r="L266" s="450">
        <f t="shared" si="56"/>
        <v>0</v>
      </c>
      <c r="M266" s="450">
        <f t="shared" si="57"/>
        <v>0</v>
      </c>
      <c r="N266" s="450">
        <f t="shared" si="58"/>
        <v>0</v>
      </c>
      <c r="O266" s="451">
        <f t="shared" si="60"/>
        <v>65420</v>
      </c>
      <c r="P266" s="451">
        <f t="shared" si="61"/>
        <v>3271</v>
      </c>
      <c r="Q266" s="474">
        <f t="shared" si="62"/>
        <v>6542</v>
      </c>
      <c r="R266" s="475">
        <f t="shared" si="63"/>
        <v>75233</v>
      </c>
      <c r="S266" s="329">
        <v>0</v>
      </c>
      <c r="T266" s="476">
        <f t="shared" si="64"/>
        <v>75233</v>
      </c>
      <c r="U266" s="477" t="e">
        <f>[13]!vnd(T266)</f>
        <v>#NAME?</v>
      </c>
      <c r="V266" s="478" t="e">
        <f>[13]!vnd_us(R266)</f>
        <v>#NAME?</v>
      </c>
      <c r="W266" s="479">
        <f>VLOOKUP(F266,'[14]WC manor'!$F$7:$R$458,13,0)</f>
        <v>262322</v>
      </c>
      <c r="X266" s="476">
        <f t="shared" si="65"/>
        <v>-187089</v>
      </c>
      <c r="Y266" s="479">
        <f>VLOOKUP(F266,'[14]WC manor'!$F$7:$J$458,5,0)</f>
        <v>29</v>
      </c>
      <c r="Z266" s="476">
        <f t="shared" si="66"/>
        <v>-19</v>
      </c>
      <c r="AA266" s="484" t="str">
        <f>VLOOKUP(E266,'[12]T6'!$B$6:$F$457,5,0)</f>
        <v>Ngày 3/7 Mr.Ngọc đã kiểm tra lại, chỉ số đúng. </v>
      </c>
    </row>
    <row r="267" ht="16.5" customHeight="1" spans="1:27">
      <c r="A267" s="355">
        <v>0</v>
      </c>
      <c r="B267" s="271">
        <f t="shared" si="67"/>
        <v>261</v>
      </c>
      <c r="C267" s="271" t="s">
        <v>324</v>
      </c>
      <c r="D267" s="438">
        <v>1406110735</v>
      </c>
      <c r="E267" s="431" t="s">
        <v>324</v>
      </c>
      <c r="F267" s="432">
        <v>1406110735</v>
      </c>
      <c r="G267" s="433" t="str">
        <f>VLOOKUP(C267,'[11]List chuẩn'!$B$2:$D$512,3,0)</f>
        <v>Trần Thị Hồng Sâm</v>
      </c>
      <c r="H267" s="434">
        <f>VLOOKUP(E267,'[12]T6'!$B$6:$C$457,2,0)</f>
        <v>2562</v>
      </c>
      <c r="I267" s="434">
        <v>2531</v>
      </c>
      <c r="J267" s="450">
        <f t="shared" si="59"/>
        <v>31</v>
      </c>
      <c r="K267" s="450">
        <f t="shared" si="55"/>
        <v>10</v>
      </c>
      <c r="L267" s="450">
        <f t="shared" si="56"/>
        <v>10</v>
      </c>
      <c r="M267" s="450">
        <f t="shared" si="57"/>
        <v>10</v>
      </c>
      <c r="N267" s="450">
        <f t="shared" si="58"/>
        <v>1</v>
      </c>
      <c r="O267" s="451">
        <f t="shared" si="60"/>
        <v>255046</v>
      </c>
      <c r="P267" s="451">
        <f t="shared" si="61"/>
        <v>12752</v>
      </c>
      <c r="Q267" s="474">
        <f t="shared" si="62"/>
        <v>25505</v>
      </c>
      <c r="R267" s="475">
        <f t="shared" si="63"/>
        <v>293303</v>
      </c>
      <c r="S267" s="329">
        <v>0</v>
      </c>
      <c r="T267" s="476">
        <f t="shared" si="64"/>
        <v>293303</v>
      </c>
      <c r="U267" s="477" t="e">
        <f>[13]!vnd(T267)</f>
        <v>#NAME?</v>
      </c>
      <c r="V267" s="478" t="e">
        <f>[13]!vnd_us(R267)</f>
        <v>#NAME?</v>
      </c>
      <c r="W267" s="479">
        <f>VLOOKUP(F267,'[14]WC manor'!$F$7:$R$458,13,0)</f>
        <v>262322</v>
      </c>
      <c r="X267" s="476">
        <f t="shared" si="65"/>
        <v>30981</v>
      </c>
      <c r="Y267" s="479">
        <f>VLOOKUP(F267,'[14]WC manor'!$F$7:$J$458,5,0)</f>
        <v>29</v>
      </c>
      <c r="Z267" s="476">
        <f t="shared" si="66"/>
        <v>2</v>
      </c>
      <c r="AA267" s="484">
        <f>VLOOKUP(E267,'[12]T6'!$B$6:$F$457,5,0)</f>
        <v>0</v>
      </c>
    </row>
    <row r="268" ht="16.5" customHeight="1" spans="1:27">
      <c r="A268" s="271">
        <v>1</v>
      </c>
      <c r="B268" s="271">
        <f t="shared" si="67"/>
        <v>262</v>
      </c>
      <c r="C268" s="271" t="s">
        <v>325</v>
      </c>
      <c r="D268" s="438">
        <v>1406110736</v>
      </c>
      <c r="E268" s="431" t="s">
        <v>325</v>
      </c>
      <c r="F268" s="432">
        <v>1406110736</v>
      </c>
      <c r="G268" s="433" t="str">
        <f>VLOOKUP(C268,'[11]List chuẩn'!$B$2:$D$512,3,0)</f>
        <v>Đào Thị Thương</v>
      </c>
      <c r="H268" s="434">
        <f>VLOOKUP(E268,'[12]T6'!$B$6:$C$457,2,0)</f>
        <v>5085</v>
      </c>
      <c r="I268" s="434">
        <v>5062</v>
      </c>
      <c r="J268" s="450">
        <f t="shared" si="59"/>
        <v>23</v>
      </c>
      <c r="K268" s="450">
        <f t="shared" si="55"/>
        <v>10</v>
      </c>
      <c r="L268" s="450">
        <f t="shared" si="56"/>
        <v>10</v>
      </c>
      <c r="M268" s="450">
        <f t="shared" si="57"/>
        <v>3</v>
      </c>
      <c r="N268" s="450">
        <f t="shared" si="58"/>
        <v>0</v>
      </c>
      <c r="O268" s="451">
        <f t="shared" si="60"/>
        <v>171142</v>
      </c>
      <c r="P268" s="451">
        <f t="shared" si="61"/>
        <v>8557</v>
      </c>
      <c r="Q268" s="474">
        <f t="shared" si="62"/>
        <v>17114</v>
      </c>
      <c r="R268" s="475">
        <f t="shared" si="63"/>
        <v>196813</v>
      </c>
      <c r="S268" s="329">
        <v>-196813</v>
      </c>
      <c r="T268" s="476">
        <f t="shared" si="64"/>
        <v>0</v>
      </c>
      <c r="U268" s="477" t="e">
        <f>[13]!vnd(T268)</f>
        <v>#NAME?</v>
      </c>
      <c r="V268" s="478" t="e">
        <f>[13]!vnd_us(R268)</f>
        <v>#NAME?</v>
      </c>
      <c r="W268" s="479">
        <f>VLOOKUP(F268,'[14]WC manor'!$F$7:$R$458,13,0)</f>
        <v>240486</v>
      </c>
      <c r="X268" s="476">
        <f t="shared" si="65"/>
        <v>-43673</v>
      </c>
      <c r="Y268" s="479">
        <f>VLOOKUP(F268,'[14]WC manor'!$F$7:$J$458,5,0)</f>
        <v>27</v>
      </c>
      <c r="Z268" s="476">
        <f t="shared" si="66"/>
        <v>-4</v>
      </c>
      <c r="AA268" s="484">
        <f>VLOOKUP(E268,'[12]T6'!$B$6:$F$457,5,0)</f>
        <v>0</v>
      </c>
    </row>
    <row r="269" ht="16.5" customHeight="1" spans="1:27">
      <c r="A269" s="271">
        <v>0</v>
      </c>
      <c r="B269" s="271">
        <f t="shared" si="67"/>
        <v>263</v>
      </c>
      <c r="C269" s="271" t="s">
        <v>326</v>
      </c>
      <c r="D269" s="438">
        <v>1406110737</v>
      </c>
      <c r="E269" s="431" t="s">
        <v>326</v>
      </c>
      <c r="F269" s="432">
        <v>1406110737</v>
      </c>
      <c r="G269" s="433" t="str">
        <f>VLOOKUP(C269,'[11]List chuẩn'!$B$2:$D$512,3,0)</f>
        <v>Nguyễn Hùng Sơn</v>
      </c>
      <c r="H269" s="434">
        <f>VLOOKUP(E269,'[12]T6'!$B$6:$C$457,2,0)</f>
        <v>2217</v>
      </c>
      <c r="I269" s="434">
        <v>2207</v>
      </c>
      <c r="J269" s="450">
        <f t="shared" si="59"/>
        <v>10</v>
      </c>
      <c r="K269" s="450">
        <f t="shared" si="55"/>
        <v>10</v>
      </c>
      <c r="L269" s="450">
        <f t="shared" si="56"/>
        <v>0</v>
      </c>
      <c r="M269" s="450">
        <f t="shared" si="57"/>
        <v>0</v>
      </c>
      <c r="N269" s="450">
        <f t="shared" si="58"/>
        <v>0</v>
      </c>
      <c r="O269" s="451">
        <f t="shared" si="60"/>
        <v>65420</v>
      </c>
      <c r="P269" s="451">
        <f t="shared" si="61"/>
        <v>3271</v>
      </c>
      <c r="Q269" s="474">
        <f t="shared" si="62"/>
        <v>6542</v>
      </c>
      <c r="R269" s="475">
        <f t="shared" si="63"/>
        <v>75233</v>
      </c>
      <c r="S269" s="329">
        <v>67710</v>
      </c>
      <c r="T269" s="476">
        <f t="shared" si="64"/>
        <v>142943</v>
      </c>
      <c r="U269" s="477" t="e">
        <f>[13]!vnd(T269)</f>
        <v>#NAME?</v>
      </c>
      <c r="V269" s="478" t="e">
        <f>[13]!vnd_us(R269)</f>
        <v>#NAME?</v>
      </c>
      <c r="W269" s="479">
        <f>VLOOKUP(F269,'[14]WC manor'!$F$7:$R$458,13,0)</f>
        <v>67710</v>
      </c>
      <c r="X269" s="476">
        <f t="shared" si="65"/>
        <v>7523</v>
      </c>
      <c r="Y269" s="479">
        <f>VLOOKUP(F269,'[14]WC manor'!$F$7:$J$458,5,0)</f>
        <v>9</v>
      </c>
      <c r="Z269" s="476">
        <f t="shared" si="66"/>
        <v>1</v>
      </c>
      <c r="AA269" s="484">
        <f>VLOOKUP(E269,'[12]T6'!$B$6:$F$457,5,0)</f>
        <v>0</v>
      </c>
    </row>
    <row r="270" ht="16.5" customHeight="1" spans="1:27">
      <c r="A270" s="271">
        <v>1</v>
      </c>
      <c r="B270" s="271">
        <f t="shared" si="67"/>
        <v>264</v>
      </c>
      <c r="C270" s="271" t="s">
        <v>327</v>
      </c>
      <c r="D270" s="438">
        <v>1406110738</v>
      </c>
      <c r="E270" s="431" t="s">
        <v>327</v>
      </c>
      <c r="F270" s="432">
        <v>1406110738</v>
      </c>
      <c r="G270" s="433" t="str">
        <f>VLOOKUP(C270,'[11]List chuẩn'!$B$2:$D$512,3,0)</f>
        <v>Lê Thanh Hà</v>
      </c>
      <c r="H270" s="434">
        <f>VLOOKUP(E270,'[12]T6'!$B$6:$C$457,2,0)</f>
        <v>3879</v>
      </c>
      <c r="I270" s="434">
        <v>3847</v>
      </c>
      <c r="J270" s="450">
        <f t="shared" si="59"/>
        <v>32</v>
      </c>
      <c r="K270" s="450">
        <f t="shared" si="55"/>
        <v>10</v>
      </c>
      <c r="L270" s="450">
        <f t="shared" si="56"/>
        <v>10</v>
      </c>
      <c r="M270" s="450">
        <f t="shared" si="57"/>
        <v>10</v>
      </c>
      <c r="N270" s="450">
        <f t="shared" si="58"/>
        <v>2</v>
      </c>
      <c r="O270" s="451">
        <f t="shared" si="60"/>
        <v>272492</v>
      </c>
      <c r="P270" s="451">
        <f t="shared" si="61"/>
        <v>13625</v>
      </c>
      <c r="Q270" s="474">
        <f t="shared" si="62"/>
        <v>27249</v>
      </c>
      <c r="R270" s="475">
        <f t="shared" si="63"/>
        <v>313366</v>
      </c>
      <c r="S270" s="329">
        <v>293303</v>
      </c>
      <c r="T270" s="476">
        <f t="shared" si="64"/>
        <v>606669</v>
      </c>
      <c r="U270" s="477" t="e">
        <f>[13]!vnd(T270)</f>
        <v>#NAME?</v>
      </c>
      <c r="V270" s="478" t="e">
        <f>[13]!vnd_us(R270)</f>
        <v>#NAME?</v>
      </c>
      <c r="W270" s="479">
        <f>VLOOKUP(F270,'[14]WC manor'!$F$7:$R$458,13,0)</f>
        <v>293303</v>
      </c>
      <c r="X270" s="476">
        <f t="shared" si="65"/>
        <v>20063</v>
      </c>
      <c r="Y270" s="479">
        <f>VLOOKUP(F270,'[14]WC manor'!$F$7:$J$458,5,0)</f>
        <v>31</v>
      </c>
      <c r="Z270" s="476">
        <f t="shared" si="66"/>
        <v>1</v>
      </c>
      <c r="AA270" s="484">
        <f>VLOOKUP(E270,'[12]T6'!$B$6:$F$457,5,0)</f>
        <v>0</v>
      </c>
    </row>
    <row r="271" ht="16.5" customHeight="1" spans="1:27">
      <c r="A271" s="436">
        <v>1</v>
      </c>
      <c r="B271" s="271">
        <f t="shared" si="67"/>
        <v>265</v>
      </c>
      <c r="C271" s="271" t="s">
        <v>328</v>
      </c>
      <c r="D271" s="438">
        <v>1406110739</v>
      </c>
      <c r="E271" s="431" t="s">
        <v>328</v>
      </c>
      <c r="F271" s="432">
        <v>1406110739</v>
      </c>
      <c r="G271" s="433" t="str">
        <f>VLOOKUP(C271,'[11]List chuẩn'!$B$2:$D$512,3,0)</f>
        <v>Trịnh Văn Tiến</v>
      </c>
      <c r="H271" s="434">
        <f>VLOOKUP(E271,'[12]T6'!$B$6:$C$457,2,0)</f>
        <v>3093</v>
      </c>
      <c r="I271" s="434">
        <v>3065</v>
      </c>
      <c r="J271" s="450">
        <f t="shared" si="59"/>
        <v>28</v>
      </c>
      <c r="K271" s="450">
        <f t="shared" si="55"/>
        <v>10</v>
      </c>
      <c r="L271" s="450">
        <f t="shared" si="56"/>
        <v>10</v>
      </c>
      <c r="M271" s="450">
        <f t="shared" si="57"/>
        <v>8</v>
      </c>
      <c r="N271" s="450">
        <f t="shared" si="58"/>
        <v>0</v>
      </c>
      <c r="O271" s="451">
        <f t="shared" si="60"/>
        <v>218612</v>
      </c>
      <c r="P271" s="451">
        <f t="shared" si="61"/>
        <v>10931</v>
      </c>
      <c r="Q271" s="474">
        <f t="shared" si="62"/>
        <v>21861</v>
      </c>
      <c r="R271" s="475">
        <f t="shared" si="63"/>
        <v>251404</v>
      </c>
      <c r="S271" s="329">
        <v>-251404</v>
      </c>
      <c r="T271" s="476">
        <f t="shared" si="64"/>
        <v>0</v>
      </c>
      <c r="U271" s="477" t="e">
        <f>[13]!vnd(T271)</f>
        <v>#NAME?</v>
      </c>
      <c r="V271" s="478" t="e">
        <f>[13]!vnd_us(R271)</f>
        <v>#NAME?</v>
      </c>
      <c r="W271" s="479">
        <f>VLOOKUP(F271,'[14]WC manor'!$F$7:$R$458,13,0)</f>
        <v>229567</v>
      </c>
      <c r="X271" s="476">
        <f t="shared" si="65"/>
        <v>21837</v>
      </c>
      <c r="Y271" s="479">
        <f>VLOOKUP(F271,'[14]WC manor'!$F$7:$J$458,5,0)</f>
        <v>26</v>
      </c>
      <c r="Z271" s="476">
        <f t="shared" si="66"/>
        <v>2</v>
      </c>
      <c r="AA271" s="484">
        <f>VLOOKUP(E271,'[12]T6'!$B$6:$F$457,5,0)</f>
        <v>0</v>
      </c>
    </row>
    <row r="272" ht="16.5" customHeight="1" spans="1:27">
      <c r="A272" s="355">
        <v>0</v>
      </c>
      <c r="B272" s="271">
        <f t="shared" si="67"/>
        <v>266</v>
      </c>
      <c r="C272" s="271" t="s">
        <v>329</v>
      </c>
      <c r="D272" s="438">
        <v>1406110740</v>
      </c>
      <c r="E272" s="431" t="s">
        <v>329</v>
      </c>
      <c r="F272" s="432">
        <v>1406110740</v>
      </c>
      <c r="G272" s="433" t="str">
        <f>VLOOKUP(C272,'[11]List chuẩn'!$B$2:$D$512,3,0)</f>
        <v>Lê Quỳnh Mai</v>
      </c>
      <c r="H272" s="434">
        <f>VLOOKUP(E272,'[12]T6'!$B$6:$C$457,2,0)</f>
        <v>4319</v>
      </c>
      <c r="I272" s="434">
        <v>4290</v>
      </c>
      <c r="J272" s="450">
        <f t="shared" si="59"/>
        <v>29</v>
      </c>
      <c r="K272" s="450">
        <f t="shared" si="55"/>
        <v>10</v>
      </c>
      <c r="L272" s="450">
        <f t="shared" si="56"/>
        <v>10</v>
      </c>
      <c r="M272" s="450">
        <f t="shared" si="57"/>
        <v>9</v>
      </c>
      <c r="N272" s="450">
        <f t="shared" si="58"/>
        <v>0</v>
      </c>
      <c r="O272" s="451">
        <f t="shared" si="60"/>
        <v>228106</v>
      </c>
      <c r="P272" s="451">
        <f t="shared" si="61"/>
        <v>11405</v>
      </c>
      <c r="Q272" s="474">
        <f t="shared" si="62"/>
        <v>22811</v>
      </c>
      <c r="R272" s="475">
        <f t="shared" si="63"/>
        <v>262322</v>
      </c>
      <c r="S272" s="329">
        <v>0</v>
      </c>
      <c r="T272" s="476">
        <f t="shared" si="64"/>
        <v>262322</v>
      </c>
      <c r="U272" s="477" t="e">
        <f>[13]!vnd(T272)</f>
        <v>#NAME?</v>
      </c>
      <c r="V272" s="478" t="e">
        <f>[13]!vnd_us(R272)</f>
        <v>#NAME?</v>
      </c>
      <c r="W272" s="479">
        <f>VLOOKUP(F272,'[14]WC manor'!$F$7:$R$458,13,0)</f>
        <v>273240</v>
      </c>
      <c r="X272" s="476">
        <f t="shared" si="65"/>
        <v>-10918</v>
      </c>
      <c r="Y272" s="479">
        <f>VLOOKUP(F272,'[14]WC manor'!$F$7:$J$458,5,0)</f>
        <v>30</v>
      </c>
      <c r="Z272" s="476">
        <f t="shared" si="66"/>
        <v>-1</v>
      </c>
      <c r="AA272" s="484">
        <f>VLOOKUP(E272,'[12]T6'!$B$6:$F$457,5,0)</f>
        <v>0</v>
      </c>
    </row>
    <row r="273" ht="16.5" customHeight="1" spans="1:27">
      <c r="A273" s="355">
        <v>0</v>
      </c>
      <c r="B273" s="271">
        <f t="shared" si="67"/>
        <v>267</v>
      </c>
      <c r="C273" s="271" t="s">
        <v>330</v>
      </c>
      <c r="D273" s="438">
        <v>1406110741</v>
      </c>
      <c r="E273" s="431" t="s">
        <v>330</v>
      </c>
      <c r="F273" s="432">
        <v>1406110741</v>
      </c>
      <c r="G273" s="433" t="str">
        <f>VLOOKUP(C273,'[11]List chuẩn'!$B$2:$D$512,3,0)</f>
        <v>Hoàng Mạnh Cường</v>
      </c>
      <c r="H273" s="434">
        <f>VLOOKUP(E273,'[12]T6'!$B$6:$C$457,2,0)</f>
        <v>2173</v>
      </c>
      <c r="I273" s="434">
        <v>2156</v>
      </c>
      <c r="J273" s="450">
        <f t="shared" si="59"/>
        <v>17</v>
      </c>
      <c r="K273" s="450">
        <f t="shared" si="55"/>
        <v>10</v>
      </c>
      <c r="L273" s="450">
        <f t="shared" si="56"/>
        <v>7</v>
      </c>
      <c r="M273" s="450">
        <f t="shared" si="57"/>
        <v>0</v>
      </c>
      <c r="N273" s="450">
        <f t="shared" si="58"/>
        <v>0</v>
      </c>
      <c r="O273" s="451">
        <f t="shared" si="60"/>
        <v>119488</v>
      </c>
      <c r="P273" s="451">
        <f t="shared" si="61"/>
        <v>5974</v>
      </c>
      <c r="Q273" s="474">
        <f t="shared" si="62"/>
        <v>11949</v>
      </c>
      <c r="R273" s="475">
        <f t="shared" si="63"/>
        <v>137411</v>
      </c>
      <c r="S273" s="329">
        <v>-333516</v>
      </c>
      <c r="T273" s="476">
        <f t="shared" si="64"/>
        <v>-196105</v>
      </c>
      <c r="U273" s="477" t="e">
        <f>[13]!vnd(T273)</f>
        <v>#NAME?</v>
      </c>
      <c r="V273" s="478" t="e">
        <f>[13]!vnd_us(R273)</f>
        <v>#NAME?</v>
      </c>
      <c r="W273" s="479">
        <f>VLOOKUP(F273,'[14]WC manor'!$F$7:$R$458,13,0)</f>
        <v>45140</v>
      </c>
      <c r="X273" s="476">
        <f t="shared" si="65"/>
        <v>92271</v>
      </c>
      <c r="Y273" s="479">
        <f>VLOOKUP(F273,'[14]WC manor'!$F$7:$J$458,5,0)</f>
        <v>6</v>
      </c>
      <c r="Z273" s="476">
        <f t="shared" si="66"/>
        <v>11</v>
      </c>
      <c r="AA273" s="484" t="str">
        <f>VLOOKUP(E273,'[12]T6'!$B$6:$F$457,5,0)</f>
        <v>Ngày 3/7 Mr.Ngọc đã kiểm tra lại, chỉ số đúng. Không có nhà</v>
      </c>
    </row>
    <row r="274" ht="16.5" customHeight="1" spans="1:27">
      <c r="A274" s="355">
        <v>0</v>
      </c>
      <c r="B274" s="271">
        <f t="shared" si="67"/>
        <v>268</v>
      </c>
      <c r="C274" s="271" t="s">
        <v>331</v>
      </c>
      <c r="D274" s="438">
        <v>1406111701</v>
      </c>
      <c r="E274" s="431" t="s">
        <v>331</v>
      </c>
      <c r="F274" s="432">
        <v>1406111701</v>
      </c>
      <c r="G274" s="433" t="str">
        <f>VLOOKUP(C274,'[11]List chuẩn'!$B$2:$D$512,3,0)</f>
        <v>Nguyễn Thanh Vân</v>
      </c>
      <c r="H274" s="434">
        <f>VLOOKUP(E274,'[12]T6'!$B$6:$C$457,2,0)</f>
        <v>1468</v>
      </c>
      <c r="I274" s="434">
        <v>1463</v>
      </c>
      <c r="J274" s="450">
        <f t="shared" si="59"/>
        <v>5</v>
      </c>
      <c r="K274" s="450">
        <f t="shared" si="55"/>
        <v>5</v>
      </c>
      <c r="L274" s="450">
        <f t="shared" si="56"/>
        <v>0</v>
      </c>
      <c r="M274" s="450">
        <f t="shared" si="57"/>
        <v>0</v>
      </c>
      <c r="N274" s="450">
        <f t="shared" si="58"/>
        <v>0</v>
      </c>
      <c r="O274" s="451">
        <f t="shared" si="60"/>
        <v>32710</v>
      </c>
      <c r="P274" s="451">
        <f t="shared" si="61"/>
        <v>1636</v>
      </c>
      <c r="Q274" s="474">
        <f t="shared" si="62"/>
        <v>3271</v>
      </c>
      <c r="R274" s="475">
        <f t="shared" si="63"/>
        <v>37617</v>
      </c>
      <c r="S274" s="329">
        <v>-72383</v>
      </c>
      <c r="T274" s="476">
        <f t="shared" si="64"/>
        <v>-34766</v>
      </c>
      <c r="U274" s="477" t="e">
        <f>[13]!vnd(T274)</f>
        <v>#NAME?</v>
      </c>
      <c r="V274" s="478" t="e">
        <f>[13]!vnd_us(R274)</f>
        <v>#NAME?</v>
      </c>
      <c r="W274" s="479">
        <f>VLOOKUP(F274,'[14]WC manor'!$F$7:$R$458,13,0)</f>
        <v>37617</v>
      </c>
      <c r="X274" s="476">
        <f t="shared" si="65"/>
        <v>0</v>
      </c>
      <c r="Y274" s="479">
        <f>VLOOKUP(F274,'[14]WC manor'!$F$7:$J$458,5,0)</f>
        <v>5</v>
      </c>
      <c r="Z274" s="476">
        <f t="shared" si="66"/>
        <v>0</v>
      </c>
      <c r="AA274" s="484">
        <f>VLOOKUP(E274,'[12]T6'!$B$6:$F$457,5,0)</f>
        <v>0</v>
      </c>
    </row>
    <row r="275" ht="16.5" customHeight="1" spans="1:27">
      <c r="A275" s="435">
        <v>1</v>
      </c>
      <c r="B275" s="271">
        <f t="shared" si="67"/>
        <v>269</v>
      </c>
      <c r="C275" s="271" t="s">
        <v>332</v>
      </c>
      <c r="D275" s="438">
        <v>1406110743</v>
      </c>
      <c r="E275" s="431" t="s">
        <v>332</v>
      </c>
      <c r="F275" s="432">
        <v>1406110743</v>
      </c>
      <c r="G275" s="433" t="str">
        <f>VLOOKUP(C275,'[11]List chuẩn'!$B$2:$D$512,3,0)</f>
        <v>Nguyễn Thị Hiên</v>
      </c>
      <c r="H275" s="434">
        <f>VLOOKUP(E275,'[12]T6'!$B$6:$C$457,2,0)</f>
        <v>3475</v>
      </c>
      <c r="I275" s="434">
        <v>3470</v>
      </c>
      <c r="J275" s="450">
        <f t="shared" si="59"/>
        <v>5</v>
      </c>
      <c r="K275" s="450">
        <f t="shared" si="55"/>
        <v>5</v>
      </c>
      <c r="L275" s="450">
        <f t="shared" si="56"/>
        <v>0</v>
      </c>
      <c r="M275" s="450">
        <f t="shared" si="57"/>
        <v>0</v>
      </c>
      <c r="N275" s="450">
        <f t="shared" si="58"/>
        <v>0</v>
      </c>
      <c r="O275" s="451">
        <f t="shared" si="60"/>
        <v>32710</v>
      </c>
      <c r="P275" s="451">
        <f t="shared" si="61"/>
        <v>1636</v>
      </c>
      <c r="Q275" s="474">
        <f t="shared" si="62"/>
        <v>3271</v>
      </c>
      <c r="R275" s="475">
        <f t="shared" si="63"/>
        <v>37617</v>
      </c>
      <c r="S275" s="329">
        <v>0</v>
      </c>
      <c r="T275" s="476">
        <f t="shared" si="64"/>
        <v>37617</v>
      </c>
      <c r="U275" s="477" t="e">
        <f>[13]!vnd(T275)</f>
        <v>#NAME?</v>
      </c>
      <c r="V275" s="478" t="e">
        <f>[13]!vnd_us(R275)</f>
        <v>#NAME?</v>
      </c>
      <c r="W275" s="479">
        <f>VLOOKUP(F275,'[14]WC manor'!$F$7:$R$458,13,0)</f>
        <v>45140</v>
      </c>
      <c r="X275" s="476">
        <f t="shared" si="65"/>
        <v>-7523</v>
      </c>
      <c r="Y275" s="479">
        <f>VLOOKUP(F275,'[14]WC manor'!$F$7:$J$458,5,0)</f>
        <v>6</v>
      </c>
      <c r="Z275" s="476">
        <f t="shared" si="66"/>
        <v>-1</v>
      </c>
      <c r="AA275" s="484">
        <f>VLOOKUP(E275,'[12]T6'!$B$6:$F$457,5,0)</f>
        <v>0</v>
      </c>
    </row>
    <row r="276" ht="16.5" customHeight="1" spans="1:27">
      <c r="A276" s="355">
        <v>0</v>
      </c>
      <c r="B276" s="271">
        <f t="shared" si="67"/>
        <v>270</v>
      </c>
      <c r="C276" s="271" t="s">
        <v>333</v>
      </c>
      <c r="D276" s="438">
        <v>1406110744</v>
      </c>
      <c r="E276" s="431" t="s">
        <v>333</v>
      </c>
      <c r="F276" s="432">
        <v>1406110744</v>
      </c>
      <c r="G276" s="433" t="str">
        <f>VLOOKUP(C276,'[11]List chuẩn'!$B$2:$D$512,3,0)</f>
        <v>Nguyễn Mạnh Cường</v>
      </c>
      <c r="H276" s="434">
        <f>VLOOKUP(E276,'[12]T6'!$B$6:$C$457,2,0)</f>
        <v>2320</v>
      </c>
      <c r="I276" s="434">
        <v>2301</v>
      </c>
      <c r="J276" s="450">
        <f t="shared" si="59"/>
        <v>19</v>
      </c>
      <c r="K276" s="450">
        <f t="shared" si="55"/>
        <v>10</v>
      </c>
      <c r="L276" s="450">
        <f t="shared" si="56"/>
        <v>9</v>
      </c>
      <c r="M276" s="450">
        <f t="shared" si="57"/>
        <v>0</v>
      </c>
      <c r="N276" s="450">
        <f t="shared" si="58"/>
        <v>0</v>
      </c>
      <c r="O276" s="451">
        <f t="shared" si="60"/>
        <v>134936</v>
      </c>
      <c r="P276" s="451">
        <f t="shared" si="61"/>
        <v>6747</v>
      </c>
      <c r="Q276" s="474">
        <f t="shared" si="62"/>
        <v>13494</v>
      </c>
      <c r="R276" s="475">
        <f t="shared" si="63"/>
        <v>155177</v>
      </c>
      <c r="S276" s="329">
        <v>0</v>
      </c>
      <c r="T276" s="476">
        <f t="shared" si="64"/>
        <v>155177</v>
      </c>
      <c r="U276" s="477" t="e">
        <f>[13]!vnd(T276)</f>
        <v>#NAME?</v>
      </c>
      <c r="V276" s="478" t="e">
        <f>[13]!vnd_us(R276)</f>
        <v>#NAME?</v>
      </c>
      <c r="W276" s="479">
        <f>VLOOKUP(F276,'[14]WC manor'!$F$7:$R$458,13,0)</f>
        <v>128528</v>
      </c>
      <c r="X276" s="476">
        <f t="shared" si="65"/>
        <v>26649</v>
      </c>
      <c r="Y276" s="479">
        <f>VLOOKUP(F276,'[14]WC manor'!$F$7:$J$458,5,0)</f>
        <v>16</v>
      </c>
      <c r="Z276" s="476">
        <f t="shared" si="66"/>
        <v>3</v>
      </c>
      <c r="AA276" s="484">
        <f>VLOOKUP(E276,'[12]T6'!$B$6:$F$457,5,0)</f>
        <v>0</v>
      </c>
    </row>
    <row r="277" ht="16.5" customHeight="1" spans="1:27">
      <c r="A277" s="355">
        <v>0</v>
      </c>
      <c r="B277" s="271">
        <f t="shared" si="67"/>
        <v>271</v>
      </c>
      <c r="C277" s="271" t="s">
        <v>334</v>
      </c>
      <c r="D277" s="438">
        <v>1406111376</v>
      </c>
      <c r="E277" s="431" t="s">
        <v>334</v>
      </c>
      <c r="F277" s="432">
        <v>1406111376</v>
      </c>
      <c r="G277" s="433" t="str">
        <f>VLOOKUP(C277,'[11]List chuẩn'!$B$2:$D$512,3,0)</f>
        <v>Nguyễn Thị Thu Hương</v>
      </c>
      <c r="H277" s="434">
        <f>VLOOKUP(E277,'[12]T6'!$B$6:$C$457,2,0)</f>
        <v>2776</v>
      </c>
      <c r="I277" s="434">
        <v>2774</v>
      </c>
      <c r="J277" s="450">
        <f t="shared" si="59"/>
        <v>2</v>
      </c>
      <c r="K277" s="450">
        <f t="shared" si="55"/>
        <v>2</v>
      </c>
      <c r="L277" s="450">
        <f t="shared" si="56"/>
        <v>0</v>
      </c>
      <c r="M277" s="450">
        <f t="shared" si="57"/>
        <v>0</v>
      </c>
      <c r="N277" s="450">
        <f t="shared" si="58"/>
        <v>0</v>
      </c>
      <c r="O277" s="451">
        <f t="shared" si="60"/>
        <v>13084</v>
      </c>
      <c r="P277" s="451">
        <f t="shared" si="61"/>
        <v>654</v>
      </c>
      <c r="Q277" s="474">
        <f t="shared" si="62"/>
        <v>1308</v>
      </c>
      <c r="R277" s="475">
        <f t="shared" si="63"/>
        <v>15046</v>
      </c>
      <c r="S277" s="329">
        <v>349371</v>
      </c>
      <c r="T277" s="476">
        <f t="shared" si="64"/>
        <v>364417</v>
      </c>
      <c r="U277" s="477" t="e">
        <f>[13]!vnd(T277)</f>
        <v>#NAME?</v>
      </c>
      <c r="V277" s="478" t="e">
        <f>[13]!vnd_us(R277)</f>
        <v>#NAME?</v>
      </c>
      <c r="W277" s="479">
        <f>VLOOKUP(F277,'[14]WC manor'!$F$7:$R$458,13,0)</f>
        <v>15046</v>
      </c>
      <c r="X277" s="476">
        <f t="shared" si="65"/>
        <v>0</v>
      </c>
      <c r="Y277" s="479">
        <f>VLOOKUP(F277,'[14]WC manor'!$F$7:$J$458,5,0)</f>
        <v>2</v>
      </c>
      <c r="Z277" s="476">
        <f t="shared" si="66"/>
        <v>0</v>
      </c>
      <c r="AA277" s="484">
        <f>VLOOKUP(E277,'[12]T6'!$B$6:$F$457,5,0)</f>
        <v>0</v>
      </c>
    </row>
    <row r="278" ht="16.5" customHeight="1" spans="1:27">
      <c r="A278" s="435">
        <v>1</v>
      </c>
      <c r="B278" s="271">
        <f t="shared" si="67"/>
        <v>272</v>
      </c>
      <c r="C278" s="271" t="s">
        <v>335</v>
      </c>
      <c r="D278" s="438">
        <v>1406110745</v>
      </c>
      <c r="E278" s="431" t="s">
        <v>335</v>
      </c>
      <c r="F278" s="432">
        <v>1406110745</v>
      </c>
      <c r="G278" s="433" t="str">
        <f>VLOOKUP(C278,'[11]List chuẩn'!$B$2:$D$512,3,0)</f>
        <v>Trần Thị Tố Nga</v>
      </c>
      <c r="H278" s="434">
        <f>VLOOKUP(E278,'[12]T6'!$B$6:$C$457,2,0)</f>
        <v>3308</v>
      </c>
      <c r="I278" s="434">
        <v>3281</v>
      </c>
      <c r="J278" s="450">
        <f t="shared" si="59"/>
        <v>27</v>
      </c>
      <c r="K278" s="450">
        <f t="shared" si="55"/>
        <v>10</v>
      </c>
      <c r="L278" s="450">
        <f t="shared" si="56"/>
        <v>10</v>
      </c>
      <c r="M278" s="450">
        <f t="shared" si="57"/>
        <v>7</v>
      </c>
      <c r="N278" s="450">
        <f t="shared" si="58"/>
        <v>0</v>
      </c>
      <c r="O278" s="451">
        <f t="shared" si="60"/>
        <v>209118</v>
      </c>
      <c r="P278" s="451">
        <f t="shared" si="61"/>
        <v>10456</v>
      </c>
      <c r="Q278" s="474">
        <f t="shared" si="62"/>
        <v>20912</v>
      </c>
      <c r="R278" s="475">
        <f t="shared" si="63"/>
        <v>240486</v>
      </c>
      <c r="S278" s="329">
        <v>0</v>
      </c>
      <c r="T278" s="476">
        <f t="shared" si="64"/>
        <v>240486</v>
      </c>
      <c r="U278" s="477" t="e">
        <f>[13]!vnd(T278)</f>
        <v>#NAME?</v>
      </c>
      <c r="V278" s="478" t="e">
        <f>[13]!vnd_us(R278)</f>
        <v>#NAME?</v>
      </c>
      <c r="W278" s="479">
        <f>VLOOKUP(F278,'[14]WC manor'!$F$7:$R$458,13,0)</f>
        <v>240486</v>
      </c>
      <c r="X278" s="476">
        <f t="shared" si="65"/>
        <v>0</v>
      </c>
      <c r="Y278" s="479">
        <f>VLOOKUP(F278,'[14]WC manor'!$F$7:$J$458,5,0)</f>
        <v>27</v>
      </c>
      <c r="Z278" s="476">
        <f t="shared" si="66"/>
        <v>0</v>
      </c>
      <c r="AA278" s="484">
        <f>VLOOKUP(E278,'[12]T6'!$B$6:$F$457,5,0)</f>
        <v>0</v>
      </c>
    </row>
    <row r="279" ht="16.5" customHeight="1" spans="1:27">
      <c r="A279" s="510">
        <v>1</v>
      </c>
      <c r="B279" s="271">
        <f t="shared" si="67"/>
        <v>273</v>
      </c>
      <c r="C279" s="271" t="s">
        <v>336</v>
      </c>
      <c r="D279" s="438">
        <v>1406110746</v>
      </c>
      <c r="E279" s="431" t="s">
        <v>336</v>
      </c>
      <c r="F279" s="432">
        <v>1406110746</v>
      </c>
      <c r="G279" s="433" t="str">
        <f>VLOOKUP(C279,'[11]List chuẩn'!$B$2:$D$512,3,0)</f>
        <v>Lê Đức Trung</v>
      </c>
      <c r="H279" s="434">
        <f>VLOOKUP(E279,'[12]T6'!$B$6:$C$457,2,0)</f>
        <v>4716</v>
      </c>
      <c r="I279" s="434">
        <v>4694</v>
      </c>
      <c r="J279" s="450">
        <f t="shared" si="59"/>
        <v>22</v>
      </c>
      <c r="K279" s="450">
        <f t="shared" si="55"/>
        <v>10</v>
      </c>
      <c r="L279" s="450">
        <f t="shared" si="56"/>
        <v>10</v>
      </c>
      <c r="M279" s="450">
        <f t="shared" si="57"/>
        <v>2</v>
      </c>
      <c r="N279" s="450">
        <f t="shared" si="58"/>
        <v>0</v>
      </c>
      <c r="O279" s="451">
        <f t="shared" si="60"/>
        <v>161648</v>
      </c>
      <c r="P279" s="451">
        <f t="shared" si="61"/>
        <v>8082</v>
      </c>
      <c r="Q279" s="474">
        <f t="shared" si="62"/>
        <v>16165</v>
      </c>
      <c r="R279" s="475">
        <f t="shared" si="63"/>
        <v>185895</v>
      </c>
      <c r="S279" s="329">
        <v>174977</v>
      </c>
      <c r="T279" s="476">
        <f t="shared" si="64"/>
        <v>360872</v>
      </c>
      <c r="U279" s="477" t="e">
        <f>[13]!vnd(T279)</f>
        <v>#NAME?</v>
      </c>
      <c r="V279" s="478" t="e">
        <f>[13]!vnd_us(R279)</f>
        <v>#NAME?</v>
      </c>
      <c r="W279" s="479">
        <f>VLOOKUP(F279,'[14]WC manor'!$F$7:$R$458,13,0)</f>
        <v>174977</v>
      </c>
      <c r="X279" s="476">
        <f t="shared" si="65"/>
        <v>10918</v>
      </c>
      <c r="Y279" s="479">
        <f>VLOOKUP(F279,'[14]WC manor'!$F$7:$J$458,5,0)</f>
        <v>21</v>
      </c>
      <c r="Z279" s="476">
        <f t="shared" si="66"/>
        <v>1</v>
      </c>
      <c r="AA279" s="484">
        <f>VLOOKUP(E279,'[12]T6'!$B$6:$F$457,5,0)</f>
        <v>0</v>
      </c>
    </row>
    <row r="280" ht="16.5" customHeight="1" spans="1:27">
      <c r="A280" s="355">
        <v>0</v>
      </c>
      <c r="B280" s="271">
        <f t="shared" si="67"/>
        <v>274</v>
      </c>
      <c r="C280" s="271" t="s">
        <v>337</v>
      </c>
      <c r="D280" s="438">
        <v>1406110747</v>
      </c>
      <c r="E280" s="431" t="s">
        <v>337</v>
      </c>
      <c r="F280" s="432">
        <v>1406110747</v>
      </c>
      <c r="G280" s="433" t="str">
        <f>VLOOKUP(C280,'[11]List chuẩn'!$B$2:$D$512,3,0)</f>
        <v> Park kuynchul</v>
      </c>
      <c r="H280" s="434">
        <f>VLOOKUP(E280,'[12]T6'!$B$6:$C$457,2,0)</f>
        <v>3615</v>
      </c>
      <c r="I280" s="434">
        <v>3604</v>
      </c>
      <c r="J280" s="450">
        <f t="shared" si="59"/>
        <v>11</v>
      </c>
      <c r="K280" s="450">
        <f t="shared" si="55"/>
        <v>10</v>
      </c>
      <c r="L280" s="450">
        <f t="shared" si="56"/>
        <v>1</v>
      </c>
      <c r="M280" s="450">
        <f t="shared" si="57"/>
        <v>0</v>
      </c>
      <c r="N280" s="450">
        <f t="shared" si="58"/>
        <v>0</v>
      </c>
      <c r="O280" s="451">
        <f t="shared" si="60"/>
        <v>73144</v>
      </c>
      <c r="P280" s="451">
        <f t="shared" si="61"/>
        <v>3657</v>
      </c>
      <c r="Q280" s="474">
        <f t="shared" si="62"/>
        <v>7314</v>
      </c>
      <c r="R280" s="475">
        <f t="shared" si="63"/>
        <v>84115</v>
      </c>
      <c r="S280" s="329">
        <v>239292</v>
      </c>
      <c r="T280" s="476">
        <f t="shared" si="64"/>
        <v>323407</v>
      </c>
      <c r="U280" s="477" t="e">
        <f>[13]!vnd(T280)</f>
        <v>#NAME?</v>
      </c>
      <c r="V280" s="478" t="e">
        <f>[13]!vnd_us(R280)</f>
        <v>#NAME?</v>
      </c>
      <c r="W280" s="479">
        <f>VLOOKUP(F280,'[14]WC manor'!$F$7:$R$458,13,0)</f>
        <v>92998</v>
      </c>
      <c r="X280" s="476">
        <f t="shared" si="65"/>
        <v>-8883</v>
      </c>
      <c r="Y280" s="479">
        <f>VLOOKUP(F280,'[14]WC manor'!$F$7:$J$458,5,0)</f>
        <v>12</v>
      </c>
      <c r="Z280" s="476">
        <f t="shared" si="66"/>
        <v>-1</v>
      </c>
      <c r="AA280" s="484">
        <f>VLOOKUP(E280,'[12]T6'!$B$6:$F$457,5,0)</f>
        <v>0</v>
      </c>
    </row>
    <row r="281" ht="16.5" customHeight="1" spans="1:27">
      <c r="A281" s="355">
        <v>0</v>
      </c>
      <c r="B281" s="271">
        <f t="shared" si="67"/>
        <v>275</v>
      </c>
      <c r="C281" s="437" t="s">
        <v>338</v>
      </c>
      <c r="D281" s="438">
        <v>1406111120</v>
      </c>
      <c r="E281" s="431" t="s">
        <v>338</v>
      </c>
      <c r="F281" s="432">
        <v>1406111120</v>
      </c>
      <c r="G281" s="433" t="str">
        <f>VLOOKUP(C281,'[11]List chuẩn'!$B$2:$D$512,3,0)</f>
        <v>Đặng Duy Tùng</v>
      </c>
      <c r="H281" s="434">
        <f>VLOOKUP(E281,'[12]T6'!$B$6:$C$457,2,0)</f>
        <v>4307</v>
      </c>
      <c r="I281" s="434">
        <v>4297</v>
      </c>
      <c r="J281" s="450">
        <f t="shared" si="59"/>
        <v>10</v>
      </c>
      <c r="K281" s="450">
        <f t="shared" si="55"/>
        <v>10</v>
      </c>
      <c r="L281" s="450">
        <f t="shared" si="56"/>
        <v>0</v>
      </c>
      <c r="M281" s="450">
        <f t="shared" si="57"/>
        <v>0</v>
      </c>
      <c r="N281" s="450">
        <f t="shared" si="58"/>
        <v>0</v>
      </c>
      <c r="O281" s="451">
        <f t="shared" si="60"/>
        <v>65420</v>
      </c>
      <c r="P281" s="451">
        <f t="shared" si="61"/>
        <v>3271</v>
      </c>
      <c r="Q281" s="474">
        <f t="shared" si="62"/>
        <v>6542</v>
      </c>
      <c r="R281" s="475">
        <f t="shared" si="63"/>
        <v>75233</v>
      </c>
      <c r="S281" s="329">
        <v>60187</v>
      </c>
      <c r="T281" s="476">
        <f t="shared" si="64"/>
        <v>135420</v>
      </c>
      <c r="U281" s="477" t="e">
        <f>[13]!vnd(T281)</f>
        <v>#NAME?</v>
      </c>
      <c r="V281" s="478" t="e">
        <f>[13]!vnd_us(R281)</f>
        <v>#NAME?</v>
      </c>
      <c r="W281" s="479">
        <f>VLOOKUP(F281,'[14]WC manor'!$F$7:$R$458,13,0)</f>
        <v>60187</v>
      </c>
      <c r="X281" s="476">
        <f t="shared" si="65"/>
        <v>15046</v>
      </c>
      <c r="Y281" s="479">
        <f>VLOOKUP(F281,'[14]WC manor'!$F$7:$J$458,5,0)</f>
        <v>8</v>
      </c>
      <c r="Z281" s="476">
        <f t="shared" si="66"/>
        <v>2</v>
      </c>
      <c r="AA281" s="484">
        <f>VLOOKUP(E281,'[12]T6'!$B$6:$F$457,5,0)</f>
        <v>0</v>
      </c>
    </row>
    <row r="282" ht="16.5" customHeight="1" spans="1:27">
      <c r="A282" s="355">
        <v>0</v>
      </c>
      <c r="B282" s="271">
        <f t="shared" si="67"/>
        <v>276</v>
      </c>
      <c r="C282" s="271" t="s">
        <v>339</v>
      </c>
      <c r="D282" s="438">
        <v>1406110749</v>
      </c>
      <c r="E282" s="431" t="s">
        <v>339</v>
      </c>
      <c r="F282" s="432">
        <v>1406110749</v>
      </c>
      <c r="G282" s="433" t="str">
        <f>VLOOKUP(C282,'[11]List chuẩn'!$B$2:$D$512,3,0)</f>
        <v>Kim Yu San</v>
      </c>
      <c r="H282" s="434">
        <f>VLOOKUP(E282,'[12]T6'!$B$6:$C$457,2,0)</f>
        <v>1531</v>
      </c>
      <c r="I282" s="434">
        <v>1525</v>
      </c>
      <c r="J282" s="450">
        <f t="shared" si="59"/>
        <v>6</v>
      </c>
      <c r="K282" s="450">
        <f t="shared" si="55"/>
        <v>6</v>
      </c>
      <c r="L282" s="450">
        <f t="shared" si="56"/>
        <v>0</v>
      </c>
      <c r="M282" s="450">
        <f t="shared" si="57"/>
        <v>0</v>
      </c>
      <c r="N282" s="450">
        <f t="shared" si="58"/>
        <v>0</v>
      </c>
      <c r="O282" s="451">
        <f t="shared" si="60"/>
        <v>39252</v>
      </c>
      <c r="P282" s="451">
        <f t="shared" si="61"/>
        <v>1963</v>
      </c>
      <c r="Q282" s="474">
        <f t="shared" si="62"/>
        <v>3925</v>
      </c>
      <c r="R282" s="475">
        <f t="shared" si="63"/>
        <v>45140</v>
      </c>
      <c r="S282" s="329">
        <v>-45140</v>
      </c>
      <c r="T282" s="476">
        <f t="shared" si="64"/>
        <v>0</v>
      </c>
      <c r="U282" s="477" t="e">
        <f>[13]!vnd(T282)</f>
        <v>#NAME?</v>
      </c>
      <c r="V282" s="478" t="e">
        <f>[13]!vnd_us(R282)</f>
        <v>#NAME?</v>
      </c>
      <c r="W282" s="479">
        <f>VLOOKUP(F282,'[14]WC manor'!$F$7:$R$458,13,0)</f>
        <v>30093</v>
      </c>
      <c r="X282" s="476">
        <f t="shared" si="65"/>
        <v>15047</v>
      </c>
      <c r="Y282" s="479">
        <f>VLOOKUP(F282,'[14]WC manor'!$F$7:$J$458,5,0)</f>
        <v>4</v>
      </c>
      <c r="Z282" s="476">
        <f t="shared" si="66"/>
        <v>2</v>
      </c>
      <c r="AA282" s="484">
        <f>VLOOKUP(E282,'[12]T6'!$B$6:$F$457,5,0)</f>
        <v>0</v>
      </c>
    </row>
    <row r="283" ht="16.5" customHeight="1" spans="1:27">
      <c r="A283" s="355">
        <v>0</v>
      </c>
      <c r="B283" s="271">
        <f t="shared" si="67"/>
        <v>277</v>
      </c>
      <c r="C283" s="271" t="s">
        <v>340</v>
      </c>
      <c r="D283" s="438">
        <v>1406110750</v>
      </c>
      <c r="E283" s="431" t="s">
        <v>340</v>
      </c>
      <c r="F283" s="432">
        <v>1406110750</v>
      </c>
      <c r="G283" s="433" t="str">
        <f>VLOOKUP(C283,'[11]List chuẩn'!$B$2:$D$512,3,0)</f>
        <v>Vũ Lộc</v>
      </c>
      <c r="H283" s="434">
        <f>VLOOKUP(E283,'[12]T6'!$B$6:$C$457,2,0)</f>
        <v>2006</v>
      </c>
      <c r="I283" s="434">
        <v>1967</v>
      </c>
      <c r="J283" s="450">
        <f t="shared" si="59"/>
        <v>39</v>
      </c>
      <c r="K283" s="450">
        <f t="shared" si="55"/>
        <v>10</v>
      </c>
      <c r="L283" s="450">
        <f t="shared" si="56"/>
        <v>10</v>
      </c>
      <c r="M283" s="450">
        <f t="shared" si="57"/>
        <v>10</v>
      </c>
      <c r="N283" s="450">
        <f t="shared" si="58"/>
        <v>9</v>
      </c>
      <c r="O283" s="451">
        <f t="shared" si="60"/>
        <v>394614</v>
      </c>
      <c r="P283" s="451">
        <f t="shared" si="61"/>
        <v>19731</v>
      </c>
      <c r="Q283" s="474">
        <f t="shared" si="62"/>
        <v>39461</v>
      </c>
      <c r="R283" s="475">
        <f t="shared" si="63"/>
        <v>453806</v>
      </c>
      <c r="S283" s="329">
        <v>-20745</v>
      </c>
      <c r="T283" s="476">
        <f t="shared" si="64"/>
        <v>433061</v>
      </c>
      <c r="U283" s="477" t="e">
        <f>[13]!vnd(T283)</f>
        <v>#NAME?</v>
      </c>
      <c r="V283" s="478" t="e">
        <f>[13]!vnd_us(R283)</f>
        <v>#NAME?</v>
      </c>
      <c r="W283" s="479">
        <f>VLOOKUP(F283,'[14]WC manor'!$F$7:$R$458,13,0)</f>
        <v>45140</v>
      </c>
      <c r="X283" s="476">
        <f t="shared" si="65"/>
        <v>408666</v>
      </c>
      <c r="Y283" s="479">
        <f>VLOOKUP(F283,'[14]WC manor'!$F$7:$J$458,5,0)</f>
        <v>6</v>
      </c>
      <c r="Z283" s="476">
        <f t="shared" si="66"/>
        <v>33</v>
      </c>
      <c r="AA283" s="484" t="str">
        <f>VLOOKUP(E283,'[12]T6'!$B$6:$F$457,5,0)</f>
        <v>Ngày 3/7 Mr.Ngọc đã kiểm tra lại, chỉ số đúng. Nhà đang thi công</v>
      </c>
    </row>
    <row r="284" ht="16.5" customHeight="1" spans="1:27">
      <c r="A284" s="355">
        <v>0</v>
      </c>
      <c r="B284" s="271">
        <f t="shared" si="67"/>
        <v>278</v>
      </c>
      <c r="C284" s="271" t="s">
        <v>341</v>
      </c>
      <c r="D284" s="438">
        <v>1406110751</v>
      </c>
      <c r="E284" s="431" t="s">
        <v>341</v>
      </c>
      <c r="F284" s="432">
        <v>1406110751</v>
      </c>
      <c r="G284" s="433" t="str">
        <f>VLOOKUP(C284,'[11]List chuẩn'!$B$2:$D$512,3,0)</f>
        <v>Nguyễn Minh Huy</v>
      </c>
      <c r="H284" s="434">
        <f>VLOOKUP(E284,'[12]T6'!$B$6:$C$457,2,0)</f>
        <v>2630</v>
      </c>
      <c r="I284" s="434">
        <v>2597</v>
      </c>
      <c r="J284" s="450">
        <f t="shared" si="59"/>
        <v>33</v>
      </c>
      <c r="K284" s="450">
        <f t="shared" si="55"/>
        <v>10</v>
      </c>
      <c r="L284" s="450">
        <f t="shared" si="56"/>
        <v>10</v>
      </c>
      <c r="M284" s="450">
        <f t="shared" si="57"/>
        <v>10</v>
      </c>
      <c r="N284" s="450">
        <f t="shared" si="58"/>
        <v>3</v>
      </c>
      <c r="O284" s="451">
        <f t="shared" si="60"/>
        <v>289938</v>
      </c>
      <c r="P284" s="451">
        <f t="shared" si="61"/>
        <v>14497</v>
      </c>
      <c r="Q284" s="474">
        <f t="shared" si="62"/>
        <v>28994</v>
      </c>
      <c r="R284" s="475">
        <f t="shared" si="63"/>
        <v>333429</v>
      </c>
      <c r="S284" s="329">
        <v>293303</v>
      </c>
      <c r="T284" s="476">
        <f t="shared" si="64"/>
        <v>626732</v>
      </c>
      <c r="U284" s="477" t="e">
        <f>[13]!vnd(T284)</f>
        <v>#NAME?</v>
      </c>
      <c r="V284" s="478" t="e">
        <f>[13]!vnd_us(R284)</f>
        <v>#NAME?</v>
      </c>
      <c r="W284" s="479">
        <f>VLOOKUP(F284,'[14]WC manor'!$F$7:$R$458,13,0)</f>
        <v>293303</v>
      </c>
      <c r="X284" s="476">
        <f t="shared" si="65"/>
        <v>40126</v>
      </c>
      <c r="Y284" s="479">
        <f>VLOOKUP(F284,'[14]WC manor'!$F$7:$J$458,5,0)</f>
        <v>31</v>
      </c>
      <c r="Z284" s="476">
        <f t="shared" si="66"/>
        <v>2</v>
      </c>
      <c r="AA284" s="484">
        <f>VLOOKUP(E284,'[12]T6'!$B$6:$F$457,5,0)</f>
        <v>0</v>
      </c>
    </row>
    <row r="285" ht="16.5" customHeight="1" spans="1:27">
      <c r="A285" s="355">
        <v>0</v>
      </c>
      <c r="B285" s="271">
        <f t="shared" si="67"/>
        <v>279</v>
      </c>
      <c r="C285" s="271" t="s">
        <v>342</v>
      </c>
      <c r="D285" s="438">
        <v>1406110752</v>
      </c>
      <c r="E285" s="431" t="s">
        <v>342</v>
      </c>
      <c r="F285" s="432">
        <v>1406110752</v>
      </c>
      <c r="G285" s="433" t="str">
        <f>VLOOKUP(C285,'[11]List chuẩn'!$B$2:$D$512,3,0)</f>
        <v>Phạm Thị Quyên</v>
      </c>
      <c r="H285" s="434">
        <f>VLOOKUP(E285,'[12]T6'!$B$6:$C$457,2,0)</f>
        <v>2817</v>
      </c>
      <c r="I285" s="434">
        <v>2793</v>
      </c>
      <c r="J285" s="450">
        <f t="shared" si="59"/>
        <v>24</v>
      </c>
      <c r="K285" s="450">
        <f t="shared" si="55"/>
        <v>10</v>
      </c>
      <c r="L285" s="450">
        <f t="shared" si="56"/>
        <v>10</v>
      </c>
      <c r="M285" s="450">
        <f t="shared" si="57"/>
        <v>4</v>
      </c>
      <c r="N285" s="450">
        <f t="shared" si="58"/>
        <v>0</v>
      </c>
      <c r="O285" s="451">
        <f t="shared" si="60"/>
        <v>180636</v>
      </c>
      <c r="P285" s="451">
        <f t="shared" si="61"/>
        <v>9032</v>
      </c>
      <c r="Q285" s="474">
        <f t="shared" si="62"/>
        <v>18064</v>
      </c>
      <c r="R285" s="475">
        <f t="shared" si="63"/>
        <v>207732</v>
      </c>
      <c r="S285" s="329">
        <v>-7002</v>
      </c>
      <c r="T285" s="476">
        <f t="shared" si="64"/>
        <v>200730</v>
      </c>
      <c r="U285" s="477" t="e">
        <f>[13]!vnd(T285)</f>
        <v>#NAME?</v>
      </c>
      <c r="V285" s="478" t="e">
        <f>[13]!vnd_us(R285)</f>
        <v>#NAME?</v>
      </c>
      <c r="W285" s="479">
        <f>VLOOKUP(F285,'[14]WC manor'!$F$7:$R$458,13,0)</f>
        <v>92998</v>
      </c>
      <c r="X285" s="476">
        <f t="shared" si="65"/>
        <v>114734</v>
      </c>
      <c r="Y285" s="479">
        <f>VLOOKUP(F285,'[14]WC manor'!$F$7:$J$458,5,0)</f>
        <v>12</v>
      </c>
      <c r="Z285" s="476">
        <f t="shared" si="66"/>
        <v>12</v>
      </c>
      <c r="AA285" s="484" t="str">
        <f>VLOOKUP(E285,'[12]T6'!$B$6:$F$457,5,0)</f>
        <v>Ngày 3/7 Mr.Ngọc đã kiểm tra lại, chỉ số đúng. Đã báo cô Quyên</v>
      </c>
    </row>
    <row r="286" ht="16.5" customHeight="1" spans="1:27">
      <c r="A286" s="355">
        <v>0</v>
      </c>
      <c r="B286" s="271">
        <f t="shared" si="67"/>
        <v>280</v>
      </c>
      <c r="C286" s="271" t="s">
        <v>343</v>
      </c>
      <c r="D286" s="438">
        <v>1406110753</v>
      </c>
      <c r="E286" s="431" t="s">
        <v>343</v>
      </c>
      <c r="F286" s="432">
        <v>1406110753</v>
      </c>
      <c r="G286" s="433" t="str">
        <f>VLOOKUP(C286,'[11]List chuẩn'!$B$2:$D$512,3,0)</f>
        <v>Nguyễn Thị phương Vân</v>
      </c>
      <c r="H286" s="434">
        <f>VLOOKUP(E286,'[12]T6'!$B$6:$C$457,2,0)</f>
        <v>3866</v>
      </c>
      <c r="I286" s="434">
        <v>3846</v>
      </c>
      <c r="J286" s="450">
        <f t="shared" si="59"/>
        <v>20</v>
      </c>
      <c r="K286" s="450">
        <f t="shared" si="55"/>
        <v>10</v>
      </c>
      <c r="L286" s="450">
        <f t="shared" si="56"/>
        <v>10</v>
      </c>
      <c r="M286" s="450">
        <f t="shared" si="57"/>
        <v>0</v>
      </c>
      <c r="N286" s="450">
        <f t="shared" si="58"/>
        <v>0</v>
      </c>
      <c r="O286" s="451">
        <f t="shared" si="60"/>
        <v>142660</v>
      </c>
      <c r="P286" s="451">
        <f t="shared" si="61"/>
        <v>7133</v>
      </c>
      <c r="Q286" s="474">
        <f t="shared" si="62"/>
        <v>14266</v>
      </c>
      <c r="R286" s="475">
        <f t="shared" si="63"/>
        <v>164059</v>
      </c>
      <c r="S286" s="329">
        <v>301471</v>
      </c>
      <c r="T286" s="476">
        <f t="shared" si="64"/>
        <v>465530</v>
      </c>
      <c r="U286" s="477" t="e">
        <f>[13]!vnd(T286)</f>
        <v>#NAME?</v>
      </c>
      <c r="V286" s="478" t="e">
        <f>[13]!vnd_us(R286)</f>
        <v>#NAME?</v>
      </c>
      <c r="W286" s="479">
        <f>VLOOKUP(F286,'[14]WC manor'!$F$7:$R$458,13,0)</f>
        <v>146294</v>
      </c>
      <c r="X286" s="476">
        <f t="shared" si="65"/>
        <v>17765</v>
      </c>
      <c r="Y286" s="479">
        <f>VLOOKUP(F286,'[14]WC manor'!$F$7:$J$458,5,0)</f>
        <v>18</v>
      </c>
      <c r="Z286" s="476">
        <f t="shared" si="66"/>
        <v>2</v>
      </c>
      <c r="AA286" s="484">
        <f>VLOOKUP(E286,'[12]T6'!$B$6:$F$457,5,0)</f>
        <v>0</v>
      </c>
    </row>
    <row r="287" ht="16.5" customHeight="1" spans="1:27">
      <c r="A287" s="355">
        <v>0</v>
      </c>
      <c r="B287" s="271">
        <f t="shared" si="67"/>
        <v>281</v>
      </c>
      <c r="C287" s="271" t="s">
        <v>344</v>
      </c>
      <c r="D287" s="438">
        <v>1406111702</v>
      </c>
      <c r="E287" s="431" t="s">
        <v>344</v>
      </c>
      <c r="F287" s="432">
        <v>1406111702</v>
      </c>
      <c r="G287" s="433" t="str">
        <f>VLOOKUP(C287,'[11]List chuẩn'!$B$2:$D$512,3,0)</f>
        <v>Đỗ Thị Mỹ Ngọc</v>
      </c>
      <c r="H287" s="434">
        <f>VLOOKUP(E287,'[12]T6'!$B$6:$C$457,2,0)</f>
        <v>3381</v>
      </c>
      <c r="I287" s="434">
        <v>3370</v>
      </c>
      <c r="J287" s="450">
        <f t="shared" si="59"/>
        <v>11</v>
      </c>
      <c r="K287" s="450">
        <f t="shared" si="55"/>
        <v>10</v>
      </c>
      <c r="L287" s="450">
        <f t="shared" si="56"/>
        <v>1</v>
      </c>
      <c r="M287" s="450">
        <f t="shared" si="57"/>
        <v>0</v>
      </c>
      <c r="N287" s="450">
        <f t="shared" si="58"/>
        <v>0</v>
      </c>
      <c r="O287" s="451">
        <f t="shared" si="60"/>
        <v>73144</v>
      </c>
      <c r="P287" s="451">
        <f t="shared" si="61"/>
        <v>3657</v>
      </c>
      <c r="Q287" s="474">
        <f t="shared" si="62"/>
        <v>7314</v>
      </c>
      <c r="R287" s="475">
        <f t="shared" si="63"/>
        <v>84115</v>
      </c>
      <c r="S287" s="329">
        <v>0</v>
      </c>
      <c r="T287" s="476">
        <f t="shared" si="64"/>
        <v>84115</v>
      </c>
      <c r="U287" s="477" t="e">
        <f>[13]!vnd(T287)</f>
        <v>#NAME?</v>
      </c>
      <c r="V287" s="478" t="e">
        <f>[13]!vnd_us(R287)</f>
        <v>#NAME?</v>
      </c>
      <c r="W287" s="479">
        <f>VLOOKUP(F287,'[14]WC manor'!$F$7:$R$458,13,0)</f>
        <v>84115</v>
      </c>
      <c r="X287" s="476">
        <f t="shared" si="65"/>
        <v>0</v>
      </c>
      <c r="Y287" s="479">
        <f>VLOOKUP(F287,'[14]WC manor'!$F$7:$J$458,5,0)</f>
        <v>11</v>
      </c>
      <c r="Z287" s="476">
        <f t="shared" si="66"/>
        <v>0</v>
      </c>
      <c r="AA287" s="484">
        <f>VLOOKUP(E287,'[12]T6'!$B$6:$F$457,5,0)</f>
        <v>0</v>
      </c>
    </row>
    <row r="288" ht="16.5" customHeight="1" spans="1:27">
      <c r="A288" s="355">
        <v>0</v>
      </c>
      <c r="B288" s="271">
        <f t="shared" si="67"/>
        <v>282</v>
      </c>
      <c r="C288" s="271" t="s">
        <v>345</v>
      </c>
      <c r="D288" s="438">
        <v>1406110755</v>
      </c>
      <c r="E288" s="431" t="s">
        <v>345</v>
      </c>
      <c r="F288" s="432">
        <v>1406110755</v>
      </c>
      <c r="G288" s="433" t="str">
        <f>VLOOKUP(C288,'[11]List chuẩn'!$B$2:$D$512,3,0)</f>
        <v>Trần Hải Học</v>
      </c>
      <c r="H288" s="434">
        <f>VLOOKUP(E288,'[12]T6'!$B$6:$C$457,2,0)</f>
        <v>3456</v>
      </c>
      <c r="I288" s="434">
        <v>3448</v>
      </c>
      <c r="J288" s="450">
        <f t="shared" si="59"/>
        <v>8</v>
      </c>
      <c r="K288" s="450">
        <f t="shared" si="55"/>
        <v>8</v>
      </c>
      <c r="L288" s="450">
        <f t="shared" si="56"/>
        <v>0</v>
      </c>
      <c r="M288" s="450">
        <f t="shared" si="57"/>
        <v>0</v>
      </c>
      <c r="N288" s="450">
        <f t="shared" si="58"/>
        <v>0</v>
      </c>
      <c r="O288" s="451">
        <f t="shared" si="60"/>
        <v>52336</v>
      </c>
      <c r="P288" s="451">
        <f t="shared" si="61"/>
        <v>2617</v>
      </c>
      <c r="Q288" s="474">
        <f t="shared" si="62"/>
        <v>5234</v>
      </c>
      <c r="R288" s="475">
        <f t="shared" si="63"/>
        <v>60187</v>
      </c>
      <c r="S288" s="329">
        <v>-2955</v>
      </c>
      <c r="T288" s="476">
        <f t="shared" si="64"/>
        <v>57232</v>
      </c>
      <c r="U288" s="477" t="e">
        <f>[13]!vnd(T288)</f>
        <v>#NAME?</v>
      </c>
      <c r="V288" s="478" t="e">
        <f>[13]!vnd_us(R288)</f>
        <v>#NAME?</v>
      </c>
      <c r="W288" s="479">
        <f>VLOOKUP(F288,'[14]WC manor'!$F$7:$R$458,13,0)</f>
        <v>45140</v>
      </c>
      <c r="X288" s="476">
        <f t="shared" si="65"/>
        <v>15047</v>
      </c>
      <c r="Y288" s="479">
        <f>VLOOKUP(F288,'[14]WC manor'!$F$7:$J$458,5,0)</f>
        <v>6</v>
      </c>
      <c r="Z288" s="476">
        <f t="shared" si="66"/>
        <v>2</v>
      </c>
      <c r="AA288" s="484">
        <f>VLOOKUP(E288,'[12]T6'!$B$6:$F$457,5,0)</f>
        <v>0</v>
      </c>
    </row>
    <row r="289" ht="16.5" customHeight="1" spans="1:27">
      <c r="A289" s="355">
        <v>0</v>
      </c>
      <c r="B289" s="271">
        <f t="shared" si="67"/>
        <v>283</v>
      </c>
      <c r="C289" s="271" t="s">
        <v>346</v>
      </c>
      <c r="D289" s="438">
        <v>1406111703</v>
      </c>
      <c r="E289" s="431" t="s">
        <v>346</v>
      </c>
      <c r="F289" s="432">
        <v>1406111703</v>
      </c>
      <c r="G289" s="433" t="str">
        <f>VLOOKUP(C289,'[11]List chuẩn'!$B$2:$D$512,3,0)</f>
        <v>Phạm Đình Thông</v>
      </c>
      <c r="H289" s="434">
        <f>VLOOKUP(E289,'[12]T6'!$B$6:$C$457,2,0)</f>
        <v>3272</v>
      </c>
      <c r="I289" s="434">
        <v>3257</v>
      </c>
      <c r="J289" s="450">
        <f t="shared" si="59"/>
        <v>15</v>
      </c>
      <c r="K289" s="450">
        <f t="shared" si="55"/>
        <v>10</v>
      </c>
      <c r="L289" s="450">
        <f t="shared" si="56"/>
        <v>5</v>
      </c>
      <c r="M289" s="450">
        <f t="shared" si="57"/>
        <v>0</v>
      </c>
      <c r="N289" s="450">
        <f t="shared" si="58"/>
        <v>0</v>
      </c>
      <c r="O289" s="451">
        <f t="shared" si="60"/>
        <v>104040</v>
      </c>
      <c r="P289" s="451">
        <f t="shared" si="61"/>
        <v>5202</v>
      </c>
      <c r="Q289" s="474">
        <f t="shared" si="62"/>
        <v>10404</v>
      </c>
      <c r="R289" s="475">
        <f t="shared" si="63"/>
        <v>119646</v>
      </c>
      <c r="S289" s="329">
        <v>0</v>
      </c>
      <c r="T289" s="476">
        <f t="shared" si="64"/>
        <v>119646</v>
      </c>
      <c r="U289" s="477" t="e">
        <f>[13]!vnd(T289)</f>
        <v>#NAME?</v>
      </c>
      <c r="V289" s="478" t="e">
        <f>[13]!vnd_us(R289)</f>
        <v>#NAME?</v>
      </c>
      <c r="W289" s="479">
        <f>VLOOKUP(F289,'[14]WC manor'!$F$7:$R$458,13,0)</f>
        <v>101881</v>
      </c>
      <c r="X289" s="476">
        <f t="shared" si="65"/>
        <v>17765</v>
      </c>
      <c r="Y289" s="479">
        <f>VLOOKUP(F289,'[14]WC manor'!$F$7:$J$458,5,0)</f>
        <v>13</v>
      </c>
      <c r="Z289" s="476">
        <f t="shared" si="66"/>
        <v>2</v>
      </c>
      <c r="AA289" s="484">
        <f>VLOOKUP(E289,'[12]T6'!$B$6:$F$457,5,0)</f>
        <v>0</v>
      </c>
    </row>
    <row r="290" ht="16.5" customHeight="1" spans="1:27">
      <c r="A290" s="355">
        <v>0</v>
      </c>
      <c r="B290" s="271">
        <f t="shared" si="67"/>
        <v>284</v>
      </c>
      <c r="C290" s="271" t="s">
        <v>347</v>
      </c>
      <c r="D290" s="438">
        <v>1406110757</v>
      </c>
      <c r="E290" s="431" t="s">
        <v>347</v>
      </c>
      <c r="F290" s="432">
        <v>1406110757</v>
      </c>
      <c r="G290" s="433" t="str">
        <f>VLOOKUP(C290,'[11]List chuẩn'!$B$2:$D$512,3,0)</f>
        <v>Trịnh Mai Linh</v>
      </c>
      <c r="H290" s="434">
        <f>VLOOKUP(E290,'[12]T6'!$B$6:$C$457,2,0)</f>
        <v>3922</v>
      </c>
      <c r="I290" s="434">
        <v>3915</v>
      </c>
      <c r="J290" s="450">
        <f t="shared" si="59"/>
        <v>7</v>
      </c>
      <c r="K290" s="450">
        <f t="shared" si="55"/>
        <v>7</v>
      </c>
      <c r="L290" s="450">
        <f t="shared" si="56"/>
        <v>0</v>
      </c>
      <c r="M290" s="450">
        <f t="shared" si="57"/>
        <v>0</v>
      </c>
      <c r="N290" s="450">
        <f t="shared" si="58"/>
        <v>0</v>
      </c>
      <c r="O290" s="451">
        <f t="shared" si="60"/>
        <v>45794</v>
      </c>
      <c r="P290" s="451">
        <f t="shared" si="61"/>
        <v>2290</v>
      </c>
      <c r="Q290" s="474">
        <f t="shared" si="62"/>
        <v>4579</v>
      </c>
      <c r="R290" s="475">
        <f t="shared" si="63"/>
        <v>52663</v>
      </c>
      <c r="S290" s="329">
        <v>206488</v>
      </c>
      <c r="T290" s="476">
        <f t="shared" si="64"/>
        <v>259151</v>
      </c>
      <c r="U290" s="477" t="e">
        <f>[13]!vnd(T290)</f>
        <v>#NAME?</v>
      </c>
      <c r="V290" s="478" t="e">
        <f>[13]!vnd_us(R290)</f>
        <v>#NAME?</v>
      </c>
      <c r="W290" s="479">
        <f>VLOOKUP(F290,'[14]WC manor'!$F$7:$R$458,13,0)</f>
        <v>52663</v>
      </c>
      <c r="X290" s="476">
        <f t="shared" si="65"/>
        <v>0</v>
      </c>
      <c r="Y290" s="479">
        <f>VLOOKUP(F290,'[14]WC manor'!$F$7:$J$458,5,0)</f>
        <v>7</v>
      </c>
      <c r="Z290" s="476">
        <f t="shared" si="66"/>
        <v>0</v>
      </c>
      <c r="AA290" s="484">
        <f>VLOOKUP(E290,'[12]T6'!$B$6:$F$457,5,0)</f>
        <v>0</v>
      </c>
    </row>
    <row r="291" ht="16.5" customHeight="1" spans="1:27">
      <c r="A291" s="436">
        <v>1</v>
      </c>
      <c r="B291" s="271">
        <f t="shared" si="67"/>
        <v>285</v>
      </c>
      <c r="C291" s="271" t="s">
        <v>348</v>
      </c>
      <c r="D291" s="438">
        <v>1406110758</v>
      </c>
      <c r="E291" s="431" t="s">
        <v>348</v>
      </c>
      <c r="F291" s="432">
        <v>1406110758</v>
      </c>
      <c r="G291" s="433" t="str">
        <f>VLOOKUP(C291,'[11]List chuẩn'!$B$2:$D$512,3,0)</f>
        <v>Trịnh Mai Linh</v>
      </c>
      <c r="H291" s="434">
        <f>VLOOKUP(E291,'[12]T6'!$B$6:$C$457,2,0)</f>
        <v>3801</v>
      </c>
      <c r="I291" s="434">
        <v>3769</v>
      </c>
      <c r="J291" s="450">
        <f t="shared" si="59"/>
        <v>32</v>
      </c>
      <c r="K291" s="450">
        <f t="shared" si="55"/>
        <v>10</v>
      </c>
      <c r="L291" s="450">
        <f t="shared" si="56"/>
        <v>10</v>
      </c>
      <c r="M291" s="450">
        <f t="shared" si="57"/>
        <v>10</v>
      </c>
      <c r="N291" s="450">
        <f t="shared" si="58"/>
        <v>2</v>
      </c>
      <c r="O291" s="451">
        <f t="shared" si="60"/>
        <v>272492</v>
      </c>
      <c r="P291" s="451">
        <f t="shared" si="61"/>
        <v>13625</v>
      </c>
      <c r="Q291" s="474">
        <f t="shared" si="62"/>
        <v>27249</v>
      </c>
      <c r="R291" s="475">
        <f t="shared" si="63"/>
        <v>313366</v>
      </c>
      <c r="S291" s="329">
        <v>1060476</v>
      </c>
      <c r="T291" s="476">
        <f t="shared" si="64"/>
        <v>1373842</v>
      </c>
      <c r="U291" s="477" t="e">
        <f>[13]!vnd(T291)</f>
        <v>#NAME?</v>
      </c>
      <c r="V291" s="478" t="e">
        <f>[13]!vnd_us(R291)</f>
        <v>#NAME?</v>
      </c>
      <c r="W291" s="479">
        <f>VLOOKUP(F291,'[14]WC manor'!$F$7:$R$458,13,0)</f>
        <v>373555</v>
      </c>
      <c r="X291" s="476">
        <f t="shared" si="65"/>
        <v>-60189</v>
      </c>
      <c r="Y291" s="479">
        <f>VLOOKUP(F291,'[14]WC manor'!$F$7:$J$458,5,0)</f>
        <v>35</v>
      </c>
      <c r="Z291" s="476">
        <f t="shared" si="66"/>
        <v>-3</v>
      </c>
      <c r="AA291" s="484">
        <f>VLOOKUP(E291,'[12]T6'!$B$6:$F$457,5,0)</f>
        <v>0</v>
      </c>
    </row>
    <row r="292" ht="16.5" customHeight="1" spans="1:27">
      <c r="A292" s="355">
        <v>0</v>
      </c>
      <c r="B292" s="271">
        <f t="shared" si="67"/>
        <v>286</v>
      </c>
      <c r="C292" s="271" t="s">
        <v>349</v>
      </c>
      <c r="D292" s="438">
        <v>1406110759</v>
      </c>
      <c r="E292" s="431" t="s">
        <v>349</v>
      </c>
      <c r="F292" s="432">
        <v>1406110759</v>
      </c>
      <c r="G292" s="433" t="str">
        <f>VLOOKUP(C292,'[11]List chuẩn'!$B$2:$D$512,3,0)</f>
        <v>Nguyễn Duy Hưng</v>
      </c>
      <c r="H292" s="434">
        <f>VLOOKUP(E292,'[12]T6'!$B$6:$C$457,2,0)</f>
        <v>5878</v>
      </c>
      <c r="I292" s="434">
        <v>5839</v>
      </c>
      <c r="J292" s="450">
        <f t="shared" si="59"/>
        <v>39</v>
      </c>
      <c r="K292" s="450">
        <f t="shared" si="55"/>
        <v>10</v>
      </c>
      <c r="L292" s="450">
        <f t="shared" si="56"/>
        <v>10</v>
      </c>
      <c r="M292" s="450">
        <f t="shared" si="57"/>
        <v>10</v>
      </c>
      <c r="N292" s="450">
        <f t="shared" si="58"/>
        <v>9</v>
      </c>
      <c r="O292" s="451">
        <f t="shared" si="60"/>
        <v>394614</v>
      </c>
      <c r="P292" s="451">
        <f t="shared" si="61"/>
        <v>19731</v>
      </c>
      <c r="Q292" s="474">
        <f t="shared" si="62"/>
        <v>39461</v>
      </c>
      <c r="R292" s="475">
        <f t="shared" si="63"/>
        <v>453806</v>
      </c>
      <c r="S292" s="329">
        <v>196813</v>
      </c>
      <c r="T292" s="476">
        <f t="shared" si="64"/>
        <v>650619</v>
      </c>
      <c r="U292" s="477" t="e">
        <f>[13]!vnd(T292)</f>
        <v>#NAME?</v>
      </c>
      <c r="V292" s="478" t="e">
        <f>[13]!vnd_us(R292)</f>
        <v>#NAME?</v>
      </c>
      <c r="W292" s="479">
        <f>VLOOKUP(F292,'[14]WC manor'!$F$7:$R$458,13,0)</f>
        <v>196813</v>
      </c>
      <c r="X292" s="476">
        <f t="shared" si="65"/>
        <v>256993</v>
      </c>
      <c r="Y292" s="479">
        <f>VLOOKUP(F292,'[14]WC manor'!$F$7:$J$458,5,0)</f>
        <v>23</v>
      </c>
      <c r="Z292" s="476">
        <f t="shared" si="66"/>
        <v>16</v>
      </c>
      <c r="AA292" s="484" t="str">
        <f>VLOOKUP(E292,'[12]T6'!$B$6:$F$457,5,0)</f>
        <v>Ngày 3/7 Mr.Ngọc đã kiểm tra lại, chỉ số đúng. Không có nhà</v>
      </c>
    </row>
    <row r="293" ht="16.5" customHeight="1" spans="1:27">
      <c r="A293" s="436">
        <v>1</v>
      </c>
      <c r="B293" s="271">
        <f t="shared" si="67"/>
        <v>287</v>
      </c>
      <c r="C293" s="271" t="s">
        <v>350</v>
      </c>
      <c r="D293" s="438">
        <v>1406110760</v>
      </c>
      <c r="E293" s="431" t="s">
        <v>350</v>
      </c>
      <c r="F293" s="432">
        <v>1406110760</v>
      </c>
      <c r="G293" s="433" t="str">
        <f>VLOOKUP(C293,'[11]List chuẩn'!$B$2:$D$512,3,0)</f>
        <v>Khổng Anh Cường</v>
      </c>
      <c r="H293" s="434">
        <f>VLOOKUP(E293,'[12]T6'!$B$6:$C$457,2,0)</f>
        <v>4514</v>
      </c>
      <c r="I293" s="434">
        <v>4480</v>
      </c>
      <c r="J293" s="450">
        <f t="shared" si="59"/>
        <v>34</v>
      </c>
      <c r="K293" s="450">
        <f t="shared" si="55"/>
        <v>10</v>
      </c>
      <c r="L293" s="450">
        <f t="shared" si="56"/>
        <v>10</v>
      </c>
      <c r="M293" s="450">
        <f t="shared" si="57"/>
        <v>10</v>
      </c>
      <c r="N293" s="450">
        <f t="shared" si="58"/>
        <v>4</v>
      </c>
      <c r="O293" s="451">
        <f t="shared" si="60"/>
        <v>307384</v>
      </c>
      <c r="P293" s="451">
        <f t="shared" si="61"/>
        <v>15369</v>
      </c>
      <c r="Q293" s="474">
        <f t="shared" si="62"/>
        <v>30738</v>
      </c>
      <c r="R293" s="475">
        <f t="shared" si="63"/>
        <v>353491</v>
      </c>
      <c r="S293" s="329">
        <v>686920</v>
      </c>
      <c r="T293" s="476">
        <f t="shared" si="64"/>
        <v>1040411</v>
      </c>
      <c r="U293" s="477" t="e">
        <f>[13]!vnd(T293)</f>
        <v>#NAME?</v>
      </c>
      <c r="V293" s="478" t="e">
        <f>[13]!vnd_us(R293)</f>
        <v>#NAME?</v>
      </c>
      <c r="W293" s="479">
        <f>VLOOKUP(F293,'[14]WC manor'!$F$7:$R$458,13,0)</f>
        <v>333429</v>
      </c>
      <c r="X293" s="476">
        <f t="shared" si="65"/>
        <v>20062</v>
      </c>
      <c r="Y293" s="479">
        <f>VLOOKUP(F293,'[14]WC manor'!$F$7:$J$458,5,0)</f>
        <v>33</v>
      </c>
      <c r="Z293" s="476">
        <f t="shared" si="66"/>
        <v>1</v>
      </c>
      <c r="AA293" s="484">
        <f>VLOOKUP(E293,'[12]T6'!$B$6:$F$457,5,0)</f>
        <v>0</v>
      </c>
    </row>
    <row r="294" ht="16.5" customHeight="1" spans="1:27">
      <c r="A294" s="355">
        <v>0</v>
      </c>
      <c r="B294" s="271">
        <f t="shared" si="67"/>
        <v>288</v>
      </c>
      <c r="C294" s="271" t="s">
        <v>351</v>
      </c>
      <c r="D294" s="438">
        <v>1406110761</v>
      </c>
      <c r="E294" s="431" t="s">
        <v>351</v>
      </c>
      <c r="F294" s="432">
        <v>1406110761</v>
      </c>
      <c r="G294" s="433" t="str">
        <f>VLOOKUP(C294,'[11]List chuẩn'!$B$2:$D$512,3,0)</f>
        <v>Đặng Thị Bích Hòa</v>
      </c>
      <c r="H294" s="434">
        <f>VLOOKUP(E294,'[12]T6'!$B$6:$C$457,2,0)</f>
        <v>3819</v>
      </c>
      <c r="I294" s="434">
        <v>3806</v>
      </c>
      <c r="J294" s="450">
        <f t="shared" si="59"/>
        <v>13</v>
      </c>
      <c r="K294" s="450">
        <f t="shared" si="55"/>
        <v>10</v>
      </c>
      <c r="L294" s="450">
        <f t="shared" si="56"/>
        <v>3</v>
      </c>
      <c r="M294" s="450">
        <f t="shared" si="57"/>
        <v>0</v>
      </c>
      <c r="N294" s="450">
        <f t="shared" si="58"/>
        <v>0</v>
      </c>
      <c r="O294" s="451">
        <f t="shared" si="60"/>
        <v>88592</v>
      </c>
      <c r="P294" s="451">
        <f t="shared" si="61"/>
        <v>4430</v>
      </c>
      <c r="Q294" s="474">
        <f t="shared" si="62"/>
        <v>8859</v>
      </c>
      <c r="R294" s="475">
        <f t="shared" si="63"/>
        <v>101881</v>
      </c>
      <c r="S294" s="329">
        <v>92998</v>
      </c>
      <c r="T294" s="476">
        <f t="shared" si="64"/>
        <v>194879</v>
      </c>
      <c r="U294" s="477" t="e">
        <f>[13]!vnd(T294)</f>
        <v>#NAME?</v>
      </c>
      <c r="V294" s="478" t="e">
        <f>[13]!vnd_us(R294)</f>
        <v>#NAME?</v>
      </c>
      <c r="W294" s="479">
        <f>VLOOKUP(F294,'[14]WC manor'!$F$7:$R$458,13,0)</f>
        <v>92998</v>
      </c>
      <c r="X294" s="476">
        <f t="shared" si="65"/>
        <v>8883</v>
      </c>
      <c r="Y294" s="479">
        <f>VLOOKUP(F294,'[14]WC manor'!$F$7:$J$458,5,0)</f>
        <v>12</v>
      </c>
      <c r="Z294" s="476">
        <f t="shared" si="66"/>
        <v>1</v>
      </c>
      <c r="AA294" s="484">
        <f>VLOOKUP(E294,'[12]T6'!$B$6:$F$457,5,0)</f>
        <v>0</v>
      </c>
    </row>
    <row r="295" ht="16.5" customHeight="1" spans="1:27">
      <c r="A295" s="355">
        <v>0</v>
      </c>
      <c r="B295" s="271">
        <f t="shared" si="67"/>
        <v>289</v>
      </c>
      <c r="C295" s="271" t="s">
        <v>352</v>
      </c>
      <c r="D295" s="438">
        <v>1406110762</v>
      </c>
      <c r="E295" s="431" t="s">
        <v>352</v>
      </c>
      <c r="F295" s="432">
        <v>1406110762</v>
      </c>
      <c r="G295" s="433" t="str">
        <f>VLOOKUP(C295,'[11]List chuẩn'!$B$2:$D$512,3,0)</f>
        <v>Vũ Xuân Trường</v>
      </c>
      <c r="H295" s="434">
        <f>VLOOKUP(E295,'[12]T6'!$B$6:$C$457,2,0)</f>
        <v>2210</v>
      </c>
      <c r="I295" s="434">
        <v>2200</v>
      </c>
      <c r="J295" s="450">
        <f t="shared" si="59"/>
        <v>10</v>
      </c>
      <c r="K295" s="450">
        <f t="shared" si="55"/>
        <v>10</v>
      </c>
      <c r="L295" s="450">
        <f t="shared" si="56"/>
        <v>0</v>
      </c>
      <c r="M295" s="450">
        <f t="shared" si="57"/>
        <v>0</v>
      </c>
      <c r="N295" s="450">
        <f t="shared" si="58"/>
        <v>0</v>
      </c>
      <c r="O295" s="451">
        <f t="shared" si="60"/>
        <v>65420</v>
      </c>
      <c r="P295" s="451">
        <f t="shared" si="61"/>
        <v>3271</v>
      </c>
      <c r="Q295" s="474">
        <f t="shared" si="62"/>
        <v>6542</v>
      </c>
      <c r="R295" s="475">
        <f t="shared" si="63"/>
        <v>75233</v>
      </c>
      <c r="S295" s="329">
        <v>257057</v>
      </c>
      <c r="T295" s="476">
        <f t="shared" si="64"/>
        <v>332290</v>
      </c>
      <c r="U295" s="477" t="e">
        <f>[13]!vnd(T295)</f>
        <v>#NAME?</v>
      </c>
      <c r="V295" s="478" t="e">
        <f>[13]!vnd_us(R295)</f>
        <v>#NAME?</v>
      </c>
      <c r="W295" s="479">
        <f>VLOOKUP(F295,'[14]WC manor'!$F$7:$R$458,13,0)</f>
        <v>119646</v>
      </c>
      <c r="X295" s="476">
        <f t="shared" si="65"/>
        <v>-44413</v>
      </c>
      <c r="Y295" s="479">
        <f>VLOOKUP(F295,'[14]WC manor'!$F$7:$J$458,5,0)</f>
        <v>15</v>
      </c>
      <c r="Z295" s="476">
        <f t="shared" si="66"/>
        <v>-5</v>
      </c>
      <c r="AA295" s="484">
        <f>VLOOKUP(E295,'[12]T6'!$B$6:$F$457,5,0)</f>
        <v>0</v>
      </c>
    </row>
    <row r="296" s="222" customFormat="1" ht="16.5" customHeight="1" spans="1:27">
      <c r="A296" s="491">
        <v>0</v>
      </c>
      <c r="B296" s="491">
        <f t="shared" si="67"/>
        <v>290</v>
      </c>
      <c r="C296" s="491" t="s">
        <v>353</v>
      </c>
      <c r="D296" s="499">
        <v>1406110763</v>
      </c>
      <c r="E296" s="485" t="s">
        <v>353</v>
      </c>
      <c r="F296" s="432">
        <v>1406110763</v>
      </c>
      <c r="G296" s="433" t="str">
        <f>VLOOKUP(C296,'[11]List chuẩn'!$B$2:$D$512,3,0)</f>
        <v>Vũ Thị Thoa</v>
      </c>
      <c r="H296" s="434">
        <f>VLOOKUP(E296,'[12]T6'!$B$6:$C$457,2,0)</f>
        <v>4702</v>
      </c>
      <c r="I296" s="434">
        <v>4702</v>
      </c>
      <c r="J296" s="450">
        <f t="shared" si="59"/>
        <v>0</v>
      </c>
      <c r="K296" s="450">
        <f t="shared" si="55"/>
        <v>0</v>
      </c>
      <c r="L296" s="450">
        <f t="shared" si="56"/>
        <v>0</v>
      </c>
      <c r="M296" s="450">
        <f t="shared" si="57"/>
        <v>0</v>
      </c>
      <c r="N296" s="450">
        <f t="shared" si="58"/>
        <v>0</v>
      </c>
      <c r="O296" s="451">
        <f t="shared" si="60"/>
        <v>0</v>
      </c>
      <c r="P296" s="451">
        <f t="shared" si="61"/>
        <v>0</v>
      </c>
      <c r="Q296" s="474">
        <f t="shared" si="62"/>
        <v>0</v>
      </c>
      <c r="R296" s="475">
        <f t="shared" si="63"/>
        <v>0</v>
      </c>
      <c r="S296" s="329">
        <v>-230691</v>
      </c>
      <c r="T296" s="476">
        <f t="shared" si="64"/>
        <v>-230691</v>
      </c>
      <c r="U296" s="477" t="e">
        <f>[13]!vnd(T296)</f>
        <v>#NAME?</v>
      </c>
      <c r="V296" s="478" t="e">
        <f>[13]!vnd_us(R296)</f>
        <v>#NAME?</v>
      </c>
      <c r="W296" s="479">
        <f>VLOOKUP(F296,'[14]WC manor'!$F$7:$R$458,13,0)</f>
        <v>0</v>
      </c>
      <c r="X296" s="476">
        <f t="shared" si="65"/>
        <v>0</v>
      </c>
      <c r="Y296" s="479">
        <f>VLOOKUP(F296,'[14]WC manor'!$F$7:$J$458,5,0)</f>
        <v>0</v>
      </c>
      <c r="Z296" s="476">
        <f t="shared" si="66"/>
        <v>0</v>
      </c>
      <c r="AA296" s="484">
        <f>VLOOKUP(E296,'[12]T6'!$B$6:$F$457,5,0)</f>
        <v>0</v>
      </c>
    </row>
    <row r="297" ht="16.5" customHeight="1" spans="1:27">
      <c r="A297" s="435">
        <v>1</v>
      </c>
      <c r="B297" s="271">
        <f t="shared" si="67"/>
        <v>291</v>
      </c>
      <c r="C297" s="271" t="s">
        <v>354</v>
      </c>
      <c r="D297" s="438">
        <v>1406110764</v>
      </c>
      <c r="E297" s="431" t="s">
        <v>354</v>
      </c>
      <c r="F297" s="432">
        <v>1406110764</v>
      </c>
      <c r="G297" s="433" t="str">
        <f>VLOOKUP(C297,'[11]List chuẩn'!$B$2:$D$512,3,0)</f>
        <v>Vũ Thị Thoa</v>
      </c>
      <c r="H297" s="434">
        <f>VLOOKUP(E297,'[12]T6'!$B$6:$C$457,2,0)</f>
        <v>5240</v>
      </c>
      <c r="I297" s="434">
        <v>5240</v>
      </c>
      <c r="J297" s="450">
        <f t="shared" si="59"/>
        <v>0</v>
      </c>
      <c r="K297" s="450">
        <f t="shared" si="55"/>
        <v>0</v>
      </c>
      <c r="L297" s="450">
        <f t="shared" si="56"/>
        <v>0</v>
      </c>
      <c r="M297" s="450">
        <f t="shared" si="57"/>
        <v>0</v>
      </c>
      <c r="N297" s="450">
        <f t="shared" si="58"/>
        <v>0</v>
      </c>
      <c r="O297" s="451">
        <f t="shared" si="60"/>
        <v>0</v>
      </c>
      <c r="P297" s="451">
        <f t="shared" si="61"/>
        <v>0</v>
      </c>
      <c r="Q297" s="474">
        <f t="shared" si="62"/>
        <v>0</v>
      </c>
      <c r="R297" s="475">
        <f t="shared" si="63"/>
        <v>0</v>
      </c>
      <c r="S297" s="329">
        <v>0</v>
      </c>
      <c r="T297" s="476">
        <f t="shared" si="64"/>
        <v>0</v>
      </c>
      <c r="U297" s="477" t="e">
        <f>[13]!vnd(T297)</f>
        <v>#NAME?</v>
      </c>
      <c r="V297" s="478" t="e">
        <f>[13]!vnd_us(R297)</f>
        <v>#NAME?</v>
      </c>
      <c r="W297" s="479">
        <f>VLOOKUP(F297,'[14]WC manor'!$F$7:$R$458,13,0)</f>
        <v>0</v>
      </c>
      <c r="X297" s="476">
        <f t="shared" si="65"/>
        <v>0</v>
      </c>
      <c r="Y297" s="479">
        <f>VLOOKUP(F297,'[14]WC manor'!$F$7:$J$458,5,0)</f>
        <v>0</v>
      </c>
      <c r="Z297" s="476">
        <f t="shared" si="66"/>
        <v>0</v>
      </c>
      <c r="AA297" s="484">
        <f>VLOOKUP(E297,'[12]T6'!$B$6:$F$457,5,0)</f>
        <v>0</v>
      </c>
    </row>
    <row r="298" ht="16.5" customHeight="1" spans="1:27">
      <c r="A298" s="435"/>
      <c r="B298" s="271">
        <f t="shared" si="67"/>
        <v>292</v>
      </c>
      <c r="C298" s="271" t="s">
        <v>355</v>
      </c>
      <c r="D298" s="438">
        <v>1406111737</v>
      </c>
      <c r="E298" s="431" t="s">
        <v>355</v>
      </c>
      <c r="F298" s="432">
        <v>1406111737</v>
      </c>
      <c r="G298" s="433" t="str">
        <f>VLOOKUP(C298,'[11]List chuẩn'!$B$2:$D$512,3,0)</f>
        <v>Vũ Thị Thoa</v>
      </c>
      <c r="H298" s="434">
        <f>VLOOKUP(E298,'[12]T6'!$B$6:$C$457,2,0)</f>
        <v>5926</v>
      </c>
      <c r="I298" s="434">
        <v>5926</v>
      </c>
      <c r="J298" s="450">
        <f t="shared" si="59"/>
        <v>0</v>
      </c>
      <c r="K298" s="450">
        <f t="shared" si="55"/>
        <v>0</v>
      </c>
      <c r="L298" s="450">
        <f t="shared" si="56"/>
        <v>0</v>
      </c>
      <c r="M298" s="450">
        <f t="shared" si="57"/>
        <v>0</v>
      </c>
      <c r="N298" s="450">
        <f t="shared" si="58"/>
        <v>0</v>
      </c>
      <c r="O298" s="451">
        <f t="shared" si="60"/>
        <v>0</v>
      </c>
      <c r="P298" s="451">
        <f t="shared" si="61"/>
        <v>0</v>
      </c>
      <c r="Q298" s="474">
        <f t="shared" si="62"/>
        <v>0</v>
      </c>
      <c r="R298" s="475">
        <f t="shared" si="63"/>
        <v>0</v>
      </c>
      <c r="S298" s="329">
        <v>146294</v>
      </c>
      <c r="T298" s="476">
        <f t="shared" si="64"/>
        <v>146294</v>
      </c>
      <c r="U298" s="477" t="e">
        <f>[13]!vnd(T298)</f>
        <v>#NAME?</v>
      </c>
      <c r="V298" s="478" t="e">
        <f>[13]!vnd_us(R298)</f>
        <v>#NAME?</v>
      </c>
      <c r="W298" s="479">
        <f>VLOOKUP(F298,'[14]WC manor'!$F$7:$R$458,13,0)</f>
        <v>0</v>
      </c>
      <c r="X298" s="476">
        <f t="shared" si="65"/>
        <v>0</v>
      </c>
      <c r="Y298" s="479">
        <f>VLOOKUP(F298,'[14]WC manor'!$F$7:$J$458,5,0)</f>
        <v>0</v>
      </c>
      <c r="Z298" s="476">
        <f t="shared" si="66"/>
        <v>0</v>
      </c>
      <c r="AA298" s="484">
        <f>VLOOKUP(E298,'[12]T6'!$B$6:$F$457,5,0)</f>
        <v>0</v>
      </c>
    </row>
    <row r="299" ht="16.5" customHeight="1" spans="1:27">
      <c r="A299" s="355">
        <v>0</v>
      </c>
      <c r="B299" s="271">
        <f t="shared" si="67"/>
        <v>293</v>
      </c>
      <c r="C299" s="271" t="s">
        <v>356</v>
      </c>
      <c r="D299" s="438">
        <v>1406110765</v>
      </c>
      <c r="E299" s="431" t="s">
        <v>356</v>
      </c>
      <c r="F299" s="432">
        <v>1406110765</v>
      </c>
      <c r="G299" s="433" t="str">
        <f>VLOOKUP(C299,'[11]List chuẩn'!$B$2:$D$512,3,0)</f>
        <v>Nguyễn Thị Nga</v>
      </c>
      <c r="H299" s="434">
        <f>VLOOKUP(E299,'[12]T6'!$B$6:$C$457,2,0)</f>
        <v>3107</v>
      </c>
      <c r="I299" s="434">
        <v>3106</v>
      </c>
      <c r="J299" s="450">
        <f t="shared" si="59"/>
        <v>1</v>
      </c>
      <c r="K299" s="450">
        <f t="shared" si="55"/>
        <v>1</v>
      </c>
      <c r="L299" s="450">
        <f t="shared" si="56"/>
        <v>0</v>
      </c>
      <c r="M299" s="450">
        <f t="shared" si="57"/>
        <v>0</v>
      </c>
      <c r="N299" s="450">
        <f t="shared" si="58"/>
        <v>0</v>
      </c>
      <c r="O299" s="451">
        <f t="shared" si="60"/>
        <v>6542</v>
      </c>
      <c r="P299" s="451">
        <f t="shared" si="61"/>
        <v>327</v>
      </c>
      <c r="Q299" s="474">
        <f t="shared" si="62"/>
        <v>654</v>
      </c>
      <c r="R299" s="475">
        <f t="shared" si="63"/>
        <v>7523</v>
      </c>
      <c r="S299" s="329">
        <v>0</v>
      </c>
      <c r="T299" s="476">
        <f t="shared" si="64"/>
        <v>7523</v>
      </c>
      <c r="U299" s="477" t="e">
        <f>[13]!vnd(T299)</f>
        <v>#NAME?</v>
      </c>
      <c r="V299" s="478" t="e">
        <f>[13]!vnd_us(R299)</f>
        <v>#NAME?</v>
      </c>
      <c r="W299" s="479">
        <f>VLOOKUP(F299,'[14]WC manor'!$F$7:$R$458,13,0)</f>
        <v>45140</v>
      </c>
      <c r="X299" s="476">
        <f t="shared" si="65"/>
        <v>-37617</v>
      </c>
      <c r="Y299" s="479">
        <f>VLOOKUP(F299,'[14]WC manor'!$F$7:$J$458,5,0)</f>
        <v>6</v>
      </c>
      <c r="Z299" s="476">
        <f t="shared" si="66"/>
        <v>-5</v>
      </c>
      <c r="AA299" s="484">
        <f>VLOOKUP(E299,'[12]T6'!$B$6:$F$457,5,0)</f>
        <v>0</v>
      </c>
    </row>
    <row r="300" ht="16.5" customHeight="1" spans="1:27">
      <c r="A300" s="355">
        <v>0</v>
      </c>
      <c r="B300" s="271">
        <f t="shared" si="67"/>
        <v>294</v>
      </c>
      <c r="C300" s="271" t="s">
        <v>357</v>
      </c>
      <c r="D300" s="438">
        <v>1406110766</v>
      </c>
      <c r="E300" s="431" t="s">
        <v>357</v>
      </c>
      <c r="F300" s="432">
        <v>1406110766</v>
      </c>
      <c r="G300" s="433" t="str">
        <f>VLOOKUP(C300,'[11]List chuẩn'!$B$2:$D$512,3,0)</f>
        <v>Trần Xuân Thanh</v>
      </c>
      <c r="H300" s="434">
        <f>VLOOKUP(E300,'[12]T6'!$B$6:$C$457,2,0)</f>
        <v>3892</v>
      </c>
      <c r="I300" s="434">
        <v>3878</v>
      </c>
      <c r="J300" s="450">
        <f t="shared" si="59"/>
        <v>14</v>
      </c>
      <c r="K300" s="450">
        <f t="shared" si="55"/>
        <v>10</v>
      </c>
      <c r="L300" s="450">
        <f t="shared" si="56"/>
        <v>4</v>
      </c>
      <c r="M300" s="450">
        <f t="shared" si="57"/>
        <v>0</v>
      </c>
      <c r="N300" s="450">
        <f t="shared" si="58"/>
        <v>0</v>
      </c>
      <c r="O300" s="451">
        <f t="shared" si="60"/>
        <v>96316</v>
      </c>
      <c r="P300" s="451">
        <f t="shared" si="61"/>
        <v>4816</v>
      </c>
      <c r="Q300" s="474">
        <f t="shared" si="62"/>
        <v>9632</v>
      </c>
      <c r="R300" s="475">
        <f t="shared" si="63"/>
        <v>110764</v>
      </c>
      <c r="S300" s="329">
        <v>37617</v>
      </c>
      <c r="T300" s="476">
        <f t="shared" si="64"/>
        <v>148381</v>
      </c>
      <c r="U300" s="477" t="e">
        <f>[13]!vnd(T300)</f>
        <v>#NAME?</v>
      </c>
      <c r="V300" s="478" t="e">
        <f>[13]!vnd_us(R300)</f>
        <v>#NAME?</v>
      </c>
      <c r="W300" s="479">
        <f>VLOOKUP(F300,'[14]WC manor'!$F$7:$R$458,13,0)</f>
        <v>37617</v>
      </c>
      <c r="X300" s="476">
        <f t="shared" si="65"/>
        <v>73147</v>
      </c>
      <c r="Y300" s="479">
        <f>VLOOKUP(F300,'[14]WC manor'!$F$7:$J$458,5,0)</f>
        <v>5</v>
      </c>
      <c r="Z300" s="476">
        <f t="shared" si="66"/>
        <v>9</v>
      </c>
      <c r="AA300" s="484" t="str">
        <f>VLOOKUP(E300,'[12]T6'!$B$6:$F$457,5,0)</f>
        <v>Ngày 3/7 Mr.Ngọc đã kiểm tra lại, chỉ số đúng. Không có nhà</v>
      </c>
    </row>
    <row r="301" ht="16.5" customHeight="1" spans="1:27">
      <c r="A301" s="436">
        <v>1</v>
      </c>
      <c r="B301" s="271">
        <f t="shared" si="67"/>
        <v>295</v>
      </c>
      <c r="C301" s="271" t="s">
        <v>358</v>
      </c>
      <c r="D301" s="438">
        <v>1406111716</v>
      </c>
      <c r="E301" s="431" t="s">
        <v>358</v>
      </c>
      <c r="F301" s="432">
        <v>1406111716</v>
      </c>
      <c r="G301" s="433" t="str">
        <f>VLOOKUP(C301,'[11]List chuẩn'!$B$2:$D$512,3,0)</f>
        <v>Nguyễn Thị Hưng</v>
      </c>
      <c r="H301" s="434">
        <f>VLOOKUP(E301,'[12]T6'!$B$6:$C$457,2,0)</f>
        <v>3183</v>
      </c>
      <c r="I301" s="434">
        <v>3179</v>
      </c>
      <c r="J301" s="450">
        <f t="shared" si="59"/>
        <v>4</v>
      </c>
      <c r="K301" s="450">
        <f t="shared" si="55"/>
        <v>4</v>
      </c>
      <c r="L301" s="450">
        <f t="shared" si="56"/>
        <v>0</v>
      </c>
      <c r="M301" s="450">
        <f t="shared" si="57"/>
        <v>0</v>
      </c>
      <c r="N301" s="450">
        <f t="shared" si="58"/>
        <v>0</v>
      </c>
      <c r="O301" s="451">
        <f t="shared" si="60"/>
        <v>26168</v>
      </c>
      <c r="P301" s="451">
        <f t="shared" si="61"/>
        <v>1308</v>
      </c>
      <c r="Q301" s="474">
        <f t="shared" si="62"/>
        <v>2617</v>
      </c>
      <c r="R301" s="475">
        <f t="shared" si="63"/>
        <v>30093</v>
      </c>
      <c r="S301" s="329">
        <v>75233</v>
      </c>
      <c r="T301" s="476">
        <f t="shared" si="64"/>
        <v>105326</v>
      </c>
      <c r="U301" s="477" t="e">
        <f>[13]!vnd(T301)</f>
        <v>#NAME?</v>
      </c>
      <c r="V301" s="478" t="e">
        <f>[13]!vnd_us(R301)</f>
        <v>#NAME?</v>
      </c>
      <c r="W301" s="479">
        <f>VLOOKUP(F301,'[14]WC manor'!$F$7:$R$458,13,0)</f>
        <v>75233</v>
      </c>
      <c r="X301" s="476">
        <f t="shared" si="65"/>
        <v>-45140</v>
      </c>
      <c r="Y301" s="479">
        <f>VLOOKUP(F301,'[14]WC manor'!$F$7:$J$458,5,0)</f>
        <v>10</v>
      </c>
      <c r="Z301" s="476">
        <f t="shared" si="66"/>
        <v>-6</v>
      </c>
      <c r="AA301" s="484">
        <f>VLOOKUP(E301,'[12]T6'!$B$6:$F$457,5,0)</f>
        <v>0</v>
      </c>
    </row>
    <row r="302" ht="16.5" customHeight="1" spans="1:27">
      <c r="A302" s="355">
        <v>0</v>
      </c>
      <c r="B302" s="271">
        <f t="shared" si="67"/>
        <v>296</v>
      </c>
      <c r="C302" s="271" t="s">
        <v>359</v>
      </c>
      <c r="D302" s="438">
        <v>1406110768</v>
      </c>
      <c r="E302" s="431" t="s">
        <v>359</v>
      </c>
      <c r="F302" s="432">
        <v>1406110768</v>
      </c>
      <c r="G302" s="433" t="str">
        <f>VLOOKUP(C302,'[11]List chuẩn'!$B$2:$D$512,3,0)</f>
        <v>Nguyễn Sinh Hiền</v>
      </c>
      <c r="H302" s="434">
        <f>VLOOKUP(E302,'[12]T6'!$B$6:$C$457,2,0)</f>
        <v>5535</v>
      </c>
      <c r="I302" s="434">
        <v>5528</v>
      </c>
      <c r="J302" s="450">
        <f t="shared" si="59"/>
        <v>7</v>
      </c>
      <c r="K302" s="450">
        <f t="shared" si="55"/>
        <v>7</v>
      </c>
      <c r="L302" s="450">
        <f t="shared" si="56"/>
        <v>0</v>
      </c>
      <c r="M302" s="450">
        <f t="shared" si="57"/>
        <v>0</v>
      </c>
      <c r="N302" s="450">
        <f t="shared" si="58"/>
        <v>0</v>
      </c>
      <c r="O302" s="451">
        <f t="shared" si="60"/>
        <v>45794</v>
      </c>
      <c r="P302" s="451">
        <f t="shared" si="61"/>
        <v>2290</v>
      </c>
      <c r="Q302" s="474">
        <f t="shared" si="62"/>
        <v>4579</v>
      </c>
      <c r="R302" s="475">
        <f t="shared" si="63"/>
        <v>52663</v>
      </c>
      <c r="S302" s="329">
        <v>0</v>
      </c>
      <c r="T302" s="476">
        <f t="shared" si="64"/>
        <v>52663</v>
      </c>
      <c r="U302" s="477" t="e">
        <f>[13]!vnd(T302)</f>
        <v>#NAME?</v>
      </c>
      <c r="V302" s="478" t="e">
        <f>[13]!vnd_us(R302)</f>
        <v>#NAME?</v>
      </c>
      <c r="W302" s="479">
        <f>VLOOKUP(F302,'[14]WC manor'!$F$7:$R$458,13,0)</f>
        <v>101881</v>
      </c>
      <c r="X302" s="476">
        <f t="shared" si="65"/>
        <v>-49218</v>
      </c>
      <c r="Y302" s="479">
        <f>VLOOKUP(F302,'[14]WC manor'!$F$7:$J$458,5,0)</f>
        <v>13</v>
      </c>
      <c r="Z302" s="476">
        <f t="shared" si="66"/>
        <v>-6</v>
      </c>
      <c r="AA302" s="484">
        <f>VLOOKUP(E302,'[12]T6'!$B$6:$F$457,5,0)</f>
        <v>0</v>
      </c>
    </row>
    <row r="303" ht="16.5" customHeight="1" spans="1:27">
      <c r="A303" s="435">
        <v>1</v>
      </c>
      <c r="B303" s="271">
        <f t="shared" si="67"/>
        <v>297</v>
      </c>
      <c r="C303" s="271" t="s">
        <v>360</v>
      </c>
      <c r="D303" s="438">
        <v>1406110769</v>
      </c>
      <c r="E303" s="431" t="s">
        <v>360</v>
      </c>
      <c r="F303" s="432">
        <v>1406110769</v>
      </c>
      <c r="G303" s="433" t="str">
        <f>VLOOKUP(C303,'[11]List chuẩn'!$B$2:$D$512,3,0)</f>
        <v>Lại Quang Long</v>
      </c>
      <c r="H303" s="434">
        <f>VLOOKUP(E303,'[12]T6'!$B$6:$C$457,2,0)</f>
        <v>2113</v>
      </c>
      <c r="I303" s="434">
        <v>2098</v>
      </c>
      <c r="J303" s="450">
        <f t="shared" si="59"/>
        <v>15</v>
      </c>
      <c r="K303" s="450">
        <f t="shared" si="55"/>
        <v>10</v>
      </c>
      <c r="L303" s="450">
        <f t="shared" si="56"/>
        <v>5</v>
      </c>
      <c r="M303" s="450">
        <f t="shared" si="57"/>
        <v>0</v>
      </c>
      <c r="N303" s="450">
        <f t="shared" si="58"/>
        <v>0</v>
      </c>
      <c r="O303" s="451">
        <f t="shared" si="60"/>
        <v>104040</v>
      </c>
      <c r="P303" s="451">
        <f t="shared" si="61"/>
        <v>5202</v>
      </c>
      <c r="Q303" s="474">
        <f t="shared" si="62"/>
        <v>10404</v>
      </c>
      <c r="R303" s="475">
        <f t="shared" si="63"/>
        <v>119646</v>
      </c>
      <c r="S303" s="329">
        <v>248174</v>
      </c>
      <c r="T303" s="476">
        <f t="shared" si="64"/>
        <v>367820</v>
      </c>
      <c r="U303" s="477" t="e">
        <f>[13]!vnd(T303)</f>
        <v>#NAME?</v>
      </c>
      <c r="V303" s="478" t="e">
        <f>[13]!vnd_us(R303)</f>
        <v>#NAME?</v>
      </c>
      <c r="W303" s="479">
        <f>VLOOKUP(F303,'[14]WC manor'!$F$7:$R$458,13,0)</f>
        <v>128528</v>
      </c>
      <c r="X303" s="476">
        <f t="shared" si="65"/>
        <v>-8882</v>
      </c>
      <c r="Y303" s="479">
        <f>VLOOKUP(F303,'[14]WC manor'!$F$7:$J$458,5,0)</f>
        <v>16</v>
      </c>
      <c r="Z303" s="476">
        <f t="shared" si="66"/>
        <v>-1</v>
      </c>
      <c r="AA303" s="484">
        <f>VLOOKUP(E303,'[12]T6'!$B$6:$F$457,5,0)</f>
        <v>0</v>
      </c>
    </row>
    <row r="304" ht="16.5" customHeight="1" spans="1:27">
      <c r="A304" s="435">
        <v>1</v>
      </c>
      <c r="B304" s="271">
        <f t="shared" si="67"/>
        <v>298</v>
      </c>
      <c r="C304" s="271" t="s">
        <v>361</v>
      </c>
      <c r="D304" s="438">
        <v>1406110770</v>
      </c>
      <c r="E304" s="431" t="s">
        <v>361</v>
      </c>
      <c r="F304" s="432">
        <v>1406110770</v>
      </c>
      <c r="G304" s="433" t="str">
        <f>VLOOKUP(C304,'[11]List chuẩn'!$B$2:$D$512,3,0)</f>
        <v>Nguyễn Thị Quang</v>
      </c>
      <c r="H304" s="434">
        <f>VLOOKUP(E304,'[12]T6'!$B$6:$C$457,2,0)</f>
        <v>1978</v>
      </c>
      <c r="I304" s="434">
        <v>1968</v>
      </c>
      <c r="J304" s="450">
        <f t="shared" si="59"/>
        <v>10</v>
      </c>
      <c r="K304" s="450">
        <f t="shared" si="55"/>
        <v>10</v>
      </c>
      <c r="L304" s="450">
        <f t="shared" si="56"/>
        <v>0</v>
      </c>
      <c r="M304" s="450">
        <f t="shared" si="57"/>
        <v>0</v>
      </c>
      <c r="N304" s="450">
        <f t="shared" si="58"/>
        <v>0</v>
      </c>
      <c r="O304" s="451">
        <f t="shared" si="60"/>
        <v>65420</v>
      </c>
      <c r="P304" s="451">
        <f t="shared" si="61"/>
        <v>3271</v>
      </c>
      <c r="Q304" s="474">
        <f t="shared" si="62"/>
        <v>6542</v>
      </c>
      <c r="R304" s="475">
        <f t="shared" si="63"/>
        <v>75233</v>
      </c>
      <c r="S304" s="329">
        <v>0</v>
      </c>
      <c r="T304" s="476">
        <f t="shared" si="64"/>
        <v>75233</v>
      </c>
      <c r="U304" s="477" t="e">
        <f>[13]!vnd(T304)</f>
        <v>#NAME?</v>
      </c>
      <c r="V304" s="478" t="e">
        <f>[13]!vnd_us(R304)</f>
        <v>#NAME?</v>
      </c>
      <c r="W304" s="479">
        <f>VLOOKUP(F304,'[14]WC manor'!$F$7:$R$458,13,0)</f>
        <v>52663</v>
      </c>
      <c r="X304" s="476">
        <f t="shared" si="65"/>
        <v>22570</v>
      </c>
      <c r="Y304" s="479">
        <f>VLOOKUP(F304,'[14]WC manor'!$F$7:$J$458,5,0)</f>
        <v>7</v>
      </c>
      <c r="Z304" s="476">
        <f t="shared" si="66"/>
        <v>3</v>
      </c>
      <c r="AA304" s="484">
        <f>VLOOKUP(E304,'[12]T6'!$B$6:$F$457,5,0)</f>
        <v>0</v>
      </c>
    </row>
    <row r="305" ht="16.5" customHeight="1" spans="1:27">
      <c r="A305" s="355">
        <v>0</v>
      </c>
      <c r="B305" s="271">
        <f t="shared" si="67"/>
        <v>299</v>
      </c>
      <c r="C305" s="271" t="s">
        <v>362</v>
      </c>
      <c r="D305" s="438">
        <v>1406110771</v>
      </c>
      <c r="E305" s="431" t="s">
        <v>362</v>
      </c>
      <c r="F305" s="432">
        <v>1406110771</v>
      </c>
      <c r="G305" s="433" t="str">
        <f>VLOOKUP(C305,'[11]List chuẩn'!$B$2:$D$512,3,0)</f>
        <v>Phạm Lan Dung</v>
      </c>
      <c r="H305" s="434">
        <f>VLOOKUP(E305,'[12]T6'!$B$6:$C$457,2,0)</f>
        <v>2627</v>
      </c>
      <c r="I305" s="434">
        <v>2627</v>
      </c>
      <c r="J305" s="450">
        <f t="shared" si="59"/>
        <v>0</v>
      </c>
      <c r="K305" s="450">
        <f t="shared" si="55"/>
        <v>0</v>
      </c>
      <c r="L305" s="450">
        <f t="shared" si="56"/>
        <v>0</v>
      </c>
      <c r="M305" s="450">
        <f t="shared" si="57"/>
        <v>0</v>
      </c>
      <c r="N305" s="450">
        <f t="shared" si="58"/>
        <v>0</v>
      </c>
      <c r="O305" s="451">
        <f t="shared" si="60"/>
        <v>0</v>
      </c>
      <c r="P305" s="451">
        <f t="shared" si="61"/>
        <v>0</v>
      </c>
      <c r="Q305" s="474">
        <f t="shared" si="62"/>
        <v>0</v>
      </c>
      <c r="R305" s="475">
        <f t="shared" si="63"/>
        <v>0</v>
      </c>
      <c r="S305" s="329">
        <v>224972</v>
      </c>
      <c r="T305" s="476">
        <f t="shared" si="64"/>
        <v>224972</v>
      </c>
      <c r="U305" s="477" t="e">
        <f>[13]!vnd(T305)</f>
        <v>#NAME?</v>
      </c>
      <c r="V305" s="478" t="e">
        <f>[13]!vnd_us(R305)</f>
        <v>#NAME?</v>
      </c>
      <c r="W305" s="479">
        <f>VLOOKUP(F305,'[14]WC manor'!$F$7:$R$458,13,0)</f>
        <v>30093</v>
      </c>
      <c r="X305" s="476">
        <f t="shared" si="65"/>
        <v>-30093</v>
      </c>
      <c r="Y305" s="479">
        <f>VLOOKUP(F305,'[14]WC manor'!$F$7:$J$458,5,0)</f>
        <v>4</v>
      </c>
      <c r="Z305" s="476">
        <f t="shared" si="66"/>
        <v>-4</v>
      </c>
      <c r="AA305" s="484">
        <f>VLOOKUP(E305,'[12]T6'!$B$6:$F$457,5,0)</f>
        <v>0</v>
      </c>
    </row>
    <row r="306" s="394" customFormat="1" ht="16.5" customHeight="1" spans="1:27">
      <c r="A306" s="511">
        <v>1</v>
      </c>
      <c r="B306" s="511">
        <f t="shared" si="67"/>
        <v>300</v>
      </c>
      <c r="C306" s="511" t="s">
        <v>363</v>
      </c>
      <c r="D306" s="512">
        <v>1406110772</v>
      </c>
      <c r="E306" s="513" t="s">
        <v>363</v>
      </c>
      <c r="F306" s="514">
        <v>1406110772</v>
      </c>
      <c r="G306" s="433" t="str">
        <f>VLOOKUP(C306,'[11]List chuẩn'!$B$2:$D$512,3,0)</f>
        <v>Nguyễn Xuân Khang</v>
      </c>
      <c r="H306" s="434">
        <f>VLOOKUP(E306,'[12]T6'!$B$6:$C$457,2,0)</f>
        <v>3378</v>
      </c>
      <c r="I306" s="434">
        <v>3315</v>
      </c>
      <c r="J306" s="450">
        <f t="shared" si="59"/>
        <v>63</v>
      </c>
      <c r="K306" s="450">
        <f t="shared" si="55"/>
        <v>10</v>
      </c>
      <c r="L306" s="450">
        <f t="shared" si="56"/>
        <v>10</v>
      </c>
      <c r="M306" s="450">
        <f t="shared" si="57"/>
        <v>10</v>
      </c>
      <c r="N306" s="450">
        <f t="shared" si="58"/>
        <v>33</v>
      </c>
      <c r="O306" s="451">
        <f t="shared" si="60"/>
        <v>813318</v>
      </c>
      <c r="P306" s="451">
        <f t="shared" si="61"/>
        <v>40666</v>
      </c>
      <c r="Q306" s="474">
        <f t="shared" si="62"/>
        <v>81332</v>
      </c>
      <c r="R306" s="475">
        <f t="shared" si="63"/>
        <v>935316</v>
      </c>
      <c r="S306" s="329">
        <v>1489436</v>
      </c>
      <c r="T306" s="476">
        <f t="shared" si="64"/>
        <v>2424752</v>
      </c>
      <c r="U306" s="477" t="e">
        <f>[13]!vnd(T306)</f>
        <v>#NAME?</v>
      </c>
      <c r="V306" s="478" t="e">
        <f>[13]!vnd_us(R306)</f>
        <v>#NAME?</v>
      </c>
      <c r="W306" s="479">
        <f>VLOOKUP(F306,'[14]WC manor'!$F$7:$R$458,13,0)</f>
        <v>734687</v>
      </c>
      <c r="X306" s="476">
        <f t="shared" si="65"/>
        <v>200629</v>
      </c>
      <c r="Y306" s="479">
        <f>VLOOKUP(F306,'[14]WC manor'!$F$7:$J$458,5,0)</f>
        <v>53</v>
      </c>
      <c r="Z306" s="476">
        <f t="shared" si="66"/>
        <v>10</v>
      </c>
      <c r="AA306" s="484" t="str">
        <f>VLOOKUP(E306,'[12]T6'!$B$6:$F$457,5,0)</f>
        <v>Ngày 3/7 Mr.Ngọc đã kiểm tra lại, chỉ số đúng. Đã báo cô Thu</v>
      </c>
    </row>
    <row r="307" ht="16.5" customHeight="1" spans="1:27">
      <c r="A307" s="355">
        <v>0</v>
      </c>
      <c r="B307" s="271">
        <f t="shared" si="67"/>
        <v>301</v>
      </c>
      <c r="C307" s="271" t="s">
        <v>364</v>
      </c>
      <c r="D307" s="438">
        <v>1406110773</v>
      </c>
      <c r="E307" s="431" t="s">
        <v>364</v>
      </c>
      <c r="F307" s="432">
        <v>1406110773</v>
      </c>
      <c r="G307" s="433" t="str">
        <f>VLOOKUP(C307,'[11]List chuẩn'!$B$2:$D$512,3,0)</f>
        <v>Phạm Thị Hương Hạnh</v>
      </c>
      <c r="H307" s="434">
        <f>VLOOKUP(E307,'[12]T6'!$B$6:$C$457,2,0)</f>
        <v>3437</v>
      </c>
      <c r="I307" s="434">
        <v>3402</v>
      </c>
      <c r="J307" s="450">
        <f t="shared" si="59"/>
        <v>35</v>
      </c>
      <c r="K307" s="450">
        <f t="shared" si="55"/>
        <v>10</v>
      </c>
      <c r="L307" s="450">
        <f t="shared" si="56"/>
        <v>10</v>
      </c>
      <c r="M307" s="450">
        <f t="shared" si="57"/>
        <v>10</v>
      </c>
      <c r="N307" s="450">
        <f t="shared" si="58"/>
        <v>5</v>
      </c>
      <c r="O307" s="451">
        <f t="shared" si="60"/>
        <v>324830</v>
      </c>
      <c r="P307" s="451">
        <f t="shared" si="61"/>
        <v>16242</v>
      </c>
      <c r="Q307" s="474">
        <f t="shared" si="62"/>
        <v>32483</v>
      </c>
      <c r="R307" s="475">
        <f t="shared" si="63"/>
        <v>373555</v>
      </c>
      <c r="S307" s="329">
        <v>-373555</v>
      </c>
      <c r="T307" s="476">
        <f t="shared" si="64"/>
        <v>0</v>
      </c>
      <c r="U307" s="477" t="e">
        <f>[13]!vnd(T307)</f>
        <v>#NAME?</v>
      </c>
      <c r="V307" s="478" t="e">
        <f>[13]!vnd_us(R307)</f>
        <v>#NAME?</v>
      </c>
      <c r="W307" s="479">
        <f>VLOOKUP(F307,'[14]WC manor'!$F$7:$R$458,13,0)</f>
        <v>433743</v>
      </c>
      <c r="X307" s="476">
        <f t="shared" si="65"/>
        <v>-60188</v>
      </c>
      <c r="Y307" s="479">
        <f>VLOOKUP(F307,'[14]WC manor'!$F$7:$J$458,5,0)</f>
        <v>38</v>
      </c>
      <c r="Z307" s="476">
        <f t="shared" si="66"/>
        <v>-3</v>
      </c>
      <c r="AA307" s="484">
        <f>VLOOKUP(E307,'[12]T6'!$B$6:$F$457,5,0)</f>
        <v>0</v>
      </c>
    </row>
    <row r="308" ht="16.5" customHeight="1" spans="1:27">
      <c r="A308" s="355">
        <v>0</v>
      </c>
      <c r="B308" s="271">
        <f t="shared" si="67"/>
        <v>302</v>
      </c>
      <c r="C308" s="271" t="s">
        <v>365</v>
      </c>
      <c r="D308" s="438">
        <v>1406110774</v>
      </c>
      <c r="E308" s="431" t="s">
        <v>365</v>
      </c>
      <c r="F308" s="432">
        <v>1406110774</v>
      </c>
      <c r="G308" s="433" t="str">
        <f>VLOOKUP(C308,'[11]List chuẩn'!$B$2:$D$512,3,0)</f>
        <v>Lê Thanh Quỳnh</v>
      </c>
      <c r="H308" s="434">
        <f>VLOOKUP(E308,'[12]T6'!$B$6:$C$457,2,0)</f>
        <v>3376</v>
      </c>
      <c r="I308" s="434">
        <v>3366</v>
      </c>
      <c r="J308" s="450">
        <f t="shared" si="59"/>
        <v>10</v>
      </c>
      <c r="K308" s="450">
        <f t="shared" si="55"/>
        <v>10</v>
      </c>
      <c r="L308" s="450">
        <f t="shared" si="56"/>
        <v>0</v>
      </c>
      <c r="M308" s="450">
        <f t="shared" si="57"/>
        <v>0</v>
      </c>
      <c r="N308" s="450">
        <f t="shared" si="58"/>
        <v>0</v>
      </c>
      <c r="O308" s="451">
        <f t="shared" si="60"/>
        <v>65420</v>
      </c>
      <c r="P308" s="451">
        <f t="shared" si="61"/>
        <v>3271</v>
      </c>
      <c r="Q308" s="474">
        <f t="shared" si="62"/>
        <v>6542</v>
      </c>
      <c r="R308" s="475">
        <f t="shared" si="63"/>
        <v>75233</v>
      </c>
      <c r="S308" s="329">
        <v>144302</v>
      </c>
      <c r="T308" s="476">
        <f t="shared" si="64"/>
        <v>219535</v>
      </c>
      <c r="U308" s="477" t="e">
        <f>[13]!vnd(T308)</f>
        <v>#NAME?</v>
      </c>
      <c r="V308" s="478" t="e">
        <f>[13]!vnd_us(R308)</f>
        <v>#NAME?</v>
      </c>
      <c r="W308" s="479">
        <f>VLOOKUP(F308,'[14]WC manor'!$F$7:$R$458,13,0)</f>
        <v>84115</v>
      </c>
      <c r="X308" s="476">
        <f t="shared" si="65"/>
        <v>-8882</v>
      </c>
      <c r="Y308" s="479">
        <f>VLOOKUP(F308,'[14]WC manor'!$F$7:$J$458,5,0)</f>
        <v>11</v>
      </c>
      <c r="Z308" s="476">
        <f t="shared" si="66"/>
        <v>-1</v>
      </c>
      <c r="AA308" s="484">
        <f>VLOOKUP(E308,'[12]T6'!$B$6:$F$457,5,0)</f>
        <v>0</v>
      </c>
    </row>
    <row r="309" ht="16.5" customHeight="1" spans="1:27">
      <c r="A309" s="355">
        <v>0</v>
      </c>
      <c r="B309" s="271">
        <f t="shared" si="67"/>
        <v>303</v>
      </c>
      <c r="C309" s="271" t="s">
        <v>366</v>
      </c>
      <c r="D309" s="438">
        <v>1406110775</v>
      </c>
      <c r="E309" s="431" t="s">
        <v>366</v>
      </c>
      <c r="F309" s="432">
        <v>1406110775</v>
      </c>
      <c r="G309" s="433" t="str">
        <f>VLOOKUP(C309,'[11]List chuẩn'!$B$2:$D$512,3,0)</f>
        <v>Nguyễn Việt Nam</v>
      </c>
      <c r="H309" s="434">
        <f>VLOOKUP(E309,'[12]T6'!$B$6:$C$457,2,0)</f>
        <v>5752</v>
      </c>
      <c r="I309" s="434">
        <v>5724</v>
      </c>
      <c r="J309" s="450">
        <f t="shared" si="59"/>
        <v>28</v>
      </c>
      <c r="K309" s="450">
        <f t="shared" si="55"/>
        <v>10</v>
      </c>
      <c r="L309" s="450">
        <f t="shared" si="56"/>
        <v>10</v>
      </c>
      <c r="M309" s="450">
        <f t="shared" si="57"/>
        <v>8</v>
      </c>
      <c r="N309" s="450">
        <f t="shared" si="58"/>
        <v>0</v>
      </c>
      <c r="O309" s="451">
        <f t="shared" si="60"/>
        <v>218612</v>
      </c>
      <c r="P309" s="451">
        <f t="shared" si="61"/>
        <v>10931</v>
      </c>
      <c r="Q309" s="474">
        <f t="shared" si="62"/>
        <v>21861</v>
      </c>
      <c r="R309" s="475">
        <f t="shared" si="63"/>
        <v>251404</v>
      </c>
      <c r="S309" s="329">
        <v>655940</v>
      </c>
      <c r="T309" s="476">
        <f t="shared" si="64"/>
        <v>907344</v>
      </c>
      <c r="U309" s="477" t="e">
        <f>[13]!vnd(T309)</f>
        <v>#NAME?</v>
      </c>
      <c r="V309" s="478" t="e">
        <f>[13]!vnd_us(R309)</f>
        <v>#NAME?</v>
      </c>
      <c r="W309" s="479">
        <f>VLOOKUP(F309,'[14]WC manor'!$F$7:$R$458,13,0)</f>
        <v>393618</v>
      </c>
      <c r="X309" s="476">
        <f t="shared" si="65"/>
        <v>-142214</v>
      </c>
      <c r="Y309" s="479">
        <f>VLOOKUP(F309,'[14]WC manor'!$F$7:$J$458,5,0)</f>
        <v>36</v>
      </c>
      <c r="Z309" s="476">
        <f t="shared" si="66"/>
        <v>-8</v>
      </c>
      <c r="AA309" s="484">
        <f>VLOOKUP(E309,'[12]T6'!$B$6:$F$457,5,0)</f>
        <v>0</v>
      </c>
    </row>
    <row r="310" ht="16.5" customHeight="1" spans="1:27">
      <c r="A310" s="355">
        <v>0</v>
      </c>
      <c r="B310" s="271">
        <f t="shared" si="67"/>
        <v>304</v>
      </c>
      <c r="C310" s="271" t="s">
        <v>367</v>
      </c>
      <c r="D310" s="438">
        <v>1406110776</v>
      </c>
      <c r="E310" s="431" t="s">
        <v>367</v>
      </c>
      <c r="F310" s="432">
        <v>1406110776</v>
      </c>
      <c r="G310" s="433" t="str">
        <f>VLOOKUP(C310,'[11]List chuẩn'!$B$2:$D$512,3,0)</f>
        <v>Trương Uyên Thái</v>
      </c>
      <c r="H310" s="434">
        <f>VLOOKUP(E310,'[12]T6'!$B$6:$C$457,2,0)</f>
        <v>3665</v>
      </c>
      <c r="I310" s="434">
        <v>3655</v>
      </c>
      <c r="J310" s="450">
        <f t="shared" si="59"/>
        <v>10</v>
      </c>
      <c r="K310" s="450">
        <f t="shared" si="55"/>
        <v>10</v>
      </c>
      <c r="L310" s="450">
        <f t="shared" si="56"/>
        <v>0</v>
      </c>
      <c r="M310" s="450">
        <f t="shared" si="57"/>
        <v>0</v>
      </c>
      <c r="N310" s="450">
        <f t="shared" si="58"/>
        <v>0</v>
      </c>
      <c r="O310" s="451">
        <f t="shared" si="60"/>
        <v>65420</v>
      </c>
      <c r="P310" s="451">
        <f t="shared" si="61"/>
        <v>3271</v>
      </c>
      <c r="Q310" s="474">
        <f t="shared" si="62"/>
        <v>6542</v>
      </c>
      <c r="R310" s="475">
        <f t="shared" si="63"/>
        <v>75233</v>
      </c>
      <c r="S310" s="329">
        <v>0</v>
      </c>
      <c r="T310" s="476">
        <f t="shared" si="64"/>
        <v>75233</v>
      </c>
      <c r="U310" s="477" t="e">
        <f>[13]!vnd(T310)</f>
        <v>#NAME?</v>
      </c>
      <c r="V310" s="478" t="e">
        <f>[13]!vnd_us(R310)</f>
        <v>#NAME?</v>
      </c>
      <c r="W310" s="479">
        <f>VLOOKUP(F310,'[14]WC manor'!$F$7:$R$458,13,0)</f>
        <v>146294</v>
      </c>
      <c r="X310" s="476">
        <f t="shared" si="65"/>
        <v>-71061</v>
      </c>
      <c r="Y310" s="479">
        <f>VLOOKUP(F310,'[14]WC manor'!$F$7:$J$458,5,0)</f>
        <v>18</v>
      </c>
      <c r="Z310" s="476">
        <f t="shared" si="66"/>
        <v>-8</v>
      </c>
      <c r="AA310" s="484">
        <f>VLOOKUP(E310,'[12]T6'!$B$6:$F$457,5,0)</f>
        <v>0</v>
      </c>
    </row>
    <row r="311" ht="16.5" customHeight="1" spans="1:27">
      <c r="A311" s="355">
        <v>0</v>
      </c>
      <c r="B311" s="271">
        <f t="shared" si="67"/>
        <v>305</v>
      </c>
      <c r="C311" s="271" t="s">
        <v>368</v>
      </c>
      <c r="D311" s="438">
        <v>1406110777</v>
      </c>
      <c r="E311" s="431" t="s">
        <v>368</v>
      </c>
      <c r="F311" s="432">
        <v>1406110777</v>
      </c>
      <c r="G311" s="433" t="str">
        <f>VLOOKUP(C311,'[11]List chuẩn'!$B$2:$D$512,3,0)</f>
        <v>Nguyễn Kim Chi</v>
      </c>
      <c r="H311" s="434">
        <f>VLOOKUP(E311,'[12]T6'!$B$6:$C$457,2,0)</f>
        <v>1312</v>
      </c>
      <c r="I311" s="434">
        <v>1286</v>
      </c>
      <c r="J311" s="450">
        <f t="shared" si="59"/>
        <v>26</v>
      </c>
      <c r="K311" s="450">
        <f t="shared" si="55"/>
        <v>10</v>
      </c>
      <c r="L311" s="450">
        <f t="shared" si="56"/>
        <v>10</v>
      </c>
      <c r="M311" s="450">
        <f t="shared" si="57"/>
        <v>6</v>
      </c>
      <c r="N311" s="450">
        <f t="shared" si="58"/>
        <v>0</v>
      </c>
      <c r="O311" s="451">
        <f t="shared" si="60"/>
        <v>199624</v>
      </c>
      <c r="P311" s="451">
        <f t="shared" si="61"/>
        <v>9981</v>
      </c>
      <c r="Q311" s="474">
        <f t="shared" si="62"/>
        <v>19962</v>
      </c>
      <c r="R311" s="475">
        <f t="shared" si="63"/>
        <v>229567</v>
      </c>
      <c r="S311" s="329">
        <v>0</v>
      </c>
      <c r="T311" s="476">
        <f t="shared" si="64"/>
        <v>229567</v>
      </c>
      <c r="U311" s="477" t="e">
        <f>[13]!vnd(T311)</f>
        <v>#NAME?</v>
      </c>
      <c r="V311" s="478" t="e">
        <f>[13]!vnd_us(R311)</f>
        <v>#NAME?</v>
      </c>
      <c r="W311" s="479">
        <f>VLOOKUP(F311,'[14]WC manor'!$F$7:$R$458,13,0)</f>
        <v>0</v>
      </c>
      <c r="X311" s="476">
        <f t="shared" si="65"/>
        <v>229567</v>
      </c>
      <c r="Y311" s="479">
        <f>VLOOKUP(F311,'[14]WC manor'!$F$7:$J$458,5,0)</f>
        <v>0</v>
      </c>
      <c r="Z311" s="476">
        <f t="shared" si="66"/>
        <v>26</v>
      </c>
      <c r="AA311" s="484" t="str">
        <f>VLOOKUP(E311,'[12]T6'!$B$6:$F$457,5,0)</f>
        <v>Ngày 3/7 Mr.Ngọc đã kiểm tra lại, chỉ số đúng. Không có nhà</v>
      </c>
    </row>
    <row r="312" ht="16.5" customHeight="1" spans="1:27">
      <c r="A312" s="436">
        <v>1</v>
      </c>
      <c r="B312" s="271">
        <f t="shared" si="67"/>
        <v>306</v>
      </c>
      <c r="C312" s="271" t="s">
        <v>369</v>
      </c>
      <c r="D312" s="438">
        <v>1406110778</v>
      </c>
      <c r="E312" s="431" t="s">
        <v>369</v>
      </c>
      <c r="F312" s="432">
        <v>1406110778</v>
      </c>
      <c r="G312" s="433" t="str">
        <f>VLOOKUP(C312,'[11]List chuẩn'!$B$2:$D$512,3,0)</f>
        <v>Nguyễn Thị Mai Hương</v>
      </c>
      <c r="H312" s="434">
        <f>VLOOKUP(E312,'[12]T6'!$B$6:$C$457,2,0)</f>
        <v>3428</v>
      </c>
      <c r="I312" s="434">
        <v>3414</v>
      </c>
      <c r="J312" s="450">
        <f t="shared" si="59"/>
        <v>14</v>
      </c>
      <c r="K312" s="450">
        <f t="shared" si="55"/>
        <v>10</v>
      </c>
      <c r="L312" s="450">
        <f t="shared" si="56"/>
        <v>4</v>
      </c>
      <c r="M312" s="450">
        <f t="shared" si="57"/>
        <v>0</v>
      </c>
      <c r="N312" s="450">
        <f t="shared" si="58"/>
        <v>0</v>
      </c>
      <c r="O312" s="451">
        <f t="shared" si="60"/>
        <v>96316</v>
      </c>
      <c r="P312" s="451">
        <f t="shared" si="61"/>
        <v>4816</v>
      </c>
      <c r="Q312" s="474">
        <f t="shared" si="62"/>
        <v>9632</v>
      </c>
      <c r="R312" s="475">
        <f t="shared" si="63"/>
        <v>110764</v>
      </c>
      <c r="S312" s="329">
        <v>0</v>
      </c>
      <c r="T312" s="476">
        <f t="shared" si="64"/>
        <v>110764</v>
      </c>
      <c r="U312" s="477" t="e">
        <f>[13]!vnd(T312)</f>
        <v>#NAME?</v>
      </c>
      <c r="V312" s="478" t="e">
        <f>[13]!vnd_us(R312)</f>
        <v>#NAME?</v>
      </c>
      <c r="W312" s="479">
        <f>VLOOKUP(F312,'[14]WC manor'!$F$7:$R$458,13,0)</f>
        <v>101881</v>
      </c>
      <c r="X312" s="476">
        <f t="shared" si="65"/>
        <v>8883</v>
      </c>
      <c r="Y312" s="479">
        <f>VLOOKUP(F312,'[14]WC manor'!$F$7:$J$458,5,0)</f>
        <v>13</v>
      </c>
      <c r="Z312" s="476">
        <f t="shared" si="66"/>
        <v>1</v>
      </c>
      <c r="AA312" s="484">
        <f>VLOOKUP(E312,'[12]T6'!$B$6:$F$457,5,0)</f>
        <v>0</v>
      </c>
    </row>
    <row r="313" ht="16.5" customHeight="1" spans="1:27">
      <c r="A313" s="355">
        <v>0</v>
      </c>
      <c r="B313" s="271">
        <f t="shared" si="67"/>
        <v>307</v>
      </c>
      <c r="C313" s="271" t="s">
        <v>370</v>
      </c>
      <c r="D313" s="438">
        <v>1406110779</v>
      </c>
      <c r="E313" s="431" t="s">
        <v>370</v>
      </c>
      <c r="F313" s="432">
        <v>1406110779</v>
      </c>
      <c r="G313" s="433" t="str">
        <f>VLOOKUP(C313,'[11]List chuẩn'!$B$2:$D$512,3,0)</f>
        <v>Bùi Cao Tỉnh</v>
      </c>
      <c r="H313" s="434">
        <f>VLOOKUP(E313,'[12]T6'!$B$6:$C$457,2,0)</f>
        <v>3856</v>
      </c>
      <c r="I313" s="434">
        <v>3837</v>
      </c>
      <c r="J313" s="450">
        <f t="shared" si="59"/>
        <v>19</v>
      </c>
      <c r="K313" s="450">
        <f t="shared" si="55"/>
        <v>10</v>
      </c>
      <c r="L313" s="450">
        <f t="shared" si="56"/>
        <v>9</v>
      </c>
      <c r="M313" s="450">
        <f t="shared" si="57"/>
        <v>0</v>
      </c>
      <c r="N313" s="450">
        <f t="shared" si="58"/>
        <v>0</v>
      </c>
      <c r="O313" s="451">
        <f t="shared" si="60"/>
        <v>134936</v>
      </c>
      <c r="P313" s="451">
        <f t="shared" si="61"/>
        <v>6747</v>
      </c>
      <c r="Q313" s="474">
        <f t="shared" si="62"/>
        <v>13494</v>
      </c>
      <c r="R313" s="475">
        <f t="shared" si="63"/>
        <v>155177</v>
      </c>
      <c r="S313" s="329">
        <v>0</v>
      </c>
      <c r="T313" s="476">
        <f t="shared" si="64"/>
        <v>155177</v>
      </c>
      <c r="U313" s="477" t="e">
        <f>[13]!vnd(T313)</f>
        <v>#NAME?</v>
      </c>
      <c r="V313" s="478" t="e">
        <f>[13]!vnd_us(R313)</f>
        <v>#NAME?</v>
      </c>
      <c r="W313" s="479">
        <f>VLOOKUP(F313,'[14]WC manor'!$F$7:$R$458,13,0)</f>
        <v>155177</v>
      </c>
      <c r="X313" s="476">
        <f t="shared" si="65"/>
        <v>0</v>
      </c>
      <c r="Y313" s="479">
        <f>VLOOKUP(F313,'[14]WC manor'!$F$7:$J$458,5,0)</f>
        <v>19</v>
      </c>
      <c r="Z313" s="476">
        <f t="shared" si="66"/>
        <v>0</v>
      </c>
      <c r="AA313" s="484">
        <f>VLOOKUP(E313,'[12]T6'!$B$6:$F$457,5,0)</f>
        <v>0</v>
      </c>
    </row>
    <row r="314" ht="16.5" customHeight="1" spans="1:27">
      <c r="A314" s="355">
        <v>0</v>
      </c>
      <c r="B314" s="271">
        <f t="shared" si="67"/>
        <v>308</v>
      </c>
      <c r="C314" s="271" t="s">
        <v>371</v>
      </c>
      <c r="D314" s="438">
        <v>1406110780</v>
      </c>
      <c r="E314" s="431" t="s">
        <v>371</v>
      </c>
      <c r="F314" s="432">
        <v>1406110780</v>
      </c>
      <c r="G314" s="433" t="str">
        <f>VLOOKUP(C314,'[11]List chuẩn'!$B$2:$D$512,3,0)</f>
        <v>Lê Mai Anh</v>
      </c>
      <c r="H314" s="434">
        <f>VLOOKUP(E314,'[12]T6'!$B$6:$C$457,2,0)</f>
        <v>3285</v>
      </c>
      <c r="I314" s="434">
        <v>3264</v>
      </c>
      <c r="J314" s="450">
        <f t="shared" si="59"/>
        <v>21</v>
      </c>
      <c r="K314" s="450">
        <f t="shared" si="55"/>
        <v>10</v>
      </c>
      <c r="L314" s="450">
        <f t="shared" si="56"/>
        <v>10</v>
      </c>
      <c r="M314" s="450">
        <f t="shared" si="57"/>
        <v>1</v>
      </c>
      <c r="N314" s="450">
        <f t="shared" si="58"/>
        <v>0</v>
      </c>
      <c r="O314" s="451">
        <f t="shared" si="60"/>
        <v>152154</v>
      </c>
      <c r="P314" s="451">
        <f t="shared" si="61"/>
        <v>7608</v>
      </c>
      <c r="Q314" s="474">
        <f t="shared" si="62"/>
        <v>15215</v>
      </c>
      <c r="R314" s="475">
        <f t="shared" si="63"/>
        <v>174977</v>
      </c>
      <c r="S314" s="329">
        <v>0</v>
      </c>
      <c r="T314" s="476">
        <f t="shared" si="64"/>
        <v>174977</v>
      </c>
      <c r="U314" s="477" t="e">
        <f>[13]!vnd(T314)</f>
        <v>#NAME?</v>
      </c>
      <c r="V314" s="478" t="e">
        <f>[13]!vnd_us(R314)</f>
        <v>#NAME?</v>
      </c>
      <c r="W314" s="479">
        <f>VLOOKUP(F314,'[14]WC manor'!$F$7:$R$458,13,0)</f>
        <v>146294</v>
      </c>
      <c r="X314" s="476">
        <f t="shared" si="65"/>
        <v>28683</v>
      </c>
      <c r="Y314" s="479">
        <f>VLOOKUP(F314,'[14]WC manor'!$F$7:$J$458,5,0)</f>
        <v>18</v>
      </c>
      <c r="Z314" s="476">
        <f t="shared" si="66"/>
        <v>3</v>
      </c>
      <c r="AA314" s="484">
        <f>VLOOKUP(E314,'[12]T6'!$B$6:$F$457,5,0)</f>
        <v>0</v>
      </c>
    </row>
    <row r="315" ht="16.5" customHeight="1" spans="1:27">
      <c r="A315" s="355">
        <v>0</v>
      </c>
      <c r="B315" s="271">
        <f t="shared" si="67"/>
        <v>309</v>
      </c>
      <c r="C315" s="271" t="s">
        <v>372</v>
      </c>
      <c r="D315" s="438">
        <v>1406110781</v>
      </c>
      <c r="E315" s="431" t="s">
        <v>372</v>
      </c>
      <c r="F315" s="432">
        <v>1406110781</v>
      </c>
      <c r="G315" s="433" t="str">
        <f>VLOOKUP(C315,'[11]List chuẩn'!$B$2:$D$512,3,0)</f>
        <v>Nguyễn Thị Hải Yến</v>
      </c>
      <c r="H315" s="434">
        <f>VLOOKUP(E315,'[12]T6'!$B$6:$C$457,2,0)</f>
        <v>3138</v>
      </c>
      <c r="I315" s="434">
        <v>3136</v>
      </c>
      <c r="J315" s="450">
        <f t="shared" si="59"/>
        <v>2</v>
      </c>
      <c r="K315" s="450">
        <f t="shared" si="55"/>
        <v>2</v>
      </c>
      <c r="L315" s="450">
        <f t="shared" si="56"/>
        <v>0</v>
      </c>
      <c r="M315" s="450">
        <f t="shared" si="57"/>
        <v>0</v>
      </c>
      <c r="N315" s="450">
        <f t="shared" si="58"/>
        <v>0</v>
      </c>
      <c r="O315" s="451">
        <f t="shared" si="60"/>
        <v>13084</v>
      </c>
      <c r="P315" s="451">
        <f t="shared" si="61"/>
        <v>654</v>
      </c>
      <c r="Q315" s="474">
        <f t="shared" si="62"/>
        <v>1308</v>
      </c>
      <c r="R315" s="475">
        <f t="shared" si="63"/>
        <v>15046</v>
      </c>
      <c r="S315" s="329">
        <v>52663</v>
      </c>
      <c r="T315" s="476">
        <f t="shared" si="64"/>
        <v>67709</v>
      </c>
      <c r="U315" s="477" t="e">
        <f>[13]!vnd(T315)</f>
        <v>#NAME?</v>
      </c>
      <c r="V315" s="478" t="e">
        <f>[13]!vnd_us(R315)</f>
        <v>#NAME?</v>
      </c>
      <c r="W315" s="479">
        <f>VLOOKUP(F315,'[14]WC manor'!$F$7:$R$458,13,0)</f>
        <v>30093</v>
      </c>
      <c r="X315" s="476">
        <f t="shared" si="65"/>
        <v>-15047</v>
      </c>
      <c r="Y315" s="479">
        <f>VLOOKUP(F315,'[14]WC manor'!$F$7:$J$458,5,0)</f>
        <v>4</v>
      </c>
      <c r="Z315" s="476">
        <f t="shared" si="66"/>
        <v>-2</v>
      </c>
      <c r="AA315" s="484">
        <f>VLOOKUP(E315,'[12]T6'!$B$6:$F$457,5,0)</f>
        <v>0</v>
      </c>
    </row>
    <row r="316" ht="16.5" customHeight="1" spans="1:27">
      <c r="A316" s="355">
        <v>0</v>
      </c>
      <c r="B316" s="271">
        <f t="shared" si="67"/>
        <v>310</v>
      </c>
      <c r="C316" s="271" t="s">
        <v>373</v>
      </c>
      <c r="D316" s="438">
        <v>1406110317</v>
      </c>
      <c r="E316" s="431" t="s">
        <v>373</v>
      </c>
      <c r="F316" s="432">
        <v>1406110317</v>
      </c>
      <c r="G316" s="433" t="str">
        <f>VLOOKUP(C316,'[11]List chuẩn'!$B$2:$D$512,3,0)</f>
        <v>Lã Thị Thu Yến</v>
      </c>
      <c r="H316" s="434">
        <f>VLOOKUP(E316,'[12]T6'!$B$6:$C$457,2,0)</f>
        <v>5248</v>
      </c>
      <c r="I316" s="434">
        <v>5220</v>
      </c>
      <c r="J316" s="450">
        <f t="shared" si="59"/>
        <v>28</v>
      </c>
      <c r="K316" s="450">
        <f t="shared" si="55"/>
        <v>10</v>
      </c>
      <c r="L316" s="450">
        <f t="shared" si="56"/>
        <v>10</v>
      </c>
      <c r="M316" s="450">
        <f t="shared" si="57"/>
        <v>8</v>
      </c>
      <c r="N316" s="450">
        <f t="shared" si="58"/>
        <v>0</v>
      </c>
      <c r="O316" s="451">
        <f t="shared" si="60"/>
        <v>218612</v>
      </c>
      <c r="P316" s="451">
        <f t="shared" si="61"/>
        <v>10931</v>
      </c>
      <c r="Q316" s="474">
        <f t="shared" si="62"/>
        <v>21861</v>
      </c>
      <c r="R316" s="475">
        <f t="shared" si="63"/>
        <v>251404</v>
      </c>
      <c r="S316" s="329">
        <v>0</v>
      </c>
      <c r="T316" s="476">
        <f t="shared" si="64"/>
        <v>251404</v>
      </c>
      <c r="U316" s="477" t="e">
        <f>[13]!vnd(T316)</f>
        <v>#NAME?</v>
      </c>
      <c r="V316" s="478" t="e">
        <f>[13]!vnd_us(R316)</f>
        <v>#NAME?</v>
      </c>
      <c r="W316" s="479">
        <f>VLOOKUP(F316,'[14]WC manor'!$F$7:$R$458,13,0)</f>
        <v>273240</v>
      </c>
      <c r="X316" s="476">
        <f t="shared" si="65"/>
        <v>-21836</v>
      </c>
      <c r="Y316" s="479">
        <f>VLOOKUP(F316,'[14]WC manor'!$F$7:$J$458,5,0)</f>
        <v>30</v>
      </c>
      <c r="Z316" s="476">
        <f t="shared" si="66"/>
        <v>-2</v>
      </c>
      <c r="AA316" s="484">
        <f>VLOOKUP(E316,'[12]T6'!$B$6:$F$457,5,0)</f>
        <v>0</v>
      </c>
    </row>
    <row r="317" ht="16.5" customHeight="1" spans="1:27">
      <c r="A317" s="355">
        <v>0</v>
      </c>
      <c r="B317" s="271">
        <f t="shared" si="67"/>
        <v>311</v>
      </c>
      <c r="C317" s="271" t="s">
        <v>374</v>
      </c>
      <c r="D317" s="438">
        <v>1406111544</v>
      </c>
      <c r="E317" s="431" t="s">
        <v>374</v>
      </c>
      <c r="F317" s="432">
        <v>1406111544</v>
      </c>
      <c r="G317" s="433" t="str">
        <f>VLOOKUP(C317,'[11]List chuẩn'!$B$2:$D$512,3,0)</f>
        <v>Lê Thị Quỳnh Trang</v>
      </c>
      <c r="H317" s="434">
        <f>VLOOKUP(E317,'[12]T6'!$B$6:$C$457,2,0)</f>
        <v>4677</v>
      </c>
      <c r="I317" s="434">
        <v>4674</v>
      </c>
      <c r="J317" s="450">
        <f t="shared" si="59"/>
        <v>3</v>
      </c>
      <c r="K317" s="450">
        <f t="shared" si="55"/>
        <v>3</v>
      </c>
      <c r="L317" s="450">
        <f t="shared" si="56"/>
        <v>0</v>
      </c>
      <c r="M317" s="450">
        <f t="shared" si="57"/>
        <v>0</v>
      </c>
      <c r="N317" s="450">
        <f t="shared" si="58"/>
        <v>0</v>
      </c>
      <c r="O317" s="451">
        <f t="shared" si="60"/>
        <v>19626</v>
      </c>
      <c r="P317" s="451">
        <f t="shared" si="61"/>
        <v>981</v>
      </c>
      <c r="Q317" s="474">
        <f t="shared" si="62"/>
        <v>1963</v>
      </c>
      <c r="R317" s="475">
        <f t="shared" si="63"/>
        <v>22570</v>
      </c>
      <c r="S317" s="329">
        <v>0</v>
      </c>
      <c r="T317" s="476">
        <f t="shared" si="64"/>
        <v>22570</v>
      </c>
      <c r="U317" s="477" t="e">
        <f>[13]!vnd(T317)</f>
        <v>#NAME?</v>
      </c>
      <c r="V317" s="478" t="e">
        <f>[13]!vnd_us(R317)</f>
        <v>#NAME?</v>
      </c>
      <c r="W317" s="479">
        <f>VLOOKUP(F317,'[14]WC manor'!$F$7:$R$458,13,0)</f>
        <v>15046</v>
      </c>
      <c r="X317" s="476">
        <f t="shared" si="65"/>
        <v>7524</v>
      </c>
      <c r="Y317" s="479">
        <f>VLOOKUP(F317,'[14]WC manor'!$F$7:$J$458,5,0)</f>
        <v>2</v>
      </c>
      <c r="Z317" s="476">
        <f t="shared" si="66"/>
        <v>1</v>
      </c>
      <c r="AA317" s="484">
        <f>VLOOKUP(E317,'[12]T6'!$B$6:$F$457,5,0)</f>
        <v>0</v>
      </c>
    </row>
    <row r="318" s="220" customFormat="1" ht="16.5" customHeight="1" spans="1:27">
      <c r="A318" s="490">
        <v>1</v>
      </c>
      <c r="B318" s="271">
        <f t="shared" si="67"/>
        <v>312</v>
      </c>
      <c r="C318" s="271" t="s">
        <v>375</v>
      </c>
      <c r="D318" s="438">
        <v>1406110783</v>
      </c>
      <c r="E318" s="431" t="s">
        <v>375</v>
      </c>
      <c r="F318" s="432">
        <v>1406110783</v>
      </c>
      <c r="G318" s="433" t="str">
        <f>VLOOKUP(C318,'[11]List chuẩn'!$B$2:$D$512,3,0)</f>
        <v>Phạm Thanh Tùng</v>
      </c>
      <c r="H318" s="434">
        <f>VLOOKUP(E318,'[12]T6'!$B$6:$C$457,2,0)</f>
        <v>3146</v>
      </c>
      <c r="I318" s="434">
        <v>3131</v>
      </c>
      <c r="J318" s="450">
        <f t="shared" si="59"/>
        <v>15</v>
      </c>
      <c r="K318" s="450">
        <f t="shared" si="55"/>
        <v>10</v>
      </c>
      <c r="L318" s="450">
        <f t="shared" si="56"/>
        <v>5</v>
      </c>
      <c r="M318" s="450">
        <f t="shared" si="57"/>
        <v>0</v>
      </c>
      <c r="N318" s="450">
        <f t="shared" si="58"/>
        <v>0</v>
      </c>
      <c r="O318" s="451">
        <f t="shared" si="60"/>
        <v>104040</v>
      </c>
      <c r="P318" s="451">
        <f t="shared" si="61"/>
        <v>5202</v>
      </c>
      <c r="Q318" s="474">
        <f t="shared" si="62"/>
        <v>10404</v>
      </c>
      <c r="R318" s="475">
        <f t="shared" si="63"/>
        <v>119646</v>
      </c>
      <c r="S318" s="329">
        <v>429999</v>
      </c>
      <c r="T318" s="476">
        <f t="shared" si="64"/>
        <v>549645</v>
      </c>
      <c r="U318" s="477" t="e">
        <f>[13]!vnd(T318)</f>
        <v>#NAME?</v>
      </c>
      <c r="V318" s="478" t="e">
        <f>[13]!vnd_us(R318)</f>
        <v>#NAME?</v>
      </c>
      <c r="W318" s="479">
        <f>VLOOKUP(F318,'[14]WC manor'!$F$7:$R$458,13,0)</f>
        <v>155177</v>
      </c>
      <c r="X318" s="476">
        <f t="shared" si="65"/>
        <v>-35531</v>
      </c>
      <c r="Y318" s="479">
        <f>VLOOKUP(F318,'[14]WC manor'!$F$7:$J$458,5,0)</f>
        <v>19</v>
      </c>
      <c r="Z318" s="476">
        <f t="shared" si="66"/>
        <v>-4</v>
      </c>
      <c r="AA318" s="484">
        <f>VLOOKUP(E318,'[12]T6'!$B$6:$F$457,5,0)</f>
        <v>0</v>
      </c>
    </row>
    <row r="319" ht="16.5" customHeight="1" spans="1:27">
      <c r="A319" s="436">
        <v>1</v>
      </c>
      <c r="B319" s="271">
        <f t="shared" si="67"/>
        <v>313</v>
      </c>
      <c r="C319" s="271" t="s">
        <v>376</v>
      </c>
      <c r="D319" s="438">
        <v>1406110784</v>
      </c>
      <c r="E319" s="431" t="s">
        <v>376</v>
      </c>
      <c r="F319" s="432">
        <v>1406110784</v>
      </c>
      <c r="G319" s="433" t="str">
        <f>VLOOKUP(C319,'[11]List chuẩn'!$B$2:$D$512,3,0)</f>
        <v>Nguyễn Thị Thu Hằng</v>
      </c>
      <c r="H319" s="434">
        <f>VLOOKUP(E319,'[12]T6'!$B$6:$C$457,2,0)</f>
        <v>3714</v>
      </c>
      <c r="I319" s="434">
        <v>3708</v>
      </c>
      <c r="J319" s="450">
        <f t="shared" si="59"/>
        <v>6</v>
      </c>
      <c r="K319" s="450">
        <f t="shared" si="55"/>
        <v>6</v>
      </c>
      <c r="L319" s="450">
        <f t="shared" si="56"/>
        <v>0</v>
      </c>
      <c r="M319" s="450">
        <f t="shared" si="57"/>
        <v>0</v>
      </c>
      <c r="N319" s="450">
        <f t="shared" si="58"/>
        <v>0</v>
      </c>
      <c r="O319" s="451">
        <f t="shared" si="60"/>
        <v>39252</v>
      </c>
      <c r="P319" s="451">
        <f t="shared" si="61"/>
        <v>1963</v>
      </c>
      <c r="Q319" s="474">
        <f t="shared" si="62"/>
        <v>3925</v>
      </c>
      <c r="R319" s="475">
        <f t="shared" si="63"/>
        <v>45140</v>
      </c>
      <c r="S319" s="329">
        <v>164059</v>
      </c>
      <c r="T319" s="476">
        <f t="shared" si="64"/>
        <v>209199</v>
      </c>
      <c r="U319" s="477" t="e">
        <f>[13]!vnd(T319)</f>
        <v>#NAME?</v>
      </c>
      <c r="V319" s="478" t="e">
        <f>[13]!vnd_us(R319)</f>
        <v>#NAME?</v>
      </c>
      <c r="W319" s="479">
        <f>VLOOKUP(F319,'[14]WC manor'!$F$7:$R$458,13,0)</f>
        <v>164059</v>
      </c>
      <c r="X319" s="476">
        <f t="shared" si="65"/>
        <v>-118919</v>
      </c>
      <c r="Y319" s="479">
        <f>VLOOKUP(F319,'[14]WC manor'!$F$7:$J$458,5,0)</f>
        <v>20</v>
      </c>
      <c r="Z319" s="476">
        <f t="shared" si="66"/>
        <v>-14</v>
      </c>
      <c r="AA319" s="484" t="str">
        <f>VLOOKUP(E319,'[12]T6'!$B$6:$F$457,5,0)</f>
        <v>Ngày 3/7 Mr.Ngọc đã kiểm tra lại, chỉ số đúng. Nhà đang thi công</v>
      </c>
    </row>
    <row r="320" ht="16.5" customHeight="1" spans="1:27">
      <c r="A320" s="435">
        <v>1</v>
      </c>
      <c r="B320" s="271">
        <f t="shared" si="67"/>
        <v>314</v>
      </c>
      <c r="C320" s="271" t="s">
        <v>377</v>
      </c>
      <c r="D320" s="438">
        <v>1406110785</v>
      </c>
      <c r="E320" s="431" t="s">
        <v>377</v>
      </c>
      <c r="F320" s="432">
        <v>1406110785</v>
      </c>
      <c r="G320" s="433" t="str">
        <f>VLOOKUP(C320,'[11]List chuẩn'!$B$2:$D$512,3,0)</f>
        <v>Bùi Hải Nguyên</v>
      </c>
      <c r="H320" s="434">
        <f>VLOOKUP(E320,'[12]T6'!$B$6:$C$457,2,0)</f>
        <v>5655</v>
      </c>
      <c r="I320" s="434">
        <v>5632</v>
      </c>
      <c r="J320" s="450">
        <f t="shared" si="59"/>
        <v>23</v>
      </c>
      <c r="K320" s="450">
        <f t="shared" si="55"/>
        <v>10</v>
      </c>
      <c r="L320" s="450">
        <f t="shared" si="56"/>
        <v>10</v>
      </c>
      <c r="M320" s="450">
        <f t="shared" si="57"/>
        <v>3</v>
      </c>
      <c r="N320" s="450">
        <f t="shared" si="58"/>
        <v>0</v>
      </c>
      <c r="O320" s="451">
        <f t="shared" si="60"/>
        <v>171142</v>
      </c>
      <c r="P320" s="451">
        <f t="shared" si="61"/>
        <v>8557</v>
      </c>
      <c r="Q320" s="474">
        <f t="shared" si="62"/>
        <v>17114</v>
      </c>
      <c r="R320" s="475">
        <f t="shared" si="63"/>
        <v>196813</v>
      </c>
      <c r="S320" s="329">
        <v>-174977</v>
      </c>
      <c r="T320" s="476">
        <f t="shared" si="64"/>
        <v>21836</v>
      </c>
      <c r="U320" s="477" t="e">
        <f>[13]!vnd(T320)</f>
        <v>#NAME?</v>
      </c>
      <c r="V320" s="478" t="e">
        <f>[13]!vnd_us(R320)</f>
        <v>#NAME?</v>
      </c>
      <c r="W320" s="479">
        <f>VLOOKUP(F320,'[14]WC manor'!$F$7:$R$458,13,0)</f>
        <v>196813</v>
      </c>
      <c r="X320" s="476">
        <f t="shared" si="65"/>
        <v>0</v>
      </c>
      <c r="Y320" s="479">
        <f>VLOOKUP(F320,'[14]WC manor'!$F$7:$J$458,5,0)</f>
        <v>23</v>
      </c>
      <c r="Z320" s="476">
        <f t="shared" si="66"/>
        <v>0</v>
      </c>
      <c r="AA320" s="484">
        <f>VLOOKUP(E320,'[12]T6'!$B$6:$F$457,5,0)</f>
        <v>0</v>
      </c>
    </row>
    <row r="321" ht="16.5" customHeight="1" spans="1:27">
      <c r="A321" s="355">
        <v>0</v>
      </c>
      <c r="B321" s="271">
        <f t="shared" si="67"/>
        <v>315</v>
      </c>
      <c r="C321" s="271" t="s">
        <v>378</v>
      </c>
      <c r="D321" s="438">
        <v>1406110786</v>
      </c>
      <c r="E321" s="431" t="s">
        <v>378</v>
      </c>
      <c r="F321" s="432">
        <v>1406110786</v>
      </c>
      <c r="G321" s="433" t="str">
        <f>VLOOKUP(C321,'[11]List chuẩn'!$B$2:$D$512,3,0)</f>
        <v>Cao Khánh Phương</v>
      </c>
      <c r="H321" s="434">
        <f>VLOOKUP(E321,'[12]T6'!$B$6:$C$457,2,0)</f>
        <v>4669</v>
      </c>
      <c r="I321" s="434">
        <v>4644</v>
      </c>
      <c r="J321" s="450">
        <f t="shared" si="59"/>
        <v>25</v>
      </c>
      <c r="K321" s="450">
        <f t="shared" si="55"/>
        <v>10</v>
      </c>
      <c r="L321" s="450">
        <f t="shared" si="56"/>
        <v>10</v>
      </c>
      <c r="M321" s="450">
        <f t="shared" si="57"/>
        <v>5</v>
      </c>
      <c r="N321" s="450">
        <f t="shared" si="58"/>
        <v>0</v>
      </c>
      <c r="O321" s="451">
        <f t="shared" si="60"/>
        <v>190130</v>
      </c>
      <c r="P321" s="451">
        <f t="shared" si="61"/>
        <v>9507</v>
      </c>
      <c r="Q321" s="474">
        <f t="shared" si="62"/>
        <v>19013</v>
      </c>
      <c r="R321" s="475">
        <f t="shared" si="63"/>
        <v>218650</v>
      </c>
      <c r="S321" s="329">
        <v>491890</v>
      </c>
      <c r="T321" s="476">
        <f t="shared" si="64"/>
        <v>710540</v>
      </c>
      <c r="U321" s="477" t="e">
        <f>[13]!vnd(T321)</f>
        <v>#NAME?</v>
      </c>
      <c r="V321" s="478" t="e">
        <f>[13]!vnd_us(R321)</f>
        <v>#NAME?</v>
      </c>
      <c r="W321" s="479">
        <f>VLOOKUP(F321,'[14]WC manor'!$F$7:$R$458,13,0)</f>
        <v>251404</v>
      </c>
      <c r="X321" s="476">
        <f t="shared" si="65"/>
        <v>-32754</v>
      </c>
      <c r="Y321" s="479">
        <f>VLOOKUP(F321,'[14]WC manor'!$F$7:$J$458,5,0)</f>
        <v>28</v>
      </c>
      <c r="Z321" s="476">
        <f t="shared" si="66"/>
        <v>-3</v>
      </c>
      <c r="AA321" s="484">
        <f>VLOOKUP(E321,'[12]T6'!$B$6:$F$457,5,0)</f>
        <v>0</v>
      </c>
    </row>
    <row r="322" ht="16.5" customHeight="1" spans="1:27">
      <c r="A322" s="355">
        <v>0</v>
      </c>
      <c r="B322" s="271">
        <f t="shared" si="67"/>
        <v>316</v>
      </c>
      <c r="C322" s="271" t="s">
        <v>379</v>
      </c>
      <c r="D322" s="438">
        <v>1406110787</v>
      </c>
      <c r="E322" s="431" t="s">
        <v>379</v>
      </c>
      <c r="F322" s="432">
        <v>1406110787</v>
      </c>
      <c r="G322" s="433" t="str">
        <f>VLOOKUP(C322,'[11]List chuẩn'!$B$2:$D$512,3,0)</f>
        <v> Đào Anh Vũ</v>
      </c>
      <c r="H322" s="434">
        <f>VLOOKUP(E322,'[12]T6'!$B$6:$C$457,2,0)</f>
        <v>3031</v>
      </c>
      <c r="I322" s="434">
        <v>3019</v>
      </c>
      <c r="J322" s="450">
        <f t="shared" si="59"/>
        <v>12</v>
      </c>
      <c r="K322" s="450">
        <f t="shared" si="55"/>
        <v>10</v>
      </c>
      <c r="L322" s="450">
        <f t="shared" si="56"/>
        <v>2</v>
      </c>
      <c r="M322" s="450">
        <f t="shared" si="57"/>
        <v>0</v>
      </c>
      <c r="N322" s="450">
        <f t="shared" si="58"/>
        <v>0</v>
      </c>
      <c r="O322" s="451">
        <f t="shared" si="60"/>
        <v>80868</v>
      </c>
      <c r="P322" s="451">
        <f t="shared" si="61"/>
        <v>4043</v>
      </c>
      <c r="Q322" s="474">
        <f t="shared" si="62"/>
        <v>8087</v>
      </c>
      <c r="R322" s="475">
        <f t="shared" si="63"/>
        <v>92998</v>
      </c>
      <c r="S322" s="329">
        <v>0</v>
      </c>
      <c r="T322" s="476">
        <f t="shared" si="64"/>
        <v>92998</v>
      </c>
      <c r="U322" s="477" t="e">
        <f>[13]!vnd(T322)</f>
        <v>#NAME?</v>
      </c>
      <c r="V322" s="478" t="e">
        <f>[13]!vnd_us(R322)</f>
        <v>#NAME?</v>
      </c>
      <c r="W322" s="479">
        <f>VLOOKUP(F322,'[14]WC manor'!$F$7:$R$458,13,0)</f>
        <v>101881</v>
      </c>
      <c r="X322" s="476">
        <f t="shared" si="65"/>
        <v>-8883</v>
      </c>
      <c r="Y322" s="479">
        <f>VLOOKUP(F322,'[14]WC manor'!$F$7:$J$458,5,0)</f>
        <v>13</v>
      </c>
      <c r="Z322" s="476">
        <f t="shared" si="66"/>
        <v>-1</v>
      </c>
      <c r="AA322" s="484">
        <f>VLOOKUP(E322,'[12]T6'!$B$6:$F$457,5,0)</f>
        <v>0</v>
      </c>
    </row>
    <row r="323" s="391" customFormat="1" ht="16.5" customHeight="1" spans="1:27">
      <c r="A323" s="486">
        <v>1</v>
      </c>
      <c r="B323" s="486">
        <f t="shared" si="67"/>
        <v>317</v>
      </c>
      <c r="C323" s="487" t="s">
        <v>380</v>
      </c>
      <c r="D323" s="488">
        <v>1406110323</v>
      </c>
      <c r="E323" s="489" t="s">
        <v>380</v>
      </c>
      <c r="F323" s="432">
        <v>1406110323</v>
      </c>
      <c r="G323" s="433" t="str">
        <f>VLOOKUP(C323,'[11]List chuẩn'!$B$2:$D$512,3,0)</f>
        <v>Phạm Đức Tú</v>
      </c>
      <c r="H323" s="434">
        <f>VLOOKUP(E323,'[12]T6'!$B$6:$C$457,2,0)</f>
        <v>3691</v>
      </c>
      <c r="I323" s="434">
        <v>3672</v>
      </c>
      <c r="J323" s="450">
        <f t="shared" si="59"/>
        <v>19</v>
      </c>
      <c r="K323" s="450">
        <f t="shared" si="55"/>
        <v>10</v>
      </c>
      <c r="L323" s="450">
        <f t="shared" si="56"/>
        <v>9</v>
      </c>
      <c r="M323" s="450">
        <f t="shared" si="57"/>
        <v>0</v>
      </c>
      <c r="N323" s="450">
        <f t="shared" si="58"/>
        <v>0</v>
      </c>
      <c r="O323" s="451">
        <f t="shared" si="60"/>
        <v>134936</v>
      </c>
      <c r="P323" s="451">
        <f t="shared" si="61"/>
        <v>6747</v>
      </c>
      <c r="Q323" s="474">
        <f t="shared" si="62"/>
        <v>13494</v>
      </c>
      <c r="R323" s="475">
        <f t="shared" si="63"/>
        <v>155177</v>
      </c>
      <c r="S323" s="329">
        <v>0</v>
      </c>
      <c r="T323" s="476">
        <f t="shared" si="64"/>
        <v>155177</v>
      </c>
      <c r="U323" s="477" t="e">
        <f>[13]!vnd(T323)</f>
        <v>#NAME?</v>
      </c>
      <c r="V323" s="478" t="e">
        <f>[13]!vnd_us(R323)</f>
        <v>#NAME?</v>
      </c>
      <c r="W323" s="479">
        <f>VLOOKUP(F323,'[14]WC manor'!$F$7:$R$458,13,0)</f>
        <v>174977</v>
      </c>
      <c r="X323" s="476">
        <f t="shared" si="65"/>
        <v>-19800</v>
      </c>
      <c r="Y323" s="479">
        <f>VLOOKUP(F323,'[14]WC manor'!$F$7:$J$458,5,0)</f>
        <v>21</v>
      </c>
      <c r="Z323" s="476">
        <f t="shared" si="66"/>
        <v>-2</v>
      </c>
      <c r="AA323" s="484">
        <f>VLOOKUP(E323,'[12]T6'!$B$6:$F$457,5,0)</f>
        <v>0</v>
      </c>
    </row>
    <row r="324" ht="16.5" customHeight="1" spans="1:27">
      <c r="A324" s="355">
        <v>0</v>
      </c>
      <c r="B324" s="271">
        <f t="shared" si="67"/>
        <v>318</v>
      </c>
      <c r="C324" s="271" t="s">
        <v>381</v>
      </c>
      <c r="D324" s="438">
        <v>1406111704</v>
      </c>
      <c r="E324" s="431" t="s">
        <v>381</v>
      </c>
      <c r="F324" s="432">
        <v>1406111704</v>
      </c>
      <c r="G324" s="433" t="str">
        <f>VLOOKUP(C324,'[11]List chuẩn'!$B$2:$D$512,3,0)</f>
        <v>Đào Thị Chân Phương</v>
      </c>
      <c r="H324" s="434">
        <f>VLOOKUP(E324,'[12]T6'!$B$6:$C$457,2,0)</f>
        <v>1578</v>
      </c>
      <c r="I324" s="434">
        <v>1567</v>
      </c>
      <c r="J324" s="450">
        <f t="shared" si="59"/>
        <v>11</v>
      </c>
      <c r="K324" s="450">
        <f t="shared" si="55"/>
        <v>10</v>
      </c>
      <c r="L324" s="450">
        <f t="shared" si="56"/>
        <v>1</v>
      </c>
      <c r="M324" s="450">
        <f t="shared" si="57"/>
        <v>0</v>
      </c>
      <c r="N324" s="450">
        <f t="shared" si="58"/>
        <v>0</v>
      </c>
      <c r="O324" s="451">
        <f t="shared" si="60"/>
        <v>73144</v>
      </c>
      <c r="P324" s="451">
        <f t="shared" si="61"/>
        <v>3657</v>
      </c>
      <c r="Q324" s="474">
        <f t="shared" si="62"/>
        <v>7314</v>
      </c>
      <c r="R324" s="475">
        <f t="shared" si="63"/>
        <v>84115</v>
      </c>
      <c r="S324" s="329">
        <v>0</v>
      </c>
      <c r="T324" s="476">
        <f t="shared" si="64"/>
        <v>84115</v>
      </c>
      <c r="U324" s="477" t="e">
        <f>[13]!vnd(T324)</f>
        <v>#NAME?</v>
      </c>
      <c r="V324" s="478" t="e">
        <f>[13]!vnd_us(R324)</f>
        <v>#NAME?</v>
      </c>
      <c r="W324" s="479">
        <f>VLOOKUP(F324,'[14]WC manor'!$F$7:$R$458,13,0)</f>
        <v>52663</v>
      </c>
      <c r="X324" s="476">
        <f t="shared" si="65"/>
        <v>31452</v>
      </c>
      <c r="Y324" s="479">
        <f>VLOOKUP(F324,'[14]WC manor'!$F$7:$J$458,5,0)</f>
        <v>7</v>
      </c>
      <c r="Z324" s="476">
        <f t="shared" si="66"/>
        <v>4</v>
      </c>
      <c r="AA324" s="484">
        <f>VLOOKUP(E324,'[12]T6'!$B$6:$F$457,5,0)</f>
        <v>0</v>
      </c>
    </row>
    <row r="325" ht="16.5" customHeight="1" spans="1:27">
      <c r="A325" s="355">
        <v>0</v>
      </c>
      <c r="B325" s="271">
        <f t="shared" si="67"/>
        <v>319</v>
      </c>
      <c r="C325" s="271" t="s">
        <v>382</v>
      </c>
      <c r="D325" s="438">
        <v>1406110790</v>
      </c>
      <c r="E325" s="431" t="s">
        <v>382</v>
      </c>
      <c r="F325" s="432">
        <v>1406110790</v>
      </c>
      <c r="G325" s="433" t="str">
        <f>VLOOKUP(C325,'[11]List chuẩn'!$B$2:$D$512,3,0)</f>
        <v>Phạm Thị Sáng</v>
      </c>
      <c r="H325" s="434">
        <f>VLOOKUP(E325,'[12]T6'!$B$6:$C$457,2,0)</f>
        <v>3821</v>
      </c>
      <c r="I325" s="434">
        <v>3795</v>
      </c>
      <c r="J325" s="450">
        <f t="shared" si="59"/>
        <v>26</v>
      </c>
      <c r="K325" s="450">
        <f t="shared" si="55"/>
        <v>10</v>
      </c>
      <c r="L325" s="450">
        <f t="shared" si="56"/>
        <v>10</v>
      </c>
      <c r="M325" s="450">
        <f t="shared" si="57"/>
        <v>6</v>
      </c>
      <c r="N325" s="450">
        <f t="shared" si="58"/>
        <v>0</v>
      </c>
      <c r="O325" s="451">
        <f t="shared" si="60"/>
        <v>199624</v>
      </c>
      <c r="P325" s="451">
        <f t="shared" si="61"/>
        <v>9981</v>
      </c>
      <c r="Q325" s="474">
        <f t="shared" si="62"/>
        <v>19962</v>
      </c>
      <c r="R325" s="475">
        <f t="shared" si="63"/>
        <v>229567</v>
      </c>
      <c r="S325" s="329">
        <v>218650</v>
      </c>
      <c r="T325" s="476">
        <f t="shared" si="64"/>
        <v>448217</v>
      </c>
      <c r="U325" s="477" t="e">
        <f>[13]!vnd(T325)</f>
        <v>#NAME?</v>
      </c>
      <c r="V325" s="478" t="e">
        <f>[13]!vnd_us(R325)</f>
        <v>#NAME?</v>
      </c>
      <c r="W325" s="479">
        <f>VLOOKUP(F325,'[14]WC manor'!$F$7:$R$458,13,0)</f>
        <v>218650</v>
      </c>
      <c r="X325" s="476">
        <f t="shared" si="65"/>
        <v>10917</v>
      </c>
      <c r="Y325" s="479">
        <f>VLOOKUP(F325,'[14]WC manor'!$F$7:$J$458,5,0)</f>
        <v>25</v>
      </c>
      <c r="Z325" s="476">
        <f t="shared" si="66"/>
        <v>1</v>
      </c>
      <c r="AA325" s="484">
        <f>VLOOKUP(E325,'[12]T6'!$B$6:$F$457,5,0)</f>
        <v>0</v>
      </c>
    </row>
    <row r="326" ht="16.5" customHeight="1" spans="1:27">
      <c r="A326" s="355">
        <v>0</v>
      </c>
      <c r="B326" s="271">
        <f t="shared" si="67"/>
        <v>320</v>
      </c>
      <c r="C326" s="271" t="s">
        <v>383</v>
      </c>
      <c r="D326" s="438">
        <v>1406110791</v>
      </c>
      <c r="E326" s="431" t="s">
        <v>383</v>
      </c>
      <c r="F326" s="432">
        <v>1406110791</v>
      </c>
      <c r="G326" s="433" t="str">
        <f>VLOOKUP(C326,'[11]List chuẩn'!$B$2:$D$512,3,0)</f>
        <v>Bùi Thiện Minh</v>
      </c>
      <c r="H326" s="434">
        <f>VLOOKUP(E326,'[12]T6'!$B$6:$C$457,2,0)</f>
        <v>3279</v>
      </c>
      <c r="I326" s="434">
        <v>3257</v>
      </c>
      <c r="J326" s="450">
        <f t="shared" si="59"/>
        <v>22</v>
      </c>
      <c r="K326" s="450">
        <f t="shared" si="55"/>
        <v>10</v>
      </c>
      <c r="L326" s="450">
        <f t="shared" si="56"/>
        <v>10</v>
      </c>
      <c r="M326" s="450">
        <f t="shared" si="57"/>
        <v>2</v>
      </c>
      <c r="N326" s="450">
        <f t="shared" si="58"/>
        <v>0</v>
      </c>
      <c r="O326" s="451">
        <f t="shared" si="60"/>
        <v>161648</v>
      </c>
      <c r="P326" s="451">
        <f t="shared" si="61"/>
        <v>8082</v>
      </c>
      <c r="Q326" s="474">
        <f t="shared" si="62"/>
        <v>16165</v>
      </c>
      <c r="R326" s="475">
        <f t="shared" si="63"/>
        <v>185895</v>
      </c>
      <c r="S326" s="329">
        <v>196813</v>
      </c>
      <c r="T326" s="476">
        <f t="shared" si="64"/>
        <v>382708</v>
      </c>
      <c r="U326" s="477" t="e">
        <f>[13]!vnd(T326)</f>
        <v>#NAME?</v>
      </c>
      <c r="V326" s="478" t="e">
        <f>[13]!vnd_us(R326)</f>
        <v>#NAME?</v>
      </c>
      <c r="W326" s="479">
        <f>VLOOKUP(F326,'[14]WC manor'!$F$7:$R$458,13,0)</f>
        <v>196813</v>
      </c>
      <c r="X326" s="476">
        <f t="shared" si="65"/>
        <v>-10918</v>
      </c>
      <c r="Y326" s="479">
        <f>VLOOKUP(F326,'[14]WC manor'!$F$7:$J$458,5,0)</f>
        <v>23</v>
      </c>
      <c r="Z326" s="476">
        <f t="shared" si="66"/>
        <v>-1</v>
      </c>
      <c r="AA326" s="484">
        <f>VLOOKUP(E326,'[12]T6'!$B$6:$F$457,5,0)</f>
        <v>0</v>
      </c>
    </row>
    <row r="327" ht="16.5" customHeight="1" spans="1:27">
      <c r="A327" s="435">
        <v>1</v>
      </c>
      <c r="B327" s="271">
        <f t="shared" si="67"/>
        <v>321</v>
      </c>
      <c r="C327" s="271" t="s">
        <v>384</v>
      </c>
      <c r="D327" s="438">
        <v>1406110792</v>
      </c>
      <c r="E327" s="431" t="s">
        <v>384</v>
      </c>
      <c r="F327" s="432">
        <v>1406110792</v>
      </c>
      <c r="G327" s="433" t="str">
        <f>VLOOKUP(C327,'[11]List chuẩn'!$B$2:$D$512,3,0)</f>
        <v>Nguyễn Vũ Long</v>
      </c>
      <c r="H327" s="434">
        <f>VLOOKUP(E327,'[12]T6'!$B$6:$C$457,2,0)</f>
        <v>3186</v>
      </c>
      <c r="I327" s="434">
        <v>3172</v>
      </c>
      <c r="J327" s="450">
        <f t="shared" si="59"/>
        <v>14</v>
      </c>
      <c r="K327" s="450">
        <f t="shared" ref="K327:K390" si="68">+IF(J327&gt;10,10,J327)</f>
        <v>10</v>
      </c>
      <c r="L327" s="450">
        <f t="shared" ref="L327:L390" si="69">+IF((J327-K327)&gt;10,10,(J327-K327))</f>
        <v>4</v>
      </c>
      <c r="M327" s="450">
        <f t="shared" ref="M327:M390" si="70">+IF((J327-K327-L327)&gt;10,10,(J327-K327-L327))</f>
        <v>0</v>
      </c>
      <c r="N327" s="450">
        <f t="shared" ref="N327:N390" si="71">(J327-K327-L327-M327)</f>
        <v>0</v>
      </c>
      <c r="O327" s="451">
        <f t="shared" si="60"/>
        <v>96316</v>
      </c>
      <c r="P327" s="451">
        <f t="shared" si="61"/>
        <v>4816</v>
      </c>
      <c r="Q327" s="474">
        <f t="shared" si="62"/>
        <v>9632</v>
      </c>
      <c r="R327" s="475">
        <f t="shared" si="63"/>
        <v>110764</v>
      </c>
      <c r="S327" s="329">
        <v>0</v>
      </c>
      <c r="T327" s="476">
        <f t="shared" si="64"/>
        <v>110764</v>
      </c>
      <c r="U327" s="477" t="e">
        <f>[13]!vnd(T327)</f>
        <v>#NAME?</v>
      </c>
      <c r="V327" s="478" t="e">
        <f>[13]!vnd_us(R327)</f>
        <v>#NAME?</v>
      </c>
      <c r="W327" s="479">
        <f>VLOOKUP(F327,'[14]WC manor'!$F$7:$R$458,13,0)</f>
        <v>92998</v>
      </c>
      <c r="X327" s="476">
        <f t="shared" si="65"/>
        <v>17766</v>
      </c>
      <c r="Y327" s="479">
        <f>VLOOKUP(F327,'[14]WC manor'!$F$7:$J$458,5,0)</f>
        <v>12</v>
      </c>
      <c r="Z327" s="476">
        <f t="shared" si="66"/>
        <v>2</v>
      </c>
      <c r="AA327" s="484">
        <f>VLOOKUP(E327,'[12]T6'!$B$6:$F$457,5,0)</f>
        <v>0</v>
      </c>
    </row>
    <row r="328" ht="16.5" customHeight="1" spans="1:27">
      <c r="A328" s="435">
        <v>1</v>
      </c>
      <c r="B328" s="271">
        <f t="shared" si="67"/>
        <v>322</v>
      </c>
      <c r="C328" s="271" t="s">
        <v>385</v>
      </c>
      <c r="D328" s="438">
        <v>1406110793</v>
      </c>
      <c r="E328" s="431" t="s">
        <v>385</v>
      </c>
      <c r="F328" s="432">
        <v>1406110793</v>
      </c>
      <c r="G328" s="433" t="str">
        <f>VLOOKUP(C328,'[11]List chuẩn'!$B$2:$D$512,3,0)</f>
        <v>Nguyễn Thị Lan Anh</v>
      </c>
      <c r="H328" s="434">
        <f>VLOOKUP(E328,'[12]T6'!$B$6:$C$457,2,0)</f>
        <v>6468</v>
      </c>
      <c r="I328" s="434">
        <v>6440</v>
      </c>
      <c r="J328" s="450">
        <f t="shared" ref="J328:J391" si="72">+H328-I328</f>
        <v>28</v>
      </c>
      <c r="K328" s="450">
        <f t="shared" si="68"/>
        <v>10</v>
      </c>
      <c r="L328" s="450">
        <f t="shared" si="69"/>
        <v>10</v>
      </c>
      <c r="M328" s="450">
        <f t="shared" si="70"/>
        <v>8</v>
      </c>
      <c r="N328" s="450">
        <f t="shared" si="71"/>
        <v>0</v>
      </c>
      <c r="O328" s="451">
        <f t="shared" ref="O328:O391" si="73">+K328*$K$5+L328*$L$5+M328*$M$5+N328*$N$5</f>
        <v>218612</v>
      </c>
      <c r="P328" s="451">
        <f t="shared" ref="P328:P391" si="74">ROUND(O328*0.05,0)</f>
        <v>10931</v>
      </c>
      <c r="Q328" s="474">
        <f t="shared" ref="Q328:Q391" si="75">ROUND(O328*0.1,0)</f>
        <v>21861</v>
      </c>
      <c r="R328" s="475">
        <f t="shared" ref="R328:R391" si="76">O328+P328+Q328</f>
        <v>251404</v>
      </c>
      <c r="S328" s="329">
        <v>0</v>
      </c>
      <c r="T328" s="476">
        <f t="shared" ref="T328:T391" si="77">R328+S328</f>
        <v>251404</v>
      </c>
      <c r="U328" s="477" t="e">
        <f>[13]!vnd(T328)</f>
        <v>#NAME?</v>
      </c>
      <c r="V328" s="478" t="e">
        <f>[13]!vnd_us(R328)</f>
        <v>#NAME?</v>
      </c>
      <c r="W328" s="479">
        <f>VLOOKUP(F328,'[14]WC manor'!$F$7:$R$458,13,0)</f>
        <v>293303</v>
      </c>
      <c r="X328" s="476">
        <f t="shared" ref="X328:X391" si="78">R328-W328</f>
        <v>-41899</v>
      </c>
      <c r="Y328" s="479">
        <f>VLOOKUP(F328,'[14]WC manor'!$F$7:$J$458,5,0)</f>
        <v>31</v>
      </c>
      <c r="Z328" s="476">
        <f t="shared" ref="Z328:Z391" si="79">J328-Y328</f>
        <v>-3</v>
      </c>
      <c r="AA328" s="484">
        <f>VLOOKUP(E328,'[12]T6'!$B$6:$F$457,5,0)</f>
        <v>0</v>
      </c>
    </row>
    <row r="329" ht="16.5" customHeight="1" spans="1:27">
      <c r="A329" s="355">
        <v>0</v>
      </c>
      <c r="B329" s="271">
        <f t="shared" ref="B329:B391" si="80">B328+1</f>
        <v>323</v>
      </c>
      <c r="C329" s="271" t="s">
        <v>386</v>
      </c>
      <c r="D329" s="438">
        <v>1406110794</v>
      </c>
      <c r="E329" s="431" t="s">
        <v>386</v>
      </c>
      <c r="F329" s="432">
        <v>1406110794</v>
      </c>
      <c r="G329" s="433" t="str">
        <f>VLOOKUP(C329,'[11]List chuẩn'!$B$2:$D$512,3,0)</f>
        <v>Huỳnh Thị Quỳnh Nga</v>
      </c>
      <c r="H329" s="434">
        <f>VLOOKUP(E329,'[12]T6'!$B$6:$C$457,2,0)</f>
        <v>6776</v>
      </c>
      <c r="I329" s="434">
        <v>6737</v>
      </c>
      <c r="J329" s="450">
        <f t="shared" si="72"/>
        <v>39</v>
      </c>
      <c r="K329" s="450">
        <f t="shared" si="68"/>
        <v>10</v>
      </c>
      <c r="L329" s="450">
        <f t="shared" si="69"/>
        <v>10</v>
      </c>
      <c r="M329" s="450">
        <f t="shared" si="70"/>
        <v>10</v>
      </c>
      <c r="N329" s="450">
        <f t="shared" si="71"/>
        <v>9</v>
      </c>
      <c r="O329" s="451">
        <f t="shared" si="73"/>
        <v>394614</v>
      </c>
      <c r="P329" s="451">
        <f t="shared" si="74"/>
        <v>19731</v>
      </c>
      <c r="Q329" s="474">
        <f t="shared" si="75"/>
        <v>39461</v>
      </c>
      <c r="R329" s="475">
        <f t="shared" si="76"/>
        <v>453806</v>
      </c>
      <c r="S329" s="329">
        <v>293303</v>
      </c>
      <c r="T329" s="476">
        <f t="shared" si="77"/>
        <v>747109</v>
      </c>
      <c r="U329" s="477" t="e">
        <f>[13]!vnd(T329)</f>
        <v>#NAME?</v>
      </c>
      <c r="V329" s="478" t="e">
        <f>[13]!vnd_us(R329)</f>
        <v>#NAME?</v>
      </c>
      <c r="W329" s="479">
        <f>VLOOKUP(F329,'[14]WC manor'!$F$7:$R$458,13,0)</f>
        <v>293303</v>
      </c>
      <c r="X329" s="476">
        <f t="shared" si="78"/>
        <v>160503</v>
      </c>
      <c r="Y329" s="479">
        <f>VLOOKUP(F329,'[14]WC manor'!$F$7:$J$458,5,0)</f>
        <v>31</v>
      </c>
      <c r="Z329" s="476">
        <f t="shared" si="79"/>
        <v>8</v>
      </c>
      <c r="AA329" s="484" t="str">
        <f>VLOOKUP(E329,'[12]T6'!$B$6:$F$457,5,0)</f>
        <v>Ngày 3/7 Mr.Ngọc đã kiểm tra lại, chỉ số đúng. Đã báo anh Huy</v>
      </c>
    </row>
    <row r="330" ht="16.5" customHeight="1" spans="1:27">
      <c r="A330" s="436">
        <v>1</v>
      </c>
      <c r="B330" s="271">
        <f t="shared" si="80"/>
        <v>324</v>
      </c>
      <c r="C330" s="271" t="s">
        <v>387</v>
      </c>
      <c r="D330" s="438">
        <v>1406110795</v>
      </c>
      <c r="E330" s="431" t="s">
        <v>387</v>
      </c>
      <c r="F330" s="432">
        <v>1406110795</v>
      </c>
      <c r="G330" s="433" t="str">
        <f>VLOOKUP(C330,'[11]List chuẩn'!$B$2:$D$512,3,0)</f>
        <v>Nguyễn Việt Hùng</v>
      </c>
      <c r="H330" s="434">
        <f>VLOOKUP(E330,'[12]T6'!$B$6:$C$457,2,0)</f>
        <v>5684</v>
      </c>
      <c r="I330" s="434">
        <v>5671</v>
      </c>
      <c r="J330" s="450">
        <f t="shared" si="72"/>
        <v>13</v>
      </c>
      <c r="K330" s="450">
        <f t="shared" si="68"/>
        <v>10</v>
      </c>
      <c r="L330" s="450">
        <f t="shared" si="69"/>
        <v>3</v>
      </c>
      <c r="M330" s="450">
        <f t="shared" si="70"/>
        <v>0</v>
      </c>
      <c r="N330" s="450">
        <f t="shared" si="71"/>
        <v>0</v>
      </c>
      <c r="O330" s="451">
        <f t="shared" si="73"/>
        <v>88592</v>
      </c>
      <c r="P330" s="451">
        <f t="shared" si="74"/>
        <v>4430</v>
      </c>
      <c r="Q330" s="474">
        <f t="shared" si="75"/>
        <v>8859</v>
      </c>
      <c r="R330" s="475">
        <f t="shared" si="76"/>
        <v>101881</v>
      </c>
      <c r="S330" s="329">
        <v>212643</v>
      </c>
      <c r="T330" s="476">
        <f t="shared" si="77"/>
        <v>314524</v>
      </c>
      <c r="U330" s="477" t="e">
        <f>[13]!vnd(T330)</f>
        <v>#NAME?</v>
      </c>
      <c r="V330" s="478" t="e">
        <f>[13]!vnd_us(R330)</f>
        <v>#NAME?</v>
      </c>
      <c r="W330" s="479">
        <f>VLOOKUP(F330,'[14]WC manor'!$F$7:$R$458,13,0)</f>
        <v>84115</v>
      </c>
      <c r="X330" s="476">
        <f t="shared" si="78"/>
        <v>17766</v>
      </c>
      <c r="Y330" s="479">
        <f>VLOOKUP(F330,'[14]WC manor'!$F$7:$J$458,5,0)</f>
        <v>11</v>
      </c>
      <c r="Z330" s="476">
        <f t="shared" si="79"/>
        <v>2</v>
      </c>
      <c r="AA330" s="484">
        <f>VLOOKUP(E330,'[12]T6'!$B$6:$F$457,5,0)</f>
        <v>0</v>
      </c>
    </row>
    <row r="331" ht="16.5" customHeight="1" spans="1:27">
      <c r="A331" s="355">
        <v>0</v>
      </c>
      <c r="B331" s="271">
        <f t="shared" si="80"/>
        <v>325</v>
      </c>
      <c r="C331" s="271" t="s">
        <v>388</v>
      </c>
      <c r="D331" s="438">
        <v>1406111705</v>
      </c>
      <c r="E331" s="431" t="s">
        <v>389</v>
      </c>
      <c r="F331" s="432">
        <v>1406111705</v>
      </c>
      <c r="G331" s="433" t="str">
        <f>VLOOKUP(C331,'[11]List chuẩn'!$B$2:$D$512,3,0)</f>
        <v>Nguyễn Thị Thành</v>
      </c>
      <c r="H331" s="434">
        <f>VLOOKUP(E331,'[12]T6'!$B$6:$C$457,2,0)</f>
        <v>4075</v>
      </c>
      <c r="I331" s="434">
        <v>4072</v>
      </c>
      <c r="J331" s="450">
        <f t="shared" si="72"/>
        <v>3</v>
      </c>
      <c r="K331" s="450">
        <f t="shared" si="68"/>
        <v>3</v>
      </c>
      <c r="L331" s="450">
        <f t="shared" si="69"/>
        <v>0</v>
      </c>
      <c r="M331" s="450">
        <f t="shared" si="70"/>
        <v>0</v>
      </c>
      <c r="N331" s="450">
        <f t="shared" si="71"/>
        <v>0</v>
      </c>
      <c r="O331" s="451">
        <f t="shared" si="73"/>
        <v>19626</v>
      </c>
      <c r="P331" s="451">
        <f t="shared" si="74"/>
        <v>981</v>
      </c>
      <c r="Q331" s="474">
        <f t="shared" si="75"/>
        <v>1963</v>
      </c>
      <c r="R331" s="475">
        <f t="shared" si="76"/>
        <v>22570</v>
      </c>
      <c r="S331" s="329">
        <v>0</v>
      </c>
      <c r="T331" s="476">
        <f t="shared" si="77"/>
        <v>22570</v>
      </c>
      <c r="U331" s="477" t="e">
        <f>[13]!vnd(T331)</f>
        <v>#NAME?</v>
      </c>
      <c r="V331" s="478" t="e">
        <f>[13]!vnd_us(R331)</f>
        <v>#NAME?</v>
      </c>
      <c r="W331" s="479">
        <f>VLOOKUP(F331,'[14]WC manor'!$F$7:$R$458,13,0)</f>
        <v>0</v>
      </c>
      <c r="X331" s="476">
        <f t="shared" si="78"/>
        <v>22570</v>
      </c>
      <c r="Y331" s="479">
        <f>VLOOKUP(F331,'[14]WC manor'!$F$7:$J$458,5,0)</f>
        <v>0</v>
      </c>
      <c r="Z331" s="476">
        <f t="shared" si="79"/>
        <v>3</v>
      </c>
      <c r="AA331" s="484">
        <f>VLOOKUP(E331,'[12]T6'!$B$6:$F$457,5,0)</f>
        <v>0</v>
      </c>
    </row>
    <row r="332" ht="16.5" customHeight="1" spans="1:27">
      <c r="A332" s="355">
        <v>0</v>
      </c>
      <c r="B332" s="271">
        <f t="shared" si="80"/>
        <v>326</v>
      </c>
      <c r="C332" s="271" t="s">
        <v>390</v>
      </c>
      <c r="D332" s="438">
        <v>1406110797</v>
      </c>
      <c r="E332" s="431" t="s">
        <v>390</v>
      </c>
      <c r="F332" s="432">
        <v>1406110797</v>
      </c>
      <c r="G332" s="433" t="str">
        <f>VLOOKUP(C332,'[11]List chuẩn'!$B$2:$D$512,3,0)</f>
        <v>Trần Thị Nga</v>
      </c>
      <c r="H332" s="434">
        <f>VLOOKUP(E332,'[12]T6'!$B$6:$C$457,2,0)</f>
        <v>3238</v>
      </c>
      <c r="I332" s="434">
        <v>3230</v>
      </c>
      <c r="J332" s="450">
        <f t="shared" si="72"/>
        <v>8</v>
      </c>
      <c r="K332" s="450">
        <f t="shared" si="68"/>
        <v>8</v>
      </c>
      <c r="L332" s="450">
        <f t="shared" si="69"/>
        <v>0</v>
      </c>
      <c r="M332" s="450">
        <f t="shared" si="70"/>
        <v>0</v>
      </c>
      <c r="N332" s="450">
        <f t="shared" si="71"/>
        <v>0</v>
      </c>
      <c r="O332" s="451">
        <f t="shared" si="73"/>
        <v>52336</v>
      </c>
      <c r="P332" s="451">
        <f t="shared" si="74"/>
        <v>2617</v>
      </c>
      <c r="Q332" s="474">
        <f t="shared" si="75"/>
        <v>5234</v>
      </c>
      <c r="R332" s="475">
        <f t="shared" si="76"/>
        <v>60187</v>
      </c>
      <c r="S332" s="329">
        <v>-39236</v>
      </c>
      <c r="T332" s="476">
        <f t="shared" si="77"/>
        <v>20951</v>
      </c>
      <c r="U332" s="477" t="e">
        <f>[13]!vnd(T332)</f>
        <v>#NAME?</v>
      </c>
      <c r="V332" s="478" t="e">
        <f>[13]!vnd_us(R332)</f>
        <v>#NAME?</v>
      </c>
      <c r="W332" s="479">
        <f>VLOOKUP(F332,'[14]WC manor'!$F$7:$R$458,13,0)</f>
        <v>110764</v>
      </c>
      <c r="X332" s="476">
        <f t="shared" si="78"/>
        <v>-50577</v>
      </c>
      <c r="Y332" s="479">
        <f>VLOOKUP(F332,'[14]WC manor'!$F$7:$J$458,5,0)</f>
        <v>14</v>
      </c>
      <c r="Z332" s="476">
        <f t="shared" si="79"/>
        <v>-6</v>
      </c>
      <c r="AA332" s="484">
        <f>VLOOKUP(E332,'[12]T6'!$B$6:$F$457,5,0)</f>
        <v>0</v>
      </c>
    </row>
    <row r="333" ht="16.5" customHeight="1" spans="1:27">
      <c r="A333" s="355">
        <v>0</v>
      </c>
      <c r="B333" s="271">
        <f t="shared" si="80"/>
        <v>327</v>
      </c>
      <c r="C333" s="271" t="s">
        <v>391</v>
      </c>
      <c r="D333" s="438">
        <v>1406110798</v>
      </c>
      <c r="E333" s="431" t="s">
        <v>391</v>
      </c>
      <c r="F333" s="432">
        <v>1406110798</v>
      </c>
      <c r="G333" s="433" t="str">
        <f>VLOOKUP(C333,'[11]List chuẩn'!$B$2:$D$512,3,0)</f>
        <v>Tô Tuấn</v>
      </c>
      <c r="H333" s="434">
        <f>VLOOKUP(E333,'[12]T6'!$B$6:$C$457,2,0)</f>
        <v>4647</v>
      </c>
      <c r="I333" s="434">
        <v>4630</v>
      </c>
      <c r="J333" s="450">
        <f t="shared" si="72"/>
        <v>17</v>
      </c>
      <c r="K333" s="450">
        <f t="shared" si="68"/>
        <v>10</v>
      </c>
      <c r="L333" s="450">
        <f t="shared" si="69"/>
        <v>7</v>
      </c>
      <c r="M333" s="450">
        <f t="shared" si="70"/>
        <v>0</v>
      </c>
      <c r="N333" s="450">
        <f t="shared" si="71"/>
        <v>0</v>
      </c>
      <c r="O333" s="451">
        <f t="shared" si="73"/>
        <v>119488</v>
      </c>
      <c r="P333" s="451">
        <f t="shared" si="74"/>
        <v>5974</v>
      </c>
      <c r="Q333" s="474">
        <f t="shared" si="75"/>
        <v>11949</v>
      </c>
      <c r="R333" s="475">
        <f t="shared" si="76"/>
        <v>137411</v>
      </c>
      <c r="S333" s="329">
        <v>0</v>
      </c>
      <c r="T333" s="476">
        <f t="shared" si="77"/>
        <v>137411</v>
      </c>
      <c r="U333" s="477" t="e">
        <f>[13]!vnd(T333)</f>
        <v>#NAME?</v>
      </c>
      <c r="V333" s="478" t="e">
        <f>[13]!vnd_us(R333)</f>
        <v>#NAME?</v>
      </c>
      <c r="W333" s="479">
        <f>VLOOKUP(F333,'[14]WC manor'!$F$7:$R$458,13,0)</f>
        <v>128528</v>
      </c>
      <c r="X333" s="476">
        <f t="shared" si="78"/>
        <v>8883</v>
      </c>
      <c r="Y333" s="479">
        <f>VLOOKUP(F333,'[14]WC manor'!$F$7:$J$458,5,0)</f>
        <v>16</v>
      </c>
      <c r="Z333" s="476">
        <f t="shared" si="79"/>
        <v>1</v>
      </c>
      <c r="AA333" s="484">
        <f>VLOOKUP(E333,'[12]T6'!$B$6:$F$457,5,0)</f>
        <v>0</v>
      </c>
    </row>
    <row r="334" ht="16.5" customHeight="1" spans="1:27">
      <c r="A334" s="355">
        <v>0</v>
      </c>
      <c r="B334" s="271">
        <f t="shared" si="80"/>
        <v>328</v>
      </c>
      <c r="C334" s="271" t="s">
        <v>392</v>
      </c>
      <c r="D334" s="438">
        <v>1406110799</v>
      </c>
      <c r="E334" s="431" t="s">
        <v>392</v>
      </c>
      <c r="F334" s="432">
        <v>1406110799</v>
      </c>
      <c r="G334" s="433" t="str">
        <f>VLOOKUP(C334,'[11]List chuẩn'!$B$2:$D$512,3,0)</f>
        <v>Trần Thị Lan Hương</v>
      </c>
      <c r="H334" s="434">
        <f>VLOOKUP(E334,'[12]T6'!$B$6:$C$457,2,0)</f>
        <v>3552</v>
      </c>
      <c r="I334" s="434">
        <v>3525</v>
      </c>
      <c r="J334" s="450">
        <f t="shared" si="72"/>
        <v>27</v>
      </c>
      <c r="K334" s="450">
        <f t="shared" si="68"/>
        <v>10</v>
      </c>
      <c r="L334" s="450">
        <f t="shared" si="69"/>
        <v>10</v>
      </c>
      <c r="M334" s="450">
        <f t="shared" si="70"/>
        <v>7</v>
      </c>
      <c r="N334" s="450">
        <f t="shared" si="71"/>
        <v>0</v>
      </c>
      <c r="O334" s="451">
        <f t="shared" si="73"/>
        <v>209118</v>
      </c>
      <c r="P334" s="451">
        <f t="shared" si="74"/>
        <v>10456</v>
      </c>
      <c r="Q334" s="474">
        <f t="shared" si="75"/>
        <v>20912</v>
      </c>
      <c r="R334" s="475">
        <f t="shared" si="76"/>
        <v>240486</v>
      </c>
      <c r="S334" s="329">
        <v>0</v>
      </c>
      <c r="T334" s="476">
        <f t="shared" si="77"/>
        <v>240486</v>
      </c>
      <c r="U334" s="477" t="e">
        <f>[13]!vnd(T334)</f>
        <v>#NAME?</v>
      </c>
      <c r="V334" s="478" t="e">
        <f>[13]!vnd_us(R334)</f>
        <v>#NAME?</v>
      </c>
      <c r="W334" s="479">
        <f>VLOOKUP(F334,'[14]WC manor'!$F$7:$R$458,13,0)</f>
        <v>251404</v>
      </c>
      <c r="X334" s="476">
        <f t="shared" si="78"/>
        <v>-10918</v>
      </c>
      <c r="Y334" s="479">
        <f>VLOOKUP(F334,'[14]WC manor'!$F$7:$J$458,5,0)</f>
        <v>28</v>
      </c>
      <c r="Z334" s="476">
        <f t="shared" si="79"/>
        <v>-1</v>
      </c>
      <c r="AA334" s="484">
        <f>VLOOKUP(E334,'[12]T6'!$B$6:$F$457,5,0)</f>
        <v>0</v>
      </c>
    </row>
    <row r="335" ht="16.5" customHeight="1" spans="1:27">
      <c r="A335" s="355">
        <v>0</v>
      </c>
      <c r="B335" s="271">
        <f t="shared" si="80"/>
        <v>329</v>
      </c>
      <c r="C335" s="271" t="s">
        <v>393</v>
      </c>
      <c r="D335" s="438">
        <v>1406110800</v>
      </c>
      <c r="E335" s="431" t="s">
        <v>393</v>
      </c>
      <c r="F335" s="432">
        <v>1406110800</v>
      </c>
      <c r="G335" s="433" t="str">
        <f>VLOOKUP(C335,'[11]List chuẩn'!$B$2:$D$512,3,0)</f>
        <v>Lê Mai Hương</v>
      </c>
      <c r="H335" s="434">
        <f>VLOOKUP(E335,'[12]T6'!$B$6:$C$457,2,0)</f>
        <v>2844</v>
      </c>
      <c r="I335" s="434">
        <v>2822</v>
      </c>
      <c r="J335" s="450">
        <f t="shared" si="72"/>
        <v>22</v>
      </c>
      <c r="K335" s="450">
        <f t="shared" si="68"/>
        <v>10</v>
      </c>
      <c r="L335" s="450">
        <f t="shared" si="69"/>
        <v>10</v>
      </c>
      <c r="M335" s="450">
        <f t="shared" si="70"/>
        <v>2</v>
      </c>
      <c r="N335" s="450">
        <f t="shared" si="71"/>
        <v>0</v>
      </c>
      <c r="O335" s="451">
        <f t="shared" si="73"/>
        <v>161648</v>
      </c>
      <c r="P335" s="451">
        <f t="shared" si="74"/>
        <v>8082</v>
      </c>
      <c r="Q335" s="474">
        <f t="shared" si="75"/>
        <v>16165</v>
      </c>
      <c r="R335" s="475">
        <f t="shared" si="76"/>
        <v>185895</v>
      </c>
      <c r="S335" s="329">
        <v>164059</v>
      </c>
      <c r="T335" s="476">
        <f t="shared" si="77"/>
        <v>349954</v>
      </c>
      <c r="U335" s="477" t="e">
        <f>[13]!vnd(T335)</f>
        <v>#NAME?</v>
      </c>
      <c r="V335" s="478" t="e">
        <f>[13]!vnd_us(R335)</f>
        <v>#NAME?</v>
      </c>
      <c r="W335" s="479">
        <f>VLOOKUP(F335,'[14]WC manor'!$F$7:$R$458,13,0)</f>
        <v>164059</v>
      </c>
      <c r="X335" s="476">
        <f t="shared" si="78"/>
        <v>21836</v>
      </c>
      <c r="Y335" s="479">
        <f>VLOOKUP(F335,'[14]WC manor'!$F$7:$J$458,5,0)</f>
        <v>20</v>
      </c>
      <c r="Z335" s="476">
        <f t="shared" si="79"/>
        <v>2</v>
      </c>
      <c r="AA335" s="484">
        <f>VLOOKUP(E335,'[12]T6'!$B$6:$F$457,5,0)</f>
        <v>0</v>
      </c>
    </row>
    <row r="336" ht="16.5" customHeight="1" spans="1:27">
      <c r="A336" s="355"/>
      <c r="B336" s="271">
        <f t="shared" si="80"/>
        <v>330</v>
      </c>
      <c r="C336" s="271" t="s">
        <v>394</v>
      </c>
      <c r="D336" s="438">
        <v>1406110801</v>
      </c>
      <c r="E336" s="431" t="s">
        <v>394</v>
      </c>
      <c r="F336" s="432">
        <v>1406110801</v>
      </c>
      <c r="G336" s="433" t="str">
        <f>VLOOKUP(C336,'[11]List chuẩn'!$B$2:$D$512,3,0)</f>
        <v>Diệp Mỹ Liên</v>
      </c>
      <c r="H336" s="434">
        <f>VLOOKUP(E336,'[12]T6'!$B$6:$C$457,2,0)</f>
        <v>3898</v>
      </c>
      <c r="I336" s="434">
        <v>3865</v>
      </c>
      <c r="J336" s="450">
        <f t="shared" si="72"/>
        <v>33</v>
      </c>
      <c r="K336" s="450">
        <f t="shared" si="68"/>
        <v>10</v>
      </c>
      <c r="L336" s="450">
        <f t="shared" si="69"/>
        <v>10</v>
      </c>
      <c r="M336" s="450">
        <f t="shared" si="70"/>
        <v>10</v>
      </c>
      <c r="N336" s="450">
        <f t="shared" si="71"/>
        <v>3</v>
      </c>
      <c r="O336" s="451">
        <f t="shared" si="73"/>
        <v>289938</v>
      </c>
      <c r="P336" s="451">
        <f t="shared" si="74"/>
        <v>14497</v>
      </c>
      <c r="Q336" s="474">
        <f t="shared" si="75"/>
        <v>28994</v>
      </c>
      <c r="R336" s="475">
        <f t="shared" si="76"/>
        <v>333429</v>
      </c>
      <c r="S336" s="329">
        <v>0</v>
      </c>
      <c r="T336" s="476">
        <f t="shared" si="77"/>
        <v>333429</v>
      </c>
      <c r="U336" s="477" t="e">
        <f>[13]!vnd(T336)</f>
        <v>#NAME?</v>
      </c>
      <c r="V336" s="478" t="e">
        <f>[13]!vnd_us(R336)</f>
        <v>#NAME?</v>
      </c>
      <c r="W336" s="479">
        <f>VLOOKUP(F336,'[14]WC manor'!$F$7:$R$458,13,0)</f>
        <v>333429</v>
      </c>
      <c r="X336" s="476">
        <f t="shared" si="78"/>
        <v>0</v>
      </c>
      <c r="Y336" s="479">
        <f>VLOOKUP(F336,'[14]WC manor'!$F$7:$J$458,5,0)</f>
        <v>33</v>
      </c>
      <c r="Z336" s="476">
        <f t="shared" si="79"/>
        <v>0</v>
      </c>
      <c r="AA336" s="484">
        <f>VLOOKUP(E336,'[12]T6'!$B$6:$F$457,5,0)</f>
        <v>0</v>
      </c>
    </row>
    <row r="337" s="391" customFormat="1" ht="16.5" customHeight="1" spans="1:27">
      <c r="A337" s="486">
        <v>0</v>
      </c>
      <c r="B337" s="486">
        <f t="shared" si="80"/>
        <v>331</v>
      </c>
      <c r="C337" s="515" t="s">
        <v>395</v>
      </c>
      <c r="D337" s="488">
        <v>1406110337</v>
      </c>
      <c r="E337" s="489" t="s">
        <v>395</v>
      </c>
      <c r="F337" s="432">
        <v>1406110337</v>
      </c>
      <c r="G337" s="433" t="str">
        <f>VLOOKUP(C337,'[11]List chuẩn'!$B$2:$D$512,3,0)</f>
        <v>Nguyễn Thị Kim Chi</v>
      </c>
      <c r="H337" s="434">
        <f>VLOOKUP(E337,'[12]T6'!$B$6:$C$457,2,0)</f>
        <v>2351</v>
      </c>
      <c r="I337" s="434">
        <v>2325</v>
      </c>
      <c r="J337" s="450">
        <f t="shared" si="72"/>
        <v>26</v>
      </c>
      <c r="K337" s="450">
        <f t="shared" si="68"/>
        <v>10</v>
      </c>
      <c r="L337" s="450">
        <f t="shared" si="69"/>
        <v>10</v>
      </c>
      <c r="M337" s="450">
        <f t="shared" si="70"/>
        <v>6</v>
      </c>
      <c r="N337" s="450">
        <f t="shared" si="71"/>
        <v>0</v>
      </c>
      <c r="O337" s="451">
        <f t="shared" si="73"/>
        <v>199624</v>
      </c>
      <c r="P337" s="451">
        <f t="shared" si="74"/>
        <v>9981</v>
      </c>
      <c r="Q337" s="474">
        <f t="shared" si="75"/>
        <v>19962</v>
      </c>
      <c r="R337" s="475">
        <f t="shared" si="76"/>
        <v>229567</v>
      </c>
      <c r="S337" s="329">
        <v>0</v>
      </c>
      <c r="T337" s="476">
        <f t="shared" si="77"/>
        <v>229567</v>
      </c>
      <c r="U337" s="477" t="e">
        <f>[13]!vnd(T337)</f>
        <v>#NAME?</v>
      </c>
      <c r="V337" s="478" t="e">
        <f>[13]!vnd_us(R337)</f>
        <v>#NAME?</v>
      </c>
      <c r="W337" s="479">
        <f>VLOOKUP(F337,'[14]WC manor'!$F$7:$R$458,13,0)</f>
        <v>164059</v>
      </c>
      <c r="X337" s="476">
        <f t="shared" si="78"/>
        <v>65508</v>
      </c>
      <c r="Y337" s="479">
        <f>VLOOKUP(F337,'[14]WC manor'!$F$7:$J$458,5,0)</f>
        <v>20</v>
      </c>
      <c r="Z337" s="476">
        <f t="shared" si="79"/>
        <v>6</v>
      </c>
      <c r="AA337" s="484" t="str">
        <f>VLOOKUP(E337,'[12]T6'!$B$6:$F$457,5,0)</f>
        <v>Ngày 3/7 Mr.Ngọc đã kiểm tra lại, chỉ số đúng. Đã báo cô Thảo</v>
      </c>
    </row>
    <row r="338" ht="16.5" customHeight="1" spans="1:27">
      <c r="A338" s="355">
        <v>0</v>
      </c>
      <c r="B338" s="271">
        <f t="shared" si="80"/>
        <v>332</v>
      </c>
      <c r="C338" s="271" t="s">
        <v>396</v>
      </c>
      <c r="D338" s="438">
        <v>1406110803</v>
      </c>
      <c r="E338" s="431" t="s">
        <v>396</v>
      </c>
      <c r="F338" s="432">
        <v>1406110803</v>
      </c>
      <c r="G338" s="433" t="str">
        <f>VLOOKUP(C338,'[11]List chuẩn'!$B$2:$D$512,3,0)</f>
        <v>Hồ Thị Minh Tý</v>
      </c>
      <c r="H338" s="434">
        <f>VLOOKUP(E338,'[12]T6'!$B$6:$C$457,2,0)</f>
        <v>3124</v>
      </c>
      <c r="I338" s="434">
        <v>3104</v>
      </c>
      <c r="J338" s="450">
        <f t="shared" si="72"/>
        <v>20</v>
      </c>
      <c r="K338" s="450">
        <f t="shared" si="68"/>
        <v>10</v>
      </c>
      <c r="L338" s="450">
        <f t="shared" si="69"/>
        <v>10</v>
      </c>
      <c r="M338" s="450">
        <f t="shared" si="70"/>
        <v>0</v>
      </c>
      <c r="N338" s="450">
        <f t="shared" si="71"/>
        <v>0</v>
      </c>
      <c r="O338" s="451">
        <f t="shared" si="73"/>
        <v>142660</v>
      </c>
      <c r="P338" s="451">
        <f t="shared" si="74"/>
        <v>7133</v>
      </c>
      <c r="Q338" s="474">
        <f t="shared" si="75"/>
        <v>14266</v>
      </c>
      <c r="R338" s="475">
        <f t="shared" si="76"/>
        <v>164059</v>
      </c>
      <c r="S338" s="329">
        <v>0</v>
      </c>
      <c r="T338" s="476">
        <f t="shared" si="77"/>
        <v>164059</v>
      </c>
      <c r="U338" s="477" t="e">
        <f>[13]!vnd(T338)</f>
        <v>#NAME?</v>
      </c>
      <c r="V338" s="478" t="e">
        <f>[13]!vnd_us(R338)</f>
        <v>#NAME?</v>
      </c>
      <c r="W338" s="479">
        <f>VLOOKUP(F338,'[14]WC manor'!$F$7:$R$458,13,0)</f>
        <v>137411</v>
      </c>
      <c r="X338" s="476">
        <f t="shared" si="78"/>
        <v>26648</v>
      </c>
      <c r="Y338" s="479">
        <f>VLOOKUP(F338,'[14]WC manor'!$F$7:$J$458,5,0)</f>
        <v>17</v>
      </c>
      <c r="Z338" s="476">
        <f t="shared" si="79"/>
        <v>3</v>
      </c>
      <c r="AA338" s="484">
        <f>VLOOKUP(E338,'[12]T6'!$B$6:$F$457,5,0)</f>
        <v>0</v>
      </c>
    </row>
    <row r="339" ht="16.5" customHeight="1" spans="1:27">
      <c r="A339" s="355">
        <v>0</v>
      </c>
      <c r="B339" s="271">
        <f t="shared" si="80"/>
        <v>333</v>
      </c>
      <c r="C339" s="271" t="s">
        <v>397</v>
      </c>
      <c r="D339" s="438">
        <v>1406110804</v>
      </c>
      <c r="E339" s="431" t="s">
        <v>397</v>
      </c>
      <c r="F339" s="432">
        <v>1406110804</v>
      </c>
      <c r="G339" s="433" t="str">
        <f>VLOOKUP(C339,'[11]List chuẩn'!$B$2:$D$512,3,0)</f>
        <v>Vũ Thị Tuyết Mai</v>
      </c>
      <c r="H339" s="434">
        <f>VLOOKUP(E339,'[12]T6'!$B$6:$C$457,2,0)</f>
        <v>2213</v>
      </c>
      <c r="I339" s="434">
        <v>2195</v>
      </c>
      <c r="J339" s="450">
        <f t="shared" si="72"/>
        <v>18</v>
      </c>
      <c r="K339" s="450">
        <f t="shared" si="68"/>
        <v>10</v>
      </c>
      <c r="L339" s="450">
        <f t="shared" si="69"/>
        <v>8</v>
      </c>
      <c r="M339" s="450">
        <f t="shared" si="70"/>
        <v>0</v>
      </c>
      <c r="N339" s="450">
        <f t="shared" si="71"/>
        <v>0</v>
      </c>
      <c r="O339" s="451">
        <f t="shared" si="73"/>
        <v>127212</v>
      </c>
      <c r="P339" s="451">
        <f t="shared" si="74"/>
        <v>6361</v>
      </c>
      <c r="Q339" s="474">
        <f t="shared" si="75"/>
        <v>12721</v>
      </c>
      <c r="R339" s="475">
        <f t="shared" si="76"/>
        <v>146294</v>
      </c>
      <c r="S339" s="329">
        <v>0</v>
      </c>
      <c r="T339" s="476">
        <f t="shared" si="77"/>
        <v>146294</v>
      </c>
      <c r="U339" s="477" t="e">
        <f>[13]!vnd(T339)</f>
        <v>#NAME?</v>
      </c>
      <c r="V339" s="478" t="e">
        <f>[13]!vnd_us(R339)</f>
        <v>#NAME?</v>
      </c>
      <c r="W339" s="479">
        <f>VLOOKUP(F339,'[14]WC manor'!$F$7:$R$458,13,0)</f>
        <v>146294</v>
      </c>
      <c r="X339" s="476">
        <f t="shared" si="78"/>
        <v>0</v>
      </c>
      <c r="Y339" s="479">
        <f>VLOOKUP(F339,'[14]WC manor'!$F$7:$J$458,5,0)</f>
        <v>18</v>
      </c>
      <c r="Z339" s="476">
        <f t="shared" si="79"/>
        <v>0</v>
      </c>
      <c r="AA339" s="484">
        <f>VLOOKUP(E339,'[12]T6'!$B$6:$F$457,5,0)</f>
        <v>0</v>
      </c>
    </row>
    <row r="340" ht="16.5" customHeight="1" spans="1:27">
      <c r="A340" s="436">
        <v>1</v>
      </c>
      <c r="B340" s="271">
        <f t="shared" si="80"/>
        <v>334</v>
      </c>
      <c r="C340" s="271" t="s">
        <v>398</v>
      </c>
      <c r="D340" s="438">
        <v>1406110805</v>
      </c>
      <c r="E340" s="431" t="s">
        <v>398</v>
      </c>
      <c r="F340" s="432">
        <v>1406110805</v>
      </c>
      <c r="G340" s="433" t="str">
        <f>VLOOKUP(C340,'[11]List chuẩn'!$B$2:$D$512,3,0)</f>
        <v>Cao Thị Quỳnh Liên</v>
      </c>
      <c r="H340" s="434">
        <f>VLOOKUP(E340,'[12]T6'!$B$6:$C$457,2,0)</f>
        <v>3156</v>
      </c>
      <c r="I340" s="434">
        <v>3141</v>
      </c>
      <c r="J340" s="450">
        <f t="shared" si="72"/>
        <v>15</v>
      </c>
      <c r="K340" s="450">
        <f t="shared" si="68"/>
        <v>10</v>
      </c>
      <c r="L340" s="450">
        <f t="shared" si="69"/>
        <v>5</v>
      </c>
      <c r="M340" s="450">
        <f t="shared" si="70"/>
        <v>0</v>
      </c>
      <c r="N340" s="450">
        <f t="shared" si="71"/>
        <v>0</v>
      </c>
      <c r="O340" s="451">
        <f t="shared" si="73"/>
        <v>104040</v>
      </c>
      <c r="P340" s="451">
        <f t="shared" si="74"/>
        <v>5202</v>
      </c>
      <c r="Q340" s="474">
        <f t="shared" si="75"/>
        <v>10404</v>
      </c>
      <c r="R340" s="475">
        <f t="shared" si="76"/>
        <v>119646</v>
      </c>
      <c r="S340" s="329">
        <v>-119646</v>
      </c>
      <c r="T340" s="476">
        <f t="shared" si="77"/>
        <v>0</v>
      </c>
      <c r="U340" s="477" t="e">
        <f>[13]!vnd(T340)</f>
        <v>#NAME?</v>
      </c>
      <c r="V340" s="478" t="e">
        <f>[13]!vnd_us(R340)</f>
        <v>#NAME?</v>
      </c>
      <c r="W340" s="479">
        <f>VLOOKUP(F340,'[14]WC manor'!$F$7:$R$458,13,0)</f>
        <v>110764</v>
      </c>
      <c r="X340" s="476">
        <f t="shared" si="78"/>
        <v>8882</v>
      </c>
      <c r="Y340" s="479">
        <f>VLOOKUP(F340,'[14]WC manor'!$F$7:$J$458,5,0)</f>
        <v>14</v>
      </c>
      <c r="Z340" s="476">
        <f t="shared" si="79"/>
        <v>1</v>
      </c>
      <c r="AA340" s="484">
        <f>VLOOKUP(E340,'[12]T6'!$B$6:$F$457,5,0)</f>
        <v>0</v>
      </c>
    </row>
    <row r="341" s="220" customFormat="1" ht="16.5" customHeight="1" spans="1:27">
      <c r="A341" s="271">
        <v>0</v>
      </c>
      <c r="B341" s="271">
        <f t="shared" si="80"/>
        <v>335</v>
      </c>
      <c r="C341" s="271" t="s">
        <v>399</v>
      </c>
      <c r="D341" s="438">
        <v>1406110806</v>
      </c>
      <c r="E341" s="431" t="s">
        <v>399</v>
      </c>
      <c r="F341" s="432">
        <v>1406110806</v>
      </c>
      <c r="G341" s="433" t="str">
        <f>VLOOKUP(C341,'[11]List chuẩn'!$B$2:$D$512,3,0)</f>
        <v>Nguyễn Thị Lê Giang</v>
      </c>
      <c r="H341" s="434">
        <f>VLOOKUP(E341,'[12]T6'!$B$6:$C$457,2,0)</f>
        <v>2196</v>
      </c>
      <c r="I341" s="434">
        <v>2181</v>
      </c>
      <c r="J341" s="450">
        <f t="shared" si="72"/>
        <v>15</v>
      </c>
      <c r="K341" s="450">
        <f t="shared" si="68"/>
        <v>10</v>
      </c>
      <c r="L341" s="450">
        <f t="shared" si="69"/>
        <v>5</v>
      </c>
      <c r="M341" s="450">
        <f t="shared" si="70"/>
        <v>0</v>
      </c>
      <c r="N341" s="450">
        <f t="shared" si="71"/>
        <v>0</v>
      </c>
      <c r="O341" s="451">
        <f t="shared" si="73"/>
        <v>104040</v>
      </c>
      <c r="P341" s="451">
        <f t="shared" si="74"/>
        <v>5202</v>
      </c>
      <c r="Q341" s="474">
        <f t="shared" si="75"/>
        <v>10404</v>
      </c>
      <c r="R341" s="475">
        <f t="shared" si="76"/>
        <v>119646</v>
      </c>
      <c r="S341" s="329">
        <v>0</v>
      </c>
      <c r="T341" s="476">
        <f t="shared" si="77"/>
        <v>119646</v>
      </c>
      <c r="U341" s="477" t="e">
        <f>[13]!vnd(T341)</f>
        <v>#NAME?</v>
      </c>
      <c r="V341" s="478" t="e">
        <f>[13]!vnd_us(R341)</f>
        <v>#NAME?</v>
      </c>
      <c r="W341" s="479">
        <f>VLOOKUP(F341,'[14]WC manor'!$F$7:$R$458,13,0)</f>
        <v>22570</v>
      </c>
      <c r="X341" s="476">
        <f t="shared" si="78"/>
        <v>97076</v>
      </c>
      <c r="Y341" s="479">
        <f>VLOOKUP(F341,'[14]WC manor'!$F$7:$J$458,5,0)</f>
        <v>3</v>
      </c>
      <c r="Z341" s="476">
        <f t="shared" si="79"/>
        <v>12</v>
      </c>
      <c r="AA341" s="484" t="str">
        <f>VLOOKUP(E341,'[12]T6'!$B$6:$F$457,5,0)</f>
        <v>Ngày 3/7 Mr.Ngọc đã kiểm tra lại, chỉ số đúng. Nhà đang thi công</v>
      </c>
    </row>
    <row r="342" ht="16.5" customHeight="1" spans="1:27">
      <c r="A342" s="355">
        <v>0</v>
      </c>
      <c r="B342" s="271">
        <f t="shared" si="80"/>
        <v>336</v>
      </c>
      <c r="C342" s="437" t="s">
        <v>400</v>
      </c>
      <c r="D342" s="438">
        <v>1406111143</v>
      </c>
      <c r="E342" s="431" t="s">
        <v>400</v>
      </c>
      <c r="F342" s="432">
        <v>1406111143</v>
      </c>
      <c r="G342" s="433" t="str">
        <f>VLOOKUP(C342,'[11]List chuẩn'!$B$2:$D$512,3,0)</f>
        <v>Cao Khánh Phương</v>
      </c>
      <c r="H342" s="434">
        <f>VLOOKUP(E342,'[12]T6'!$B$6:$C$457,2,0)</f>
        <v>2762</v>
      </c>
      <c r="I342" s="434">
        <v>2762</v>
      </c>
      <c r="J342" s="450">
        <f t="shared" si="72"/>
        <v>0</v>
      </c>
      <c r="K342" s="450">
        <f t="shared" si="68"/>
        <v>0</v>
      </c>
      <c r="L342" s="450">
        <f t="shared" si="69"/>
        <v>0</v>
      </c>
      <c r="M342" s="450">
        <f t="shared" si="70"/>
        <v>0</v>
      </c>
      <c r="N342" s="450">
        <f t="shared" si="71"/>
        <v>0</v>
      </c>
      <c r="O342" s="451">
        <f t="shared" si="73"/>
        <v>0</v>
      </c>
      <c r="P342" s="451">
        <f t="shared" si="74"/>
        <v>0</v>
      </c>
      <c r="Q342" s="474">
        <f t="shared" si="75"/>
        <v>0</v>
      </c>
      <c r="R342" s="475">
        <f t="shared" si="76"/>
        <v>0</v>
      </c>
      <c r="S342" s="329">
        <v>7523</v>
      </c>
      <c r="T342" s="476">
        <f t="shared" si="77"/>
        <v>7523</v>
      </c>
      <c r="U342" s="477" t="e">
        <f>[13]!vnd(T342)</f>
        <v>#NAME?</v>
      </c>
      <c r="V342" s="478" t="e">
        <f>[13]!vnd_us(R342)</f>
        <v>#NAME?</v>
      </c>
      <c r="W342" s="479">
        <f>VLOOKUP(F342,'[14]WC manor'!$F$7:$R$458,13,0)</f>
        <v>0</v>
      </c>
      <c r="X342" s="476">
        <f t="shared" si="78"/>
        <v>0</v>
      </c>
      <c r="Y342" s="479">
        <f>VLOOKUP(F342,'[14]WC manor'!$F$7:$J$458,5,0)</f>
        <v>0</v>
      </c>
      <c r="Z342" s="476">
        <f t="shared" si="79"/>
        <v>0</v>
      </c>
      <c r="AA342" s="484">
        <f>VLOOKUP(E342,'[12]T6'!$B$6:$F$457,5,0)</f>
        <v>0</v>
      </c>
    </row>
    <row r="343" ht="16.5" customHeight="1" spans="1:27">
      <c r="A343" s="355">
        <v>0</v>
      </c>
      <c r="B343" s="271">
        <f t="shared" si="80"/>
        <v>337</v>
      </c>
      <c r="C343" s="437" t="s">
        <v>401</v>
      </c>
      <c r="D343" s="438">
        <v>1406111144</v>
      </c>
      <c r="E343" s="431" t="s">
        <v>401</v>
      </c>
      <c r="F343" s="432">
        <v>1406111144</v>
      </c>
      <c r="G343" s="433" t="str">
        <f>VLOOKUP(C343,'[11]List chuẩn'!$B$2:$D$512,3,0)</f>
        <v>Phan Đình Phong</v>
      </c>
      <c r="H343" s="434">
        <f>VLOOKUP(E343,'[12]T6'!$B$6:$C$457,2,0)</f>
        <v>3559</v>
      </c>
      <c r="I343" s="434">
        <v>3545</v>
      </c>
      <c r="J343" s="450">
        <f t="shared" si="72"/>
        <v>14</v>
      </c>
      <c r="K343" s="450">
        <f t="shared" si="68"/>
        <v>10</v>
      </c>
      <c r="L343" s="450">
        <f t="shared" si="69"/>
        <v>4</v>
      </c>
      <c r="M343" s="450">
        <f t="shared" si="70"/>
        <v>0</v>
      </c>
      <c r="N343" s="450">
        <f t="shared" si="71"/>
        <v>0</v>
      </c>
      <c r="O343" s="451">
        <f t="shared" si="73"/>
        <v>96316</v>
      </c>
      <c r="P343" s="451">
        <f t="shared" si="74"/>
        <v>4816</v>
      </c>
      <c r="Q343" s="474">
        <f t="shared" si="75"/>
        <v>9632</v>
      </c>
      <c r="R343" s="475">
        <f t="shared" si="76"/>
        <v>110764</v>
      </c>
      <c r="S343" s="329">
        <v>367821</v>
      </c>
      <c r="T343" s="476">
        <f t="shared" si="77"/>
        <v>478585</v>
      </c>
      <c r="U343" s="477" t="e">
        <f>[13]!vnd(T343)</f>
        <v>#NAME?</v>
      </c>
      <c r="V343" s="478" t="e">
        <f>[13]!vnd_us(R343)</f>
        <v>#NAME?</v>
      </c>
      <c r="W343" s="479">
        <f>VLOOKUP(F343,'[14]WC manor'!$F$7:$R$458,13,0)</f>
        <v>119646</v>
      </c>
      <c r="X343" s="476">
        <f t="shared" si="78"/>
        <v>-8882</v>
      </c>
      <c r="Y343" s="479">
        <f>VLOOKUP(F343,'[14]WC manor'!$F$7:$J$458,5,0)</f>
        <v>15</v>
      </c>
      <c r="Z343" s="476">
        <f t="shared" si="79"/>
        <v>-1</v>
      </c>
      <c r="AA343" s="484">
        <f>VLOOKUP(E343,'[12]T6'!$B$6:$F$457,5,0)</f>
        <v>0</v>
      </c>
    </row>
    <row r="344" s="390" customFormat="1" ht="16.5" customHeight="1" spans="1:27">
      <c r="A344" s="436">
        <v>0</v>
      </c>
      <c r="B344" s="271">
        <f t="shared" si="80"/>
        <v>338</v>
      </c>
      <c r="C344" s="271" t="s">
        <v>402</v>
      </c>
      <c r="D344" s="438">
        <v>1406110809</v>
      </c>
      <c r="E344" s="431" t="s">
        <v>402</v>
      </c>
      <c r="F344" s="432">
        <v>1406110809</v>
      </c>
      <c r="G344" s="433" t="str">
        <f>VLOOKUP(C344,'[11]List chuẩn'!$B$2:$D$512,3,0)</f>
        <v>Phan Đình Nhiêm</v>
      </c>
      <c r="H344" s="434">
        <f>VLOOKUP(E344,'[12]T6'!$B$6:$C$457,2,0)</f>
        <v>3211</v>
      </c>
      <c r="I344" s="434">
        <v>3203</v>
      </c>
      <c r="J344" s="450">
        <f t="shared" si="72"/>
        <v>8</v>
      </c>
      <c r="K344" s="450">
        <f t="shared" si="68"/>
        <v>8</v>
      </c>
      <c r="L344" s="450">
        <f t="shared" si="69"/>
        <v>0</v>
      </c>
      <c r="M344" s="450">
        <f t="shared" si="70"/>
        <v>0</v>
      </c>
      <c r="N344" s="450">
        <f t="shared" si="71"/>
        <v>0</v>
      </c>
      <c r="O344" s="451">
        <f t="shared" si="73"/>
        <v>52336</v>
      </c>
      <c r="P344" s="451">
        <f t="shared" si="74"/>
        <v>2617</v>
      </c>
      <c r="Q344" s="474">
        <f t="shared" si="75"/>
        <v>5234</v>
      </c>
      <c r="R344" s="475">
        <f t="shared" si="76"/>
        <v>60187</v>
      </c>
      <c r="S344" s="329">
        <v>180560</v>
      </c>
      <c r="T344" s="476">
        <f t="shared" si="77"/>
        <v>240747</v>
      </c>
      <c r="U344" s="477" t="e">
        <f>[13]!vnd(T344)</f>
        <v>#NAME?</v>
      </c>
      <c r="V344" s="478" t="e">
        <f>[13]!vnd_us(R344)</f>
        <v>#NAME?</v>
      </c>
      <c r="W344" s="479">
        <f>VLOOKUP(F344,'[14]WC manor'!$F$7:$R$458,13,0)</f>
        <v>60187</v>
      </c>
      <c r="X344" s="476">
        <f t="shared" si="78"/>
        <v>0</v>
      </c>
      <c r="Y344" s="479">
        <f>VLOOKUP(F344,'[14]WC manor'!$F$7:$J$458,5,0)</f>
        <v>8</v>
      </c>
      <c r="Z344" s="476">
        <f t="shared" si="79"/>
        <v>0</v>
      </c>
      <c r="AA344" s="484">
        <f>VLOOKUP(E344,'[12]T6'!$B$6:$F$457,5,0)</f>
        <v>0</v>
      </c>
    </row>
    <row r="345" ht="16.5" customHeight="1" spans="1:27">
      <c r="A345" s="435">
        <v>1</v>
      </c>
      <c r="B345" s="271">
        <f t="shared" si="80"/>
        <v>339</v>
      </c>
      <c r="C345" s="271" t="s">
        <v>403</v>
      </c>
      <c r="D345" s="438">
        <v>1406110810</v>
      </c>
      <c r="E345" s="431" t="s">
        <v>403</v>
      </c>
      <c r="F345" s="432">
        <v>1406110810</v>
      </c>
      <c r="G345" s="433" t="str">
        <f>VLOOKUP(C345,'[11]List chuẩn'!$B$2:$D$512,3,0)</f>
        <v>Nguyễn Ngọc Dung</v>
      </c>
      <c r="H345" s="434">
        <f>VLOOKUP(E345,'[12]T6'!$B$6:$C$457,2,0)</f>
        <v>2145</v>
      </c>
      <c r="I345" s="434">
        <v>2133</v>
      </c>
      <c r="J345" s="450">
        <f t="shared" si="72"/>
        <v>12</v>
      </c>
      <c r="K345" s="450">
        <f t="shared" si="68"/>
        <v>10</v>
      </c>
      <c r="L345" s="450">
        <f t="shared" si="69"/>
        <v>2</v>
      </c>
      <c r="M345" s="450">
        <f t="shared" si="70"/>
        <v>0</v>
      </c>
      <c r="N345" s="450">
        <f t="shared" si="71"/>
        <v>0</v>
      </c>
      <c r="O345" s="451">
        <f t="shared" si="73"/>
        <v>80868</v>
      </c>
      <c r="P345" s="451">
        <f t="shared" si="74"/>
        <v>4043</v>
      </c>
      <c r="Q345" s="474">
        <f t="shared" si="75"/>
        <v>8087</v>
      </c>
      <c r="R345" s="475">
        <f t="shared" si="76"/>
        <v>92998</v>
      </c>
      <c r="S345" s="329">
        <v>323408</v>
      </c>
      <c r="T345" s="476">
        <f t="shared" si="77"/>
        <v>416406</v>
      </c>
      <c r="U345" s="477" t="e">
        <f>[13]!vnd(T345)</f>
        <v>#NAME?</v>
      </c>
      <c r="V345" s="478" t="e">
        <f>[13]!vnd_us(R345)</f>
        <v>#NAME?</v>
      </c>
      <c r="W345" s="479">
        <f>VLOOKUP(F345,'[14]WC manor'!$F$7:$R$458,13,0)</f>
        <v>92998</v>
      </c>
      <c r="X345" s="476">
        <f t="shared" si="78"/>
        <v>0</v>
      </c>
      <c r="Y345" s="479">
        <f>VLOOKUP(F345,'[14]WC manor'!$F$7:$J$458,5,0)</f>
        <v>12</v>
      </c>
      <c r="Z345" s="476">
        <f t="shared" si="79"/>
        <v>0</v>
      </c>
      <c r="AA345" s="484">
        <f>VLOOKUP(E345,'[12]T6'!$B$6:$F$457,5,0)</f>
        <v>0</v>
      </c>
    </row>
    <row r="346" ht="16.5" customHeight="1" spans="1:27">
      <c r="A346" s="355">
        <v>0</v>
      </c>
      <c r="B346" s="271">
        <f t="shared" si="80"/>
        <v>340</v>
      </c>
      <c r="C346" s="271" t="s">
        <v>404</v>
      </c>
      <c r="D346" s="438">
        <v>1406111706</v>
      </c>
      <c r="E346" s="431" t="s">
        <v>404</v>
      </c>
      <c r="F346" s="432">
        <v>1406111706</v>
      </c>
      <c r="G346" s="433" t="str">
        <f>VLOOKUP(C346,'[11]List chuẩn'!$B$2:$D$512,3,0)</f>
        <v>Phan Minh Chính</v>
      </c>
      <c r="H346" s="434">
        <f>VLOOKUP(E346,'[12]T6'!$B$6:$C$457,2,0)</f>
        <v>4407</v>
      </c>
      <c r="I346" s="434">
        <v>4385</v>
      </c>
      <c r="J346" s="450">
        <f t="shared" si="72"/>
        <v>22</v>
      </c>
      <c r="K346" s="450">
        <f t="shared" si="68"/>
        <v>10</v>
      </c>
      <c r="L346" s="450">
        <f t="shared" si="69"/>
        <v>10</v>
      </c>
      <c r="M346" s="450">
        <f t="shared" si="70"/>
        <v>2</v>
      </c>
      <c r="N346" s="450">
        <f t="shared" si="71"/>
        <v>0</v>
      </c>
      <c r="O346" s="451">
        <f t="shared" si="73"/>
        <v>161648</v>
      </c>
      <c r="P346" s="451">
        <f t="shared" si="74"/>
        <v>8082</v>
      </c>
      <c r="Q346" s="474">
        <f t="shared" si="75"/>
        <v>16165</v>
      </c>
      <c r="R346" s="475">
        <f t="shared" si="76"/>
        <v>185895</v>
      </c>
      <c r="S346" s="329">
        <v>-2613180</v>
      </c>
      <c r="T346" s="476">
        <f t="shared" si="77"/>
        <v>-2427285</v>
      </c>
      <c r="U346" s="477" t="e">
        <f>[13]!vnd(T346)</f>
        <v>#NAME?</v>
      </c>
      <c r="V346" s="478" t="e">
        <f>[13]!vnd_us(R346)</f>
        <v>#NAME?</v>
      </c>
      <c r="W346" s="479">
        <f>VLOOKUP(F346,'[14]WC manor'!$F$7:$R$458,13,0)</f>
        <v>196813</v>
      </c>
      <c r="X346" s="476">
        <f t="shared" si="78"/>
        <v>-10918</v>
      </c>
      <c r="Y346" s="479">
        <f>VLOOKUP(F346,'[14]WC manor'!$F$7:$J$458,5,0)</f>
        <v>23</v>
      </c>
      <c r="Z346" s="476">
        <f t="shared" si="79"/>
        <v>-1</v>
      </c>
      <c r="AA346" s="484">
        <f>VLOOKUP(E346,'[12]T6'!$B$6:$F$457,5,0)</f>
        <v>0</v>
      </c>
    </row>
    <row r="347" ht="16.5" customHeight="1" spans="1:27">
      <c r="A347" s="355">
        <v>0</v>
      </c>
      <c r="B347" s="271">
        <f t="shared" si="80"/>
        <v>341</v>
      </c>
      <c r="C347" s="271" t="s">
        <v>405</v>
      </c>
      <c r="D347" s="438">
        <v>1406110812</v>
      </c>
      <c r="E347" s="431" t="s">
        <v>405</v>
      </c>
      <c r="F347" s="432">
        <v>1406110812</v>
      </c>
      <c r="G347" s="433" t="str">
        <f>VLOOKUP(C347,'[11]List chuẩn'!$B$2:$D$512,3,0)</f>
        <v>Nguyễn Thu Hằng</v>
      </c>
      <c r="H347" s="434">
        <f>VLOOKUP(E347,'[12]T6'!$B$6:$C$457,2,0)</f>
        <v>2477</v>
      </c>
      <c r="I347" s="434">
        <v>2472</v>
      </c>
      <c r="J347" s="450">
        <f t="shared" si="72"/>
        <v>5</v>
      </c>
      <c r="K347" s="450">
        <f t="shared" si="68"/>
        <v>5</v>
      </c>
      <c r="L347" s="450">
        <f t="shared" si="69"/>
        <v>0</v>
      </c>
      <c r="M347" s="450">
        <f t="shared" si="70"/>
        <v>0</v>
      </c>
      <c r="N347" s="450">
        <f t="shared" si="71"/>
        <v>0</v>
      </c>
      <c r="O347" s="451">
        <f t="shared" si="73"/>
        <v>32710</v>
      </c>
      <c r="P347" s="451">
        <f t="shared" si="74"/>
        <v>1636</v>
      </c>
      <c r="Q347" s="474">
        <f t="shared" si="75"/>
        <v>3271</v>
      </c>
      <c r="R347" s="475">
        <f t="shared" si="76"/>
        <v>37617</v>
      </c>
      <c r="S347" s="329">
        <v>-37617</v>
      </c>
      <c r="T347" s="476">
        <f t="shared" si="77"/>
        <v>0</v>
      </c>
      <c r="U347" s="477" t="e">
        <f>[13]!vnd(T347)</f>
        <v>#NAME?</v>
      </c>
      <c r="V347" s="478" t="e">
        <f>[13]!vnd_us(R347)</f>
        <v>#NAME?</v>
      </c>
      <c r="W347" s="479">
        <f>VLOOKUP(F347,'[14]WC manor'!$F$7:$R$458,13,0)</f>
        <v>0</v>
      </c>
      <c r="X347" s="476">
        <f t="shared" si="78"/>
        <v>37617</v>
      </c>
      <c r="Y347" s="479">
        <f>VLOOKUP(F347,'[14]WC manor'!$F$7:$J$458,5,0)</f>
        <v>0</v>
      </c>
      <c r="Z347" s="476">
        <f t="shared" si="79"/>
        <v>5</v>
      </c>
      <c r="AA347" s="484">
        <f>VLOOKUP(E347,'[12]T6'!$B$6:$F$457,5,0)</f>
        <v>0</v>
      </c>
    </row>
    <row r="348" ht="16.5" customHeight="1" spans="1:27">
      <c r="A348" s="355">
        <v>0</v>
      </c>
      <c r="B348" s="271">
        <f t="shared" si="80"/>
        <v>342</v>
      </c>
      <c r="C348" s="271" t="s">
        <v>406</v>
      </c>
      <c r="D348" s="438">
        <v>1406110813</v>
      </c>
      <c r="E348" s="431" t="s">
        <v>406</v>
      </c>
      <c r="F348" s="432">
        <v>1406110813</v>
      </c>
      <c r="G348" s="433" t="str">
        <f>VLOOKUP(C348,'[11]List chuẩn'!$B$2:$D$512,3,0)</f>
        <v>Hoàng Ngọc Nga</v>
      </c>
      <c r="H348" s="434">
        <f>VLOOKUP(E348,'[12]T6'!$B$6:$C$457,2,0)</f>
        <v>2867</v>
      </c>
      <c r="I348" s="434">
        <v>2848</v>
      </c>
      <c r="J348" s="450">
        <f t="shared" si="72"/>
        <v>19</v>
      </c>
      <c r="K348" s="450">
        <f t="shared" si="68"/>
        <v>10</v>
      </c>
      <c r="L348" s="450">
        <f t="shared" si="69"/>
        <v>9</v>
      </c>
      <c r="M348" s="450">
        <f t="shared" si="70"/>
        <v>0</v>
      </c>
      <c r="N348" s="450">
        <f t="shared" si="71"/>
        <v>0</v>
      </c>
      <c r="O348" s="451">
        <f t="shared" si="73"/>
        <v>134936</v>
      </c>
      <c r="P348" s="451">
        <f t="shared" si="74"/>
        <v>6747</v>
      </c>
      <c r="Q348" s="474">
        <f t="shared" si="75"/>
        <v>13494</v>
      </c>
      <c r="R348" s="475">
        <f t="shared" si="76"/>
        <v>155177</v>
      </c>
      <c r="S348" s="329">
        <v>0</v>
      </c>
      <c r="T348" s="476">
        <f t="shared" si="77"/>
        <v>155177</v>
      </c>
      <c r="U348" s="477" t="e">
        <f>[13]!vnd(T348)</f>
        <v>#NAME?</v>
      </c>
      <c r="V348" s="478" t="e">
        <f>[13]!vnd_us(R348)</f>
        <v>#NAME?</v>
      </c>
      <c r="W348" s="479">
        <f>VLOOKUP(F348,'[14]WC manor'!$F$7:$R$458,13,0)</f>
        <v>164059</v>
      </c>
      <c r="X348" s="476">
        <f t="shared" si="78"/>
        <v>-8882</v>
      </c>
      <c r="Y348" s="479">
        <f>VLOOKUP(F348,'[14]WC manor'!$F$7:$J$458,5,0)</f>
        <v>20</v>
      </c>
      <c r="Z348" s="476">
        <f t="shared" si="79"/>
        <v>-1</v>
      </c>
      <c r="AA348" s="484">
        <f>VLOOKUP(E348,'[12]T6'!$B$6:$F$457,5,0)</f>
        <v>0</v>
      </c>
    </row>
    <row r="349" s="220" customFormat="1" ht="16.5" customHeight="1" spans="1:27">
      <c r="A349" s="271">
        <v>0</v>
      </c>
      <c r="B349" s="271">
        <f t="shared" si="80"/>
        <v>343</v>
      </c>
      <c r="C349" s="271" t="s">
        <v>407</v>
      </c>
      <c r="D349" s="438">
        <v>1406110814</v>
      </c>
      <c r="E349" s="431" t="s">
        <v>407</v>
      </c>
      <c r="F349" s="432">
        <v>1406110814</v>
      </c>
      <c r="G349" s="433" t="str">
        <f>VLOOKUP(C349,'[11]List chuẩn'!$B$2:$D$512,3,0)</f>
        <v>Nguyễn Thị Thông</v>
      </c>
      <c r="H349" s="434">
        <f>VLOOKUP(E349,'[12]T6'!$B$6:$C$457,2,0)</f>
        <v>5186</v>
      </c>
      <c r="I349" s="434">
        <v>5149</v>
      </c>
      <c r="J349" s="450">
        <f t="shared" si="72"/>
        <v>37</v>
      </c>
      <c r="K349" s="450">
        <f t="shared" si="68"/>
        <v>10</v>
      </c>
      <c r="L349" s="450">
        <f t="shared" si="69"/>
        <v>10</v>
      </c>
      <c r="M349" s="450">
        <f t="shared" si="70"/>
        <v>10</v>
      </c>
      <c r="N349" s="450">
        <f t="shared" si="71"/>
        <v>7</v>
      </c>
      <c r="O349" s="451">
        <f t="shared" si="73"/>
        <v>359722</v>
      </c>
      <c r="P349" s="451">
        <f t="shared" si="74"/>
        <v>17986</v>
      </c>
      <c r="Q349" s="474">
        <f t="shared" si="75"/>
        <v>35972</v>
      </c>
      <c r="R349" s="475">
        <f t="shared" si="76"/>
        <v>413680</v>
      </c>
      <c r="S349" s="329">
        <v>0</v>
      </c>
      <c r="T349" s="476">
        <f t="shared" si="77"/>
        <v>413680</v>
      </c>
      <c r="U349" s="477" t="e">
        <f>[13]!vnd(T349)</f>
        <v>#NAME?</v>
      </c>
      <c r="V349" s="478" t="e">
        <f>[13]!vnd_us(R349)</f>
        <v>#NAME?</v>
      </c>
      <c r="W349" s="479">
        <f>VLOOKUP(F349,'[14]WC manor'!$F$7:$R$458,13,0)</f>
        <v>453806</v>
      </c>
      <c r="X349" s="476">
        <f t="shared" si="78"/>
        <v>-40126</v>
      </c>
      <c r="Y349" s="479">
        <f>VLOOKUP(F349,'[14]WC manor'!$F$7:$J$458,5,0)</f>
        <v>39</v>
      </c>
      <c r="Z349" s="476">
        <f t="shared" si="79"/>
        <v>-2</v>
      </c>
      <c r="AA349" s="484">
        <f>VLOOKUP(E349,'[12]T6'!$B$6:$F$457,5,0)</f>
        <v>0</v>
      </c>
    </row>
    <row r="350" ht="16.5" customHeight="1" spans="1:27">
      <c r="A350" s="355">
        <v>0</v>
      </c>
      <c r="B350" s="271">
        <f t="shared" si="80"/>
        <v>344</v>
      </c>
      <c r="C350" s="271" t="s">
        <v>408</v>
      </c>
      <c r="D350" s="438">
        <v>1406110815</v>
      </c>
      <c r="E350" s="431" t="s">
        <v>408</v>
      </c>
      <c r="F350" s="432">
        <v>1406110815</v>
      </c>
      <c r="G350" s="433" t="str">
        <f>VLOOKUP(C350,'[11]List chuẩn'!$B$2:$D$512,3,0)</f>
        <v>Nguyễn Thị Thuỷ</v>
      </c>
      <c r="H350" s="434">
        <f>VLOOKUP(E350,'[12]T6'!$B$6:$C$457,2,0)</f>
        <v>5086</v>
      </c>
      <c r="I350" s="434">
        <v>5063</v>
      </c>
      <c r="J350" s="450">
        <f t="shared" si="72"/>
        <v>23</v>
      </c>
      <c r="K350" s="450">
        <f t="shared" si="68"/>
        <v>10</v>
      </c>
      <c r="L350" s="450">
        <f t="shared" si="69"/>
        <v>10</v>
      </c>
      <c r="M350" s="450">
        <f t="shared" si="70"/>
        <v>3</v>
      </c>
      <c r="N350" s="450">
        <f t="shared" si="71"/>
        <v>0</v>
      </c>
      <c r="O350" s="451">
        <f t="shared" si="73"/>
        <v>171142</v>
      </c>
      <c r="P350" s="451">
        <f t="shared" si="74"/>
        <v>8557</v>
      </c>
      <c r="Q350" s="474">
        <f t="shared" si="75"/>
        <v>17114</v>
      </c>
      <c r="R350" s="475">
        <f t="shared" si="76"/>
        <v>196813</v>
      </c>
      <c r="S350" s="329">
        <v>0</v>
      </c>
      <c r="T350" s="476">
        <f t="shared" si="77"/>
        <v>196813</v>
      </c>
      <c r="U350" s="477" t="e">
        <f>[13]!vnd(T350)</f>
        <v>#NAME?</v>
      </c>
      <c r="V350" s="478" t="e">
        <f>[13]!vnd_us(R350)</f>
        <v>#NAME?</v>
      </c>
      <c r="W350" s="479">
        <f>VLOOKUP(F350,'[14]WC manor'!$F$7:$R$458,13,0)</f>
        <v>207732</v>
      </c>
      <c r="X350" s="476">
        <f t="shared" si="78"/>
        <v>-10919</v>
      </c>
      <c r="Y350" s="479">
        <f>VLOOKUP(F350,'[14]WC manor'!$F$7:$J$458,5,0)</f>
        <v>24</v>
      </c>
      <c r="Z350" s="476">
        <f t="shared" si="79"/>
        <v>-1</v>
      </c>
      <c r="AA350" s="484">
        <f>VLOOKUP(E350,'[12]T6'!$B$6:$F$457,5,0)</f>
        <v>0</v>
      </c>
    </row>
    <row r="351" ht="16.5" customHeight="1" spans="1:27">
      <c r="A351" s="355">
        <v>0</v>
      </c>
      <c r="B351" s="271">
        <f t="shared" si="80"/>
        <v>345</v>
      </c>
      <c r="C351" s="271" t="s">
        <v>409</v>
      </c>
      <c r="D351" s="438">
        <v>1406110816</v>
      </c>
      <c r="E351" s="431" t="s">
        <v>409</v>
      </c>
      <c r="F351" s="432">
        <v>1406110816</v>
      </c>
      <c r="G351" s="433" t="str">
        <f>VLOOKUP(C351,'[11]List chuẩn'!$B$2:$D$512,3,0)</f>
        <v>Vũ Quang Thái</v>
      </c>
      <c r="H351" s="434">
        <f>VLOOKUP(E351,'[12]T6'!$B$6:$C$457,2,0)</f>
        <v>2121</v>
      </c>
      <c r="I351" s="434">
        <v>2105</v>
      </c>
      <c r="J351" s="450">
        <f t="shared" si="72"/>
        <v>16</v>
      </c>
      <c r="K351" s="450">
        <f t="shared" si="68"/>
        <v>10</v>
      </c>
      <c r="L351" s="450">
        <f t="shared" si="69"/>
        <v>6</v>
      </c>
      <c r="M351" s="450">
        <f t="shared" si="70"/>
        <v>0</v>
      </c>
      <c r="N351" s="450">
        <f t="shared" si="71"/>
        <v>0</v>
      </c>
      <c r="O351" s="451">
        <f t="shared" si="73"/>
        <v>111764</v>
      </c>
      <c r="P351" s="451">
        <f t="shared" si="74"/>
        <v>5588</v>
      </c>
      <c r="Q351" s="474">
        <f t="shared" si="75"/>
        <v>11176</v>
      </c>
      <c r="R351" s="475">
        <f t="shared" si="76"/>
        <v>128528</v>
      </c>
      <c r="S351" s="329">
        <v>0</v>
      </c>
      <c r="T351" s="476">
        <f t="shared" si="77"/>
        <v>128528</v>
      </c>
      <c r="U351" s="477" t="e">
        <f>[13]!vnd(T351)</f>
        <v>#NAME?</v>
      </c>
      <c r="V351" s="478" t="e">
        <f>[13]!vnd_us(R351)</f>
        <v>#NAME?</v>
      </c>
      <c r="W351" s="479">
        <f>VLOOKUP(F351,'[14]WC manor'!$F$7:$R$458,13,0)</f>
        <v>137411</v>
      </c>
      <c r="X351" s="476">
        <f t="shared" si="78"/>
        <v>-8883</v>
      </c>
      <c r="Y351" s="479">
        <f>VLOOKUP(F351,'[14]WC manor'!$F$7:$J$458,5,0)</f>
        <v>17</v>
      </c>
      <c r="Z351" s="476">
        <f t="shared" si="79"/>
        <v>-1</v>
      </c>
      <c r="AA351" s="484">
        <f>VLOOKUP(E351,'[12]T6'!$B$6:$F$457,5,0)</f>
        <v>0</v>
      </c>
    </row>
    <row r="352" ht="16.5" customHeight="1" spans="1:27">
      <c r="A352" s="355">
        <v>0</v>
      </c>
      <c r="B352" s="271">
        <f t="shared" si="80"/>
        <v>346</v>
      </c>
      <c r="C352" s="271" t="s">
        <v>410</v>
      </c>
      <c r="D352" s="438">
        <v>1406111707</v>
      </c>
      <c r="E352" s="431" t="s">
        <v>410</v>
      </c>
      <c r="F352" s="432">
        <v>1406111707</v>
      </c>
      <c r="G352" s="433" t="str">
        <f>VLOOKUP(C352,'[11]List chuẩn'!$B$2:$D$512,3,0)</f>
        <v>Phan Ngọc Hiền/ Nguyễn Thị Quý Đông</v>
      </c>
      <c r="H352" s="434">
        <f>VLOOKUP(E352,'[12]T6'!$B$6:$C$457,2,0)</f>
        <v>2550</v>
      </c>
      <c r="I352" s="434">
        <v>2529</v>
      </c>
      <c r="J352" s="450">
        <f t="shared" si="72"/>
        <v>21</v>
      </c>
      <c r="K352" s="450">
        <f t="shared" si="68"/>
        <v>10</v>
      </c>
      <c r="L352" s="450">
        <f t="shared" si="69"/>
        <v>10</v>
      </c>
      <c r="M352" s="450">
        <f t="shared" si="70"/>
        <v>1</v>
      </c>
      <c r="N352" s="450">
        <f t="shared" si="71"/>
        <v>0</v>
      </c>
      <c r="O352" s="451">
        <f t="shared" si="73"/>
        <v>152154</v>
      </c>
      <c r="P352" s="451">
        <f t="shared" si="74"/>
        <v>7608</v>
      </c>
      <c r="Q352" s="474">
        <f t="shared" si="75"/>
        <v>15215</v>
      </c>
      <c r="R352" s="475">
        <f t="shared" si="76"/>
        <v>174977</v>
      </c>
      <c r="S352" s="329">
        <v>155177</v>
      </c>
      <c r="T352" s="476">
        <f t="shared" si="77"/>
        <v>330154</v>
      </c>
      <c r="U352" s="477" t="e">
        <f>[13]!vnd(T352)</f>
        <v>#NAME?</v>
      </c>
      <c r="V352" s="478" t="e">
        <f>[13]!vnd_us(R352)</f>
        <v>#NAME?</v>
      </c>
      <c r="W352" s="479">
        <f>VLOOKUP(F352,'[14]WC manor'!$F$7:$R$458,13,0)</f>
        <v>155177</v>
      </c>
      <c r="X352" s="476">
        <f t="shared" si="78"/>
        <v>19800</v>
      </c>
      <c r="Y352" s="479">
        <f>VLOOKUP(F352,'[14]WC manor'!$F$7:$J$458,5,0)</f>
        <v>19</v>
      </c>
      <c r="Z352" s="476">
        <f t="shared" si="79"/>
        <v>2</v>
      </c>
      <c r="AA352" s="484">
        <f>VLOOKUP(E352,'[12]T6'!$B$6:$F$457,5,0)</f>
        <v>0</v>
      </c>
    </row>
    <row r="353" s="220" customFormat="1" ht="16.5" customHeight="1" spans="1:27">
      <c r="A353" s="271">
        <v>0</v>
      </c>
      <c r="B353" s="271">
        <f t="shared" si="80"/>
        <v>347</v>
      </c>
      <c r="C353" s="271" t="s">
        <v>411</v>
      </c>
      <c r="D353" s="438">
        <v>1406110818</v>
      </c>
      <c r="E353" s="431" t="s">
        <v>411</v>
      </c>
      <c r="F353" s="432">
        <v>1406110818</v>
      </c>
      <c r="G353" s="433" t="str">
        <f>VLOOKUP(C353,'[11]List chuẩn'!$B$2:$D$512,3,0)</f>
        <v>Lê Viết Tuấn/Tạ Thị Hà Thu</v>
      </c>
      <c r="H353" s="434">
        <f>VLOOKUP(E353,'[12]T6'!$B$6:$C$457,2,0)</f>
        <v>3362</v>
      </c>
      <c r="I353" s="434">
        <v>3343</v>
      </c>
      <c r="J353" s="450">
        <f t="shared" si="72"/>
        <v>19</v>
      </c>
      <c r="K353" s="450">
        <f t="shared" si="68"/>
        <v>10</v>
      </c>
      <c r="L353" s="450">
        <f t="shared" si="69"/>
        <v>9</v>
      </c>
      <c r="M353" s="450">
        <f t="shared" si="70"/>
        <v>0</v>
      </c>
      <c r="N353" s="450">
        <f t="shared" si="71"/>
        <v>0</v>
      </c>
      <c r="O353" s="451">
        <f t="shared" si="73"/>
        <v>134936</v>
      </c>
      <c r="P353" s="451">
        <f t="shared" si="74"/>
        <v>6747</v>
      </c>
      <c r="Q353" s="474">
        <f t="shared" si="75"/>
        <v>13494</v>
      </c>
      <c r="R353" s="475">
        <f t="shared" si="76"/>
        <v>155177</v>
      </c>
      <c r="S353" s="329">
        <v>0</v>
      </c>
      <c r="T353" s="476">
        <f t="shared" si="77"/>
        <v>155177</v>
      </c>
      <c r="U353" s="477" t="e">
        <f>[13]!vnd(T353)</f>
        <v>#NAME?</v>
      </c>
      <c r="V353" s="478" t="e">
        <f>[13]!vnd_us(R353)</f>
        <v>#NAME?</v>
      </c>
      <c r="W353" s="479">
        <f>VLOOKUP(F353,'[14]WC manor'!$F$7:$R$458,13,0)</f>
        <v>119646</v>
      </c>
      <c r="X353" s="476">
        <f t="shared" si="78"/>
        <v>35531</v>
      </c>
      <c r="Y353" s="479">
        <f>VLOOKUP(F353,'[14]WC manor'!$F$7:$J$458,5,0)</f>
        <v>15</v>
      </c>
      <c r="Z353" s="476">
        <f t="shared" si="79"/>
        <v>4</v>
      </c>
      <c r="AA353" s="484">
        <f>VLOOKUP(E353,'[12]T6'!$B$6:$F$457,5,0)</f>
        <v>0</v>
      </c>
    </row>
    <row r="354" ht="16.5" customHeight="1" spans="1:27">
      <c r="A354" s="355">
        <v>0</v>
      </c>
      <c r="B354" s="271">
        <f t="shared" si="80"/>
        <v>348</v>
      </c>
      <c r="C354" s="271" t="s">
        <v>412</v>
      </c>
      <c r="D354" s="438">
        <v>1406111708</v>
      </c>
      <c r="E354" s="431" t="s">
        <v>412</v>
      </c>
      <c r="F354" s="432">
        <v>1406111708</v>
      </c>
      <c r="G354" s="433" t="str">
        <f>VLOOKUP(C354,'[11]List chuẩn'!$B$2:$D$512,3,0)</f>
        <v>Nguyễn Thị Thanh Thủy</v>
      </c>
      <c r="H354" s="434">
        <f>VLOOKUP(E354,'[12]T6'!$B$6:$C$457,2,0)</f>
        <v>2749</v>
      </c>
      <c r="I354" s="434">
        <v>2726</v>
      </c>
      <c r="J354" s="450">
        <f t="shared" si="72"/>
        <v>23</v>
      </c>
      <c r="K354" s="450">
        <f t="shared" si="68"/>
        <v>10</v>
      </c>
      <c r="L354" s="450">
        <f t="shared" si="69"/>
        <v>10</v>
      </c>
      <c r="M354" s="450">
        <f t="shared" si="70"/>
        <v>3</v>
      </c>
      <c r="N354" s="450">
        <f t="shared" si="71"/>
        <v>0</v>
      </c>
      <c r="O354" s="451">
        <f t="shared" si="73"/>
        <v>171142</v>
      </c>
      <c r="P354" s="451">
        <f t="shared" si="74"/>
        <v>8557</v>
      </c>
      <c r="Q354" s="474">
        <f t="shared" si="75"/>
        <v>17114</v>
      </c>
      <c r="R354" s="475">
        <f t="shared" si="76"/>
        <v>196813</v>
      </c>
      <c r="S354" s="329">
        <v>0</v>
      </c>
      <c r="T354" s="476">
        <f t="shared" si="77"/>
        <v>196813</v>
      </c>
      <c r="U354" s="477" t="e">
        <f>[13]!vnd(T354)</f>
        <v>#NAME?</v>
      </c>
      <c r="V354" s="478" t="e">
        <f>[13]!vnd_us(R354)</f>
        <v>#NAME?</v>
      </c>
      <c r="W354" s="479">
        <f>VLOOKUP(F354,'[14]WC manor'!$F$7:$R$458,13,0)</f>
        <v>196813</v>
      </c>
      <c r="X354" s="476">
        <f t="shared" si="78"/>
        <v>0</v>
      </c>
      <c r="Y354" s="479">
        <f>VLOOKUP(F354,'[14]WC manor'!$F$7:$J$458,5,0)</f>
        <v>23</v>
      </c>
      <c r="Z354" s="476">
        <f t="shared" si="79"/>
        <v>0</v>
      </c>
      <c r="AA354" s="484">
        <f>VLOOKUP(E354,'[12]T6'!$B$6:$F$457,5,0)</f>
        <v>0</v>
      </c>
    </row>
    <row r="355" ht="16.5" customHeight="1" spans="1:27">
      <c r="A355" s="355">
        <v>0</v>
      </c>
      <c r="B355" s="271">
        <f t="shared" si="80"/>
        <v>349</v>
      </c>
      <c r="C355" s="437" t="s">
        <v>413</v>
      </c>
      <c r="D355" s="438">
        <v>1406111360</v>
      </c>
      <c r="E355" s="431" t="s">
        <v>413</v>
      </c>
      <c r="F355" s="432">
        <v>1406111360</v>
      </c>
      <c r="G355" s="433" t="str">
        <f>VLOOKUP(C355,'[11]List chuẩn'!$B$2:$D$512,3,0)</f>
        <v>Nguyễn Thị Ngọc Lan</v>
      </c>
      <c r="H355" s="434">
        <f>VLOOKUP(E355,'[12]T6'!$B$6:$C$457,2,0)</f>
        <v>2597</v>
      </c>
      <c r="I355" s="434">
        <v>2582</v>
      </c>
      <c r="J355" s="450">
        <f t="shared" si="72"/>
        <v>15</v>
      </c>
      <c r="K355" s="450">
        <f t="shared" si="68"/>
        <v>10</v>
      </c>
      <c r="L355" s="450">
        <f t="shared" si="69"/>
        <v>5</v>
      </c>
      <c r="M355" s="450">
        <f t="shared" si="70"/>
        <v>0</v>
      </c>
      <c r="N355" s="450">
        <f t="shared" si="71"/>
        <v>0</v>
      </c>
      <c r="O355" s="451">
        <f t="shared" si="73"/>
        <v>104040</v>
      </c>
      <c r="P355" s="451">
        <f t="shared" si="74"/>
        <v>5202</v>
      </c>
      <c r="Q355" s="474">
        <f t="shared" si="75"/>
        <v>10404</v>
      </c>
      <c r="R355" s="475">
        <f t="shared" si="76"/>
        <v>119646</v>
      </c>
      <c r="S355" s="329">
        <v>0</v>
      </c>
      <c r="T355" s="476">
        <f t="shared" si="77"/>
        <v>119646</v>
      </c>
      <c r="U355" s="477" t="e">
        <f>[13]!vnd(T355)</f>
        <v>#NAME?</v>
      </c>
      <c r="V355" s="478" t="e">
        <f>[13]!vnd_us(R355)</f>
        <v>#NAME?</v>
      </c>
      <c r="W355" s="479">
        <f>VLOOKUP(F355,'[14]WC manor'!$F$7:$R$458,13,0)</f>
        <v>67710</v>
      </c>
      <c r="X355" s="476">
        <f t="shared" si="78"/>
        <v>51936</v>
      </c>
      <c r="Y355" s="479">
        <f>VLOOKUP(F355,'[14]WC manor'!$F$7:$J$458,5,0)</f>
        <v>9</v>
      </c>
      <c r="Z355" s="476">
        <f t="shared" si="79"/>
        <v>6</v>
      </c>
      <c r="AA355" s="484">
        <f>VLOOKUP(E355,'[12]T6'!$B$6:$F$457,5,0)</f>
        <v>0</v>
      </c>
    </row>
    <row r="356" s="220" customFormat="1" ht="16.5" customHeight="1" spans="1:27">
      <c r="A356" s="271">
        <v>0</v>
      </c>
      <c r="B356" s="271">
        <f t="shared" si="80"/>
        <v>350</v>
      </c>
      <c r="C356" s="271" t="s">
        <v>414</v>
      </c>
      <c r="D356" s="438">
        <v>1406110821</v>
      </c>
      <c r="E356" s="431" t="s">
        <v>414</v>
      </c>
      <c r="F356" s="432">
        <v>1406110821</v>
      </c>
      <c r="G356" s="433" t="str">
        <f>VLOOKUP(C356,'[11]List chuẩn'!$B$2:$D$512,3,0)</f>
        <v>Phạm Đức Tú</v>
      </c>
      <c r="H356" s="434">
        <f>VLOOKUP(E356,'[12]T6'!$B$6:$C$457,2,0)</f>
        <v>3472</v>
      </c>
      <c r="I356" s="434">
        <v>3447</v>
      </c>
      <c r="J356" s="450">
        <f t="shared" si="72"/>
        <v>25</v>
      </c>
      <c r="K356" s="450">
        <f t="shared" si="68"/>
        <v>10</v>
      </c>
      <c r="L356" s="450">
        <f t="shared" si="69"/>
        <v>10</v>
      </c>
      <c r="M356" s="450">
        <f t="shared" si="70"/>
        <v>5</v>
      </c>
      <c r="N356" s="450">
        <f t="shared" si="71"/>
        <v>0</v>
      </c>
      <c r="O356" s="451">
        <f t="shared" si="73"/>
        <v>190130</v>
      </c>
      <c r="P356" s="451">
        <f t="shared" si="74"/>
        <v>9507</v>
      </c>
      <c r="Q356" s="474">
        <f t="shared" si="75"/>
        <v>19013</v>
      </c>
      <c r="R356" s="475">
        <f t="shared" si="76"/>
        <v>218650</v>
      </c>
      <c r="S356" s="329">
        <v>0</v>
      </c>
      <c r="T356" s="476">
        <f t="shared" si="77"/>
        <v>218650</v>
      </c>
      <c r="U356" s="477" t="e">
        <f>[13]!vnd(T356)</f>
        <v>#NAME?</v>
      </c>
      <c r="V356" s="478" t="e">
        <f>[13]!vnd_us(R356)</f>
        <v>#NAME?</v>
      </c>
      <c r="W356" s="479">
        <f>VLOOKUP(F356,'[14]WC manor'!$F$7:$R$458,13,0)</f>
        <v>229567</v>
      </c>
      <c r="X356" s="476">
        <f t="shared" si="78"/>
        <v>-10917</v>
      </c>
      <c r="Y356" s="479">
        <f>VLOOKUP(F356,'[14]WC manor'!$F$7:$J$458,5,0)</f>
        <v>26</v>
      </c>
      <c r="Z356" s="476">
        <f t="shared" si="79"/>
        <v>-1</v>
      </c>
      <c r="AA356" s="484">
        <f>VLOOKUP(E356,'[12]T6'!$B$6:$F$457,5,0)</f>
        <v>0</v>
      </c>
    </row>
    <row r="357" ht="16.5" customHeight="1" spans="1:27">
      <c r="A357" s="355">
        <v>0</v>
      </c>
      <c r="B357" s="271">
        <f t="shared" si="80"/>
        <v>351</v>
      </c>
      <c r="C357" s="271" t="s">
        <v>415</v>
      </c>
      <c r="D357" s="438">
        <v>1406110822</v>
      </c>
      <c r="E357" s="431" t="s">
        <v>415</v>
      </c>
      <c r="F357" s="432">
        <v>1406110822</v>
      </c>
      <c r="G357" s="433" t="str">
        <f>VLOOKUP(C357,'[11]List chuẩn'!$B$2:$D$512,3,0)</f>
        <v>Trần Tuyết Hồng</v>
      </c>
      <c r="H357" s="434">
        <f>VLOOKUP(E357,'[12]T6'!$B$6:$C$457,2,0)</f>
        <v>1999</v>
      </c>
      <c r="I357" s="434">
        <v>1990</v>
      </c>
      <c r="J357" s="450">
        <f t="shared" si="72"/>
        <v>9</v>
      </c>
      <c r="K357" s="450">
        <f t="shared" si="68"/>
        <v>9</v>
      </c>
      <c r="L357" s="450">
        <f t="shared" si="69"/>
        <v>0</v>
      </c>
      <c r="M357" s="450">
        <f t="shared" si="70"/>
        <v>0</v>
      </c>
      <c r="N357" s="450">
        <f t="shared" si="71"/>
        <v>0</v>
      </c>
      <c r="O357" s="451">
        <f t="shared" si="73"/>
        <v>58878</v>
      </c>
      <c r="P357" s="451">
        <f t="shared" si="74"/>
        <v>2944</v>
      </c>
      <c r="Q357" s="474">
        <f t="shared" si="75"/>
        <v>5888</v>
      </c>
      <c r="R357" s="475">
        <f t="shared" si="76"/>
        <v>67710</v>
      </c>
      <c r="S357" s="329">
        <v>0</v>
      </c>
      <c r="T357" s="476">
        <f t="shared" si="77"/>
        <v>67710</v>
      </c>
      <c r="U357" s="477" t="e">
        <f>[13]!vnd(T357)</f>
        <v>#NAME?</v>
      </c>
      <c r="V357" s="478" t="e">
        <f>[13]!vnd_us(R357)</f>
        <v>#NAME?</v>
      </c>
      <c r="W357" s="479">
        <f>VLOOKUP(F357,'[14]WC manor'!$F$7:$R$458,13,0)</f>
        <v>473869</v>
      </c>
      <c r="X357" s="476">
        <f t="shared" si="78"/>
        <v>-406159</v>
      </c>
      <c r="Y357" s="479">
        <f>VLOOKUP(F357,'[14]WC manor'!$F$7:$J$458,5,0)</f>
        <v>40</v>
      </c>
      <c r="Z357" s="476">
        <f t="shared" si="79"/>
        <v>-31</v>
      </c>
      <c r="AA357" s="484" t="str">
        <f>VLOOKUP(E357,'[12]T6'!$B$6:$F$457,5,0)</f>
        <v>Ngày 3/7 Mr.Ngọc đã kiểm tra lại, chỉ số đúng. </v>
      </c>
    </row>
    <row r="358" ht="16.5" customHeight="1" spans="1:27">
      <c r="A358" s="355">
        <v>0</v>
      </c>
      <c r="B358" s="271">
        <f t="shared" si="80"/>
        <v>352</v>
      </c>
      <c r="C358" s="271" t="s">
        <v>416</v>
      </c>
      <c r="D358" s="438">
        <v>1406110823</v>
      </c>
      <c r="E358" s="431" t="s">
        <v>416</v>
      </c>
      <c r="F358" s="432">
        <v>1406110823</v>
      </c>
      <c r="G358" s="433" t="str">
        <f>VLOOKUP(C358,'[11]List chuẩn'!$B$2:$D$512,3,0)</f>
        <v>Nguyễn Trương Kiếm Sơn/ Phạm Thị Thu Hà</v>
      </c>
      <c r="H358" s="434">
        <f>VLOOKUP(E358,'[12]T6'!$B$6:$C$457,2,0)</f>
        <v>4283</v>
      </c>
      <c r="I358" s="434">
        <v>4266</v>
      </c>
      <c r="J358" s="450">
        <f t="shared" si="72"/>
        <v>17</v>
      </c>
      <c r="K358" s="450">
        <f t="shared" si="68"/>
        <v>10</v>
      </c>
      <c r="L358" s="450">
        <f t="shared" si="69"/>
        <v>7</v>
      </c>
      <c r="M358" s="450">
        <f t="shared" si="70"/>
        <v>0</v>
      </c>
      <c r="N358" s="450">
        <f t="shared" si="71"/>
        <v>0</v>
      </c>
      <c r="O358" s="451">
        <f t="shared" si="73"/>
        <v>119488</v>
      </c>
      <c r="P358" s="451">
        <f t="shared" si="74"/>
        <v>5974</v>
      </c>
      <c r="Q358" s="474">
        <f t="shared" si="75"/>
        <v>11949</v>
      </c>
      <c r="R358" s="475">
        <f t="shared" si="76"/>
        <v>137411</v>
      </c>
      <c r="S358" s="329">
        <v>-137411</v>
      </c>
      <c r="T358" s="476">
        <f t="shared" si="77"/>
        <v>0</v>
      </c>
      <c r="U358" s="477" t="e">
        <f>[13]!vnd(T358)</f>
        <v>#NAME?</v>
      </c>
      <c r="V358" s="478" t="e">
        <f>[13]!vnd_us(R358)</f>
        <v>#NAME?</v>
      </c>
      <c r="W358" s="479">
        <f>VLOOKUP(F358,'[14]WC manor'!$F$7:$R$458,13,0)</f>
        <v>155177</v>
      </c>
      <c r="X358" s="476">
        <f t="shared" si="78"/>
        <v>-17766</v>
      </c>
      <c r="Y358" s="479">
        <f>VLOOKUP(F358,'[14]WC manor'!$F$7:$J$458,5,0)</f>
        <v>19</v>
      </c>
      <c r="Z358" s="476">
        <f t="shared" si="79"/>
        <v>-2</v>
      </c>
      <c r="AA358" s="484">
        <f>VLOOKUP(E358,'[12]T6'!$B$6:$F$457,5,0)</f>
        <v>0</v>
      </c>
    </row>
    <row r="359" ht="16.5" customHeight="1" spans="1:27">
      <c r="A359" s="355">
        <v>0</v>
      </c>
      <c r="B359" s="271">
        <f t="shared" si="80"/>
        <v>353</v>
      </c>
      <c r="C359" s="271" t="s">
        <v>417</v>
      </c>
      <c r="D359" s="438">
        <v>1406111709</v>
      </c>
      <c r="E359" s="431" t="s">
        <v>417</v>
      </c>
      <c r="F359" s="432">
        <v>1406111709</v>
      </c>
      <c r="G359" s="433" t="str">
        <f>VLOOKUP(C359,'[11]List chuẩn'!$B$2:$D$512,3,0)</f>
        <v>Hồ Ngàn Chi</v>
      </c>
      <c r="H359" s="434">
        <f>VLOOKUP(E359,'[12]T6'!$B$6:$C$457,2,0)</f>
        <v>2826</v>
      </c>
      <c r="I359" s="434">
        <v>2806</v>
      </c>
      <c r="J359" s="450">
        <f t="shared" si="72"/>
        <v>20</v>
      </c>
      <c r="K359" s="450">
        <f t="shared" si="68"/>
        <v>10</v>
      </c>
      <c r="L359" s="450">
        <f t="shared" si="69"/>
        <v>10</v>
      </c>
      <c r="M359" s="450">
        <f t="shared" si="70"/>
        <v>0</v>
      </c>
      <c r="N359" s="450">
        <f t="shared" si="71"/>
        <v>0</v>
      </c>
      <c r="O359" s="451">
        <f t="shared" si="73"/>
        <v>142660</v>
      </c>
      <c r="P359" s="451">
        <f t="shared" si="74"/>
        <v>7133</v>
      </c>
      <c r="Q359" s="474">
        <f t="shared" si="75"/>
        <v>14266</v>
      </c>
      <c r="R359" s="475">
        <f t="shared" si="76"/>
        <v>164059</v>
      </c>
      <c r="S359" s="329">
        <v>-164059</v>
      </c>
      <c r="T359" s="476">
        <f t="shared" si="77"/>
        <v>0</v>
      </c>
      <c r="U359" s="477" t="e">
        <f>[13]!vnd(T359)</f>
        <v>#NAME?</v>
      </c>
      <c r="V359" s="478" t="e">
        <f>[13]!vnd_us(R359)</f>
        <v>#NAME?</v>
      </c>
      <c r="W359" s="479">
        <f>VLOOKUP(F359,'[14]WC manor'!$F$7:$R$458,13,0)</f>
        <v>119646</v>
      </c>
      <c r="X359" s="476">
        <f t="shared" si="78"/>
        <v>44413</v>
      </c>
      <c r="Y359" s="479">
        <f>VLOOKUP(F359,'[14]WC manor'!$F$7:$J$458,5,0)</f>
        <v>15</v>
      </c>
      <c r="Z359" s="476">
        <f t="shared" si="79"/>
        <v>5</v>
      </c>
      <c r="AA359" s="484">
        <f>VLOOKUP(E359,'[12]T6'!$B$6:$F$457,5,0)</f>
        <v>0</v>
      </c>
    </row>
    <row r="360" s="220" customFormat="1" ht="16.5" customHeight="1" spans="1:27">
      <c r="A360" s="271">
        <v>0</v>
      </c>
      <c r="B360" s="271">
        <f t="shared" si="80"/>
        <v>354</v>
      </c>
      <c r="C360" s="271" t="s">
        <v>418</v>
      </c>
      <c r="D360" s="438">
        <v>1406111710</v>
      </c>
      <c r="E360" s="431" t="s">
        <v>418</v>
      </c>
      <c r="F360" s="432">
        <v>1406111710</v>
      </c>
      <c r="G360" s="433" t="str">
        <f>VLOOKUP(C360,'[11]List chuẩn'!$B$2:$D$512,3,0)</f>
        <v>Nguyễn Mai Lan</v>
      </c>
      <c r="H360" s="434">
        <f>VLOOKUP(E360,'[12]T6'!$B$6:$C$457,2,0)</f>
        <v>3205</v>
      </c>
      <c r="I360" s="434">
        <v>3167</v>
      </c>
      <c r="J360" s="450">
        <f t="shared" si="72"/>
        <v>38</v>
      </c>
      <c r="K360" s="450">
        <f t="shared" si="68"/>
        <v>10</v>
      </c>
      <c r="L360" s="450">
        <f t="shared" si="69"/>
        <v>10</v>
      </c>
      <c r="M360" s="450">
        <f t="shared" si="70"/>
        <v>10</v>
      </c>
      <c r="N360" s="450">
        <f t="shared" si="71"/>
        <v>8</v>
      </c>
      <c r="O360" s="451">
        <f t="shared" si="73"/>
        <v>377168</v>
      </c>
      <c r="P360" s="451">
        <f t="shared" si="74"/>
        <v>18858</v>
      </c>
      <c r="Q360" s="474">
        <f t="shared" si="75"/>
        <v>37717</v>
      </c>
      <c r="R360" s="475">
        <f t="shared" si="76"/>
        <v>433743</v>
      </c>
      <c r="S360" s="329">
        <v>413680</v>
      </c>
      <c r="T360" s="476">
        <f t="shared" si="77"/>
        <v>847423</v>
      </c>
      <c r="U360" s="477" t="e">
        <f>[13]!vnd(T360)</f>
        <v>#NAME?</v>
      </c>
      <c r="V360" s="478" t="e">
        <f>[13]!vnd_us(R360)</f>
        <v>#NAME?</v>
      </c>
      <c r="W360" s="479">
        <f>VLOOKUP(F360,'[14]WC manor'!$F$7:$R$458,13,0)</f>
        <v>413680</v>
      </c>
      <c r="X360" s="476">
        <f t="shared" si="78"/>
        <v>20063</v>
      </c>
      <c r="Y360" s="479">
        <f>VLOOKUP(F360,'[14]WC manor'!$F$7:$J$458,5,0)</f>
        <v>37</v>
      </c>
      <c r="Z360" s="476">
        <f t="shared" si="79"/>
        <v>1</v>
      </c>
      <c r="AA360" s="484">
        <f>VLOOKUP(E360,'[12]T6'!$B$6:$F$457,5,0)</f>
        <v>0</v>
      </c>
    </row>
    <row r="361" s="220" customFormat="1" ht="16.5" customHeight="1" spans="1:27">
      <c r="A361" s="271"/>
      <c r="B361" s="271">
        <f t="shared" si="80"/>
        <v>355</v>
      </c>
      <c r="C361" s="271" t="s">
        <v>419</v>
      </c>
      <c r="D361" s="438">
        <v>1406110826</v>
      </c>
      <c r="E361" s="431" t="s">
        <v>419</v>
      </c>
      <c r="F361" s="432">
        <v>1406110826</v>
      </c>
      <c r="G361" s="433" t="str">
        <f>VLOOKUP(C361,'[11]List chuẩn'!$B$2:$D$512,3,0)</f>
        <v>Nguyễn Anh Tuấn</v>
      </c>
      <c r="H361" s="434">
        <f>VLOOKUP(E361,'[12]T6'!$B$6:$C$457,2,0)</f>
        <v>4589</v>
      </c>
      <c r="I361" s="434">
        <v>4576</v>
      </c>
      <c r="J361" s="450">
        <f t="shared" si="72"/>
        <v>13</v>
      </c>
      <c r="K361" s="450">
        <f t="shared" si="68"/>
        <v>10</v>
      </c>
      <c r="L361" s="450">
        <f t="shared" si="69"/>
        <v>3</v>
      </c>
      <c r="M361" s="450">
        <f t="shared" si="70"/>
        <v>0</v>
      </c>
      <c r="N361" s="450">
        <f t="shared" si="71"/>
        <v>0</v>
      </c>
      <c r="O361" s="451">
        <f t="shared" si="73"/>
        <v>88592</v>
      </c>
      <c r="P361" s="451">
        <f t="shared" si="74"/>
        <v>4430</v>
      </c>
      <c r="Q361" s="474">
        <f t="shared" si="75"/>
        <v>8859</v>
      </c>
      <c r="R361" s="475">
        <f t="shared" si="76"/>
        <v>101881</v>
      </c>
      <c r="S361" s="329">
        <v>196813</v>
      </c>
      <c r="T361" s="476">
        <f t="shared" si="77"/>
        <v>298694</v>
      </c>
      <c r="U361" s="477" t="e">
        <f>[13]!vnd(T361)</f>
        <v>#NAME?</v>
      </c>
      <c r="V361" s="478" t="e">
        <f>[13]!vnd_us(R361)</f>
        <v>#NAME?</v>
      </c>
      <c r="W361" s="479">
        <f>VLOOKUP(F361,'[14]WC manor'!$F$7:$R$458,13,0)</f>
        <v>196813</v>
      </c>
      <c r="X361" s="476">
        <f t="shared" si="78"/>
        <v>-94932</v>
      </c>
      <c r="Y361" s="479">
        <f>VLOOKUP(F361,'[14]WC manor'!$F$7:$J$458,5,0)</f>
        <v>23</v>
      </c>
      <c r="Z361" s="476">
        <f t="shared" si="79"/>
        <v>-10</v>
      </c>
      <c r="AA361" s="484" t="str">
        <f>VLOOKUP(E361,'[12]T6'!$B$6:$F$457,5,0)</f>
        <v>Ngày 3/7 Mr.Ngọc đã kiểm tra lại, chỉ số đúng. </v>
      </c>
    </row>
    <row r="362" ht="16.5" customHeight="1" spans="1:27">
      <c r="A362" s="355">
        <v>0</v>
      </c>
      <c r="B362" s="271">
        <f t="shared" si="80"/>
        <v>356</v>
      </c>
      <c r="C362" s="271" t="s">
        <v>420</v>
      </c>
      <c r="D362" s="438">
        <v>1406110827</v>
      </c>
      <c r="E362" s="431" t="s">
        <v>420</v>
      </c>
      <c r="F362" s="432">
        <v>1406110827</v>
      </c>
      <c r="G362" s="433" t="str">
        <f>VLOOKUP(C362,'[11]List chuẩn'!$B$2:$D$512,3,0)</f>
        <v>Đào Thị Thương</v>
      </c>
      <c r="H362" s="434">
        <f>VLOOKUP(E362,'[12]T6'!$B$6:$C$457,2,0)</f>
        <v>3086</v>
      </c>
      <c r="I362" s="434">
        <v>3055</v>
      </c>
      <c r="J362" s="450">
        <f t="shared" si="72"/>
        <v>31</v>
      </c>
      <c r="K362" s="450">
        <f t="shared" si="68"/>
        <v>10</v>
      </c>
      <c r="L362" s="450">
        <f t="shared" si="69"/>
        <v>10</v>
      </c>
      <c r="M362" s="450">
        <f t="shared" si="70"/>
        <v>10</v>
      </c>
      <c r="N362" s="450">
        <f t="shared" si="71"/>
        <v>1</v>
      </c>
      <c r="O362" s="451">
        <f t="shared" si="73"/>
        <v>255046</v>
      </c>
      <c r="P362" s="451">
        <f t="shared" si="74"/>
        <v>12752</v>
      </c>
      <c r="Q362" s="474">
        <f t="shared" si="75"/>
        <v>25505</v>
      </c>
      <c r="R362" s="475">
        <f t="shared" si="76"/>
        <v>293303</v>
      </c>
      <c r="S362" s="329">
        <v>0</v>
      </c>
      <c r="T362" s="476">
        <f t="shared" si="77"/>
        <v>293303</v>
      </c>
      <c r="U362" s="477" t="e">
        <f>[13]!vnd(T362)</f>
        <v>#NAME?</v>
      </c>
      <c r="V362" s="478" t="e">
        <f>[13]!vnd_us(R362)</f>
        <v>#NAME?</v>
      </c>
      <c r="W362" s="479">
        <f>VLOOKUP(F362,'[14]WC manor'!$F$7:$R$458,13,0)</f>
        <v>293303</v>
      </c>
      <c r="X362" s="476">
        <f t="shared" si="78"/>
        <v>0</v>
      </c>
      <c r="Y362" s="479">
        <f>VLOOKUP(F362,'[14]WC manor'!$F$7:$J$458,5,0)</f>
        <v>31</v>
      </c>
      <c r="Z362" s="476">
        <f t="shared" si="79"/>
        <v>0</v>
      </c>
      <c r="AA362" s="484">
        <f>VLOOKUP(E362,'[12]T6'!$B$6:$F$457,5,0)</f>
        <v>0</v>
      </c>
    </row>
    <row r="363" s="220" customFormat="1" ht="16.5" customHeight="1" spans="1:27">
      <c r="A363" s="271">
        <v>0</v>
      </c>
      <c r="B363" s="271">
        <f t="shared" si="80"/>
        <v>357</v>
      </c>
      <c r="C363" s="271" t="s">
        <v>421</v>
      </c>
      <c r="D363" s="438">
        <v>1406110828</v>
      </c>
      <c r="E363" s="431" t="s">
        <v>421</v>
      </c>
      <c r="F363" s="432">
        <v>1406110828</v>
      </c>
      <c r="G363" s="433" t="str">
        <f>VLOOKUP(C363,'[11]List chuẩn'!$B$2:$D$512,3,0)</f>
        <v>Đặng Quốc Sơn</v>
      </c>
      <c r="H363" s="434">
        <f>VLOOKUP(E363,'[12]T6'!$B$6:$C$457,2,0)</f>
        <v>3267</v>
      </c>
      <c r="I363" s="434">
        <v>3253</v>
      </c>
      <c r="J363" s="450">
        <f t="shared" si="72"/>
        <v>14</v>
      </c>
      <c r="K363" s="450">
        <f t="shared" si="68"/>
        <v>10</v>
      </c>
      <c r="L363" s="450">
        <f t="shared" si="69"/>
        <v>4</v>
      </c>
      <c r="M363" s="450">
        <f t="shared" si="70"/>
        <v>0</v>
      </c>
      <c r="N363" s="450">
        <f t="shared" si="71"/>
        <v>0</v>
      </c>
      <c r="O363" s="451">
        <f t="shared" si="73"/>
        <v>96316</v>
      </c>
      <c r="P363" s="451">
        <f t="shared" si="74"/>
        <v>4816</v>
      </c>
      <c r="Q363" s="474">
        <f t="shared" si="75"/>
        <v>9632</v>
      </c>
      <c r="R363" s="475">
        <f t="shared" si="76"/>
        <v>110764</v>
      </c>
      <c r="S363" s="329">
        <v>-110764</v>
      </c>
      <c r="T363" s="476">
        <f t="shared" si="77"/>
        <v>0</v>
      </c>
      <c r="U363" s="477" t="e">
        <f>[13]!vnd(T363)</f>
        <v>#NAME?</v>
      </c>
      <c r="V363" s="478" t="e">
        <f>[13]!vnd_us(R363)</f>
        <v>#NAME?</v>
      </c>
      <c r="W363" s="479">
        <f>VLOOKUP(F363,'[14]WC manor'!$F$7:$R$458,13,0)</f>
        <v>101881</v>
      </c>
      <c r="X363" s="476">
        <f t="shared" si="78"/>
        <v>8883</v>
      </c>
      <c r="Y363" s="479">
        <f>VLOOKUP(F363,'[14]WC manor'!$F$7:$J$458,5,0)</f>
        <v>13</v>
      </c>
      <c r="Z363" s="476">
        <f t="shared" si="79"/>
        <v>1</v>
      </c>
      <c r="AA363" s="484">
        <f>VLOOKUP(E363,'[12]T6'!$B$6:$F$457,5,0)</f>
        <v>0</v>
      </c>
    </row>
    <row r="364" ht="16.5" customHeight="1" spans="1:27">
      <c r="A364" s="355">
        <v>0</v>
      </c>
      <c r="B364" s="271">
        <f t="shared" si="80"/>
        <v>358</v>
      </c>
      <c r="C364" s="271" t="s">
        <v>422</v>
      </c>
      <c r="D364" s="438">
        <v>1406111711</v>
      </c>
      <c r="E364" s="431" t="s">
        <v>422</v>
      </c>
      <c r="F364" s="432">
        <v>1406111711</v>
      </c>
      <c r="G364" s="433" t="str">
        <f>VLOOKUP(C364,'[11]List chuẩn'!$B$2:$D$512,3,0)</f>
        <v>Nguyễn Thị Hồng Thuý</v>
      </c>
      <c r="H364" s="434">
        <f>VLOOKUP(E364,'[12]T6'!$B$6:$C$457,2,0)</f>
        <v>3444</v>
      </c>
      <c r="I364" s="434">
        <v>3422</v>
      </c>
      <c r="J364" s="450">
        <f t="shared" si="72"/>
        <v>22</v>
      </c>
      <c r="K364" s="450">
        <f t="shared" si="68"/>
        <v>10</v>
      </c>
      <c r="L364" s="450">
        <f t="shared" si="69"/>
        <v>10</v>
      </c>
      <c r="M364" s="450">
        <f t="shared" si="70"/>
        <v>2</v>
      </c>
      <c r="N364" s="450">
        <f t="shared" si="71"/>
        <v>0</v>
      </c>
      <c r="O364" s="451">
        <f t="shared" si="73"/>
        <v>161648</v>
      </c>
      <c r="P364" s="451">
        <f t="shared" si="74"/>
        <v>8082</v>
      </c>
      <c r="Q364" s="474">
        <f t="shared" si="75"/>
        <v>16165</v>
      </c>
      <c r="R364" s="475">
        <f t="shared" si="76"/>
        <v>185895</v>
      </c>
      <c r="S364" s="329">
        <v>327378</v>
      </c>
      <c r="T364" s="476">
        <f t="shared" si="77"/>
        <v>513273</v>
      </c>
      <c r="U364" s="477" t="e">
        <f>[13]!vnd(T364)</f>
        <v>#NAME?</v>
      </c>
      <c r="V364" s="478" t="e">
        <f>[13]!vnd_us(R364)</f>
        <v>#NAME?</v>
      </c>
      <c r="W364" s="479">
        <f>VLOOKUP(F364,'[14]WC manor'!$F$7:$R$458,13,0)</f>
        <v>207732</v>
      </c>
      <c r="X364" s="476">
        <f t="shared" si="78"/>
        <v>-21837</v>
      </c>
      <c r="Y364" s="479">
        <f>VLOOKUP(F364,'[14]WC manor'!$F$7:$J$458,5,0)</f>
        <v>24</v>
      </c>
      <c r="Z364" s="476">
        <f t="shared" si="79"/>
        <v>-2</v>
      </c>
      <c r="AA364" s="484">
        <f>VLOOKUP(E364,'[12]T6'!$B$6:$F$457,5,0)</f>
        <v>0</v>
      </c>
    </row>
    <row r="365" s="390" customFormat="1" ht="16.5" customHeight="1" spans="1:27">
      <c r="A365" s="436">
        <v>0</v>
      </c>
      <c r="B365" s="271">
        <f t="shared" si="80"/>
        <v>359</v>
      </c>
      <c r="C365" s="271" t="s">
        <v>423</v>
      </c>
      <c r="D365" s="438">
        <v>1406111712</v>
      </c>
      <c r="E365" s="431" t="s">
        <v>423</v>
      </c>
      <c r="F365" s="432">
        <v>1406111712</v>
      </c>
      <c r="G365" s="433" t="str">
        <f>VLOOKUP(C365,'[11]List chuẩn'!$B$2:$D$512,3,0)</f>
        <v>Trần Thị  Cúc</v>
      </c>
      <c r="H365" s="434">
        <f>VLOOKUP(E365,'[12]T6'!$B$6:$C$457,2,0)</f>
        <v>1835</v>
      </c>
      <c r="I365" s="434">
        <v>1817</v>
      </c>
      <c r="J365" s="450">
        <f t="shared" si="72"/>
        <v>18</v>
      </c>
      <c r="K365" s="450">
        <f t="shared" si="68"/>
        <v>10</v>
      </c>
      <c r="L365" s="450">
        <f t="shared" si="69"/>
        <v>8</v>
      </c>
      <c r="M365" s="450">
        <f t="shared" si="70"/>
        <v>0</v>
      </c>
      <c r="N365" s="450">
        <f t="shared" si="71"/>
        <v>0</v>
      </c>
      <c r="O365" s="451">
        <f t="shared" si="73"/>
        <v>127212</v>
      </c>
      <c r="P365" s="451">
        <f t="shared" si="74"/>
        <v>6361</v>
      </c>
      <c r="Q365" s="474">
        <f t="shared" si="75"/>
        <v>12721</v>
      </c>
      <c r="R365" s="475">
        <f t="shared" si="76"/>
        <v>146294</v>
      </c>
      <c r="S365" s="329">
        <v>-146294</v>
      </c>
      <c r="T365" s="476">
        <f t="shared" si="77"/>
        <v>0</v>
      </c>
      <c r="U365" s="477" t="e">
        <f>[13]!vnd(T365)</f>
        <v>#NAME?</v>
      </c>
      <c r="V365" s="478" t="e">
        <f>[13]!vnd_us(R365)</f>
        <v>#NAME?</v>
      </c>
      <c r="W365" s="479">
        <f>VLOOKUP(F365,'[14]WC manor'!$F$7:$R$458,13,0)</f>
        <v>137411</v>
      </c>
      <c r="X365" s="476">
        <f t="shared" si="78"/>
        <v>8883</v>
      </c>
      <c r="Y365" s="479">
        <f>VLOOKUP(F365,'[14]WC manor'!$F$7:$J$458,5,0)</f>
        <v>17</v>
      </c>
      <c r="Z365" s="476">
        <f t="shared" si="79"/>
        <v>1</v>
      </c>
      <c r="AA365" s="484">
        <f>VLOOKUP(E365,'[12]T6'!$B$6:$F$457,5,0)</f>
        <v>0</v>
      </c>
    </row>
    <row r="366" ht="16.5" customHeight="1" spans="1:27">
      <c r="A366" s="436">
        <v>1</v>
      </c>
      <c r="B366" s="271">
        <f t="shared" si="80"/>
        <v>360</v>
      </c>
      <c r="C366" s="271" t="s">
        <v>424</v>
      </c>
      <c r="D366" s="438">
        <v>1406111713</v>
      </c>
      <c r="E366" s="431" t="s">
        <v>424</v>
      </c>
      <c r="F366" s="432">
        <v>1406111713</v>
      </c>
      <c r="G366" s="433" t="str">
        <f>VLOOKUP(C366,'[11]List chuẩn'!$B$2:$D$512,3,0)</f>
        <v>Hoàng Hồng Giang</v>
      </c>
      <c r="H366" s="434">
        <f>VLOOKUP(E366,'[12]T6'!$B$6:$C$457,2,0)</f>
        <v>3015</v>
      </c>
      <c r="I366" s="434">
        <v>2996</v>
      </c>
      <c r="J366" s="450">
        <f t="shared" si="72"/>
        <v>19</v>
      </c>
      <c r="K366" s="450">
        <f t="shared" si="68"/>
        <v>10</v>
      </c>
      <c r="L366" s="450">
        <f t="shared" si="69"/>
        <v>9</v>
      </c>
      <c r="M366" s="450">
        <f t="shared" si="70"/>
        <v>0</v>
      </c>
      <c r="N366" s="450">
        <f t="shared" si="71"/>
        <v>0</v>
      </c>
      <c r="O366" s="451">
        <f t="shared" si="73"/>
        <v>134936</v>
      </c>
      <c r="P366" s="451">
        <f t="shared" si="74"/>
        <v>6747</v>
      </c>
      <c r="Q366" s="474">
        <f t="shared" si="75"/>
        <v>13494</v>
      </c>
      <c r="R366" s="475">
        <f t="shared" si="76"/>
        <v>155177</v>
      </c>
      <c r="S366" s="329">
        <v>0</v>
      </c>
      <c r="T366" s="476">
        <f t="shared" si="77"/>
        <v>155177</v>
      </c>
      <c r="U366" s="477" t="e">
        <f>[13]!vnd(T366)</f>
        <v>#NAME?</v>
      </c>
      <c r="V366" s="478" t="e">
        <f>[13]!vnd_us(R366)</f>
        <v>#NAME?</v>
      </c>
      <c r="W366" s="479">
        <f>VLOOKUP(F366,'[14]WC manor'!$F$7:$R$458,13,0)</f>
        <v>155177</v>
      </c>
      <c r="X366" s="476">
        <f t="shared" si="78"/>
        <v>0</v>
      </c>
      <c r="Y366" s="479">
        <f>VLOOKUP(F366,'[14]WC manor'!$F$7:$J$458,5,0)</f>
        <v>19</v>
      </c>
      <c r="Z366" s="476">
        <f t="shared" si="79"/>
        <v>0</v>
      </c>
      <c r="AA366" s="484">
        <f>VLOOKUP(E366,'[12]T6'!$B$6:$F$457,5,0)</f>
        <v>0</v>
      </c>
    </row>
    <row r="367" s="220" customFormat="1" ht="16.5" customHeight="1" spans="1:27">
      <c r="A367" s="271">
        <v>0</v>
      </c>
      <c r="B367" s="271">
        <f t="shared" si="80"/>
        <v>361</v>
      </c>
      <c r="C367" s="271" t="s">
        <v>425</v>
      </c>
      <c r="D367" s="438">
        <v>1406111714</v>
      </c>
      <c r="E367" s="431" t="s">
        <v>425</v>
      </c>
      <c r="F367" s="432">
        <v>1406111714</v>
      </c>
      <c r="G367" s="433" t="str">
        <f>VLOOKUP(C367,'[11]List chuẩn'!$B$2:$D$512,3,0)</f>
        <v>Nguyễn Huy Hoàng</v>
      </c>
      <c r="H367" s="434">
        <f>VLOOKUP(E367,'[12]T6'!$B$6:$C$457,2,0)</f>
        <v>2706</v>
      </c>
      <c r="I367" s="434">
        <v>2687</v>
      </c>
      <c r="J367" s="450">
        <f t="shared" si="72"/>
        <v>19</v>
      </c>
      <c r="K367" s="450">
        <f t="shared" si="68"/>
        <v>10</v>
      </c>
      <c r="L367" s="450">
        <f t="shared" si="69"/>
        <v>9</v>
      </c>
      <c r="M367" s="450">
        <f t="shared" si="70"/>
        <v>0</v>
      </c>
      <c r="N367" s="450">
        <f t="shared" si="71"/>
        <v>0</v>
      </c>
      <c r="O367" s="451">
        <f t="shared" si="73"/>
        <v>134936</v>
      </c>
      <c r="P367" s="451">
        <f t="shared" si="74"/>
        <v>6747</v>
      </c>
      <c r="Q367" s="474">
        <f t="shared" si="75"/>
        <v>13494</v>
      </c>
      <c r="R367" s="475">
        <f t="shared" si="76"/>
        <v>155177</v>
      </c>
      <c r="S367" s="329">
        <v>0</v>
      </c>
      <c r="T367" s="476">
        <f t="shared" si="77"/>
        <v>155177</v>
      </c>
      <c r="U367" s="477" t="e">
        <f>[13]!vnd(T367)</f>
        <v>#NAME?</v>
      </c>
      <c r="V367" s="478" t="e">
        <f>[13]!vnd_us(R367)</f>
        <v>#NAME?</v>
      </c>
      <c r="W367" s="479">
        <f>VLOOKUP(F367,'[14]WC manor'!$F$7:$R$458,13,0)</f>
        <v>174977</v>
      </c>
      <c r="X367" s="476">
        <f t="shared" si="78"/>
        <v>-19800</v>
      </c>
      <c r="Y367" s="479">
        <f>VLOOKUP(F367,'[14]WC manor'!$F$7:$J$458,5,0)</f>
        <v>21</v>
      </c>
      <c r="Z367" s="476">
        <f t="shared" si="79"/>
        <v>-2</v>
      </c>
      <c r="AA367" s="484">
        <f>VLOOKUP(E367,'[12]T6'!$B$6:$F$457,5,0)</f>
        <v>0</v>
      </c>
    </row>
    <row r="368" ht="16.5" customHeight="1" spans="1:27">
      <c r="A368" s="355">
        <v>0</v>
      </c>
      <c r="B368" s="271">
        <f t="shared" si="80"/>
        <v>362</v>
      </c>
      <c r="C368" s="271" t="s">
        <v>426</v>
      </c>
      <c r="D368" s="438">
        <v>1406111715</v>
      </c>
      <c r="E368" s="431" t="s">
        <v>426</v>
      </c>
      <c r="F368" s="432">
        <v>1406111715</v>
      </c>
      <c r="G368" s="433" t="str">
        <f>VLOOKUP(C368,'[11]List chuẩn'!$B$2:$D$512,3,0)</f>
        <v>Lê Thuận Yến</v>
      </c>
      <c r="H368" s="434">
        <f>VLOOKUP(E368,'[12]T6'!$B$6:$C$457,2,0)</f>
        <v>4188</v>
      </c>
      <c r="I368" s="434">
        <v>4179</v>
      </c>
      <c r="J368" s="450">
        <f t="shared" si="72"/>
        <v>9</v>
      </c>
      <c r="K368" s="450">
        <f t="shared" si="68"/>
        <v>9</v>
      </c>
      <c r="L368" s="450">
        <f t="shared" si="69"/>
        <v>0</v>
      </c>
      <c r="M368" s="450">
        <f t="shared" si="70"/>
        <v>0</v>
      </c>
      <c r="N368" s="450">
        <f t="shared" si="71"/>
        <v>0</v>
      </c>
      <c r="O368" s="451">
        <f t="shared" si="73"/>
        <v>58878</v>
      </c>
      <c r="P368" s="451">
        <f t="shared" si="74"/>
        <v>2944</v>
      </c>
      <c r="Q368" s="474">
        <f t="shared" si="75"/>
        <v>5888</v>
      </c>
      <c r="R368" s="475">
        <f t="shared" si="76"/>
        <v>67710</v>
      </c>
      <c r="S368" s="329">
        <v>346073</v>
      </c>
      <c r="T368" s="476">
        <f t="shared" si="77"/>
        <v>413783</v>
      </c>
      <c r="U368" s="477" t="e">
        <f>[13]!vnd(T368)</f>
        <v>#NAME?</v>
      </c>
      <c r="V368" s="478" t="e">
        <f>[13]!vnd_us(R368)</f>
        <v>#NAME?</v>
      </c>
      <c r="W368" s="479">
        <f>VLOOKUP(F368,'[14]WC manor'!$F$7:$R$458,13,0)</f>
        <v>52663</v>
      </c>
      <c r="X368" s="476">
        <f t="shared" si="78"/>
        <v>15047</v>
      </c>
      <c r="Y368" s="479">
        <f>VLOOKUP(F368,'[14]WC manor'!$F$7:$J$458,5,0)</f>
        <v>7</v>
      </c>
      <c r="Z368" s="476">
        <f t="shared" si="79"/>
        <v>2</v>
      </c>
      <c r="AA368" s="484">
        <f>VLOOKUP(E368,'[12]T6'!$B$6:$F$457,5,0)</f>
        <v>0</v>
      </c>
    </row>
    <row r="369" s="220" customFormat="1" ht="16.5" customHeight="1" spans="1:27">
      <c r="A369" s="271"/>
      <c r="B369" s="271">
        <f t="shared" si="80"/>
        <v>363</v>
      </c>
      <c r="C369" s="271" t="s">
        <v>427</v>
      </c>
      <c r="D369" s="438">
        <v>1406111649</v>
      </c>
      <c r="E369" s="516" t="s">
        <v>427</v>
      </c>
      <c r="F369" s="432">
        <v>1406111649</v>
      </c>
      <c r="G369" s="433" t="str">
        <f>VLOOKUP(C369,'[11]List chuẩn'!$B$2:$D$512,3,0)</f>
        <v>Nguyễn Thế Anh</v>
      </c>
      <c r="H369" s="434">
        <f>VLOOKUP(E369,'[12]T6'!$B$6:$C$457,2,0)</f>
        <v>1604</v>
      </c>
      <c r="I369" s="434">
        <v>1588</v>
      </c>
      <c r="J369" s="450">
        <f t="shared" si="72"/>
        <v>16</v>
      </c>
      <c r="K369" s="450">
        <f t="shared" si="68"/>
        <v>10</v>
      </c>
      <c r="L369" s="450">
        <f t="shared" si="69"/>
        <v>6</v>
      </c>
      <c r="M369" s="450">
        <f t="shared" si="70"/>
        <v>0</v>
      </c>
      <c r="N369" s="450">
        <f t="shared" si="71"/>
        <v>0</v>
      </c>
      <c r="O369" s="451">
        <f t="shared" si="73"/>
        <v>111764</v>
      </c>
      <c r="P369" s="451">
        <f t="shared" si="74"/>
        <v>5588</v>
      </c>
      <c r="Q369" s="474">
        <f t="shared" si="75"/>
        <v>11176</v>
      </c>
      <c r="R369" s="475">
        <f t="shared" si="76"/>
        <v>128528</v>
      </c>
      <c r="S369" s="329">
        <v>285741</v>
      </c>
      <c r="T369" s="476">
        <f t="shared" si="77"/>
        <v>414269</v>
      </c>
      <c r="U369" s="477" t="e">
        <f>[13]!vnd(T369)</f>
        <v>#NAME?</v>
      </c>
      <c r="V369" s="478" t="e">
        <f>[13]!vnd_us(R369)</f>
        <v>#NAME?</v>
      </c>
      <c r="W369" s="479">
        <f>VLOOKUP(F369,'[14]WC manor'!$F$7:$R$458,13,0)</f>
        <v>110764</v>
      </c>
      <c r="X369" s="476">
        <f t="shared" si="78"/>
        <v>17764</v>
      </c>
      <c r="Y369" s="479">
        <f>VLOOKUP(F369,'[14]WC manor'!$F$7:$J$458,5,0)</f>
        <v>14</v>
      </c>
      <c r="Z369" s="476">
        <f t="shared" si="79"/>
        <v>2</v>
      </c>
      <c r="AA369" s="484">
        <f>VLOOKUP(E369,'[12]T6'!$B$6:$F$457,5,0)</f>
        <v>0</v>
      </c>
    </row>
    <row r="370" s="220" customFormat="1" ht="16.5" customHeight="1" spans="1:27">
      <c r="A370" s="271"/>
      <c r="B370" s="271">
        <f t="shared" si="80"/>
        <v>364</v>
      </c>
      <c r="C370" s="271" t="s">
        <v>428</v>
      </c>
      <c r="D370" s="438">
        <v>1406111650</v>
      </c>
      <c r="E370" s="516" t="s">
        <v>428</v>
      </c>
      <c r="F370" s="432">
        <v>1406111650</v>
      </c>
      <c r="G370" s="433" t="str">
        <f>VLOOKUP(C370,'[11]List chuẩn'!$B$2:$D$512,3,0)</f>
        <v>Dương Hải Hưng</v>
      </c>
      <c r="H370" s="434">
        <f>VLOOKUP(E370,'[12]T6'!$B$6:$C$457,2,0)</f>
        <v>402</v>
      </c>
      <c r="I370" s="434">
        <v>367</v>
      </c>
      <c r="J370" s="450">
        <f t="shared" si="72"/>
        <v>35</v>
      </c>
      <c r="K370" s="450">
        <f t="shared" si="68"/>
        <v>10</v>
      </c>
      <c r="L370" s="450">
        <f t="shared" si="69"/>
        <v>10</v>
      </c>
      <c r="M370" s="450">
        <f t="shared" si="70"/>
        <v>10</v>
      </c>
      <c r="N370" s="450">
        <f t="shared" si="71"/>
        <v>5</v>
      </c>
      <c r="O370" s="451">
        <f t="shared" si="73"/>
        <v>324830</v>
      </c>
      <c r="P370" s="451">
        <f t="shared" si="74"/>
        <v>16242</v>
      </c>
      <c r="Q370" s="474">
        <f t="shared" si="75"/>
        <v>32483</v>
      </c>
      <c r="R370" s="475">
        <f t="shared" si="76"/>
        <v>373555</v>
      </c>
      <c r="S370" s="329">
        <v>0</v>
      </c>
      <c r="T370" s="476">
        <f t="shared" si="77"/>
        <v>373555</v>
      </c>
      <c r="U370" s="477" t="e">
        <f>[13]!vnd(T370)</f>
        <v>#NAME?</v>
      </c>
      <c r="V370" s="478" t="e">
        <f>[13]!vnd_us(R370)</f>
        <v>#NAME?</v>
      </c>
      <c r="W370" s="479">
        <f>VLOOKUP(F370,'[14]WC manor'!$F$7:$R$458,13,0)</f>
        <v>333429</v>
      </c>
      <c r="X370" s="476">
        <f t="shared" si="78"/>
        <v>40126</v>
      </c>
      <c r="Y370" s="479">
        <f>VLOOKUP(F370,'[14]WC manor'!$F$7:$J$458,5,0)</f>
        <v>33</v>
      </c>
      <c r="Z370" s="476">
        <f t="shared" si="79"/>
        <v>2</v>
      </c>
      <c r="AA370" s="484">
        <f>VLOOKUP(E370,'[12]T6'!$B$6:$F$457,5,0)</f>
        <v>0</v>
      </c>
    </row>
    <row r="371" ht="16.5" customHeight="1" spans="1:27">
      <c r="A371" s="355">
        <v>0</v>
      </c>
      <c r="B371" s="271">
        <f t="shared" si="80"/>
        <v>365</v>
      </c>
      <c r="C371" s="271" t="s">
        <v>429</v>
      </c>
      <c r="D371" s="438">
        <v>1406110833</v>
      </c>
      <c r="E371" s="431" t="s">
        <v>429</v>
      </c>
      <c r="F371" s="432">
        <v>1406110833</v>
      </c>
      <c r="G371" s="433" t="str">
        <f>VLOOKUP(C371,'[11]List chuẩn'!$B$2:$D$512,3,0)</f>
        <v>Nguyễn Thu Nga</v>
      </c>
      <c r="H371" s="434">
        <f>VLOOKUP(E371,'[12]T6'!$B$6:$C$457,2,0)</f>
        <v>3055</v>
      </c>
      <c r="I371" s="434">
        <v>3055</v>
      </c>
      <c r="J371" s="450">
        <f t="shared" si="72"/>
        <v>0</v>
      </c>
      <c r="K371" s="450">
        <f t="shared" si="68"/>
        <v>0</v>
      </c>
      <c r="L371" s="450">
        <f t="shared" si="69"/>
        <v>0</v>
      </c>
      <c r="M371" s="450">
        <f t="shared" si="70"/>
        <v>0</v>
      </c>
      <c r="N371" s="450">
        <f t="shared" si="71"/>
        <v>0</v>
      </c>
      <c r="O371" s="451">
        <f t="shared" si="73"/>
        <v>0</v>
      </c>
      <c r="P371" s="451">
        <f t="shared" si="74"/>
        <v>0</v>
      </c>
      <c r="Q371" s="474">
        <f t="shared" si="75"/>
        <v>0</v>
      </c>
      <c r="R371" s="475">
        <f t="shared" si="76"/>
        <v>0</v>
      </c>
      <c r="S371" s="329">
        <v>0</v>
      </c>
      <c r="T371" s="476">
        <f t="shared" si="77"/>
        <v>0</v>
      </c>
      <c r="U371" s="477" t="e">
        <f>[13]!vnd(T371)</f>
        <v>#NAME?</v>
      </c>
      <c r="V371" s="478" t="e">
        <f>[13]!vnd_us(R371)</f>
        <v>#NAME?</v>
      </c>
      <c r="W371" s="479">
        <f>VLOOKUP(F371,'[14]WC manor'!$F$7:$R$458,13,0)</f>
        <v>0</v>
      </c>
      <c r="X371" s="476">
        <f t="shared" si="78"/>
        <v>0</v>
      </c>
      <c r="Y371" s="479">
        <f>VLOOKUP(F371,'[14]WC manor'!$F$7:$J$458,5,0)</f>
        <v>0</v>
      </c>
      <c r="Z371" s="476">
        <f t="shared" si="79"/>
        <v>0</v>
      </c>
      <c r="AA371" s="484">
        <f>VLOOKUP(E371,'[12]T6'!$B$6:$F$457,5,0)</f>
        <v>0</v>
      </c>
    </row>
    <row r="372" ht="16.5" customHeight="1" spans="1:27">
      <c r="A372" s="355">
        <v>0</v>
      </c>
      <c r="B372" s="271">
        <f t="shared" si="80"/>
        <v>366</v>
      </c>
      <c r="C372" s="271" t="s">
        <v>430</v>
      </c>
      <c r="D372" s="438">
        <v>1406110834</v>
      </c>
      <c r="E372" s="431" t="s">
        <v>430</v>
      </c>
      <c r="F372" s="432">
        <v>1406110834</v>
      </c>
      <c r="G372" s="433" t="str">
        <f>VLOOKUP(C372,'[11]List chuẩn'!$B$2:$D$512,3,0)</f>
        <v>Lâm Thị Thúy</v>
      </c>
      <c r="H372" s="434">
        <f>VLOOKUP(E372,'[12]T6'!$B$6:$C$457,2,0)</f>
        <v>3054</v>
      </c>
      <c r="I372" s="434">
        <v>3054</v>
      </c>
      <c r="J372" s="450">
        <f t="shared" si="72"/>
        <v>0</v>
      </c>
      <c r="K372" s="450">
        <f t="shared" si="68"/>
        <v>0</v>
      </c>
      <c r="L372" s="450">
        <f t="shared" si="69"/>
        <v>0</v>
      </c>
      <c r="M372" s="450">
        <f t="shared" si="70"/>
        <v>0</v>
      </c>
      <c r="N372" s="450">
        <f t="shared" si="71"/>
        <v>0</v>
      </c>
      <c r="O372" s="451">
        <f t="shared" si="73"/>
        <v>0</v>
      </c>
      <c r="P372" s="451">
        <f t="shared" si="74"/>
        <v>0</v>
      </c>
      <c r="Q372" s="474">
        <f t="shared" si="75"/>
        <v>0</v>
      </c>
      <c r="R372" s="475">
        <f t="shared" si="76"/>
        <v>0</v>
      </c>
      <c r="S372" s="329">
        <v>0</v>
      </c>
      <c r="T372" s="476">
        <f t="shared" si="77"/>
        <v>0</v>
      </c>
      <c r="U372" s="477" t="e">
        <f>[13]!vnd(T372)</f>
        <v>#NAME?</v>
      </c>
      <c r="V372" s="478" t="e">
        <f>[13]!vnd_us(R372)</f>
        <v>#NAME?</v>
      </c>
      <c r="W372" s="479">
        <f>VLOOKUP(F372,'[14]WC manor'!$F$7:$R$458,13,0)</f>
        <v>0</v>
      </c>
      <c r="X372" s="476">
        <f t="shared" si="78"/>
        <v>0</v>
      </c>
      <c r="Y372" s="479">
        <f>VLOOKUP(F372,'[14]WC manor'!$F$7:$J$458,5,0)</f>
        <v>0</v>
      </c>
      <c r="Z372" s="476">
        <f t="shared" si="79"/>
        <v>0</v>
      </c>
      <c r="AA372" s="484">
        <f>VLOOKUP(E372,'[12]T6'!$B$6:$F$457,5,0)</f>
        <v>0</v>
      </c>
    </row>
    <row r="373" ht="16.5" customHeight="1" spans="1:27">
      <c r="A373" s="355">
        <v>0</v>
      </c>
      <c r="B373" s="271">
        <f t="shared" si="80"/>
        <v>367</v>
      </c>
      <c r="C373" s="271" t="s">
        <v>431</v>
      </c>
      <c r="D373" s="438">
        <v>1406110457</v>
      </c>
      <c r="E373" s="431" t="s">
        <v>431</v>
      </c>
      <c r="F373" s="432">
        <v>1406110457</v>
      </c>
      <c r="G373" s="433" t="str">
        <f>VLOOKUP(C373,'[11]List chuẩn'!$B$2:$D$512,3,0)</f>
        <v>Vũ Thị Liên / Dương Văn Hợp</v>
      </c>
      <c r="H373" s="434">
        <f>VLOOKUP(E373,'[12]T6'!$B$6:$C$457,2,0)</f>
        <v>2998</v>
      </c>
      <c r="I373" s="434">
        <v>2970</v>
      </c>
      <c r="J373" s="450">
        <f t="shared" si="72"/>
        <v>28</v>
      </c>
      <c r="K373" s="450">
        <f t="shared" si="68"/>
        <v>10</v>
      </c>
      <c r="L373" s="450">
        <f t="shared" si="69"/>
        <v>10</v>
      </c>
      <c r="M373" s="450">
        <f t="shared" si="70"/>
        <v>8</v>
      </c>
      <c r="N373" s="450">
        <f t="shared" si="71"/>
        <v>0</v>
      </c>
      <c r="O373" s="451">
        <f t="shared" si="73"/>
        <v>218612</v>
      </c>
      <c r="P373" s="451">
        <f t="shared" si="74"/>
        <v>10931</v>
      </c>
      <c r="Q373" s="474">
        <f t="shared" si="75"/>
        <v>21861</v>
      </c>
      <c r="R373" s="475">
        <f t="shared" si="76"/>
        <v>251404</v>
      </c>
      <c r="S373" s="329">
        <v>0</v>
      </c>
      <c r="T373" s="476">
        <f t="shared" si="77"/>
        <v>251404</v>
      </c>
      <c r="U373" s="477" t="e">
        <f>[13]!vnd(T373)</f>
        <v>#NAME?</v>
      </c>
      <c r="V373" s="478" t="e">
        <f>[13]!vnd_us(R373)</f>
        <v>#NAME?</v>
      </c>
      <c r="W373" s="479">
        <f>VLOOKUP(F373,'[14]WC manor'!$F$7:$R$458,13,0)</f>
        <v>229567</v>
      </c>
      <c r="X373" s="476">
        <f t="shared" si="78"/>
        <v>21837</v>
      </c>
      <c r="Y373" s="479">
        <f>VLOOKUP(F373,'[14]WC manor'!$F$7:$J$458,5,0)</f>
        <v>26</v>
      </c>
      <c r="Z373" s="476">
        <f t="shared" si="79"/>
        <v>2</v>
      </c>
      <c r="AA373" s="484">
        <f>VLOOKUP(E373,'[12]T6'!$B$6:$F$457,5,0)</f>
        <v>0</v>
      </c>
    </row>
    <row r="374" s="220" customFormat="1" ht="16.5" customHeight="1" spans="1:27">
      <c r="A374" s="271">
        <v>1</v>
      </c>
      <c r="B374" s="271">
        <f t="shared" si="80"/>
        <v>368</v>
      </c>
      <c r="C374" s="271" t="s">
        <v>432</v>
      </c>
      <c r="D374" s="438">
        <v>1406110835</v>
      </c>
      <c r="E374" s="431" t="s">
        <v>432</v>
      </c>
      <c r="F374" s="432">
        <v>1406110835</v>
      </c>
      <c r="G374" s="433" t="str">
        <f>VLOOKUP(C374,'[11]List chuẩn'!$B$2:$D$512,3,0)</f>
        <v>Phạm Thị Hải Âu</v>
      </c>
      <c r="H374" s="434">
        <f>VLOOKUP(E374,'[12]T6'!$B$6:$C$457,2,0)</f>
        <v>6303</v>
      </c>
      <c r="I374" s="434">
        <v>6259</v>
      </c>
      <c r="J374" s="450">
        <f t="shared" si="72"/>
        <v>44</v>
      </c>
      <c r="K374" s="450">
        <f t="shared" si="68"/>
        <v>10</v>
      </c>
      <c r="L374" s="450">
        <f t="shared" si="69"/>
        <v>10</v>
      </c>
      <c r="M374" s="450">
        <f t="shared" si="70"/>
        <v>10</v>
      </c>
      <c r="N374" s="450">
        <f t="shared" si="71"/>
        <v>14</v>
      </c>
      <c r="O374" s="451">
        <f t="shared" si="73"/>
        <v>481844</v>
      </c>
      <c r="P374" s="451">
        <f t="shared" si="74"/>
        <v>24092</v>
      </c>
      <c r="Q374" s="474">
        <f t="shared" si="75"/>
        <v>48184</v>
      </c>
      <c r="R374" s="475">
        <f t="shared" si="76"/>
        <v>554120</v>
      </c>
      <c r="S374" s="329">
        <v>-554120</v>
      </c>
      <c r="T374" s="476">
        <f t="shared" si="77"/>
        <v>0</v>
      </c>
      <c r="U374" s="477" t="e">
        <f>[13]!vnd(T374)</f>
        <v>#NAME?</v>
      </c>
      <c r="V374" s="478" t="e">
        <f>[13]!vnd_us(R374)</f>
        <v>#NAME?</v>
      </c>
      <c r="W374" s="479">
        <f>VLOOKUP(F374,'[14]WC manor'!$F$7:$R$458,13,0)</f>
        <v>473869</v>
      </c>
      <c r="X374" s="476">
        <f t="shared" si="78"/>
        <v>80251</v>
      </c>
      <c r="Y374" s="479">
        <f>VLOOKUP(F374,'[14]WC manor'!$F$7:$J$458,5,0)</f>
        <v>40</v>
      </c>
      <c r="Z374" s="476">
        <f t="shared" si="79"/>
        <v>4</v>
      </c>
      <c r="AA374" s="484">
        <f>VLOOKUP(E374,'[12]T6'!$B$6:$F$457,5,0)</f>
        <v>0</v>
      </c>
    </row>
    <row r="375" ht="16.5" customHeight="1" spans="1:27">
      <c r="A375" s="355">
        <v>0</v>
      </c>
      <c r="B375" s="271">
        <f t="shared" si="80"/>
        <v>369</v>
      </c>
      <c r="C375" s="271" t="s">
        <v>433</v>
      </c>
      <c r="D375" s="438">
        <v>1406111494</v>
      </c>
      <c r="E375" s="431" t="s">
        <v>433</v>
      </c>
      <c r="F375" s="432">
        <v>1406111494</v>
      </c>
      <c r="G375" s="433" t="str">
        <f>VLOOKUP(C375,'[11]List chuẩn'!$B$2:$D$512,3,0)</f>
        <v>Mai Thanh Phương</v>
      </c>
      <c r="H375" s="434">
        <f>VLOOKUP(E375,'[12]T6'!$B$6:$C$457,2,0)</f>
        <v>4707</v>
      </c>
      <c r="I375" s="434">
        <v>4706</v>
      </c>
      <c r="J375" s="450">
        <f t="shared" si="72"/>
        <v>1</v>
      </c>
      <c r="K375" s="450">
        <f t="shared" si="68"/>
        <v>1</v>
      </c>
      <c r="L375" s="450">
        <f t="shared" si="69"/>
        <v>0</v>
      </c>
      <c r="M375" s="450">
        <f t="shared" si="70"/>
        <v>0</v>
      </c>
      <c r="N375" s="450">
        <f t="shared" si="71"/>
        <v>0</v>
      </c>
      <c r="O375" s="451">
        <f t="shared" si="73"/>
        <v>6542</v>
      </c>
      <c r="P375" s="451">
        <f t="shared" si="74"/>
        <v>327</v>
      </c>
      <c r="Q375" s="474">
        <f t="shared" si="75"/>
        <v>654</v>
      </c>
      <c r="R375" s="475">
        <f t="shared" si="76"/>
        <v>7523</v>
      </c>
      <c r="S375" s="329">
        <v>627686</v>
      </c>
      <c r="T375" s="476">
        <f t="shared" si="77"/>
        <v>635209</v>
      </c>
      <c r="U375" s="477" t="e">
        <f>[13]!vnd(T375)</f>
        <v>#NAME?</v>
      </c>
      <c r="V375" s="478" t="e">
        <f>[13]!vnd_us(R375)</f>
        <v>#NAME?</v>
      </c>
      <c r="W375" s="479">
        <f>VLOOKUP(F375,'[14]WC manor'!$F$7:$R$458,13,0)</f>
        <v>0</v>
      </c>
      <c r="X375" s="476">
        <f t="shared" si="78"/>
        <v>7523</v>
      </c>
      <c r="Y375" s="479">
        <f>VLOOKUP(F375,'[14]WC manor'!$F$7:$J$458,5,0)</f>
        <v>0</v>
      </c>
      <c r="Z375" s="476">
        <f t="shared" si="79"/>
        <v>1</v>
      </c>
      <c r="AA375" s="484">
        <f>VLOOKUP(E375,'[12]T6'!$B$6:$F$457,5,0)</f>
        <v>0</v>
      </c>
    </row>
    <row r="376" s="220" customFormat="1" ht="16.5" customHeight="1" spans="1:27">
      <c r="A376" s="271">
        <v>0</v>
      </c>
      <c r="B376" s="271">
        <f t="shared" si="80"/>
        <v>370</v>
      </c>
      <c r="C376" s="271" t="s">
        <v>434</v>
      </c>
      <c r="D376" s="438">
        <v>1406111533</v>
      </c>
      <c r="E376" s="431" t="s">
        <v>434</v>
      </c>
      <c r="F376" s="432">
        <v>1406111533</v>
      </c>
      <c r="G376" s="433" t="str">
        <f>VLOOKUP(C376,'[11]List chuẩn'!$B$2:$D$512,3,0)</f>
        <v>Vũ Thị Thúy Mùi</v>
      </c>
      <c r="H376" s="434">
        <f>VLOOKUP(E376,'[12]T6'!$B$6:$C$457,2,0)</f>
        <v>4768</v>
      </c>
      <c r="I376" s="434">
        <v>4737</v>
      </c>
      <c r="J376" s="450">
        <f t="shared" si="72"/>
        <v>31</v>
      </c>
      <c r="K376" s="450">
        <f t="shared" si="68"/>
        <v>10</v>
      </c>
      <c r="L376" s="450">
        <f t="shared" si="69"/>
        <v>10</v>
      </c>
      <c r="M376" s="450">
        <f t="shared" si="70"/>
        <v>10</v>
      </c>
      <c r="N376" s="450">
        <f t="shared" si="71"/>
        <v>1</v>
      </c>
      <c r="O376" s="451">
        <f t="shared" si="73"/>
        <v>255046</v>
      </c>
      <c r="P376" s="451">
        <f t="shared" si="74"/>
        <v>12752</v>
      </c>
      <c r="Q376" s="474">
        <f t="shared" si="75"/>
        <v>25505</v>
      </c>
      <c r="R376" s="475">
        <f t="shared" si="76"/>
        <v>293303</v>
      </c>
      <c r="S376" s="329">
        <v>0</v>
      </c>
      <c r="T376" s="476">
        <f t="shared" si="77"/>
        <v>293303</v>
      </c>
      <c r="U376" s="477" t="e">
        <f>[13]!vnd(T376)</f>
        <v>#NAME?</v>
      </c>
      <c r="V376" s="478" t="e">
        <f>[13]!vnd_us(R376)</f>
        <v>#NAME?</v>
      </c>
      <c r="W376" s="479">
        <f>VLOOKUP(F376,'[14]WC manor'!$F$7:$R$458,13,0)</f>
        <v>207732</v>
      </c>
      <c r="X376" s="476">
        <f t="shared" si="78"/>
        <v>85571</v>
      </c>
      <c r="Y376" s="479">
        <f>VLOOKUP(F376,'[14]WC manor'!$F$7:$J$458,5,0)</f>
        <v>24</v>
      </c>
      <c r="Z376" s="476">
        <f t="shared" si="79"/>
        <v>7</v>
      </c>
      <c r="AA376" s="484" t="str">
        <f>VLOOKUP(E376,'[12]T6'!$B$6:$F$457,5,0)</f>
        <v>Ngày 3/7 Mr.Ngọc đã kiểm tra lại, chỉ số đúng. Không có nhà</v>
      </c>
    </row>
    <row r="377" s="220" customFormat="1" ht="16.5" customHeight="1" spans="1:27">
      <c r="A377" s="271">
        <v>0</v>
      </c>
      <c r="B377" s="271">
        <f t="shared" si="80"/>
        <v>371</v>
      </c>
      <c r="C377" s="271" t="s">
        <v>435</v>
      </c>
      <c r="D377" s="438">
        <v>1406110836</v>
      </c>
      <c r="E377" s="431" t="s">
        <v>435</v>
      </c>
      <c r="F377" s="432">
        <v>1406110836</v>
      </c>
      <c r="G377" s="433" t="str">
        <f>VLOOKUP(C377,'[11]List chuẩn'!$B$2:$D$512,3,0)</f>
        <v>Ngô Thị Ngọc Quyên</v>
      </c>
      <c r="H377" s="434">
        <f>VLOOKUP(E377,'[12]T6'!$B$6:$C$457,2,0)</f>
        <v>3364</v>
      </c>
      <c r="I377" s="434">
        <v>3343</v>
      </c>
      <c r="J377" s="450">
        <f t="shared" si="72"/>
        <v>21</v>
      </c>
      <c r="K377" s="450">
        <f t="shared" si="68"/>
        <v>10</v>
      </c>
      <c r="L377" s="450">
        <f t="shared" si="69"/>
        <v>10</v>
      </c>
      <c r="M377" s="450">
        <f t="shared" si="70"/>
        <v>1</v>
      </c>
      <c r="N377" s="450">
        <f t="shared" si="71"/>
        <v>0</v>
      </c>
      <c r="O377" s="451">
        <f t="shared" si="73"/>
        <v>152154</v>
      </c>
      <c r="P377" s="451">
        <f t="shared" si="74"/>
        <v>7608</v>
      </c>
      <c r="Q377" s="474">
        <f t="shared" si="75"/>
        <v>15215</v>
      </c>
      <c r="R377" s="475">
        <f t="shared" si="76"/>
        <v>174977</v>
      </c>
      <c r="S377" s="329">
        <v>0</v>
      </c>
      <c r="T377" s="476">
        <f t="shared" si="77"/>
        <v>174977</v>
      </c>
      <c r="U377" s="477" t="e">
        <f>[13]!vnd(T377)</f>
        <v>#NAME?</v>
      </c>
      <c r="V377" s="478" t="e">
        <f>[13]!vnd_us(R377)</f>
        <v>#NAME?</v>
      </c>
      <c r="W377" s="479">
        <f>VLOOKUP(F377,'[14]WC manor'!$F$7:$R$458,13,0)</f>
        <v>137411</v>
      </c>
      <c r="X377" s="476">
        <f t="shared" si="78"/>
        <v>37566</v>
      </c>
      <c r="Y377" s="479">
        <f>VLOOKUP(F377,'[14]WC manor'!$F$7:$J$458,5,0)</f>
        <v>17</v>
      </c>
      <c r="Z377" s="476">
        <f t="shared" si="79"/>
        <v>4</v>
      </c>
      <c r="AA377" s="484">
        <f>VLOOKUP(E377,'[12]T6'!$B$6:$F$457,5,0)</f>
        <v>0</v>
      </c>
    </row>
    <row r="378" ht="16.5" customHeight="1" spans="1:27">
      <c r="A378" s="355">
        <v>0</v>
      </c>
      <c r="B378" s="271">
        <f t="shared" si="80"/>
        <v>372</v>
      </c>
      <c r="C378" s="271" t="s">
        <v>436</v>
      </c>
      <c r="D378" s="438">
        <v>1406110837</v>
      </c>
      <c r="E378" s="431" t="s">
        <v>436</v>
      </c>
      <c r="F378" s="432">
        <v>1406110837</v>
      </c>
      <c r="G378" s="433" t="str">
        <f>VLOOKUP(C378,'[11]List chuẩn'!$B$2:$D$512,3,0)</f>
        <v>Nguyễn Quốc Huy</v>
      </c>
      <c r="H378" s="434">
        <f>VLOOKUP(E378,'[12]T6'!$B$6:$C$457,2,0)</f>
        <v>4047</v>
      </c>
      <c r="I378" s="434">
        <v>4035</v>
      </c>
      <c r="J378" s="450">
        <f t="shared" si="72"/>
        <v>12</v>
      </c>
      <c r="K378" s="450">
        <f t="shared" si="68"/>
        <v>10</v>
      </c>
      <c r="L378" s="450">
        <f t="shared" si="69"/>
        <v>2</v>
      </c>
      <c r="M378" s="450">
        <f t="shared" si="70"/>
        <v>0</v>
      </c>
      <c r="N378" s="450">
        <f t="shared" si="71"/>
        <v>0</v>
      </c>
      <c r="O378" s="451">
        <f t="shared" si="73"/>
        <v>80868</v>
      </c>
      <c r="P378" s="451">
        <f t="shared" si="74"/>
        <v>4043</v>
      </c>
      <c r="Q378" s="474">
        <f t="shared" si="75"/>
        <v>8087</v>
      </c>
      <c r="R378" s="475">
        <f t="shared" si="76"/>
        <v>92998</v>
      </c>
      <c r="S378" s="329">
        <v>505547</v>
      </c>
      <c r="T378" s="476">
        <f t="shared" si="77"/>
        <v>598545</v>
      </c>
      <c r="U378" s="477" t="e">
        <f>[13]!vnd(T378)</f>
        <v>#NAME?</v>
      </c>
      <c r="V378" s="478" t="e">
        <f>[13]!vnd_us(R378)</f>
        <v>#NAME?</v>
      </c>
      <c r="W378" s="479">
        <f>VLOOKUP(F378,'[14]WC manor'!$F$7:$R$458,13,0)</f>
        <v>101881</v>
      </c>
      <c r="X378" s="476">
        <f t="shared" si="78"/>
        <v>-8883</v>
      </c>
      <c r="Y378" s="479">
        <f>VLOOKUP(F378,'[14]WC manor'!$F$7:$J$458,5,0)</f>
        <v>13</v>
      </c>
      <c r="Z378" s="476">
        <f t="shared" si="79"/>
        <v>-1</v>
      </c>
      <c r="AA378" s="484">
        <f>VLOOKUP(E378,'[12]T6'!$B$6:$F$457,5,0)</f>
        <v>0</v>
      </c>
    </row>
    <row r="379" s="222" customFormat="1" ht="16.5" customHeight="1" spans="1:27">
      <c r="A379" s="491"/>
      <c r="B379" s="271">
        <f t="shared" si="80"/>
        <v>373</v>
      </c>
      <c r="C379" s="491" t="s">
        <v>437</v>
      </c>
      <c r="D379" s="438">
        <v>1406111772</v>
      </c>
      <c r="E379" s="485" t="s">
        <v>437</v>
      </c>
      <c r="F379" s="432">
        <v>1406111772</v>
      </c>
      <c r="G379" s="433" t="str">
        <f>VLOOKUP(C379,'[11]List chuẩn'!$B$2:$D$512,3,0)</f>
        <v>Vũ Thị Thoa</v>
      </c>
      <c r="H379" s="434">
        <f>VLOOKUP(E379,'[12]T6'!$B$6:$C$457,2,0)</f>
        <v>28</v>
      </c>
      <c r="I379" s="434">
        <v>19</v>
      </c>
      <c r="J379" s="450">
        <f t="shared" si="72"/>
        <v>9</v>
      </c>
      <c r="K379" s="450">
        <f t="shared" si="68"/>
        <v>9</v>
      </c>
      <c r="L379" s="450">
        <f t="shared" si="69"/>
        <v>0</v>
      </c>
      <c r="M379" s="450">
        <f t="shared" si="70"/>
        <v>0</v>
      </c>
      <c r="N379" s="450">
        <f t="shared" si="71"/>
        <v>0</v>
      </c>
      <c r="O379" s="451">
        <f t="shared" si="73"/>
        <v>58878</v>
      </c>
      <c r="P379" s="451">
        <f t="shared" si="74"/>
        <v>2944</v>
      </c>
      <c r="Q379" s="474">
        <f t="shared" si="75"/>
        <v>5888</v>
      </c>
      <c r="R379" s="475">
        <f t="shared" si="76"/>
        <v>67710</v>
      </c>
      <c r="S379" s="329">
        <v>145661</v>
      </c>
      <c r="T379" s="476">
        <f t="shared" si="77"/>
        <v>213371</v>
      </c>
      <c r="U379" s="477" t="e">
        <f>[13]!vnd(T379)</f>
        <v>#NAME?</v>
      </c>
      <c r="V379" s="478" t="e">
        <f>[13]!vnd_us(R379)</f>
        <v>#NAME?</v>
      </c>
      <c r="W379" s="479">
        <f>VLOOKUP(F379,'[14]WC manor'!$F$7:$R$458,13,0)</f>
        <v>52663</v>
      </c>
      <c r="X379" s="476">
        <f t="shared" si="78"/>
        <v>15047</v>
      </c>
      <c r="Y379" s="479">
        <f>VLOOKUP(F379,'[14]WC manor'!$F$7:$J$458,5,0)</f>
        <v>7</v>
      </c>
      <c r="Z379" s="476">
        <f t="shared" si="79"/>
        <v>2</v>
      </c>
      <c r="AA379" s="484">
        <f>VLOOKUP(E379,'[12]T6'!$B$6:$F$457,5,0)</f>
        <v>0</v>
      </c>
    </row>
    <row r="380" s="222" customFormat="1" ht="16.5" customHeight="1" spans="1:27">
      <c r="A380" s="491"/>
      <c r="B380" s="271">
        <f t="shared" si="80"/>
        <v>374</v>
      </c>
      <c r="C380" s="491" t="s">
        <v>438</v>
      </c>
      <c r="D380" s="499">
        <v>1406111753</v>
      </c>
      <c r="E380" s="485" t="s">
        <v>438</v>
      </c>
      <c r="F380" s="432">
        <v>1406111753</v>
      </c>
      <c r="G380" s="433" t="str">
        <f>VLOOKUP(C380,'[11]List chuẩn'!$B$2:$D$512,3,0)</f>
        <v>Vũ Thị Thoa</v>
      </c>
      <c r="H380" s="434">
        <f>VLOOKUP(E380,'[12]T6'!$B$6:$C$457,2,0)</f>
        <v>1837</v>
      </c>
      <c r="I380" s="434">
        <v>1813</v>
      </c>
      <c r="J380" s="450">
        <f t="shared" si="72"/>
        <v>24</v>
      </c>
      <c r="K380" s="450">
        <f t="shared" si="68"/>
        <v>10</v>
      </c>
      <c r="L380" s="450">
        <f t="shared" si="69"/>
        <v>10</v>
      </c>
      <c r="M380" s="450">
        <f t="shared" si="70"/>
        <v>4</v>
      </c>
      <c r="N380" s="450">
        <f t="shared" si="71"/>
        <v>0</v>
      </c>
      <c r="O380" s="451">
        <f t="shared" si="73"/>
        <v>180636</v>
      </c>
      <c r="P380" s="451">
        <f t="shared" si="74"/>
        <v>9032</v>
      </c>
      <c r="Q380" s="474">
        <f t="shared" si="75"/>
        <v>18064</v>
      </c>
      <c r="R380" s="475">
        <f t="shared" si="76"/>
        <v>207732</v>
      </c>
      <c r="S380" s="329">
        <v>844149</v>
      </c>
      <c r="T380" s="476">
        <f t="shared" si="77"/>
        <v>1051881</v>
      </c>
      <c r="U380" s="477" t="e">
        <f>[13]!vnd(T380)</f>
        <v>#NAME?</v>
      </c>
      <c r="V380" s="478" t="e">
        <f>[13]!vnd_us(R380)</f>
        <v>#NAME?</v>
      </c>
      <c r="W380" s="479">
        <f>VLOOKUP(F380,'[14]WC manor'!$F$7:$R$458,13,0)</f>
        <v>174977</v>
      </c>
      <c r="X380" s="476">
        <f t="shared" si="78"/>
        <v>32755</v>
      </c>
      <c r="Y380" s="479">
        <f>VLOOKUP(F380,'[14]WC manor'!$F$7:$J$458,5,0)</f>
        <v>21</v>
      </c>
      <c r="Z380" s="476">
        <f t="shared" si="79"/>
        <v>3</v>
      </c>
      <c r="AA380" s="484">
        <f>VLOOKUP(E380,'[12]T6'!$B$6:$F$457,5,0)</f>
        <v>0</v>
      </c>
    </row>
    <row r="381" ht="16.5" customHeight="1" spans="1:27">
      <c r="A381" s="436">
        <v>1</v>
      </c>
      <c r="B381" s="271">
        <f t="shared" si="80"/>
        <v>375</v>
      </c>
      <c r="C381" s="271" t="s">
        <v>439</v>
      </c>
      <c r="D381" s="438">
        <v>1406110838</v>
      </c>
      <c r="E381" s="431" t="s">
        <v>439</v>
      </c>
      <c r="F381" s="432">
        <v>1406110838</v>
      </c>
      <c r="G381" s="433" t="str">
        <f>VLOOKUP(C381,'[11]List chuẩn'!$B$2:$D$512,3,0)</f>
        <v>Nguyễn Thi Thu Hồng</v>
      </c>
      <c r="H381" s="434">
        <f>VLOOKUP(E381,'[12]T6'!$B$6:$C$457,2,0)</f>
        <v>2955</v>
      </c>
      <c r="I381" s="434">
        <v>2943</v>
      </c>
      <c r="J381" s="450">
        <f t="shared" si="72"/>
        <v>12</v>
      </c>
      <c r="K381" s="450">
        <f t="shared" si="68"/>
        <v>10</v>
      </c>
      <c r="L381" s="450">
        <f t="shared" si="69"/>
        <v>2</v>
      </c>
      <c r="M381" s="450">
        <f t="shared" si="70"/>
        <v>0</v>
      </c>
      <c r="N381" s="450">
        <f t="shared" si="71"/>
        <v>0</v>
      </c>
      <c r="O381" s="451">
        <f t="shared" si="73"/>
        <v>80868</v>
      </c>
      <c r="P381" s="451">
        <f t="shared" si="74"/>
        <v>4043</v>
      </c>
      <c r="Q381" s="474">
        <f t="shared" si="75"/>
        <v>8087</v>
      </c>
      <c r="R381" s="475">
        <f t="shared" si="76"/>
        <v>92998</v>
      </c>
      <c r="S381" s="329">
        <v>0</v>
      </c>
      <c r="T381" s="476">
        <f t="shared" si="77"/>
        <v>92998</v>
      </c>
      <c r="U381" s="477" t="e">
        <f>[13]!vnd(T381)</f>
        <v>#NAME?</v>
      </c>
      <c r="V381" s="478" t="e">
        <f>[13]!vnd_us(R381)</f>
        <v>#NAME?</v>
      </c>
      <c r="W381" s="479">
        <f>VLOOKUP(F381,'[14]WC manor'!$F$7:$R$458,13,0)</f>
        <v>92998</v>
      </c>
      <c r="X381" s="476">
        <f t="shared" si="78"/>
        <v>0</v>
      </c>
      <c r="Y381" s="479">
        <f>VLOOKUP(F381,'[14]WC manor'!$F$7:$J$458,5,0)</f>
        <v>12</v>
      </c>
      <c r="Z381" s="476">
        <f t="shared" si="79"/>
        <v>0</v>
      </c>
      <c r="AA381" s="484">
        <f>VLOOKUP(E381,'[12]T6'!$B$6:$F$457,5,0)</f>
        <v>0</v>
      </c>
    </row>
    <row r="382" ht="16.5" customHeight="1" spans="1:27">
      <c r="A382" s="355">
        <v>0</v>
      </c>
      <c r="B382" s="271">
        <f t="shared" si="80"/>
        <v>376</v>
      </c>
      <c r="C382" s="271" t="s">
        <v>440</v>
      </c>
      <c r="D382" s="438">
        <v>1406110839</v>
      </c>
      <c r="E382" s="431" t="s">
        <v>440</v>
      </c>
      <c r="F382" s="432">
        <v>1406110839</v>
      </c>
      <c r="G382" s="433" t="str">
        <f>VLOOKUP(C382,'[11]List chuẩn'!$B$2:$D$512,3,0)</f>
        <v>Nguyễn Thị Hoài Quy</v>
      </c>
      <c r="H382" s="434">
        <f>VLOOKUP(E382,'[12]T6'!$B$6:$C$457,2,0)</f>
        <v>3642</v>
      </c>
      <c r="I382" s="434">
        <v>3630</v>
      </c>
      <c r="J382" s="450">
        <f t="shared" si="72"/>
        <v>12</v>
      </c>
      <c r="K382" s="450">
        <f t="shared" si="68"/>
        <v>10</v>
      </c>
      <c r="L382" s="450">
        <f t="shared" si="69"/>
        <v>2</v>
      </c>
      <c r="M382" s="450">
        <f t="shared" si="70"/>
        <v>0</v>
      </c>
      <c r="N382" s="450">
        <f t="shared" si="71"/>
        <v>0</v>
      </c>
      <c r="O382" s="451">
        <f t="shared" si="73"/>
        <v>80868</v>
      </c>
      <c r="P382" s="451">
        <f t="shared" si="74"/>
        <v>4043</v>
      </c>
      <c r="Q382" s="474">
        <f t="shared" si="75"/>
        <v>8087</v>
      </c>
      <c r="R382" s="475">
        <f t="shared" si="76"/>
        <v>92998</v>
      </c>
      <c r="S382" s="329">
        <v>-92998</v>
      </c>
      <c r="T382" s="476">
        <f t="shared" si="77"/>
        <v>0</v>
      </c>
      <c r="U382" s="477" t="e">
        <f>[13]!vnd(T382)</f>
        <v>#NAME?</v>
      </c>
      <c r="V382" s="478" t="e">
        <f>[13]!vnd_us(R382)</f>
        <v>#NAME?</v>
      </c>
      <c r="W382" s="479">
        <f>VLOOKUP(F382,'[14]WC manor'!$F$7:$R$458,13,0)</f>
        <v>75233</v>
      </c>
      <c r="X382" s="476">
        <f t="shared" si="78"/>
        <v>17765</v>
      </c>
      <c r="Y382" s="479">
        <f>VLOOKUP(F382,'[14]WC manor'!$F$7:$J$458,5,0)</f>
        <v>10</v>
      </c>
      <c r="Z382" s="476">
        <f t="shared" si="79"/>
        <v>2</v>
      </c>
      <c r="AA382" s="484">
        <f>VLOOKUP(E382,'[12]T6'!$B$6:$F$457,5,0)</f>
        <v>0</v>
      </c>
    </row>
    <row r="383" s="220" customFormat="1" ht="16.5" customHeight="1" spans="1:27">
      <c r="A383" s="271">
        <v>0</v>
      </c>
      <c r="B383" s="271">
        <f t="shared" si="80"/>
        <v>377</v>
      </c>
      <c r="C383" s="271" t="s">
        <v>441</v>
      </c>
      <c r="D383" s="438">
        <v>1406110840</v>
      </c>
      <c r="E383" s="431" t="s">
        <v>441</v>
      </c>
      <c r="F383" s="432">
        <v>1406110840</v>
      </c>
      <c r="G383" s="433" t="str">
        <f>VLOOKUP(C383,'[11]List chuẩn'!$B$2:$D$512,3,0)</f>
        <v>Phan Tuấn Khanh</v>
      </c>
      <c r="H383" s="434">
        <f>VLOOKUP(E383,'[12]T6'!$B$6:$C$457,2,0)</f>
        <v>2223</v>
      </c>
      <c r="I383" s="434">
        <v>2221</v>
      </c>
      <c r="J383" s="450">
        <f t="shared" si="72"/>
        <v>2</v>
      </c>
      <c r="K383" s="450">
        <f t="shared" si="68"/>
        <v>2</v>
      </c>
      <c r="L383" s="450">
        <f t="shared" si="69"/>
        <v>0</v>
      </c>
      <c r="M383" s="450">
        <f t="shared" si="70"/>
        <v>0</v>
      </c>
      <c r="N383" s="450">
        <f t="shared" si="71"/>
        <v>0</v>
      </c>
      <c r="O383" s="451">
        <f t="shared" si="73"/>
        <v>13084</v>
      </c>
      <c r="P383" s="451">
        <f t="shared" si="74"/>
        <v>654</v>
      </c>
      <c r="Q383" s="474">
        <f t="shared" si="75"/>
        <v>1308</v>
      </c>
      <c r="R383" s="475">
        <f t="shared" si="76"/>
        <v>15046</v>
      </c>
      <c r="S383" s="329">
        <v>-13000</v>
      </c>
      <c r="T383" s="476">
        <f t="shared" si="77"/>
        <v>2046</v>
      </c>
      <c r="U383" s="477" t="e">
        <f>[13]!vnd(T383)</f>
        <v>#NAME?</v>
      </c>
      <c r="V383" s="478" t="e">
        <f>[13]!vnd_us(R383)</f>
        <v>#NAME?</v>
      </c>
      <c r="W383" s="479">
        <f>VLOOKUP(F383,'[14]WC manor'!$F$7:$R$458,13,0)</f>
        <v>60187</v>
      </c>
      <c r="X383" s="476">
        <f t="shared" si="78"/>
        <v>-45141</v>
      </c>
      <c r="Y383" s="479">
        <f>VLOOKUP(F383,'[14]WC manor'!$F$7:$J$458,5,0)</f>
        <v>8</v>
      </c>
      <c r="Z383" s="476">
        <f t="shared" si="79"/>
        <v>-6</v>
      </c>
      <c r="AA383" s="484">
        <f>VLOOKUP(E383,'[12]T6'!$B$6:$F$457,5,0)</f>
        <v>0</v>
      </c>
    </row>
    <row r="384" ht="16.5" customHeight="1" spans="1:27">
      <c r="A384" s="355">
        <v>0</v>
      </c>
      <c r="B384" s="271">
        <f t="shared" si="80"/>
        <v>378</v>
      </c>
      <c r="C384" s="271" t="s">
        <v>442</v>
      </c>
      <c r="D384" s="438">
        <v>1406110841</v>
      </c>
      <c r="E384" s="431" t="s">
        <v>442</v>
      </c>
      <c r="F384" s="432">
        <v>1406110841</v>
      </c>
      <c r="G384" s="433" t="str">
        <f>VLOOKUP(C384,'[11]List chuẩn'!$B$2:$D$512,3,0)</f>
        <v>Đặng Văn Tiến</v>
      </c>
      <c r="H384" s="434">
        <f>VLOOKUP(E384,'[12]T6'!$B$6:$C$457,2,0)</f>
        <v>2529</v>
      </c>
      <c r="I384" s="434">
        <v>2520</v>
      </c>
      <c r="J384" s="450">
        <f t="shared" si="72"/>
        <v>9</v>
      </c>
      <c r="K384" s="450">
        <f t="shared" si="68"/>
        <v>9</v>
      </c>
      <c r="L384" s="450">
        <f t="shared" si="69"/>
        <v>0</v>
      </c>
      <c r="M384" s="450">
        <f t="shared" si="70"/>
        <v>0</v>
      </c>
      <c r="N384" s="450">
        <f t="shared" si="71"/>
        <v>0</v>
      </c>
      <c r="O384" s="451">
        <f t="shared" si="73"/>
        <v>58878</v>
      </c>
      <c r="P384" s="451">
        <f t="shared" si="74"/>
        <v>2944</v>
      </c>
      <c r="Q384" s="474">
        <f t="shared" si="75"/>
        <v>5888</v>
      </c>
      <c r="R384" s="475">
        <f t="shared" si="76"/>
        <v>67710</v>
      </c>
      <c r="S384" s="329">
        <v>127897</v>
      </c>
      <c r="T384" s="476">
        <f t="shared" si="77"/>
        <v>195607</v>
      </c>
      <c r="U384" s="477" t="e">
        <f>[13]!vnd(T384)</f>
        <v>#NAME?</v>
      </c>
      <c r="V384" s="478" t="e">
        <f>[13]!vnd_us(R384)</f>
        <v>#NAME?</v>
      </c>
      <c r="W384" s="479">
        <f>VLOOKUP(F384,'[14]WC manor'!$F$7:$R$458,13,0)</f>
        <v>60187</v>
      </c>
      <c r="X384" s="476">
        <f t="shared" si="78"/>
        <v>7523</v>
      </c>
      <c r="Y384" s="479">
        <f>VLOOKUP(F384,'[14]WC manor'!$F$7:$J$458,5,0)</f>
        <v>8</v>
      </c>
      <c r="Z384" s="476">
        <f t="shared" si="79"/>
        <v>1</v>
      </c>
      <c r="AA384" s="484">
        <f>VLOOKUP(E384,'[12]T6'!$B$6:$F$457,5,0)</f>
        <v>0</v>
      </c>
    </row>
    <row r="385" ht="16.5" customHeight="1" spans="1:27">
      <c r="A385" s="355">
        <v>0</v>
      </c>
      <c r="B385" s="271">
        <f t="shared" si="80"/>
        <v>379</v>
      </c>
      <c r="C385" s="437" t="s">
        <v>443</v>
      </c>
      <c r="D385" s="438">
        <v>1406111349</v>
      </c>
      <c r="E385" s="431" t="s">
        <v>443</v>
      </c>
      <c r="F385" s="432">
        <v>1406111349</v>
      </c>
      <c r="G385" s="433" t="str">
        <f>VLOOKUP(C385,'[11]List chuẩn'!$B$2:$D$512,3,0)</f>
        <v>Phạm Thanh Bình</v>
      </c>
      <c r="H385" s="434">
        <f>VLOOKUP(E385,'[12]T6'!$B$6:$C$457,2,0)</f>
        <v>2536</v>
      </c>
      <c r="I385" s="434">
        <v>2520</v>
      </c>
      <c r="J385" s="450">
        <f t="shared" si="72"/>
        <v>16</v>
      </c>
      <c r="K385" s="450">
        <f t="shared" si="68"/>
        <v>10</v>
      </c>
      <c r="L385" s="450">
        <f t="shared" si="69"/>
        <v>6</v>
      </c>
      <c r="M385" s="450">
        <f t="shared" si="70"/>
        <v>0</v>
      </c>
      <c r="N385" s="450">
        <f t="shared" si="71"/>
        <v>0</v>
      </c>
      <c r="O385" s="451">
        <f t="shared" si="73"/>
        <v>111764</v>
      </c>
      <c r="P385" s="451">
        <f t="shared" si="74"/>
        <v>5588</v>
      </c>
      <c r="Q385" s="474">
        <f t="shared" si="75"/>
        <v>11176</v>
      </c>
      <c r="R385" s="475">
        <f t="shared" si="76"/>
        <v>128528</v>
      </c>
      <c r="S385" s="329">
        <v>203762</v>
      </c>
      <c r="T385" s="476">
        <f t="shared" si="77"/>
        <v>332290</v>
      </c>
      <c r="U385" s="477" t="e">
        <f>[13]!vnd(T385)</f>
        <v>#NAME?</v>
      </c>
      <c r="V385" s="478" t="e">
        <f>[13]!vnd_us(R385)</f>
        <v>#NAME?</v>
      </c>
      <c r="W385" s="479">
        <f>VLOOKUP(F385,'[14]WC manor'!$F$7:$R$458,13,0)</f>
        <v>110764</v>
      </c>
      <c r="X385" s="476">
        <f t="shared" si="78"/>
        <v>17764</v>
      </c>
      <c r="Y385" s="479">
        <f>VLOOKUP(F385,'[14]WC manor'!$F$7:$J$458,5,0)</f>
        <v>14</v>
      </c>
      <c r="Z385" s="476">
        <f t="shared" si="79"/>
        <v>2</v>
      </c>
      <c r="AA385" s="484">
        <f>VLOOKUP(E385,'[12]T6'!$B$6:$F$457,5,0)</f>
        <v>0</v>
      </c>
    </row>
    <row r="386" ht="16.5" customHeight="1" spans="1:27">
      <c r="A386" s="355">
        <v>0</v>
      </c>
      <c r="B386" s="271">
        <f t="shared" si="80"/>
        <v>380</v>
      </c>
      <c r="C386" s="271" t="s">
        <v>444</v>
      </c>
      <c r="D386" s="438">
        <v>1406110843</v>
      </c>
      <c r="E386" s="431" t="s">
        <v>444</v>
      </c>
      <c r="F386" s="432">
        <v>1406110843</v>
      </c>
      <c r="G386" s="433" t="str">
        <f>VLOOKUP(C386,'[11]List chuẩn'!$B$2:$D$512,3,0)</f>
        <v>Phạm Văn Cường/ Phạm Thị Hiếu</v>
      </c>
      <c r="H386" s="434">
        <f>VLOOKUP(E386,'[12]T6'!$B$6:$C$457,2,0)</f>
        <v>4271</v>
      </c>
      <c r="I386" s="434">
        <v>4245</v>
      </c>
      <c r="J386" s="450">
        <f t="shared" si="72"/>
        <v>26</v>
      </c>
      <c r="K386" s="450">
        <f t="shared" si="68"/>
        <v>10</v>
      </c>
      <c r="L386" s="450">
        <f t="shared" si="69"/>
        <v>10</v>
      </c>
      <c r="M386" s="450">
        <f t="shared" si="70"/>
        <v>6</v>
      </c>
      <c r="N386" s="450">
        <f t="shared" si="71"/>
        <v>0</v>
      </c>
      <c r="O386" s="451">
        <f t="shared" si="73"/>
        <v>199624</v>
      </c>
      <c r="P386" s="451">
        <f t="shared" si="74"/>
        <v>9981</v>
      </c>
      <c r="Q386" s="474">
        <f t="shared" si="75"/>
        <v>19962</v>
      </c>
      <c r="R386" s="475">
        <f t="shared" si="76"/>
        <v>229567</v>
      </c>
      <c r="S386" s="329">
        <v>0</v>
      </c>
      <c r="T386" s="476">
        <f t="shared" si="77"/>
        <v>229567</v>
      </c>
      <c r="U386" s="477" t="e">
        <f>[13]!vnd(T386)</f>
        <v>#NAME?</v>
      </c>
      <c r="V386" s="478" t="e">
        <f>[13]!vnd_us(R386)</f>
        <v>#NAME?</v>
      </c>
      <c r="W386" s="479">
        <f>VLOOKUP(F386,'[14]WC manor'!$F$7:$R$458,13,0)</f>
        <v>313366</v>
      </c>
      <c r="X386" s="476">
        <f t="shared" si="78"/>
        <v>-83799</v>
      </c>
      <c r="Y386" s="479">
        <f>VLOOKUP(F386,'[14]WC manor'!$F$7:$J$458,5,0)</f>
        <v>32</v>
      </c>
      <c r="Z386" s="476">
        <f t="shared" si="79"/>
        <v>-6</v>
      </c>
      <c r="AA386" s="484">
        <f>VLOOKUP(E386,'[12]T6'!$B$6:$F$457,5,0)</f>
        <v>0</v>
      </c>
    </row>
    <row r="387" ht="16.5" customHeight="1" spans="1:27">
      <c r="A387" s="355">
        <v>0</v>
      </c>
      <c r="B387" s="271">
        <f t="shared" si="80"/>
        <v>381</v>
      </c>
      <c r="C387" s="271" t="s">
        <v>445</v>
      </c>
      <c r="D387" s="438">
        <v>1406110844</v>
      </c>
      <c r="E387" s="431" t="s">
        <v>445</v>
      </c>
      <c r="F387" s="432">
        <v>1406110844</v>
      </c>
      <c r="G387" s="433" t="str">
        <f>VLOOKUP(C387,'[11]List chuẩn'!$B$2:$D$512,3,0)</f>
        <v>Đỗ Thị Thuý Long</v>
      </c>
      <c r="H387" s="434">
        <f>VLOOKUP(E387,'[12]T6'!$B$6:$C$457,2,0)</f>
        <v>2599</v>
      </c>
      <c r="I387" s="434">
        <v>2579</v>
      </c>
      <c r="J387" s="450">
        <f t="shared" si="72"/>
        <v>20</v>
      </c>
      <c r="K387" s="450">
        <f t="shared" si="68"/>
        <v>10</v>
      </c>
      <c r="L387" s="450">
        <f t="shared" si="69"/>
        <v>10</v>
      </c>
      <c r="M387" s="450">
        <f t="shared" si="70"/>
        <v>0</v>
      </c>
      <c r="N387" s="450">
        <f t="shared" si="71"/>
        <v>0</v>
      </c>
      <c r="O387" s="451">
        <f t="shared" si="73"/>
        <v>142660</v>
      </c>
      <c r="P387" s="451">
        <f t="shared" si="74"/>
        <v>7133</v>
      </c>
      <c r="Q387" s="474">
        <f t="shared" si="75"/>
        <v>14266</v>
      </c>
      <c r="R387" s="475">
        <f t="shared" si="76"/>
        <v>164059</v>
      </c>
      <c r="S387" s="329">
        <v>-164059</v>
      </c>
      <c r="T387" s="476">
        <f t="shared" si="77"/>
        <v>0</v>
      </c>
      <c r="U387" s="477" t="e">
        <f>[13]!vnd(T387)</f>
        <v>#NAME?</v>
      </c>
      <c r="V387" s="478" t="e">
        <f>[13]!vnd_us(R387)</f>
        <v>#NAME?</v>
      </c>
      <c r="W387" s="479">
        <f>VLOOKUP(F387,'[14]WC manor'!$F$7:$R$458,13,0)</f>
        <v>155177</v>
      </c>
      <c r="X387" s="476">
        <f t="shared" si="78"/>
        <v>8882</v>
      </c>
      <c r="Y387" s="479">
        <f>VLOOKUP(F387,'[14]WC manor'!$F$7:$J$458,5,0)</f>
        <v>19</v>
      </c>
      <c r="Z387" s="476">
        <f t="shared" si="79"/>
        <v>1</v>
      </c>
      <c r="AA387" s="484">
        <f>VLOOKUP(E387,'[12]T6'!$B$6:$F$457,5,0)</f>
        <v>0</v>
      </c>
    </row>
    <row r="388" s="220" customFormat="1" ht="16.5" customHeight="1" spans="1:27">
      <c r="A388" s="271">
        <v>0</v>
      </c>
      <c r="B388" s="271">
        <f t="shared" si="80"/>
        <v>382</v>
      </c>
      <c r="C388" s="271" t="s">
        <v>446</v>
      </c>
      <c r="D388" s="438">
        <v>1406110845</v>
      </c>
      <c r="E388" s="431" t="s">
        <v>446</v>
      </c>
      <c r="F388" s="432">
        <v>1406110845</v>
      </c>
      <c r="G388" s="433" t="str">
        <f>VLOOKUP(C388,'[11]List chuẩn'!$B$2:$D$512,3,0)</f>
        <v>Trần Đức Lộc</v>
      </c>
      <c r="H388" s="434">
        <f>VLOOKUP(E388,'[12]T6'!$B$6:$C$457,2,0)</f>
        <v>3137</v>
      </c>
      <c r="I388" s="434">
        <v>3113</v>
      </c>
      <c r="J388" s="450">
        <f t="shared" si="72"/>
        <v>24</v>
      </c>
      <c r="K388" s="450">
        <f t="shared" si="68"/>
        <v>10</v>
      </c>
      <c r="L388" s="450">
        <f t="shared" si="69"/>
        <v>10</v>
      </c>
      <c r="M388" s="450">
        <f t="shared" si="70"/>
        <v>4</v>
      </c>
      <c r="N388" s="450">
        <f t="shared" si="71"/>
        <v>0</v>
      </c>
      <c r="O388" s="451">
        <f t="shared" si="73"/>
        <v>180636</v>
      </c>
      <c r="P388" s="451">
        <f t="shared" si="74"/>
        <v>9032</v>
      </c>
      <c r="Q388" s="474">
        <f t="shared" si="75"/>
        <v>18064</v>
      </c>
      <c r="R388" s="475">
        <f t="shared" si="76"/>
        <v>207732</v>
      </c>
      <c r="S388" s="329">
        <v>0</v>
      </c>
      <c r="T388" s="476">
        <f t="shared" si="77"/>
        <v>207732</v>
      </c>
      <c r="U388" s="477" t="e">
        <f>[13]!vnd(T388)</f>
        <v>#NAME?</v>
      </c>
      <c r="V388" s="478" t="e">
        <f>[13]!vnd_us(R388)</f>
        <v>#NAME?</v>
      </c>
      <c r="W388" s="479">
        <f>VLOOKUP(F388,'[14]WC manor'!$F$7:$R$458,13,0)</f>
        <v>185895</v>
      </c>
      <c r="X388" s="476">
        <f t="shared" si="78"/>
        <v>21837</v>
      </c>
      <c r="Y388" s="479">
        <f>VLOOKUP(F388,'[14]WC manor'!$F$7:$J$458,5,0)</f>
        <v>22</v>
      </c>
      <c r="Z388" s="476">
        <f t="shared" si="79"/>
        <v>2</v>
      </c>
      <c r="AA388" s="484">
        <f>VLOOKUP(E388,'[12]T6'!$B$6:$F$457,5,0)</f>
        <v>0</v>
      </c>
    </row>
    <row r="389" ht="16.5" customHeight="1" spans="1:27">
      <c r="A389" s="436">
        <v>1</v>
      </c>
      <c r="B389" s="271">
        <f t="shared" si="80"/>
        <v>383</v>
      </c>
      <c r="C389" s="271" t="s">
        <v>447</v>
      </c>
      <c r="D389" s="438">
        <v>1406110846</v>
      </c>
      <c r="E389" s="431" t="s">
        <v>447</v>
      </c>
      <c r="F389" s="432">
        <v>1406110846</v>
      </c>
      <c r="G389" s="433" t="str">
        <f>VLOOKUP(C389,'[11]List chuẩn'!$B$2:$D$512,3,0)</f>
        <v>Nguyễn Lâm Phương</v>
      </c>
      <c r="H389" s="434">
        <f>VLOOKUP(E389,'[12]T6'!$B$6:$C$457,2,0)</f>
        <v>2347</v>
      </c>
      <c r="I389" s="434">
        <v>2338</v>
      </c>
      <c r="J389" s="450">
        <f t="shared" si="72"/>
        <v>9</v>
      </c>
      <c r="K389" s="450">
        <f t="shared" si="68"/>
        <v>9</v>
      </c>
      <c r="L389" s="450">
        <f t="shared" si="69"/>
        <v>0</v>
      </c>
      <c r="M389" s="450">
        <f t="shared" si="70"/>
        <v>0</v>
      </c>
      <c r="N389" s="450">
        <f t="shared" si="71"/>
        <v>0</v>
      </c>
      <c r="O389" s="451">
        <f t="shared" si="73"/>
        <v>58878</v>
      </c>
      <c r="P389" s="451">
        <f t="shared" si="74"/>
        <v>2944</v>
      </c>
      <c r="Q389" s="474">
        <f t="shared" si="75"/>
        <v>5888</v>
      </c>
      <c r="R389" s="475">
        <f t="shared" si="76"/>
        <v>67710</v>
      </c>
      <c r="S389" s="329">
        <v>-217520</v>
      </c>
      <c r="T389" s="476">
        <f t="shared" si="77"/>
        <v>-149810</v>
      </c>
      <c r="U389" s="477" t="e">
        <f>[13]!vnd(T389)</f>
        <v>#NAME?</v>
      </c>
      <c r="V389" s="478" t="e">
        <f>[13]!vnd_us(R389)</f>
        <v>#NAME?</v>
      </c>
      <c r="W389" s="479">
        <f>VLOOKUP(F389,'[14]WC manor'!$F$7:$R$458,13,0)</f>
        <v>37617</v>
      </c>
      <c r="X389" s="476">
        <f t="shared" si="78"/>
        <v>30093</v>
      </c>
      <c r="Y389" s="479">
        <f>VLOOKUP(F389,'[14]WC manor'!$F$7:$J$458,5,0)</f>
        <v>5</v>
      </c>
      <c r="Z389" s="476">
        <f t="shared" si="79"/>
        <v>4</v>
      </c>
      <c r="AA389" s="484">
        <f>VLOOKUP(E389,'[12]T6'!$B$6:$F$457,5,0)</f>
        <v>0</v>
      </c>
    </row>
    <row r="390" ht="16.5" customHeight="1" spans="1:27">
      <c r="A390" s="355">
        <v>0</v>
      </c>
      <c r="B390" s="271">
        <f t="shared" si="80"/>
        <v>384</v>
      </c>
      <c r="C390" s="271" t="s">
        <v>448</v>
      </c>
      <c r="D390" s="438">
        <v>1406110847</v>
      </c>
      <c r="E390" s="431" t="s">
        <v>448</v>
      </c>
      <c r="F390" s="432">
        <v>1406110847</v>
      </c>
      <c r="G390" s="433" t="str">
        <f>VLOOKUP(C390,'[11]List chuẩn'!$B$2:$D$512,3,0)</f>
        <v>Đỗ Năng Tuấn</v>
      </c>
      <c r="H390" s="434">
        <f>VLOOKUP(E390,'[12]T6'!$B$6:$C$457,2,0)</f>
        <v>4708</v>
      </c>
      <c r="I390" s="434">
        <v>4707</v>
      </c>
      <c r="J390" s="450">
        <f t="shared" si="72"/>
        <v>1</v>
      </c>
      <c r="K390" s="450">
        <f t="shared" si="68"/>
        <v>1</v>
      </c>
      <c r="L390" s="450">
        <f t="shared" si="69"/>
        <v>0</v>
      </c>
      <c r="M390" s="450">
        <f t="shared" si="70"/>
        <v>0</v>
      </c>
      <c r="N390" s="450">
        <f t="shared" si="71"/>
        <v>0</v>
      </c>
      <c r="O390" s="451">
        <f t="shared" si="73"/>
        <v>6542</v>
      </c>
      <c r="P390" s="451">
        <f t="shared" si="74"/>
        <v>327</v>
      </c>
      <c r="Q390" s="474">
        <f t="shared" si="75"/>
        <v>654</v>
      </c>
      <c r="R390" s="475">
        <f t="shared" si="76"/>
        <v>7523</v>
      </c>
      <c r="S390" s="329">
        <v>-5556</v>
      </c>
      <c r="T390" s="476">
        <f t="shared" si="77"/>
        <v>1967</v>
      </c>
      <c r="U390" s="477" t="e">
        <f>[13]!vnd(T390)</f>
        <v>#NAME?</v>
      </c>
      <c r="V390" s="478" t="e">
        <f>[13]!vnd_us(R390)</f>
        <v>#NAME?</v>
      </c>
      <c r="W390" s="479">
        <f>VLOOKUP(F390,'[14]WC manor'!$F$7:$R$458,13,0)</f>
        <v>0</v>
      </c>
      <c r="X390" s="476">
        <f t="shared" si="78"/>
        <v>7523</v>
      </c>
      <c r="Y390" s="479">
        <f>VLOOKUP(F390,'[14]WC manor'!$F$7:$J$458,5,0)</f>
        <v>0</v>
      </c>
      <c r="Z390" s="476">
        <f t="shared" si="79"/>
        <v>1</v>
      </c>
      <c r="AA390" s="484">
        <f>VLOOKUP(E390,'[12]T6'!$B$6:$F$457,5,0)</f>
        <v>0</v>
      </c>
    </row>
    <row r="391" ht="16.5" customHeight="1" spans="1:27">
      <c r="A391" s="355">
        <v>0</v>
      </c>
      <c r="B391" s="271">
        <f t="shared" si="80"/>
        <v>385</v>
      </c>
      <c r="C391" s="271" t="s">
        <v>449</v>
      </c>
      <c r="D391" s="438">
        <v>1406110848</v>
      </c>
      <c r="E391" s="431" t="s">
        <v>449</v>
      </c>
      <c r="F391" s="432">
        <v>1406110848</v>
      </c>
      <c r="G391" s="433" t="str">
        <f>VLOOKUP(C391,'[11]List chuẩn'!$B$2:$D$512,3,0)</f>
        <v>Bùi Văn Kiên/ Vũ Thị Hương</v>
      </c>
      <c r="H391" s="434">
        <f>VLOOKUP(E391,'[12]T6'!$B$6:$C$457,2,0)</f>
        <v>4880</v>
      </c>
      <c r="I391" s="434">
        <v>4862</v>
      </c>
      <c r="J391" s="450">
        <f t="shared" si="72"/>
        <v>18</v>
      </c>
      <c r="K391" s="450">
        <f t="shared" ref="K391:K454" si="81">+IF(J391&gt;10,10,J391)</f>
        <v>10</v>
      </c>
      <c r="L391" s="450">
        <f t="shared" ref="L391:L454" si="82">+IF((J391-K391)&gt;10,10,(J391-K391))</f>
        <v>8</v>
      </c>
      <c r="M391" s="450">
        <f t="shared" ref="M391:M454" si="83">+IF((J391-K391-L391)&gt;10,10,(J391-K391-L391))</f>
        <v>0</v>
      </c>
      <c r="N391" s="450">
        <f t="shared" ref="N391:N454" si="84">(J391-K391-L391-M391)</f>
        <v>0</v>
      </c>
      <c r="O391" s="451">
        <f t="shared" si="73"/>
        <v>127212</v>
      </c>
      <c r="P391" s="451">
        <f t="shared" si="74"/>
        <v>6361</v>
      </c>
      <c r="Q391" s="474">
        <f t="shared" si="75"/>
        <v>12721</v>
      </c>
      <c r="R391" s="475">
        <f t="shared" si="76"/>
        <v>146294</v>
      </c>
      <c r="S391" s="329">
        <v>0</v>
      </c>
      <c r="T391" s="476">
        <f t="shared" si="77"/>
        <v>146294</v>
      </c>
      <c r="U391" s="477" t="e">
        <f>[13]!vnd(T391)</f>
        <v>#NAME?</v>
      </c>
      <c r="V391" s="478" t="e">
        <f>[13]!vnd_us(R391)</f>
        <v>#NAME?</v>
      </c>
      <c r="W391" s="479">
        <f>VLOOKUP(F391,'[14]WC manor'!$F$7:$R$458,13,0)</f>
        <v>146294</v>
      </c>
      <c r="X391" s="476">
        <f t="shared" si="78"/>
        <v>0</v>
      </c>
      <c r="Y391" s="479">
        <f>VLOOKUP(F391,'[14]WC manor'!$F$7:$J$458,5,0)</f>
        <v>18</v>
      </c>
      <c r="Z391" s="476">
        <f t="shared" si="79"/>
        <v>0</v>
      </c>
      <c r="AA391" s="484">
        <f>VLOOKUP(E391,'[12]T6'!$B$6:$F$457,5,0)</f>
        <v>0</v>
      </c>
    </row>
    <row r="392" ht="16.5" customHeight="1" spans="1:27">
      <c r="A392" s="355">
        <v>0</v>
      </c>
      <c r="B392" s="271">
        <f t="shared" ref="B392:B455" si="85">B391+1</f>
        <v>386</v>
      </c>
      <c r="C392" s="271" t="s">
        <v>450</v>
      </c>
      <c r="D392" s="438">
        <v>1406110849</v>
      </c>
      <c r="E392" s="431" t="s">
        <v>450</v>
      </c>
      <c r="F392" s="432">
        <v>1406110849</v>
      </c>
      <c r="G392" s="433" t="str">
        <f>VLOOKUP(C392,'[11]List chuẩn'!$B$2:$D$512,3,0)</f>
        <v>Nguyễn Thị Hoa</v>
      </c>
      <c r="H392" s="434">
        <f>VLOOKUP(E392,'[12]T6'!$B$6:$C$457,2,0)</f>
        <v>4285</v>
      </c>
      <c r="I392" s="434">
        <v>4274</v>
      </c>
      <c r="J392" s="450">
        <f t="shared" ref="J392:J455" si="86">+H392-I392</f>
        <v>11</v>
      </c>
      <c r="K392" s="450">
        <f t="shared" si="81"/>
        <v>10</v>
      </c>
      <c r="L392" s="450">
        <f t="shared" si="82"/>
        <v>1</v>
      </c>
      <c r="M392" s="450">
        <f t="shared" si="83"/>
        <v>0</v>
      </c>
      <c r="N392" s="450">
        <f t="shared" si="84"/>
        <v>0</v>
      </c>
      <c r="O392" s="451">
        <f t="shared" ref="O392:O455" si="87">+K392*$K$5+L392*$L$5+M392*$M$5+N392*$N$5</f>
        <v>73144</v>
      </c>
      <c r="P392" s="451">
        <f t="shared" ref="P392:P455" si="88">ROUND(O392*0.05,0)</f>
        <v>3657</v>
      </c>
      <c r="Q392" s="474">
        <f t="shared" ref="Q392:Q455" si="89">ROUND(O392*0.1,0)</f>
        <v>7314</v>
      </c>
      <c r="R392" s="475">
        <f t="shared" ref="R392:R455" si="90">O392+P392+Q392</f>
        <v>84115</v>
      </c>
      <c r="S392" s="329">
        <v>0</v>
      </c>
      <c r="T392" s="476">
        <f t="shared" ref="T392:T455" si="91">R392+S392</f>
        <v>84115</v>
      </c>
      <c r="U392" s="477" t="e">
        <f>[13]!vnd(T392)</f>
        <v>#NAME?</v>
      </c>
      <c r="V392" s="478" t="e">
        <f>[13]!vnd_us(R392)</f>
        <v>#NAME?</v>
      </c>
      <c r="W392" s="479">
        <f>VLOOKUP(F392,'[14]WC manor'!$F$7:$R$458,13,0)</f>
        <v>101881</v>
      </c>
      <c r="X392" s="476">
        <f t="shared" ref="X392:X455" si="92">R392-W392</f>
        <v>-17766</v>
      </c>
      <c r="Y392" s="479">
        <f>VLOOKUP(F392,'[14]WC manor'!$F$7:$J$458,5,0)</f>
        <v>13</v>
      </c>
      <c r="Z392" s="476">
        <f t="shared" ref="Z392:Z455" si="93">J392-Y392</f>
        <v>-2</v>
      </c>
      <c r="AA392" s="484">
        <f>VLOOKUP(E392,'[12]T6'!$B$6:$F$457,5,0)</f>
        <v>0</v>
      </c>
    </row>
    <row r="393" ht="16.5" customHeight="1" spans="1:27">
      <c r="A393" s="355">
        <v>0</v>
      </c>
      <c r="B393" s="271">
        <f t="shared" si="85"/>
        <v>387</v>
      </c>
      <c r="C393" s="437" t="s">
        <v>451</v>
      </c>
      <c r="D393" s="438">
        <v>1406111206</v>
      </c>
      <c r="E393" s="431" t="s">
        <v>451</v>
      </c>
      <c r="F393" s="432">
        <v>1406111206</v>
      </c>
      <c r="G393" s="433" t="str">
        <f>VLOOKUP(C393,'[11]List chuẩn'!$B$2:$D$512,3,0)</f>
        <v>Kiều Phương Liên</v>
      </c>
      <c r="H393" s="434">
        <f>VLOOKUP(E393,'[12]T6'!$B$6:$C$457,2,0)</f>
        <v>5300</v>
      </c>
      <c r="I393" s="434">
        <v>5259</v>
      </c>
      <c r="J393" s="450">
        <f t="shared" si="86"/>
        <v>41</v>
      </c>
      <c r="K393" s="450">
        <f t="shared" si="81"/>
        <v>10</v>
      </c>
      <c r="L393" s="450">
        <f t="shared" si="82"/>
        <v>10</v>
      </c>
      <c r="M393" s="450">
        <f t="shared" si="83"/>
        <v>10</v>
      </c>
      <c r="N393" s="450">
        <f t="shared" si="84"/>
        <v>11</v>
      </c>
      <c r="O393" s="451">
        <f t="shared" si="87"/>
        <v>429506</v>
      </c>
      <c r="P393" s="451">
        <f t="shared" si="88"/>
        <v>21475</v>
      </c>
      <c r="Q393" s="474">
        <f t="shared" si="89"/>
        <v>42951</v>
      </c>
      <c r="R393" s="475">
        <f t="shared" si="90"/>
        <v>493932</v>
      </c>
      <c r="S393" s="329">
        <v>0</v>
      </c>
      <c r="T393" s="476">
        <f t="shared" si="91"/>
        <v>493932</v>
      </c>
      <c r="U393" s="477" t="e">
        <f>[13]!vnd(T393)</f>
        <v>#NAME?</v>
      </c>
      <c r="V393" s="478" t="e">
        <f>[13]!vnd_us(R393)</f>
        <v>#NAME?</v>
      </c>
      <c r="W393" s="479">
        <f>VLOOKUP(F393,'[14]WC manor'!$F$7:$R$458,13,0)</f>
        <v>453806</v>
      </c>
      <c r="X393" s="476">
        <f t="shared" si="92"/>
        <v>40126</v>
      </c>
      <c r="Y393" s="479">
        <f>VLOOKUP(F393,'[14]WC manor'!$F$7:$J$458,5,0)</f>
        <v>39</v>
      </c>
      <c r="Z393" s="476">
        <f t="shared" si="93"/>
        <v>2</v>
      </c>
      <c r="AA393" s="484">
        <f>VLOOKUP(E393,'[12]T6'!$B$6:$F$457,5,0)</f>
        <v>0</v>
      </c>
    </row>
    <row r="394" ht="16.5" customHeight="1" spans="1:27">
      <c r="A394" s="435">
        <v>1</v>
      </c>
      <c r="B394" s="271">
        <f t="shared" si="85"/>
        <v>388</v>
      </c>
      <c r="C394" s="271" t="s">
        <v>452</v>
      </c>
      <c r="D394" s="438">
        <v>1406110851</v>
      </c>
      <c r="E394" s="431" t="s">
        <v>452</v>
      </c>
      <c r="F394" s="432">
        <v>1406110851</v>
      </c>
      <c r="G394" s="433" t="str">
        <f>VLOOKUP(C394,'[11]List chuẩn'!$B$2:$D$512,3,0)</f>
        <v>Phạm Thị Kim Oanh</v>
      </c>
      <c r="H394" s="434">
        <f>VLOOKUP(E394,'[12]T6'!$B$6:$C$457,2,0)</f>
        <v>4898</v>
      </c>
      <c r="I394" s="434">
        <v>4877</v>
      </c>
      <c r="J394" s="450">
        <f t="shared" si="86"/>
        <v>21</v>
      </c>
      <c r="K394" s="450">
        <f t="shared" si="81"/>
        <v>10</v>
      </c>
      <c r="L394" s="450">
        <f t="shared" si="82"/>
        <v>10</v>
      </c>
      <c r="M394" s="450">
        <f t="shared" si="83"/>
        <v>1</v>
      </c>
      <c r="N394" s="450">
        <f t="shared" si="84"/>
        <v>0</v>
      </c>
      <c r="O394" s="451">
        <f t="shared" si="87"/>
        <v>152154</v>
      </c>
      <c r="P394" s="451">
        <f t="shared" si="88"/>
        <v>7608</v>
      </c>
      <c r="Q394" s="474">
        <f t="shared" si="89"/>
        <v>15215</v>
      </c>
      <c r="R394" s="475">
        <f t="shared" si="90"/>
        <v>174977</v>
      </c>
      <c r="S394" s="329">
        <v>341072</v>
      </c>
      <c r="T394" s="476">
        <f t="shared" si="91"/>
        <v>516049</v>
      </c>
      <c r="U394" s="477" t="e">
        <f>[13]!vnd(T394)</f>
        <v>#NAME?</v>
      </c>
      <c r="V394" s="478" t="e">
        <f>[13]!vnd_us(R394)</f>
        <v>#NAME?</v>
      </c>
      <c r="W394" s="479">
        <f>VLOOKUP(F394,'[14]WC manor'!$F$7:$R$458,13,0)</f>
        <v>185895</v>
      </c>
      <c r="X394" s="476">
        <f t="shared" si="92"/>
        <v>-10918</v>
      </c>
      <c r="Y394" s="479">
        <f>VLOOKUP(F394,'[14]WC manor'!$F$7:$J$458,5,0)</f>
        <v>22</v>
      </c>
      <c r="Z394" s="476">
        <f t="shared" si="93"/>
        <v>-1</v>
      </c>
      <c r="AA394" s="484">
        <f>VLOOKUP(E394,'[12]T6'!$B$6:$F$457,5,0)</f>
        <v>0</v>
      </c>
    </row>
    <row r="395" ht="16.5" customHeight="1" spans="1:27">
      <c r="A395" s="355">
        <v>0</v>
      </c>
      <c r="B395" s="271">
        <f t="shared" si="85"/>
        <v>389</v>
      </c>
      <c r="C395" s="271" t="s">
        <v>453</v>
      </c>
      <c r="D395" s="438">
        <v>1406110852</v>
      </c>
      <c r="E395" s="431" t="s">
        <v>453</v>
      </c>
      <c r="F395" s="432">
        <v>1406110852</v>
      </c>
      <c r="G395" s="433" t="str">
        <f>VLOOKUP(C395,'[11]List chuẩn'!$B$2:$D$512,3,0)</f>
        <v>Bùi Thị Hồng Hương</v>
      </c>
      <c r="H395" s="434">
        <f>VLOOKUP(E395,'[12]T6'!$B$6:$C$457,2,0)</f>
        <v>1968</v>
      </c>
      <c r="I395" s="434">
        <v>1954</v>
      </c>
      <c r="J395" s="450">
        <f t="shared" si="86"/>
        <v>14</v>
      </c>
      <c r="K395" s="450">
        <f t="shared" si="81"/>
        <v>10</v>
      </c>
      <c r="L395" s="450">
        <f t="shared" si="82"/>
        <v>4</v>
      </c>
      <c r="M395" s="450">
        <f t="shared" si="83"/>
        <v>0</v>
      </c>
      <c r="N395" s="450">
        <f t="shared" si="84"/>
        <v>0</v>
      </c>
      <c r="O395" s="451">
        <f t="shared" si="87"/>
        <v>96316</v>
      </c>
      <c r="P395" s="451">
        <f t="shared" si="88"/>
        <v>4816</v>
      </c>
      <c r="Q395" s="474">
        <f t="shared" si="89"/>
        <v>9632</v>
      </c>
      <c r="R395" s="475">
        <f t="shared" si="90"/>
        <v>110764</v>
      </c>
      <c r="S395" s="329">
        <v>257058</v>
      </c>
      <c r="T395" s="476">
        <f t="shared" si="91"/>
        <v>367822</v>
      </c>
      <c r="U395" s="477" t="e">
        <f>[13]!vnd(T395)</f>
        <v>#NAME?</v>
      </c>
      <c r="V395" s="478" t="e">
        <f>[13]!vnd_us(R395)</f>
        <v>#NAME?</v>
      </c>
      <c r="W395" s="479">
        <f>VLOOKUP(F395,'[14]WC manor'!$F$7:$R$458,13,0)</f>
        <v>146294</v>
      </c>
      <c r="X395" s="476">
        <f t="shared" si="92"/>
        <v>-35530</v>
      </c>
      <c r="Y395" s="479">
        <f>VLOOKUP(F395,'[14]WC manor'!$F$7:$J$458,5,0)</f>
        <v>18</v>
      </c>
      <c r="Z395" s="476">
        <f t="shared" si="93"/>
        <v>-4</v>
      </c>
      <c r="AA395" s="484">
        <f>VLOOKUP(E395,'[12]T6'!$B$6:$F$457,5,0)</f>
        <v>0</v>
      </c>
    </row>
    <row r="396" ht="16.5" customHeight="1" spans="1:27">
      <c r="A396" s="355">
        <v>0</v>
      </c>
      <c r="B396" s="271">
        <f t="shared" si="85"/>
        <v>390</v>
      </c>
      <c r="C396" s="437" t="s">
        <v>454</v>
      </c>
      <c r="D396" s="438">
        <v>1406111209</v>
      </c>
      <c r="E396" s="431" t="s">
        <v>454</v>
      </c>
      <c r="F396" s="432">
        <v>1406111209</v>
      </c>
      <c r="G396" s="433" t="str">
        <f>VLOOKUP(C396,'[11]List chuẩn'!$B$2:$D$512,3,0)</f>
        <v>Nguyễn Thị Thanh Hà</v>
      </c>
      <c r="H396" s="434">
        <f>VLOOKUP(E396,'[12]T6'!$B$6:$C$457,2,0)</f>
        <v>2957</v>
      </c>
      <c r="I396" s="434">
        <v>2950</v>
      </c>
      <c r="J396" s="450">
        <f t="shared" si="86"/>
        <v>7</v>
      </c>
      <c r="K396" s="450">
        <f t="shared" si="81"/>
        <v>7</v>
      </c>
      <c r="L396" s="450">
        <f t="shared" si="82"/>
        <v>0</v>
      </c>
      <c r="M396" s="450">
        <f t="shared" si="83"/>
        <v>0</v>
      </c>
      <c r="N396" s="450">
        <f t="shared" si="84"/>
        <v>0</v>
      </c>
      <c r="O396" s="451">
        <f t="shared" si="87"/>
        <v>45794</v>
      </c>
      <c r="P396" s="451">
        <f t="shared" si="88"/>
        <v>2290</v>
      </c>
      <c r="Q396" s="474">
        <f t="shared" si="89"/>
        <v>4579</v>
      </c>
      <c r="R396" s="475">
        <f t="shared" si="90"/>
        <v>52663</v>
      </c>
      <c r="S396" s="329">
        <v>0</v>
      </c>
      <c r="T396" s="476">
        <f t="shared" si="91"/>
        <v>52663</v>
      </c>
      <c r="U396" s="477" t="e">
        <f>[13]!vnd(T396)</f>
        <v>#NAME?</v>
      </c>
      <c r="V396" s="478" t="e">
        <f>[13]!vnd_us(R396)</f>
        <v>#NAME?</v>
      </c>
      <c r="W396" s="479">
        <f>VLOOKUP(F396,'[14]WC manor'!$F$7:$R$458,13,0)</f>
        <v>84115</v>
      </c>
      <c r="X396" s="476">
        <f t="shared" si="92"/>
        <v>-31452</v>
      </c>
      <c r="Y396" s="479">
        <f>VLOOKUP(F396,'[14]WC manor'!$F$7:$J$458,5,0)</f>
        <v>11</v>
      </c>
      <c r="Z396" s="476">
        <f t="shared" si="93"/>
        <v>-4</v>
      </c>
      <c r="AA396" s="484">
        <f>VLOOKUP(E396,'[12]T6'!$B$6:$F$457,5,0)</f>
        <v>0</v>
      </c>
    </row>
    <row r="397" ht="16.5" customHeight="1" spans="1:27">
      <c r="A397" s="355">
        <v>0</v>
      </c>
      <c r="B397" s="271">
        <f t="shared" si="85"/>
        <v>391</v>
      </c>
      <c r="C397" s="271" t="s">
        <v>455</v>
      </c>
      <c r="D397" s="438">
        <v>1406110854</v>
      </c>
      <c r="E397" s="431" t="s">
        <v>455</v>
      </c>
      <c r="F397" s="432">
        <v>1406110854</v>
      </c>
      <c r="G397" s="433" t="str">
        <f>VLOOKUP(C397,'[11]List chuẩn'!$B$2:$D$512,3,0)</f>
        <v>Trần Quang Đức</v>
      </c>
      <c r="H397" s="434">
        <f>VLOOKUP(E397,'[12]T6'!$B$6:$C$457,2,0)</f>
        <v>6834</v>
      </c>
      <c r="I397" s="434">
        <v>6805</v>
      </c>
      <c r="J397" s="450">
        <f t="shared" si="86"/>
        <v>29</v>
      </c>
      <c r="K397" s="450">
        <f t="shared" si="81"/>
        <v>10</v>
      </c>
      <c r="L397" s="450">
        <f t="shared" si="82"/>
        <v>10</v>
      </c>
      <c r="M397" s="450">
        <f t="shared" si="83"/>
        <v>9</v>
      </c>
      <c r="N397" s="450">
        <f t="shared" si="84"/>
        <v>0</v>
      </c>
      <c r="O397" s="451">
        <f t="shared" si="87"/>
        <v>228106</v>
      </c>
      <c r="P397" s="451">
        <f t="shared" si="88"/>
        <v>11405</v>
      </c>
      <c r="Q397" s="474">
        <f t="shared" si="89"/>
        <v>22811</v>
      </c>
      <c r="R397" s="475">
        <f t="shared" si="90"/>
        <v>262322</v>
      </c>
      <c r="S397" s="329">
        <v>0</v>
      </c>
      <c r="T397" s="476">
        <f t="shared" si="91"/>
        <v>262322</v>
      </c>
      <c r="U397" s="477" t="e">
        <f>[13]!vnd(T397)</f>
        <v>#NAME?</v>
      </c>
      <c r="V397" s="478" t="e">
        <f>[13]!vnd_us(R397)</f>
        <v>#NAME?</v>
      </c>
      <c r="W397" s="479">
        <f>VLOOKUP(F397,'[14]WC manor'!$F$7:$R$458,13,0)</f>
        <v>251404</v>
      </c>
      <c r="X397" s="476">
        <f t="shared" si="92"/>
        <v>10918</v>
      </c>
      <c r="Y397" s="479">
        <f>VLOOKUP(F397,'[14]WC manor'!$F$7:$J$458,5,0)</f>
        <v>28</v>
      </c>
      <c r="Z397" s="476">
        <f t="shared" si="93"/>
        <v>1</v>
      </c>
      <c r="AA397" s="484">
        <f>VLOOKUP(E397,'[12]T6'!$B$6:$F$457,5,0)</f>
        <v>0</v>
      </c>
    </row>
    <row r="398" ht="16.5" customHeight="1" spans="1:27">
      <c r="A398" s="355">
        <v>0</v>
      </c>
      <c r="B398" s="271">
        <f t="shared" si="85"/>
        <v>392</v>
      </c>
      <c r="C398" s="271" t="s">
        <v>456</v>
      </c>
      <c r="D398" s="438">
        <v>1406110855</v>
      </c>
      <c r="E398" s="431" t="s">
        <v>456</v>
      </c>
      <c r="F398" s="432">
        <v>1406110855</v>
      </c>
      <c r="G398" s="433" t="str">
        <f>VLOOKUP(C398,'[11]List chuẩn'!$B$2:$D$512,3,0)</f>
        <v>Nguyễn Mỹ Hạnh</v>
      </c>
      <c r="H398" s="434">
        <f>VLOOKUP(E398,'[12]T6'!$B$6:$C$457,2,0)</f>
        <v>2713</v>
      </c>
      <c r="I398" s="434">
        <v>2683</v>
      </c>
      <c r="J398" s="450">
        <f t="shared" si="86"/>
        <v>30</v>
      </c>
      <c r="K398" s="450">
        <f t="shared" si="81"/>
        <v>10</v>
      </c>
      <c r="L398" s="450">
        <f t="shared" si="82"/>
        <v>10</v>
      </c>
      <c r="M398" s="450">
        <f t="shared" si="83"/>
        <v>10</v>
      </c>
      <c r="N398" s="450">
        <f t="shared" si="84"/>
        <v>0</v>
      </c>
      <c r="O398" s="451">
        <f t="shared" si="87"/>
        <v>237600</v>
      </c>
      <c r="P398" s="451">
        <f t="shared" si="88"/>
        <v>11880</v>
      </c>
      <c r="Q398" s="474">
        <f t="shared" si="89"/>
        <v>23760</v>
      </c>
      <c r="R398" s="475">
        <f t="shared" si="90"/>
        <v>273240</v>
      </c>
      <c r="S398" s="329">
        <v>0</v>
      </c>
      <c r="T398" s="476">
        <f t="shared" si="91"/>
        <v>273240</v>
      </c>
      <c r="U398" s="477" t="e">
        <f>[13]!vnd(T398)</f>
        <v>#NAME?</v>
      </c>
      <c r="V398" s="478" t="e">
        <f>[13]!vnd_us(R398)</f>
        <v>#NAME?</v>
      </c>
      <c r="W398" s="479">
        <f>VLOOKUP(F398,'[14]WC manor'!$F$7:$R$458,13,0)</f>
        <v>262322</v>
      </c>
      <c r="X398" s="476">
        <f t="shared" si="92"/>
        <v>10918</v>
      </c>
      <c r="Y398" s="479">
        <f>VLOOKUP(F398,'[14]WC manor'!$F$7:$J$458,5,0)</f>
        <v>29</v>
      </c>
      <c r="Z398" s="476">
        <f t="shared" si="93"/>
        <v>1</v>
      </c>
      <c r="AA398" s="484">
        <f>VLOOKUP(E398,'[12]T6'!$B$6:$F$457,5,0)</f>
        <v>0</v>
      </c>
    </row>
    <row r="399" ht="16.5" customHeight="1" spans="1:27">
      <c r="A399" s="355">
        <v>0</v>
      </c>
      <c r="B399" s="271">
        <f t="shared" si="85"/>
        <v>393</v>
      </c>
      <c r="C399" s="271" t="s">
        <v>457</v>
      </c>
      <c r="D399" s="438">
        <v>1406110856</v>
      </c>
      <c r="E399" s="431" t="s">
        <v>457</v>
      </c>
      <c r="F399" s="432">
        <v>1406110856</v>
      </c>
      <c r="G399" s="433" t="str">
        <f>VLOOKUP(C399,'[11]List chuẩn'!$B$2:$D$512,3,0)</f>
        <v>Trần Thị Vân Anh</v>
      </c>
      <c r="H399" s="434">
        <f>VLOOKUP(E399,'[12]T6'!$B$6:$C$457,2,0)</f>
        <v>3146</v>
      </c>
      <c r="I399" s="434">
        <v>3123</v>
      </c>
      <c r="J399" s="450">
        <f t="shared" si="86"/>
        <v>23</v>
      </c>
      <c r="K399" s="450">
        <f t="shared" si="81"/>
        <v>10</v>
      </c>
      <c r="L399" s="450">
        <f t="shared" si="82"/>
        <v>10</v>
      </c>
      <c r="M399" s="450">
        <f t="shared" si="83"/>
        <v>3</v>
      </c>
      <c r="N399" s="450">
        <f t="shared" si="84"/>
        <v>0</v>
      </c>
      <c r="O399" s="451">
        <f t="shared" si="87"/>
        <v>171142</v>
      </c>
      <c r="P399" s="451">
        <f t="shared" si="88"/>
        <v>8557</v>
      </c>
      <c r="Q399" s="474">
        <f t="shared" si="89"/>
        <v>17114</v>
      </c>
      <c r="R399" s="475">
        <f t="shared" si="90"/>
        <v>196813</v>
      </c>
      <c r="S399" s="329">
        <v>0</v>
      </c>
      <c r="T399" s="476">
        <f t="shared" si="91"/>
        <v>196813</v>
      </c>
      <c r="U399" s="477" t="e">
        <f>[13]!vnd(T399)</f>
        <v>#NAME?</v>
      </c>
      <c r="V399" s="478" t="e">
        <f>[13]!vnd_us(R399)</f>
        <v>#NAME?</v>
      </c>
      <c r="W399" s="479">
        <f>VLOOKUP(F399,'[14]WC manor'!$F$7:$R$458,13,0)</f>
        <v>128528</v>
      </c>
      <c r="X399" s="476">
        <f t="shared" si="92"/>
        <v>68285</v>
      </c>
      <c r="Y399" s="479">
        <f>VLOOKUP(F399,'[14]WC manor'!$F$7:$J$458,5,0)</f>
        <v>16</v>
      </c>
      <c r="Z399" s="476">
        <f t="shared" si="93"/>
        <v>7</v>
      </c>
      <c r="AA399" s="484">
        <f>VLOOKUP(E399,'[12]T6'!$B$6:$F$457,5,0)</f>
        <v>0</v>
      </c>
    </row>
    <row r="400" ht="16.5" customHeight="1" spans="1:27">
      <c r="A400" s="355">
        <v>0</v>
      </c>
      <c r="B400" s="271">
        <f t="shared" si="85"/>
        <v>394</v>
      </c>
      <c r="C400" s="271" t="s">
        <v>458</v>
      </c>
      <c r="D400" s="438">
        <v>1406110857</v>
      </c>
      <c r="E400" s="431" t="s">
        <v>458</v>
      </c>
      <c r="F400" s="432">
        <v>1406110857</v>
      </c>
      <c r="G400" s="433" t="str">
        <f>VLOOKUP(C400,'[11]List chuẩn'!$B$2:$D$512,3,0)</f>
        <v>Hoàng Hà Trung</v>
      </c>
      <c r="H400" s="434">
        <f>VLOOKUP(E400,'[12]T6'!$B$6:$C$457,2,0)</f>
        <v>1657</v>
      </c>
      <c r="I400" s="434">
        <v>1657</v>
      </c>
      <c r="J400" s="450">
        <f t="shared" si="86"/>
        <v>0</v>
      </c>
      <c r="K400" s="450">
        <f t="shared" si="81"/>
        <v>0</v>
      </c>
      <c r="L400" s="450">
        <f t="shared" si="82"/>
        <v>0</v>
      </c>
      <c r="M400" s="450">
        <f t="shared" si="83"/>
        <v>0</v>
      </c>
      <c r="N400" s="450">
        <f t="shared" si="84"/>
        <v>0</v>
      </c>
      <c r="O400" s="451">
        <f t="shared" si="87"/>
        <v>0</v>
      </c>
      <c r="P400" s="451">
        <f t="shared" si="88"/>
        <v>0</v>
      </c>
      <c r="Q400" s="474">
        <f t="shared" si="89"/>
        <v>0</v>
      </c>
      <c r="R400" s="475">
        <f t="shared" si="90"/>
        <v>0</v>
      </c>
      <c r="S400" s="329">
        <v>0</v>
      </c>
      <c r="T400" s="476">
        <f t="shared" si="91"/>
        <v>0</v>
      </c>
      <c r="U400" s="477" t="e">
        <f>[13]!vnd(T400)</f>
        <v>#NAME?</v>
      </c>
      <c r="V400" s="478" t="e">
        <f>[13]!vnd_us(R400)</f>
        <v>#NAME?</v>
      </c>
      <c r="W400" s="479">
        <f>VLOOKUP(F400,'[14]WC manor'!$F$7:$R$458,13,0)</f>
        <v>30093</v>
      </c>
      <c r="X400" s="476">
        <f t="shared" si="92"/>
        <v>-30093</v>
      </c>
      <c r="Y400" s="479">
        <f>VLOOKUP(F400,'[14]WC manor'!$F$7:$J$458,5,0)</f>
        <v>4</v>
      </c>
      <c r="Z400" s="476">
        <f t="shared" si="93"/>
        <v>-4</v>
      </c>
      <c r="AA400" s="484">
        <f>VLOOKUP(E400,'[12]T6'!$B$6:$F$457,5,0)</f>
        <v>0</v>
      </c>
    </row>
    <row r="401" ht="16.5" customHeight="1" spans="1:27">
      <c r="A401" s="355">
        <v>0</v>
      </c>
      <c r="B401" s="271">
        <f t="shared" si="85"/>
        <v>395</v>
      </c>
      <c r="C401" s="271" t="s">
        <v>459</v>
      </c>
      <c r="D401" s="438">
        <v>1406110858</v>
      </c>
      <c r="E401" s="431" t="s">
        <v>459</v>
      </c>
      <c r="F401" s="432">
        <v>1406110858</v>
      </c>
      <c r="G401" s="433" t="str">
        <f>VLOOKUP(C401,'[11]List chuẩn'!$B$2:$D$512,3,0)</f>
        <v>Nguyễn Thị Minh Tâm</v>
      </c>
      <c r="H401" s="434">
        <f>VLOOKUP(E401,'[12]T6'!$B$6:$C$457,2,0)</f>
        <v>3643</v>
      </c>
      <c r="I401" s="434">
        <v>3634</v>
      </c>
      <c r="J401" s="450">
        <f t="shared" si="86"/>
        <v>9</v>
      </c>
      <c r="K401" s="450">
        <f t="shared" si="81"/>
        <v>9</v>
      </c>
      <c r="L401" s="450">
        <f t="shared" si="82"/>
        <v>0</v>
      </c>
      <c r="M401" s="450">
        <f t="shared" si="83"/>
        <v>0</v>
      </c>
      <c r="N401" s="450">
        <f t="shared" si="84"/>
        <v>0</v>
      </c>
      <c r="O401" s="451">
        <f t="shared" si="87"/>
        <v>58878</v>
      </c>
      <c r="P401" s="451">
        <f t="shared" si="88"/>
        <v>2944</v>
      </c>
      <c r="Q401" s="474">
        <f t="shared" si="89"/>
        <v>5888</v>
      </c>
      <c r="R401" s="475">
        <f t="shared" si="90"/>
        <v>67710</v>
      </c>
      <c r="S401" s="329">
        <v>52663</v>
      </c>
      <c r="T401" s="476">
        <f t="shared" si="91"/>
        <v>120373</v>
      </c>
      <c r="U401" s="477" t="e">
        <f>[13]!vnd(T401)</f>
        <v>#NAME?</v>
      </c>
      <c r="V401" s="478" t="e">
        <f>[13]!vnd_us(R401)</f>
        <v>#NAME?</v>
      </c>
      <c r="W401" s="479">
        <f>VLOOKUP(F401,'[14]WC manor'!$F$7:$R$458,13,0)</f>
        <v>52663</v>
      </c>
      <c r="X401" s="476">
        <f t="shared" si="92"/>
        <v>15047</v>
      </c>
      <c r="Y401" s="479">
        <f>VLOOKUP(F401,'[14]WC manor'!$F$7:$J$458,5,0)</f>
        <v>7</v>
      </c>
      <c r="Z401" s="476">
        <f t="shared" si="93"/>
        <v>2</v>
      </c>
      <c r="AA401" s="484">
        <f>VLOOKUP(E401,'[12]T6'!$B$6:$F$457,5,0)</f>
        <v>0</v>
      </c>
    </row>
    <row r="402" ht="16.5" customHeight="1" spans="1:27">
      <c r="A402" s="355">
        <v>0</v>
      </c>
      <c r="B402" s="271">
        <f t="shared" si="85"/>
        <v>396</v>
      </c>
      <c r="C402" s="271" t="s">
        <v>460</v>
      </c>
      <c r="D402" s="438">
        <v>1406110859</v>
      </c>
      <c r="E402" s="431" t="s">
        <v>460</v>
      </c>
      <c r="F402" s="432">
        <v>1406110859</v>
      </c>
      <c r="G402" s="433" t="str">
        <f>VLOOKUP(C402,'[11]List chuẩn'!$B$2:$D$512,3,0)</f>
        <v>Nguyễn Việt Hùng</v>
      </c>
      <c r="H402" s="434">
        <f>VLOOKUP(E402,'[12]T6'!$B$6:$C$457,2,0)</f>
        <v>5674</v>
      </c>
      <c r="I402" s="434">
        <v>5650</v>
      </c>
      <c r="J402" s="450">
        <f t="shared" si="86"/>
        <v>24</v>
      </c>
      <c r="K402" s="450">
        <f t="shared" si="81"/>
        <v>10</v>
      </c>
      <c r="L402" s="450">
        <f t="shared" si="82"/>
        <v>10</v>
      </c>
      <c r="M402" s="450">
        <f t="shared" si="83"/>
        <v>4</v>
      </c>
      <c r="N402" s="450">
        <f t="shared" si="84"/>
        <v>0</v>
      </c>
      <c r="O402" s="451">
        <f t="shared" si="87"/>
        <v>180636</v>
      </c>
      <c r="P402" s="451">
        <f t="shared" si="88"/>
        <v>9032</v>
      </c>
      <c r="Q402" s="474">
        <f t="shared" si="89"/>
        <v>18064</v>
      </c>
      <c r="R402" s="475">
        <f t="shared" si="90"/>
        <v>207732</v>
      </c>
      <c r="S402" s="329">
        <v>0</v>
      </c>
      <c r="T402" s="476">
        <f t="shared" si="91"/>
        <v>207732</v>
      </c>
      <c r="U402" s="477" t="e">
        <f>[13]!vnd(T402)</f>
        <v>#NAME?</v>
      </c>
      <c r="V402" s="478" t="e">
        <f>[13]!vnd_us(R402)</f>
        <v>#NAME?</v>
      </c>
      <c r="W402" s="479">
        <f>VLOOKUP(F402,'[14]WC manor'!$F$7:$R$458,13,0)</f>
        <v>240486</v>
      </c>
      <c r="X402" s="476">
        <f t="shared" si="92"/>
        <v>-32754</v>
      </c>
      <c r="Y402" s="479">
        <f>VLOOKUP(F402,'[14]WC manor'!$F$7:$J$458,5,0)</f>
        <v>27</v>
      </c>
      <c r="Z402" s="476">
        <f t="shared" si="93"/>
        <v>-3</v>
      </c>
      <c r="AA402" s="484">
        <f>VLOOKUP(E402,'[12]T6'!$B$6:$F$457,5,0)</f>
        <v>0</v>
      </c>
    </row>
    <row r="403" ht="16.5" customHeight="1" spans="1:27">
      <c r="A403" s="355">
        <v>0</v>
      </c>
      <c r="B403" s="271">
        <f t="shared" si="85"/>
        <v>397</v>
      </c>
      <c r="C403" s="271" t="s">
        <v>461</v>
      </c>
      <c r="D403" s="438">
        <v>1406111717</v>
      </c>
      <c r="E403" s="431" t="s">
        <v>461</v>
      </c>
      <c r="F403" s="432">
        <v>1406111717</v>
      </c>
      <c r="G403" s="433" t="str">
        <f>VLOOKUP(C403,'[11]List chuẩn'!$B$2:$D$512,3,0)</f>
        <v>Nguyễn Trần Thu Nguyên</v>
      </c>
      <c r="H403" s="434">
        <f>VLOOKUP(E403,'[12]T6'!$B$6:$C$457,2,0)</f>
        <v>3685</v>
      </c>
      <c r="I403" s="434">
        <v>3658</v>
      </c>
      <c r="J403" s="450">
        <f t="shared" si="86"/>
        <v>27</v>
      </c>
      <c r="K403" s="450">
        <f t="shared" si="81"/>
        <v>10</v>
      </c>
      <c r="L403" s="450">
        <f t="shared" si="82"/>
        <v>10</v>
      </c>
      <c r="M403" s="450">
        <f t="shared" si="83"/>
        <v>7</v>
      </c>
      <c r="N403" s="450">
        <f t="shared" si="84"/>
        <v>0</v>
      </c>
      <c r="O403" s="451">
        <f t="shared" si="87"/>
        <v>209118</v>
      </c>
      <c r="P403" s="451">
        <f t="shared" si="88"/>
        <v>10456</v>
      </c>
      <c r="Q403" s="474">
        <f t="shared" si="89"/>
        <v>20912</v>
      </c>
      <c r="R403" s="475">
        <f t="shared" si="90"/>
        <v>240486</v>
      </c>
      <c r="S403" s="329">
        <v>0</v>
      </c>
      <c r="T403" s="476">
        <f t="shared" si="91"/>
        <v>240486</v>
      </c>
      <c r="U403" s="477" t="e">
        <f>[13]!vnd(T403)</f>
        <v>#NAME?</v>
      </c>
      <c r="V403" s="478" t="e">
        <f>[13]!vnd_us(R403)</f>
        <v>#NAME?</v>
      </c>
      <c r="W403" s="479">
        <f>VLOOKUP(F403,'[14]WC manor'!$F$7:$R$458,13,0)</f>
        <v>207732</v>
      </c>
      <c r="X403" s="476">
        <f t="shared" si="92"/>
        <v>32754</v>
      </c>
      <c r="Y403" s="479">
        <f>VLOOKUP(F403,'[14]WC manor'!$F$7:$J$458,5,0)</f>
        <v>24</v>
      </c>
      <c r="Z403" s="476">
        <f t="shared" si="93"/>
        <v>3</v>
      </c>
      <c r="AA403" s="484">
        <f>VLOOKUP(E403,'[12]T6'!$B$6:$F$457,5,0)</f>
        <v>0</v>
      </c>
    </row>
    <row r="404" ht="16.5" customHeight="1" spans="1:27">
      <c r="A404" s="355"/>
      <c r="B404" s="271">
        <f t="shared" si="85"/>
        <v>398</v>
      </c>
      <c r="C404" s="271" t="s">
        <v>462</v>
      </c>
      <c r="D404" s="438">
        <v>1406110861</v>
      </c>
      <c r="E404" s="431" t="s">
        <v>462</v>
      </c>
      <c r="F404" s="432">
        <v>1406110861</v>
      </c>
      <c r="G404" s="433" t="str">
        <f>VLOOKUP(C404,'[11]List chuẩn'!$B$2:$D$512,3,0)</f>
        <v>Nguyễn Trường Thành</v>
      </c>
      <c r="H404" s="434">
        <f>VLOOKUP(E404,'[12]T6'!$B$6:$C$457,2,0)</f>
        <v>4411</v>
      </c>
      <c r="I404" s="434">
        <v>4361</v>
      </c>
      <c r="J404" s="450">
        <f t="shared" si="86"/>
        <v>50</v>
      </c>
      <c r="K404" s="450">
        <f t="shared" si="81"/>
        <v>10</v>
      </c>
      <c r="L404" s="450">
        <f t="shared" si="82"/>
        <v>10</v>
      </c>
      <c r="M404" s="450">
        <f t="shared" si="83"/>
        <v>10</v>
      </c>
      <c r="N404" s="450">
        <f t="shared" si="84"/>
        <v>20</v>
      </c>
      <c r="O404" s="451">
        <f t="shared" si="87"/>
        <v>586520</v>
      </c>
      <c r="P404" s="451">
        <f t="shared" si="88"/>
        <v>29326</v>
      </c>
      <c r="Q404" s="474">
        <f t="shared" si="89"/>
        <v>58652</v>
      </c>
      <c r="R404" s="475">
        <f t="shared" si="90"/>
        <v>674498</v>
      </c>
      <c r="S404" s="329">
        <v>0</v>
      </c>
      <c r="T404" s="476">
        <f t="shared" si="91"/>
        <v>674498</v>
      </c>
      <c r="U404" s="477" t="e">
        <f>[13]!vnd(T404)</f>
        <v>#NAME?</v>
      </c>
      <c r="V404" s="478" t="e">
        <f>[13]!vnd_us(R404)</f>
        <v>#NAME?</v>
      </c>
      <c r="W404" s="479">
        <f>VLOOKUP(F404,'[14]WC manor'!$F$7:$R$458,13,0)</f>
        <v>634372</v>
      </c>
      <c r="X404" s="476">
        <f t="shared" si="92"/>
        <v>40126</v>
      </c>
      <c r="Y404" s="479">
        <f>VLOOKUP(F404,'[14]WC manor'!$F$7:$J$458,5,0)</f>
        <v>48</v>
      </c>
      <c r="Z404" s="476">
        <f t="shared" si="93"/>
        <v>2</v>
      </c>
      <c r="AA404" s="484">
        <f>VLOOKUP(E404,'[12]T6'!$B$6:$F$457,5,0)</f>
        <v>0</v>
      </c>
    </row>
    <row r="405" ht="16.5" customHeight="1" spans="1:27">
      <c r="A405" s="355">
        <v>0</v>
      </c>
      <c r="B405" s="271">
        <f t="shared" si="85"/>
        <v>399</v>
      </c>
      <c r="C405" s="271" t="s">
        <v>463</v>
      </c>
      <c r="D405" s="438">
        <v>1406110862</v>
      </c>
      <c r="E405" s="431" t="s">
        <v>463</v>
      </c>
      <c r="F405" s="432">
        <v>1406110862</v>
      </c>
      <c r="G405" s="433" t="str">
        <f>VLOOKUP(C405,'[11]List chuẩn'!$B$2:$D$512,3,0)</f>
        <v>Phạm Thị Ngọc Lan</v>
      </c>
      <c r="H405" s="434">
        <f>VLOOKUP(E405,'[12]T6'!$B$6:$C$457,2,0)</f>
        <v>2780</v>
      </c>
      <c r="I405" s="434">
        <v>2765</v>
      </c>
      <c r="J405" s="450">
        <f t="shared" si="86"/>
        <v>15</v>
      </c>
      <c r="K405" s="450">
        <f t="shared" si="81"/>
        <v>10</v>
      </c>
      <c r="L405" s="450">
        <f t="shared" si="82"/>
        <v>5</v>
      </c>
      <c r="M405" s="450">
        <f t="shared" si="83"/>
        <v>0</v>
      </c>
      <c r="N405" s="450">
        <f t="shared" si="84"/>
        <v>0</v>
      </c>
      <c r="O405" s="451">
        <f t="shared" si="87"/>
        <v>104040</v>
      </c>
      <c r="P405" s="451">
        <f t="shared" si="88"/>
        <v>5202</v>
      </c>
      <c r="Q405" s="474">
        <f t="shared" si="89"/>
        <v>10404</v>
      </c>
      <c r="R405" s="475">
        <f t="shared" si="90"/>
        <v>119646</v>
      </c>
      <c r="S405" s="329">
        <v>0</v>
      </c>
      <c r="T405" s="476">
        <f t="shared" si="91"/>
        <v>119646</v>
      </c>
      <c r="U405" s="477" t="e">
        <f>[13]!vnd(T405)</f>
        <v>#NAME?</v>
      </c>
      <c r="V405" s="478" t="e">
        <f>[13]!vnd_us(R405)</f>
        <v>#NAME?</v>
      </c>
      <c r="W405" s="479">
        <f>VLOOKUP(F405,'[14]WC manor'!$F$7:$R$458,13,0)</f>
        <v>146294</v>
      </c>
      <c r="X405" s="476">
        <f t="shared" si="92"/>
        <v>-26648</v>
      </c>
      <c r="Y405" s="479">
        <f>VLOOKUP(F405,'[14]WC manor'!$F$7:$J$458,5,0)</f>
        <v>18</v>
      </c>
      <c r="Z405" s="476">
        <f t="shared" si="93"/>
        <v>-3</v>
      </c>
      <c r="AA405" s="484">
        <f>VLOOKUP(E405,'[12]T6'!$B$6:$F$457,5,0)</f>
        <v>0</v>
      </c>
    </row>
    <row r="406" ht="16.5" customHeight="1" spans="1:27">
      <c r="A406" s="355"/>
      <c r="B406" s="271">
        <f t="shared" si="85"/>
        <v>400</v>
      </c>
      <c r="C406" s="271" t="s">
        <v>464</v>
      </c>
      <c r="D406" s="438">
        <v>1406111718</v>
      </c>
      <c r="E406" s="431" t="s">
        <v>464</v>
      </c>
      <c r="F406" s="432">
        <v>1406111718</v>
      </c>
      <c r="G406" s="433" t="str">
        <f>VLOOKUP(C406,'[11]List chuẩn'!$B$2:$D$512,3,0)</f>
        <v>Đào Thu Thủy</v>
      </c>
      <c r="H406" s="434">
        <f>VLOOKUP(E406,'[12]T6'!$B$6:$C$457,2,0)</f>
        <v>177</v>
      </c>
      <c r="I406" s="434">
        <v>177</v>
      </c>
      <c r="J406" s="450">
        <f t="shared" si="86"/>
        <v>0</v>
      </c>
      <c r="K406" s="450">
        <f t="shared" si="81"/>
        <v>0</v>
      </c>
      <c r="L406" s="450">
        <f t="shared" si="82"/>
        <v>0</v>
      </c>
      <c r="M406" s="450">
        <f t="shared" si="83"/>
        <v>0</v>
      </c>
      <c r="N406" s="450">
        <f t="shared" si="84"/>
        <v>0</v>
      </c>
      <c r="O406" s="451">
        <f t="shared" si="87"/>
        <v>0</v>
      </c>
      <c r="P406" s="451">
        <f t="shared" si="88"/>
        <v>0</v>
      </c>
      <c r="Q406" s="474">
        <f t="shared" si="89"/>
        <v>0</v>
      </c>
      <c r="R406" s="475">
        <f t="shared" si="90"/>
        <v>0</v>
      </c>
      <c r="S406" s="329">
        <v>7523</v>
      </c>
      <c r="T406" s="476">
        <f t="shared" si="91"/>
        <v>7523</v>
      </c>
      <c r="U406" s="477" t="e">
        <f>[13]!vnd(T406)</f>
        <v>#NAME?</v>
      </c>
      <c r="V406" s="478" t="e">
        <f>[13]!vnd_us(R406)</f>
        <v>#NAME?</v>
      </c>
      <c r="W406" s="479">
        <f>VLOOKUP(F406,'[14]WC manor'!$F$7:$R$458,13,0)</f>
        <v>0</v>
      </c>
      <c r="X406" s="476">
        <f t="shared" si="92"/>
        <v>0</v>
      </c>
      <c r="Y406" s="479">
        <f>VLOOKUP(F406,'[14]WC manor'!$F$7:$J$458,5,0)</f>
        <v>0</v>
      </c>
      <c r="Z406" s="476">
        <f t="shared" si="93"/>
        <v>0</v>
      </c>
      <c r="AA406" s="484">
        <f>VLOOKUP(E406,'[12]T6'!$B$6:$F$457,5,0)</f>
        <v>0</v>
      </c>
    </row>
    <row r="407" ht="16.5" customHeight="1" spans="1:27">
      <c r="A407" s="355">
        <v>0</v>
      </c>
      <c r="B407" s="271">
        <f t="shared" si="85"/>
        <v>401</v>
      </c>
      <c r="C407" s="271" t="s">
        <v>465</v>
      </c>
      <c r="D407" s="438">
        <v>1406110864</v>
      </c>
      <c r="E407" s="431" t="s">
        <v>465</v>
      </c>
      <c r="F407" s="432">
        <v>1406110864</v>
      </c>
      <c r="G407" s="433" t="str">
        <f>VLOOKUP(C407,'[11]List chuẩn'!$B$2:$D$512,3,0)</f>
        <v>Lê Thị Thuỷ</v>
      </c>
      <c r="H407" s="434">
        <f>VLOOKUP(E407,'[12]T6'!$B$6:$C$457,2,0)</f>
        <v>4116</v>
      </c>
      <c r="I407" s="434">
        <v>4116</v>
      </c>
      <c r="J407" s="450">
        <f t="shared" si="86"/>
        <v>0</v>
      </c>
      <c r="K407" s="450">
        <f t="shared" si="81"/>
        <v>0</v>
      </c>
      <c r="L407" s="450">
        <f t="shared" si="82"/>
        <v>0</v>
      </c>
      <c r="M407" s="450">
        <f t="shared" si="83"/>
        <v>0</v>
      </c>
      <c r="N407" s="450">
        <f t="shared" si="84"/>
        <v>0</v>
      </c>
      <c r="O407" s="451">
        <f t="shared" si="87"/>
        <v>0</v>
      </c>
      <c r="P407" s="451">
        <f t="shared" si="88"/>
        <v>0</v>
      </c>
      <c r="Q407" s="474">
        <f t="shared" si="89"/>
        <v>0</v>
      </c>
      <c r="R407" s="475">
        <f t="shared" si="90"/>
        <v>0</v>
      </c>
      <c r="S407" s="329">
        <v>0</v>
      </c>
      <c r="T407" s="476">
        <f t="shared" si="91"/>
        <v>0</v>
      </c>
      <c r="U407" s="477" t="e">
        <f>[13]!vnd(T407)</f>
        <v>#NAME?</v>
      </c>
      <c r="V407" s="478" t="e">
        <f>[13]!vnd_us(R407)</f>
        <v>#NAME?</v>
      </c>
      <c r="W407" s="479">
        <f>VLOOKUP(F407,'[14]WC manor'!$F$7:$R$458,13,0)</f>
        <v>22570</v>
      </c>
      <c r="X407" s="476">
        <f t="shared" si="92"/>
        <v>-22570</v>
      </c>
      <c r="Y407" s="479">
        <f>VLOOKUP(F407,'[14]WC manor'!$F$7:$J$458,5,0)</f>
        <v>3</v>
      </c>
      <c r="Z407" s="476">
        <f t="shared" si="93"/>
        <v>-3</v>
      </c>
      <c r="AA407" s="484">
        <f>VLOOKUP(E407,'[12]T6'!$B$6:$F$457,5,0)</f>
        <v>0</v>
      </c>
    </row>
    <row r="408" ht="16.5" customHeight="1" spans="1:27">
      <c r="A408" s="435">
        <v>1</v>
      </c>
      <c r="B408" s="271">
        <f t="shared" si="85"/>
        <v>402</v>
      </c>
      <c r="C408" s="271" t="s">
        <v>466</v>
      </c>
      <c r="D408" s="438">
        <v>1406110865</v>
      </c>
      <c r="E408" s="431" t="s">
        <v>466</v>
      </c>
      <c r="F408" s="432">
        <v>1406110865</v>
      </c>
      <c r="G408" s="433" t="str">
        <f>VLOOKUP(C408,'[11]List chuẩn'!$B$2:$D$512,3,0)</f>
        <v>Kiều Đình Hùng</v>
      </c>
      <c r="H408" s="434">
        <f>VLOOKUP(E408,'[12]T6'!$B$6:$C$457,2,0)</f>
        <v>4361</v>
      </c>
      <c r="I408" s="434">
        <v>4339</v>
      </c>
      <c r="J408" s="450">
        <f t="shared" si="86"/>
        <v>22</v>
      </c>
      <c r="K408" s="450">
        <f t="shared" si="81"/>
        <v>10</v>
      </c>
      <c r="L408" s="450">
        <f t="shared" si="82"/>
        <v>10</v>
      </c>
      <c r="M408" s="450">
        <f t="shared" si="83"/>
        <v>2</v>
      </c>
      <c r="N408" s="450">
        <f t="shared" si="84"/>
        <v>0</v>
      </c>
      <c r="O408" s="451">
        <f t="shared" si="87"/>
        <v>161648</v>
      </c>
      <c r="P408" s="451">
        <f t="shared" si="88"/>
        <v>8082</v>
      </c>
      <c r="Q408" s="474">
        <f t="shared" si="89"/>
        <v>16165</v>
      </c>
      <c r="R408" s="475">
        <f t="shared" si="90"/>
        <v>185895</v>
      </c>
      <c r="S408" s="329">
        <v>0</v>
      </c>
      <c r="T408" s="476">
        <f t="shared" si="91"/>
        <v>185895</v>
      </c>
      <c r="U408" s="477" t="e">
        <f>[13]!vnd(T408)</f>
        <v>#NAME?</v>
      </c>
      <c r="V408" s="478" t="e">
        <f>[13]!vnd_us(R408)</f>
        <v>#NAME?</v>
      </c>
      <c r="W408" s="479">
        <f>VLOOKUP(F408,'[14]WC manor'!$F$7:$R$458,13,0)</f>
        <v>146294</v>
      </c>
      <c r="X408" s="476">
        <f t="shared" si="92"/>
        <v>39601</v>
      </c>
      <c r="Y408" s="479">
        <f>VLOOKUP(F408,'[14]WC manor'!$F$7:$J$458,5,0)</f>
        <v>18</v>
      </c>
      <c r="Z408" s="476">
        <f t="shared" si="93"/>
        <v>4</v>
      </c>
      <c r="AA408" s="484">
        <f>VLOOKUP(E408,'[12]T6'!$B$6:$F$457,5,0)</f>
        <v>0</v>
      </c>
    </row>
    <row r="409" ht="16.5" customHeight="1" spans="1:27">
      <c r="A409" s="355">
        <v>0</v>
      </c>
      <c r="B409" s="271">
        <f t="shared" si="85"/>
        <v>403</v>
      </c>
      <c r="C409" s="271" t="s">
        <v>467</v>
      </c>
      <c r="D409" s="438">
        <v>1406110866</v>
      </c>
      <c r="E409" s="431" t="s">
        <v>467</v>
      </c>
      <c r="F409" s="432">
        <v>1406110866</v>
      </c>
      <c r="G409" s="433" t="str">
        <f>VLOOKUP(C409,'[11]List chuẩn'!$B$2:$D$512,3,0)</f>
        <v>Lương Thị Ngọt</v>
      </c>
      <c r="H409" s="434">
        <f>VLOOKUP(E409,'[12]T6'!$B$6:$C$457,2,0)</f>
        <v>2218</v>
      </c>
      <c r="I409" s="434">
        <v>2211</v>
      </c>
      <c r="J409" s="450">
        <f t="shared" si="86"/>
        <v>7</v>
      </c>
      <c r="K409" s="450">
        <f t="shared" si="81"/>
        <v>7</v>
      </c>
      <c r="L409" s="450">
        <f t="shared" si="82"/>
        <v>0</v>
      </c>
      <c r="M409" s="450">
        <f t="shared" si="83"/>
        <v>0</v>
      </c>
      <c r="N409" s="450">
        <f t="shared" si="84"/>
        <v>0</v>
      </c>
      <c r="O409" s="451">
        <f t="shared" si="87"/>
        <v>45794</v>
      </c>
      <c r="P409" s="451">
        <f t="shared" si="88"/>
        <v>2290</v>
      </c>
      <c r="Q409" s="474">
        <f t="shared" si="89"/>
        <v>4579</v>
      </c>
      <c r="R409" s="475">
        <f t="shared" si="90"/>
        <v>52663</v>
      </c>
      <c r="S409" s="329">
        <v>110764</v>
      </c>
      <c r="T409" s="476">
        <f t="shared" si="91"/>
        <v>163427</v>
      </c>
      <c r="U409" s="477" t="e">
        <f>[13]!vnd(T409)</f>
        <v>#NAME?</v>
      </c>
      <c r="V409" s="478" t="e">
        <f>[13]!vnd_us(R409)</f>
        <v>#NAME?</v>
      </c>
      <c r="W409" s="479">
        <f>VLOOKUP(F409,'[14]WC manor'!$F$7:$R$458,13,0)</f>
        <v>110764</v>
      </c>
      <c r="X409" s="476">
        <f t="shared" si="92"/>
        <v>-58101</v>
      </c>
      <c r="Y409" s="479">
        <f>VLOOKUP(F409,'[14]WC manor'!$F$7:$J$458,5,0)</f>
        <v>14</v>
      </c>
      <c r="Z409" s="476">
        <f t="shared" si="93"/>
        <v>-7</v>
      </c>
      <c r="AA409" s="484">
        <f>VLOOKUP(E409,'[12]T6'!$B$6:$F$457,5,0)</f>
        <v>0</v>
      </c>
    </row>
    <row r="410" ht="16.5" customHeight="1" spans="1:27">
      <c r="A410" s="355"/>
      <c r="B410" s="271">
        <f t="shared" si="85"/>
        <v>404</v>
      </c>
      <c r="C410" s="271" t="s">
        <v>468</v>
      </c>
      <c r="D410" s="438">
        <v>1406110867</v>
      </c>
      <c r="E410" s="431" t="s">
        <v>468</v>
      </c>
      <c r="F410" s="432">
        <v>1406110867</v>
      </c>
      <c r="G410" s="433" t="str">
        <f>VLOOKUP(C410,'[11]List chuẩn'!$B$2:$D$512,3,0)</f>
        <v>Phạm Bách Tùng</v>
      </c>
      <c r="H410" s="434">
        <f>VLOOKUP(E410,'[12]T6'!$B$6:$C$457,2,0)</f>
        <v>3100</v>
      </c>
      <c r="I410" s="434">
        <v>3070</v>
      </c>
      <c r="J410" s="450">
        <f t="shared" si="86"/>
        <v>30</v>
      </c>
      <c r="K410" s="450">
        <f t="shared" si="81"/>
        <v>10</v>
      </c>
      <c r="L410" s="450">
        <f t="shared" si="82"/>
        <v>10</v>
      </c>
      <c r="M410" s="450">
        <f t="shared" si="83"/>
        <v>10</v>
      </c>
      <c r="N410" s="450">
        <f t="shared" si="84"/>
        <v>0</v>
      </c>
      <c r="O410" s="451">
        <f t="shared" si="87"/>
        <v>237600</v>
      </c>
      <c r="P410" s="451">
        <f t="shared" si="88"/>
        <v>11880</v>
      </c>
      <c r="Q410" s="474">
        <f t="shared" si="89"/>
        <v>23760</v>
      </c>
      <c r="R410" s="475">
        <f t="shared" si="90"/>
        <v>273240</v>
      </c>
      <c r="S410" s="329">
        <v>0</v>
      </c>
      <c r="T410" s="476">
        <f t="shared" si="91"/>
        <v>273240</v>
      </c>
      <c r="U410" s="477" t="e">
        <f>[13]!vnd(T410)</f>
        <v>#NAME?</v>
      </c>
      <c r="V410" s="478" t="e">
        <f>[13]!vnd_us(R410)</f>
        <v>#NAME?</v>
      </c>
      <c r="W410" s="479">
        <f>VLOOKUP(F410,'[14]WC manor'!$F$7:$R$458,13,0)</f>
        <v>207732</v>
      </c>
      <c r="X410" s="476">
        <f t="shared" si="92"/>
        <v>65508</v>
      </c>
      <c r="Y410" s="479">
        <f>VLOOKUP(F410,'[14]WC manor'!$F$7:$J$458,5,0)</f>
        <v>24</v>
      </c>
      <c r="Z410" s="476">
        <f t="shared" si="93"/>
        <v>6</v>
      </c>
      <c r="AA410" s="484">
        <f>VLOOKUP(E410,'[12]T6'!$B$6:$F$457,5,0)</f>
        <v>0</v>
      </c>
    </row>
    <row r="411" s="220" customFormat="1" ht="16.5" customHeight="1" spans="1:27">
      <c r="A411" s="271">
        <v>0</v>
      </c>
      <c r="B411" s="271">
        <f t="shared" si="85"/>
        <v>405</v>
      </c>
      <c r="C411" s="271" t="s">
        <v>469</v>
      </c>
      <c r="D411" s="438">
        <v>1406110868</v>
      </c>
      <c r="E411" s="431" t="s">
        <v>469</v>
      </c>
      <c r="F411" s="432">
        <v>1406110868</v>
      </c>
      <c r="G411" s="433" t="str">
        <f>VLOOKUP(C411,'[11]List chuẩn'!$B$2:$D$512,3,0)</f>
        <v>Seo HyunSep</v>
      </c>
      <c r="H411" s="434">
        <f>VLOOKUP(E411,'[12]T6'!$B$6:$C$457,2,0)</f>
        <v>4475</v>
      </c>
      <c r="I411" s="434">
        <v>4465</v>
      </c>
      <c r="J411" s="450">
        <f t="shared" si="86"/>
        <v>10</v>
      </c>
      <c r="K411" s="450">
        <f t="shared" si="81"/>
        <v>10</v>
      </c>
      <c r="L411" s="450">
        <f t="shared" si="82"/>
        <v>0</v>
      </c>
      <c r="M411" s="450">
        <f t="shared" si="83"/>
        <v>0</v>
      </c>
      <c r="N411" s="450">
        <f t="shared" si="84"/>
        <v>0</v>
      </c>
      <c r="O411" s="451">
        <f t="shared" si="87"/>
        <v>65420</v>
      </c>
      <c r="P411" s="451">
        <f t="shared" si="88"/>
        <v>3271</v>
      </c>
      <c r="Q411" s="474">
        <f t="shared" si="89"/>
        <v>6542</v>
      </c>
      <c r="R411" s="475">
        <f t="shared" si="90"/>
        <v>75233</v>
      </c>
      <c r="S411" s="329">
        <v>0</v>
      </c>
      <c r="T411" s="476">
        <f t="shared" si="91"/>
        <v>75233</v>
      </c>
      <c r="U411" s="477" t="e">
        <f>[13]!vnd(T411)</f>
        <v>#NAME?</v>
      </c>
      <c r="V411" s="478" t="e">
        <f>[13]!vnd_us(R411)</f>
        <v>#NAME?</v>
      </c>
      <c r="W411" s="479">
        <f>VLOOKUP(F411,'[14]WC manor'!$F$7:$R$458,13,0)</f>
        <v>174977</v>
      </c>
      <c r="X411" s="476">
        <f t="shared" si="92"/>
        <v>-99744</v>
      </c>
      <c r="Y411" s="479">
        <f>VLOOKUP(F411,'[14]WC manor'!$F$7:$J$458,5,0)</f>
        <v>21</v>
      </c>
      <c r="Z411" s="476">
        <f t="shared" si="93"/>
        <v>-11</v>
      </c>
      <c r="AA411" s="484" t="str">
        <f>VLOOKUP(E411,'[12]T6'!$B$6:$F$457,5,0)</f>
        <v>Ngày 3/7 Mr.Ngọc đã kiểm tra lại, chỉ số đúng. Không có nhà</v>
      </c>
    </row>
    <row r="412" s="220" customFormat="1" ht="16.5" customHeight="1" spans="1:27">
      <c r="A412" s="271">
        <v>0</v>
      </c>
      <c r="B412" s="271">
        <f t="shared" si="85"/>
        <v>406</v>
      </c>
      <c r="C412" s="271" t="s">
        <v>470</v>
      </c>
      <c r="D412" s="438">
        <v>1406110869</v>
      </c>
      <c r="E412" s="431" t="s">
        <v>470</v>
      </c>
      <c r="F412" s="432">
        <v>1406110869</v>
      </c>
      <c r="G412" s="433" t="str">
        <f>VLOOKUP(C412,'[11]List chuẩn'!$B$2:$D$512,3,0)</f>
        <v>Nguyễn Mạnh Hùng</v>
      </c>
      <c r="H412" s="434">
        <f>VLOOKUP(E412,'[12]T6'!$B$6:$C$457,2,0)</f>
        <v>5375</v>
      </c>
      <c r="I412" s="434">
        <v>5353</v>
      </c>
      <c r="J412" s="450">
        <f t="shared" si="86"/>
        <v>22</v>
      </c>
      <c r="K412" s="450">
        <f t="shared" si="81"/>
        <v>10</v>
      </c>
      <c r="L412" s="450">
        <f t="shared" si="82"/>
        <v>10</v>
      </c>
      <c r="M412" s="450">
        <f t="shared" si="83"/>
        <v>2</v>
      </c>
      <c r="N412" s="450">
        <f t="shared" si="84"/>
        <v>0</v>
      </c>
      <c r="O412" s="451">
        <f t="shared" si="87"/>
        <v>161648</v>
      </c>
      <c r="P412" s="451">
        <f t="shared" si="88"/>
        <v>8082</v>
      </c>
      <c r="Q412" s="474">
        <f t="shared" si="89"/>
        <v>16165</v>
      </c>
      <c r="R412" s="475">
        <f t="shared" si="90"/>
        <v>185895</v>
      </c>
      <c r="S412" s="329">
        <v>0</v>
      </c>
      <c r="T412" s="476">
        <f t="shared" si="91"/>
        <v>185895</v>
      </c>
      <c r="U412" s="477" t="e">
        <f>[13]!vnd(T412)</f>
        <v>#NAME?</v>
      </c>
      <c r="V412" s="478" t="e">
        <f>[13]!vnd_us(R412)</f>
        <v>#NAME?</v>
      </c>
      <c r="W412" s="479">
        <f>VLOOKUP(F412,'[14]WC manor'!$F$7:$R$458,13,0)</f>
        <v>164059</v>
      </c>
      <c r="X412" s="476">
        <f t="shared" si="92"/>
        <v>21836</v>
      </c>
      <c r="Y412" s="479">
        <f>VLOOKUP(F412,'[14]WC manor'!$F$7:$J$458,5,0)</f>
        <v>20</v>
      </c>
      <c r="Z412" s="476">
        <f t="shared" si="93"/>
        <v>2</v>
      </c>
      <c r="AA412" s="484">
        <f>VLOOKUP(E412,'[12]T6'!$B$6:$F$457,5,0)</f>
        <v>0</v>
      </c>
    </row>
    <row r="413" s="225" customFormat="1" ht="16.5" customHeight="1" spans="1:27">
      <c r="A413" s="517">
        <v>1</v>
      </c>
      <c r="B413" s="271">
        <f t="shared" si="85"/>
        <v>407</v>
      </c>
      <c r="C413" s="496" t="s">
        <v>471</v>
      </c>
      <c r="D413" s="497">
        <v>1406110870</v>
      </c>
      <c r="E413" s="504" t="s">
        <v>471</v>
      </c>
      <c r="F413" s="432">
        <v>1406110870</v>
      </c>
      <c r="G413" s="433" t="str">
        <f>VLOOKUP(C413,'[11]List chuẩn'!$B$2:$D$512,3,0)</f>
        <v>Trương Minh Thanh</v>
      </c>
      <c r="H413" s="434">
        <f>VLOOKUP(E413,'[12]T6'!$B$6:$C$457,2,0)</f>
        <v>2995</v>
      </c>
      <c r="I413" s="434">
        <v>2983</v>
      </c>
      <c r="J413" s="450">
        <f t="shared" si="86"/>
        <v>12</v>
      </c>
      <c r="K413" s="450">
        <f t="shared" si="81"/>
        <v>10</v>
      </c>
      <c r="L413" s="450">
        <f t="shared" si="82"/>
        <v>2</v>
      </c>
      <c r="M413" s="450">
        <f t="shared" si="83"/>
        <v>0</v>
      </c>
      <c r="N413" s="450">
        <f t="shared" si="84"/>
        <v>0</v>
      </c>
      <c r="O413" s="451">
        <f t="shared" si="87"/>
        <v>80868</v>
      </c>
      <c r="P413" s="451">
        <f t="shared" si="88"/>
        <v>4043</v>
      </c>
      <c r="Q413" s="474">
        <f t="shared" si="89"/>
        <v>8087</v>
      </c>
      <c r="R413" s="475">
        <f t="shared" si="90"/>
        <v>92998</v>
      </c>
      <c r="S413" s="329">
        <v>0</v>
      </c>
      <c r="T413" s="476">
        <f t="shared" si="91"/>
        <v>92998</v>
      </c>
      <c r="U413" s="477" t="e">
        <f>[13]!vnd(T413)</f>
        <v>#NAME?</v>
      </c>
      <c r="V413" s="478" t="e">
        <f>[13]!vnd_us(R413)</f>
        <v>#NAME?</v>
      </c>
      <c r="W413" s="479">
        <f>VLOOKUP(F413,'[14]WC manor'!$F$7:$R$458,13,0)</f>
        <v>119646</v>
      </c>
      <c r="X413" s="476">
        <f t="shared" si="92"/>
        <v>-26648</v>
      </c>
      <c r="Y413" s="479">
        <f>VLOOKUP(F413,'[14]WC manor'!$F$7:$J$458,5,0)</f>
        <v>15</v>
      </c>
      <c r="Z413" s="476">
        <f t="shared" si="93"/>
        <v>-3</v>
      </c>
      <c r="AA413" s="484">
        <f>VLOOKUP(E413,'[12]T6'!$B$6:$F$457,5,0)</f>
        <v>0</v>
      </c>
    </row>
    <row r="414" s="220" customFormat="1" ht="16.5" customHeight="1" spans="1:27">
      <c r="A414" s="271">
        <v>0</v>
      </c>
      <c r="B414" s="271">
        <f t="shared" si="85"/>
        <v>408</v>
      </c>
      <c r="C414" s="271" t="s">
        <v>472</v>
      </c>
      <c r="D414" s="438">
        <v>1406110871</v>
      </c>
      <c r="E414" s="431" t="s">
        <v>472</v>
      </c>
      <c r="F414" s="432">
        <v>1406110871</v>
      </c>
      <c r="G414" s="433" t="str">
        <f>VLOOKUP(C414,'[11]List chuẩn'!$B$2:$D$512,3,0)</f>
        <v>Hồ Thị Lan Hoa</v>
      </c>
      <c r="H414" s="434">
        <f>VLOOKUP(E414,'[12]T6'!$B$6:$C$457,2,0)</f>
        <v>2477</v>
      </c>
      <c r="I414" s="434">
        <v>2469</v>
      </c>
      <c r="J414" s="450">
        <f t="shared" si="86"/>
        <v>8</v>
      </c>
      <c r="K414" s="450">
        <f t="shared" si="81"/>
        <v>8</v>
      </c>
      <c r="L414" s="450">
        <f t="shared" si="82"/>
        <v>0</v>
      </c>
      <c r="M414" s="450">
        <f t="shared" si="83"/>
        <v>0</v>
      </c>
      <c r="N414" s="450">
        <f t="shared" si="84"/>
        <v>0</v>
      </c>
      <c r="O414" s="451">
        <f t="shared" si="87"/>
        <v>52336</v>
      </c>
      <c r="P414" s="451">
        <f t="shared" si="88"/>
        <v>2617</v>
      </c>
      <c r="Q414" s="474">
        <f t="shared" si="89"/>
        <v>5234</v>
      </c>
      <c r="R414" s="475">
        <f t="shared" si="90"/>
        <v>60187</v>
      </c>
      <c r="S414" s="329">
        <v>-77337</v>
      </c>
      <c r="T414" s="476">
        <f t="shared" si="91"/>
        <v>-17150</v>
      </c>
      <c r="U414" s="477" t="e">
        <f>[13]!vnd(T414)</f>
        <v>#NAME?</v>
      </c>
      <c r="V414" s="478" t="e">
        <f>[13]!vnd_us(R414)</f>
        <v>#NAME?</v>
      </c>
      <c r="W414" s="479">
        <f>VLOOKUP(F414,'[14]WC manor'!$F$7:$R$458,13,0)</f>
        <v>52663</v>
      </c>
      <c r="X414" s="476">
        <f t="shared" si="92"/>
        <v>7524</v>
      </c>
      <c r="Y414" s="479">
        <f>VLOOKUP(F414,'[14]WC manor'!$F$7:$J$458,5,0)</f>
        <v>7</v>
      </c>
      <c r="Z414" s="476">
        <f t="shared" si="93"/>
        <v>1</v>
      </c>
      <c r="AA414" s="484">
        <f>VLOOKUP(E414,'[12]T6'!$B$6:$F$457,5,0)</f>
        <v>0</v>
      </c>
    </row>
    <row r="415" s="220" customFormat="1" ht="16.5" customHeight="1" spans="1:27">
      <c r="A415" s="271">
        <v>0</v>
      </c>
      <c r="B415" s="271">
        <f t="shared" si="85"/>
        <v>409</v>
      </c>
      <c r="C415" s="271" t="s">
        <v>473</v>
      </c>
      <c r="D415" s="438">
        <v>1406110872</v>
      </c>
      <c r="E415" s="431" t="s">
        <v>473</v>
      </c>
      <c r="F415" s="432">
        <v>1406110872</v>
      </c>
      <c r="G415" s="433" t="str">
        <f>VLOOKUP(C415,'[11]List chuẩn'!$B$2:$D$512,3,0)</f>
        <v>Nguyễn Thị May</v>
      </c>
      <c r="H415" s="434">
        <f>VLOOKUP(E415,'[12]T6'!$B$6:$C$457,2,0)</f>
        <v>2783</v>
      </c>
      <c r="I415" s="434">
        <v>2766</v>
      </c>
      <c r="J415" s="450">
        <f t="shared" si="86"/>
        <v>17</v>
      </c>
      <c r="K415" s="450">
        <f t="shared" si="81"/>
        <v>10</v>
      </c>
      <c r="L415" s="450">
        <f t="shared" si="82"/>
        <v>7</v>
      </c>
      <c r="M415" s="450">
        <f t="shared" si="83"/>
        <v>0</v>
      </c>
      <c r="N415" s="450">
        <f t="shared" si="84"/>
        <v>0</v>
      </c>
      <c r="O415" s="451">
        <f t="shared" si="87"/>
        <v>119488</v>
      </c>
      <c r="P415" s="451">
        <f t="shared" si="88"/>
        <v>5974</v>
      </c>
      <c r="Q415" s="474">
        <f t="shared" si="89"/>
        <v>11949</v>
      </c>
      <c r="R415" s="475">
        <f t="shared" si="90"/>
        <v>137411</v>
      </c>
      <c r="S415" s="329">
        <v>0</v>
      </c>
      <c r="T415" s="476">
        <f t="shared" si="91"/>
        <v>137411</v>
      </c>
      <c r="U415" s="477" t="e">
        <f>[13]!vnd(T415)</f>
        <v>#NAME?</v>
      </c>
      <c r="V415" s="478" t="e">
        <f>[13]!vnd_us(R415)</f>
        <v>#NAME?</v>
      </c>
      <c r="W415" s="479">
        <f>VLOOKUP(F415,'[14]WC manor'!$F$7:$R$458,13,0)</f>
        <v>155177</v>
      </c>
      <c r="X415" s="476">
        <f t="shared" si="92"/>
        <v>-17766</v>
      </c>
      <c r="Y415" s="479">
        <f>VLOOKUP(F415,'[14]WC manor'!$F$7:$J$458,5,0)</f>
        <v>19</v>
      </c>
      <c r="Z415" s="476">
        <f t="shared" si="93"/>
        <v>-2</v>
      </c>
      <c r="AA415" s="484">
        <f>VLOOKUP(E415,'[12]T6'!$B$6:$F$457,5,0)</f>
        <v>0</v>
      </c>
    </row>
    <row r="416" ht="16.5" customHeight="1" spans="1:27">
      <c r="A416" s="355">
        <v>0</v>
      </c>
      <c r="B416" s="271">
        <f t="shared" si="85"/>
        <v>410</v>
      </c>
      <c r="C416" s="271" t="s">
        <v>474</v>
      </c>
      <c r="D416" s="438">
        <v>1406110873</v>
      </c>
      <c r="E416" s="431" t="s">
        <v>474</v>
      </c>
      <c r="F416" s="432">
        <v>1406110873</v>
      </c>
      <c r="G416" s="433" t="str">
        <f>VLOOKUP(C416,'[11]List chuẩn'!$B$2:$D$512,3,0)</f>
        <v>Lê Thanh Hiền</v>
      </c>
      <c r="H416" s="434">
        <f>VLOOKUP(E416,'[12]T6'!$B$6:$C$457,2,0)</f>
        <v>4337</v>
      </c>
      <c r="I416" s="434">
        <v>4325</v>
      </c>
      <c r="J416" s="450">
        <f t="shared" si="86"/>
        <v>12</v>
      </c>
      <c r="K416" s="450">
        <f t="shared" si="81"/>
        <v>10</v>
      </c>
      <c r="L416" s="450">
        <f t="shared" si="82"/>
        <v>2</v>
      </c>
      <c r="M416" s="450">
        <f t="shared" si="83"/>
        <v>0</v>
      </c>
      <c r="N416" s="450">
        <f t="shared" si="84"/>
        <v>0</v>
      </c>
      <c r="O416" s="451">
        <f t="shared" si="87"/>
        <v>80868</v>
      </c>
      <c r="P416" s="451">
        <f t="shared" si="88"/>
        <v>4043</v>
      </c>
      <c r="Q416" s="474">
        <f t="shared" si="89"/>
        <v>8087</v>
      </c>
      <c r="R416" s="475">
        <f t="shared" si="90"/>
        <v>92998</v>
      </c>
      <c r="S416" s="329">
        <v>185895</v>
      </c>
      <c r="T416" s="476">
        <f t="shared" si="91"/>
        <v>278893</v>
      </c>
      <c r="U416" s="477" t="e">
        <f>[13]!vnd(T416)</f>
        <v>#NAME?</v>
      </c>
      <c r="V416" s="478" t="e">
        <f>[13]!vnd_us(R416)</f>
        <v>#NAME?</v>
      </c>
      <c r="W416" s="479">
        <f>VLOOKUP(F416,'[14]WC manor'!$F$7:$R$458,13,0)</f>
        <v>185895</v>
      </c>
      <c r="X416" s="476">
        <f t="shared" si="92"/>
        <v>-92897</v>
      </c>
      <c r="Y416" s="479">
        <f>VLOOKUP(F416,'[14]WC manor'!$F$7:$J$458,5,0)</f>
        <v>22</v>
      </c>
      <c r="Z416" s="476">
        <f t="shared" si="93"/>
        <v>-10</v>
      </c>
      <c r="AA416" s="484" t="str">
        <f>VLOOKUP(E416,'[12]T6'!$B$6:$F$457,5,0)</f>
        <v>Ngày 3/7 Mr.Ngọc đã kiểm tra lại, chỉ số đúng. Không có nhà</v>
      </c>
    </row>
    <row r="417" ht="16.5" customHeight="1" spans="1:27">
      <c r="A417" s="355">
        <v>0</v>
      </c>
      <c r="B417" s="271">
        <f t="shared" si="85"/>
        <v>411</v>
      </c>
      <c r="C417" s="271" t="s">
        <v>475</v>
      </c>
      <c r="D417" s="438">
        <v>1406110874</v>
      </c>
      <c r="E417" s="431" t="s">
        <v>475</v>
      </c>
      <c r="F417" s="432">
        <v>1406110874</v>
      </c>
      <c r="G417" s="433" t="str">
        <f>VLOOKUP(C417,'[11]List chuẩn'!$B$2:$D$512,3,0)</f>
        <v>Bùi Hoàng Tùng</v>
      </c>
      <c r="H417" s="434">
        <f>VLOOKUP(E417,'[12]T6'!$B$6:$C$457,2,0)</f>
        <v>2803</v>
      </c>
      <c r="I417" s="434">
        <v>2787</v>
      </c>
      <c r="J417" s="450">
        <f t="shared" si="86"/>
        <v>16</v>
      </c>
      <c r="K417" s="450">
        <f t="shared" si="81"/>
        <v>10</v>
      </c>
      <c r="L417" s="450">
        <f t="shared" si="82"/>
        <v>6</v>
      </c>
      <c r="M417" s="450">
        <f t="shared" si="83"/>
        <v>0</v>
      </c>
      <c r="N417" s="450">
        <f t="shared" si="84"/>
        <v>0</v>
      </c>
      <c r="O417" s="451">
        <f t="shared" si="87"/>
        <v>111764</v>
      </c>
      <c r="P417" s="451">
        <f t="shared" si="88"/>
        <v>5588</v>
      </c>
      <c r="Q417" s="474">
        <f t="shared" si="89"/>
        <v>11176</v>
      </c>
      <c r="R417" s="475">
        <f t="shared" si="90"/>
        <v>128528</v>
      </c>
      <c r="S417" s="329">
        <v>0</v>
      </c>
      <c r="T417" s="476">
        <f t="shared" si="91"/>
        <v>128528</v>
      </c>
      <c r="U417" s="477" t="e">
        <f>[13]!vnd(T417)</f>
        <v>#NAME?</v>
      </c>
      <c r="V417" s="478" t="e">
        <f>[13]!vnd_us(R417)</f>
        <v>#NAME?</v>
      </c>
      <c r="W417" s="479">
        <f>VLOOKUP(F417,'[14]WC manor'!$F$7:$R$458,13,0)</f>
        <v>119646</v>
      </c>
      <c r="X417" s="476">
        <f t="shared" si="92"/>
        <v>8882</v>
      </c>
      <c r="Y417" s="479">
        <f>VLOOKUP(F417,'[14]WC manor'!$F$7:$J$458,5,0)</f>
        <v>15</v>
      </c>
      <c r="Z417" s="476">
        <f t="shared" si="93"/>
        <v>1</v>
      </c>
      <c r="AA417" s="484">
        <f>VLOOKUP(E417,'[12]T6'!$B$6:$F$457,5,0)</f>
        <v>0</v>
      </c>
    </row>
    <row r="418" ht="16.5" customHeight="1" spans="1:27">
      <c r="A418" s="355">
        <v>0</v>
      </c>
      <c r="B418" s="271">
        <f t="shared" si="85"/>
        <v>412</v>
      </c>
      <c r="C418" s="271" t="s">
        <v>476</v>
      </c>
      <c r="D418" s="438">
        <v>1406110875</v>
      </c>
      <c r="E418" s="431" t="s">
        <v>476</v>
      </c>
      <c r="F418" s="432">
        <v>1406110875</v>
      </c>
      <c r="G418" s="433" t="str">
        <f>VLOOKUP(C418,'[11]List chuẩn'!$B$2:$D$512,3,0)</f>
        <v>Phạm Thu Hiền</v>
      </c>
      <c r="H418" s="434">
        <f>VLOOKUP(E418,'[12]T6'!$B$6:$C$457,2,0)</f>
        <v>3224</v>
      </c>
      <c r="I418" s="434">
        <v>3210</v>
      </c>
      <c r="J418" s="450">
        <f t="shared" si="86"/>
        <v>14</v>
      </c>
      <c r="K418" s="450">
        <f t="shared" si="81"/>
        <v>10</v>
      </c>
      <c r="L418" s="450">
        <f t="shared" si="82"/>
        <v>4</v>
      </c>
      <c r="M418" s="450">
        <f t="shared" si="83"/>
        <v>0</v>
      </c>
      <c r="N418" s="450">
        <f t="shared" si="84"/>
        <v>0</v>
      </c>
      <c r="O418" s="451">
        <f t="shared" si="87"/>
        <v>96316</v>
      </c>
      <c r="P418" s="451">
        <f t="shared" si="88"/>
        <v>4816</v>
      </c>
      <c r="Q418" s="474">
        <f t="shared" si="89"/>
        <v>9632</v>
      </c>
      <c r="R418" s="475">
        <f t="shared" si="90"/>
        <v>110764</v>
      </c>
      <c r="S418" s="329">
        <v>257058</v>
      </c>
      <c r="T418" s="476">
        <f t="shared" si="91"/>
        <v>367822</v>
      </c>
      <c r="U418" s="477" t="e">
        <f>[13]!vnd(T418)</f>
        <v>#NAME?</v>
      </c>
      <c r="V418" s="478" t="e">
        <f>[13]!vnd_us(R418)</f>
        <v>#NAME?</v>
      </c>
      <c r="W418" s="479">
        <f>VLOOKUP(F418,'[14]WC manor'!$F$7:$R$458,13,0)</f>
        <v>146294</v>
      </c>
      <c r="X418" s="476">
        <f t="shared" si="92"/>
        <v>-35530</v>
      </c>
      <c r="Y418" s="479">
        <f>VLOOKUP(F418,'[14]WC manor'!$F$7:$J$458,5,0)</f>
        <v>18</v>
      </c>
      <c r="Z418" s="476">
        <f t="shared" si="93"/>
        <v>-4</v>
      </c>
      <c r="AA418" s="484">
        <f>VLOOKUP(E418,'[12]T6'!$B$6:$F$457,5,0)</f>
        <v>0</v>
      </c>
    </row>
    <row r="419" s="220" customFormat="1" ht="16.5" customHeight="1" spans="1:27">
      <c r="A419" s="271">
        <v>0</v>
      </c>
      <c r="B419" s="271">
        <f t="shared" si="85"/>
        <v>413</v>
      </c>
      <c r="C419" s="271" t="s">
        <v>477</v>
      </c>
      <c r="D419" s="438">
        <v>1406110876</v>
      </c>
      <c r="E419" s="431" t="s">
        <v>477</v>
      </c>
      <c r="F419" s="432">
        <v>1406110876</v>
      </c>
      <c r="G419" s="433" t="str">
        <f>VLOOKUP(C419,'[11]List chuẩn'!$B$2:$D$512,3,0)</f>
        <v>Lê Thị Thắng</v>
      </c>
      <c r="H419" s="434">
        <f>VLOOKUP(E419,'[12]T6'!$B$6:$C$457,2,0)</f>
        <v>2595</v>
      </c>
      <c r="I419" s="434">
        <v>2592</v>
      </c>
      <c r="J419" s="450">
        <f t="shared" si="86"/>
        <v>3</v>
      </c>
      <c r="K419" s="450">
        <f t="shared" si="81"/>
        <v>3</v>
      </c>
      <c r="L419" s="450">
        <f t="shared" si="82"/>
        <v>0</v>
      </c>
      <c r="M419" s="450">
        <f t="shared" si="83"/>
        <v>0</v>
      </c>
      <c r="N419" s="450">
        <f t="shared" si="84"/>
        <v>0</v>
      </c>
      <c r="O419" s="451">
        <f t="shared" si="87"/>
        <v>19626</v>
      </c>
      <c r="P419" s="451">
        <f t="shared" si="88"/>
        <v>981</v>
      </c>
      <c r="Q419" s="474">
        <f t="shared" si="89"/>
        <v>1963</v>
      </c>
      <c r="R419" s="475">
        <f t="shared" si="90"/>
        <v>22570</v>
      </c>
      <c r="S419" s="329">
        <v>0</v>
      </c>
      <c r="T419" s="476">
        <f t="shared" si="91"/>
        <v>22570</v>
      </c>
      <c r="U419" s="477" t="e">
        <f>[13]!vnd(T419)</f>
        <v>#NAME?</v>
      </c>
      <c r="V419" s="478" t="e">
        <f>[13]!vnd_us(R419)</f>
        <v>#NAME?</v>
      </c>
      <c r="W419" s="479">
        <f>VLOOKUP(F419,'[14]WC manor'!$F$7:$R$458,13,0)</f>
        <v>30093</v>
      </c>
      <c r="X419" s="476">
        <f t="shared" si="92"/>
        <v>-7523</v>
      </c>
      <c r="Y419" s="479">
        <f>VLOOKUP(F419,'[14]WC manor'!$F$7:$J$458,5,0)</f>
        <v>4</v>
      </c>
      <c r="Z419" s="476">
        <f t="shared" si="93"/>
        <v>-1</v>
      </c>
      <c r="AA419" s="484">
        <f>VLOOKUP(E419,'[12]T6'!$B$6:$F$457,5,0)</f>
        <v>0</v>
      </c>
    </row>
    <row r="420" ht="16.5" customHeight="1" spans="1:27">
      <c r="A420" s="355">
        <v>0</v>
      </c>
      <c r="B420" s="271">
        <f t="shared" si="85"/>
        <v>414</v>
      </c>
      <c r="C420" s="271" t="s">
        <v>478</v>
      </c>
      <c r="D420" s="438">
        <v>1406110877</v>
      </c>
      <c r="E420" s="431" t="s">
        <v>478</v>
      </c>
      <c r="F420" s="432">
        <v>1406110877</v>
      </c>
      <c r="G420" s="433" t="str">
        <f>VLOOKUP(C420,'[11]List chuẩn'!$B$2:$D$512,3,0)</f>
        <v>Nguyễn Quốc Bảo</v>
      </c>
      <c r="H420" s="434">
        <f>VLOOKUP(E420,'[12]T6'!$B$6:$C$457,2,0)</f>
        <v>5695</v>
      </c>
      <c r="I420" s="434">
        <v>5681</v>
      </c>
      <c r="J420" s="450">
        <f t="shared" si="86"/>
        <v>14</v>
      </c>
      <c r="K420" s="450">
        <f t="shared" si="81"/>
        <v>10</v>
      </c>
      <c r="L420" s="450">
        <f t="shared" si="82"/>
        <v>4</v>
      </c>
      <c r="M420" s="450">
        <f t="shared" si="83"/>
        <v>0</v>
      </c>
      <c r="N420" s="450">
        <f t="shared" si="84"/>
        <v>0</v>
      </c>
      <c r="O420" s="451">
        <f t="shared" si="87"/>
        <v>96316</v>
      </c>
      <c r="P420" s="451">
        <f t="shared" si="88"/>
        <v>4816</v>
      </c>
      <c r="Q420" s="474">
        <f t="shared" si="89"/>
        <v>9632</v>
      </c>
      <c r="R420" s="475">
        <f t="shared" si="90"/>
        <v>110764</v>
      </c>
      <c r="S420" s="329">
        <v>0</v>
      </c>
      <c r="T420" s="476">
        <f t="shared" si="91"/>
        <v>110764</v>
      </c>
      <c r="U420" s="477" t="e">
        <f>[13]!vnd(T420)</f>
        <v>#NAME?</v>
      </c>
      <c r="V420" s="478" t="e">
        <f>[13]!vnd_us(R420)</f>
        <v>#NAME?</v>
      </c>
      <c r="W420" s="479">
        <f>VLOOKUP(F420,'[14]WC manor'!$F$7:$R$458,13,0)</f>
        <v>146294</v>
      </c>
      <c r="X420" s="476">
        <f t="shared" si="92"/>
        <v>-35530</v>
      </c>
      <c r="Y420" s="479">
        <f>VLOOKUP(F420,'[14]WC manor'!$F$7:$J$458,5,0)</f>
        <v>18</v>
      </c>
      <c r="Z420" s="476">
        <f t="shared" si="93"/>
        <v>-4</v>
      </c>
      <c r="AA420" s="484">
        <f>VLOOKUP(E420,'[12]T6'!$B$6:$F$457,5,0)</f>
        <v>0</v>
      </c>
    </row>
    <row r="421" s="220" customFormat="1" ht="16.5" customHeight="1" spans="1:27">
      <c r="A421" s="271">
        <v>0</v>
      </c>
      <c r="B421" s="271">
        <f t="shared" si="85"/>
        <v>415</v>
      </c>
      <c r="C421" s="271" t="s">
        <v>479</v>
      </c>
      <c r="D421" s="438">
        <v>1406110878</v>
      </c>
      <c r="E421" s="431" t="s">
        <v>479</v>
      </c>
      <c r="F421" s="432">
        <v>1406110878</v>
      </c>
      <c r="G421" s="433" t="str">
        <f>VLOOKUP(C421,'[11]List chuẩn'!$B$2:$D$512,3,0)</f>
        <v>Nguyễn Quốc Bảo</v>
      </c>
      <c r="H421" s="434">
        <f>VLOOKUP(E421,'[12]T6'!$B$6:$C$457,2,0)</f>
        <v>2858</v>
      </c>
      <c r="I421" s="434">
        <v>2819</v>
      </c>
      <c r="J421" s="450">
        <f t="shared" si="86"/>
        <v>39</v>
      </c>
      <c r="K421" s="450">
        <f t="shared" si="81"/>
        <v>10</v>
      </c>
      <c r="L421" s="450">
        <f t="shared" si="82"/>
        <v>10</v>
      </c>
      <c r="M421" s="450">
        <f t="shared" si="83"/>
        <v>10</v>
      </c>
      <c r="N421" s="450">
        <f t="shared" si="84"/>
        <v>9</v>
      </c>
      <c r="O421" s="451">
        <f t="shared" si="87"/>
        <v>394614</v>
      </c>
      <c r="P421" s="451">
        <f t="shared" si="88"/>
        <v>19731</v>
      </c>
      <c r="Q421" s="474">
        <f t="shared" si="89"/>
        <v>39461</v>
      </c>
      <c r="R421" s="475">
        <f t="shared" si="90"/>
        <v>453806</v>
      </c>
      <c r="S421" s="329">
        <v>1007927</v>
      </c>
      <c r="T421" s="476">
        <f t="shared" si="91"/>
        <v>1461733</v>
      </c>
      <c r="U421" s="477" t="e">
        <f>[13]!vnd(T421)</f>
        <v>#NAME?</v>
      </c>
      <c r="V421" s="478" t="e">
        <f>[13]!vnd_us(R421)</f>
        <v>#NAME?</v>
      </c>
      <c r="W421" s="479">
        <f>VLOOKUP(F421,'[14]WC manor'!$F$7:$R$458,13,0)</f>
        <v>513995</v>
      </c>
      <c r="X421" s="476">
        <f t="shared" si="92"/>
        <v>-60189</v>
      </c>
      <c r="Y421" s="479">
        <f>VLOOKUP(F421,'[14]WC manor'!$F$7:$J$458,5,0)</f>
        <v>42</v>
      </c>
      <c r="Z421" s="476">
        <f t="shared" si="93"/>
        <v>-3</v>
      </c>
      <c r="AA421" s="484">
        <f>VLOOKUP(E421,'[12]T6'!$B$6:$F$457,5,0)</f>
        <v>0</v>
      </c>
    </row>
    <row r="422" ht="16.5" customHeight="1" spans="1:27">
      <c r="A422" s="355">
        <v>0</v>
      </c>
      <c r="B422" s="271">
        <f t="shared" si="85"/>
        <v>416</v>
      </c>
      <c r="C422" s="271" t="s">
        <v>480</v>
      </c>
      <c r="D422" s="438">
        <v>1406110879</v>
      </c>
      <c r="E422" s="431" t="s">
        <v>480</v>
      </c>
      <c r="F422" s="432">
        <v>1406110879</v>
      </c>
      <c r="G422" s="433" t="str">
        <f>VLOOKUP(C422,'[11]List chuẩn'!$B$2:$D$512,3,0)</f>
        <v>Đỗ Thị Phi Hoài</v>
      </c>
      <c r="H422" s="434">
        <f>VLOOKUP(E422,'[12]T6'!$B$6:$C$457,2,0)</f>
        <v>2923</v>
      </c>
      <c r="I422" s="434">
        <v>2911</v>
      </c>
      <c r="J422" s="450">
        <f t="shared" si="86"/>
        <v>12</v>
      </c>
      <c r="K422" s="450">
        <f t="shared" si="81"/>
        <v>10</v>
      </c>
      <c r="L422" s="450">
        <f t="shared" si="82"/>
        <v>2</v>
      </c>
      <c r="M422" s="450">
        <f t="shared" si="83"/>
        <v>0</v>
      </c>
      <c r="N422" s="450">
        <f t="shared" si="84"/>
        <v>0</v>
      </c>
      <c r="O422" s="451">
        <f t="shared" si="87"/>
        <v>80868</v>
      </c>
      <c r="P422" s="451">
        <f t="shared" si="88"/>
        <v>4043</v>
      </c>
      <c r="Q422" s="474">
        <f t="shared" si="89"/>
        <v>8087</v>
      </c>
      <c r="R422" s="475">
        <f t="shared" si="90"/>
        <v>92998</v>
      </c>
      <c r="S422" s="329">
        <v>0</v>
      </c>
      <c r="T422" s="476">
        <f t="shared" si="91"/>
        <v>92998</v>
      </c>
      <c r="U422" s="477" t="e">
        <f>[13]!vnd(T422)</f>
        <v>#NAME?</v>
      </c>
      <c r="V422" s="478" t="e">
        <f>[13]!vnd_us(R422)</f>
        <v>#NAME?</v>
      </c>
      <c r="W422" s="479">
        <f>VLOOKUP(F422,'[14]WC manor'!$F$7:$R$458,13,0)</f>
        <v>92998</v>
      </c>
      <c r="X422" s="476">
        <f t="shared" si="92"/>
        <v>0</v>
      </c>
      <c r="Y422" s="479">
        <f>VLOOKUP(F422,'[14]WC manor'!$F$7:$J$458,5,0)</f>
        <v>12</v>
      </c>
      <c r="Z422" s="476">
        <f t="shared" si="93"/>
        <v>0</v>
      </c>
      <c r="AA422" s="484">
        <f>VLOOKUP(E422,'[12]T6'!$B$6:$F$457,5,0)</f>
        <v>0</v>
      </c>
    </row>
    <row r="423" s="220" customFormat="1" ht="16.5" customHeight="1" spans="1:27">
      <c r="A423" s="271">
        <v>0</v>
      </c>
      <c r="B423" s="271">
        <f t="shared" si="85"/>
        <v>417</v>
      </c>
      <c r="C423" s="437" t="s">
        <v>481</v>
      </c>
      <c r="D423" s="438">
        <v>1406111446</v>
      </c>
      <c r="E423" s="431" t="s">
        <v>481</v>
      </c>
      <c r="F423" s="432">
        <v>1406111446</v>
      </c>
      <c r="G423" s="433" t="str">
        <f>VLOOKUP(C423,'[11]List chuẩn'!$B$2:$D$512,3,0)</f>
        <v>Phạm Văn Chung</v>
      </c>
      <c r="H423" s="434">
        <f>VLOOKUP(E423,'[12]T6'!$B$6:$C$457,2,0)</f>
        <v>2888</v>
      </c>
      <c r="I423" s="434">
        <v>2883</v>
      </c>
      <c r="J423" s="450">
        <f t="shared" si="86"/>
        <v>5</v>
      </c>
      <c r="K423" s="450">
        <f t="shared" si="81"/>
        <v>5</v>
      </c>
      <c r="L423" s="450">
        <f t="shared" si="82"/>
        <v>0</v>
      </c>
      <c r="M423" s="450">
        <f t="shared" si="83"/>
        <v>0</v>
      </c>
      <c r="N423" s="450">
        <f t="shared" si="84"/>
        <v>0</v>
      </c>
      <c r="O423" s="451">
        <f t="shared" si="87"/>
        <v>32710</v>
      </c>
      <c r="P423" s="451">
        <f t="shared" si="88"/>
        <v>1636</v>
      </c>
      <c r="Q423" s="474">
        <f t="shared" si="89"/>
        <v>3271</v>
      </c>
      <c r="R423" s="475">
        <f t="shared" si="90"/>
        <v>37617</v>
      </c>
      <c r="S423" s="329">
        <v>0</v>
      </c>
      <c r="T423" s="476">
        <f t="shared" si="91"/>
        <v>37617</v>
      </c>
      <c r="U423" s="477" t="e">
        <f>[13]!vnd(T423)</f>
        <v>#NAME?</v>
      </c>
      <c r="V423" s="478" t="e">
        <f>[13]!vnd_us(R423)</f>
        <v>#NAME?</v>
      </c>
      <c r="W423" s="479">
        <f>VLOOKUP(F423,'[14]WC manor'!$F$7:$R$458,13,0)</f>
        <v>52663</v>
      </c>
      <c r="X423" s="476">
        <f t="shared" si="92"/>
        <v>-15046</v>
      </c>
      <c r="Y423" s="479">
        <f>VLOOKUP(F423,'[14]WC manor'!$F$7:$J$458,5,0)</f>
        <v>7</v>
      </c>
      <c r="Z423" s="476">
        <f t="shared" si="93"/>
        <v>-2</v>
      </c>
      <c r="AA423" s="484">
        <f>VLOOKUP(E423,'[12]T6'!$B$6:$F$457,5,0)</f>
        <v>0</v>
      </c>
    </row>
    <row r="424" ht="16.5" customHeight="1" spans="1:27">
      <c r="A424" s="355">
        <v>0</v>
      </c>
      <c r="B424" s="271">
        <f t="shared" si="85"/>
        <v>418</v>
      </c>
      <c r="C424" s="271" t="s">
        <v>482</v>
      </c>
      <c r="D424" s="438">
        <v>1406110881</v>
      </c>
      <c r="E424" s="431" t="s">
        <v>482</v>
      </c>
      <c r="F424" s="432">
        <v>1406110881</v>
      </c>
      <c r="G424" s="433" t="str">
        <f>VLOOKUP(C424,'[11]List chuẩn'!$B$2:$D$512,3,0)</f>
        <v>Hồ Thị Thanh Nga</v>
      </c>
      <c r="H424" s="434">
        <f>VLOOKUP(E424,'[12]T6'!$B$6:$C$457,2,0)</f>
        <v>3309</v>
      </c>
      <c r="I424" s="434">
        <v>3307</v>
      </c>
      <c r="J424" s="450">
        <f t="shared" si="86"/>
        <v>2</v>
      </c>
      <c r="K424" s="450">
        <f t="shared" si="81"/>
        <v>2</v>
      </c>
      <c r="L424" s="450">
        <f t="shared" si="82"/>
        <v>0</v>
      </c>
      <c r="M424" s="450">
        <f t="shared" si="83"/>
        <v>0</v>
      </c>
      <c r="N424" s="450">
        <f t="shared" si="84"/>
        <v>0</v>
      </c>
      <c r="O424" s="451">
        <f t="shared" si="87"/>
        <v>13084</v>
      </c>
      <c r="P424" s="451">
        <f t="shared" si="88"/>
        <v>654</v>
      </c>
      <c r="Q424" s="474">
        <f t="shared" si="89"/>
        <v>1308</v>
      </c>
      <c r="R424" s="475">
        <f t="shared" si="90"/>
        <v>15046</v>
      </c>
      <c r="S424" s="329">
        <v>0</v>
      </c>
      <c r="T424" s="476">
        <f t="shared" si="91"/>
        <v>15046</v>
      </c>
      <c r="U424" s="477" t="e">
        <f>[13]!vnd(T424)</f>
        <v>#NAME?</v>
      </c>
      <c r="V424" s="478" t="e">
        <f>[13]!vnd_us(R424)</f>
        <v>#NAME?</v>
      </c>
      <c r="W424" s="479">
        <f>VLOOKUP(F424,'[14]WC manor'!$F$7:$R$458,13,0)</f>
        <v>0</v>
      </c>
      <c r="X424" s="476">
        <f t="shared" si="92"/>
        <v>15046</v>
      </c>
      <c r="Y424" s="479">
        <f>VLOOKUP(F424,'[14]WC manor'!$F$7:$J$458,5,0)</f>
        <v>0</v>
      </c>
      <c r="Z424" s="476">
        <f t="shared" si="93"/>
        <v>2</v>
      </c>
      <c r="AA424" s="484">
        <f>VLOOKUP(E424,'[12]T6'!$B$6:$F$457,5,0)</f>
        <v>0</v>
      </c>
    </row>
    <row r="425" ht="16.5" customHeight="1" spans="1:27">
      <c r="A425" s="436">
        <v>1</v>
      </c>
      <c r="B425" s="271">
        <f t="shared" si="85"/>
        <v>419</v>
      </c>
      <c r="C425" s="271" t="s">
        <v>483</v>
      </c>
      <c r="D425" s="438">
        <v>1406110882</v>
      </c>
      <c r="E425" s="431" t="s">
        <v>483</v>
      </c>
      <c r="F425" s="432">
        <v>1406110882</v>
      </c>
      <c r="G425" s="433" t="str">
        <f>VLOOKUP(C425,'[11]List chuẩn'!$B$2:$D$512,3,0)</f>
        <v>Trần Thị Mỹ Hạnh</v>
      </c>
      <c r="H425" s="434">
        <f>VLOOKUP(E425,'[12]T6'!$B$6:$C$457,2,0)</f>
        <v>3956</v>
      </c>
      <c r="I425" s="434">
        <v>3935</v>
      </c>
      <c r="J425" s="450">
        <f t="shared" si="86"/>
        <v>21</v>
      </c>
      <c r="K425" s="450">
        <f t="shared" si="81"/>
        <v>10</v>
      </c>
      <c r="L425" s="450">
        <f t="shared" si="82"/>
        <v>10</v>
      </c>
      <c r="M425" s="450">
        <f t="shared" si="83"/>
        <v>1</v>
      </c>
      <c r="N425" s="450">
        <f t="shared" si="84"/>
        <v>0</v>
      </c>
      <c r="O425" s="451">
        <f t="shared" si="87"/>
        <v>152154</v>
      </c>
      <c r="P425" s="451">
        <f t="shared" si="88"/>
        <v>7608</v>
      </c>
      <c r="Q425" s="474">
        <f t="shared" si="89"/>
        <v>15215</v>
      </c>
      <c r="R425" s="475">
        <f t="shared" si="90"/>
        <v>174977</v>
      </c>
      <c r="S425" s="329">
        <v>0</v>
      </c>
      <c r="T425" s="476">
        <f t="shared" si="91"/>
        <v>174977</v>
      </c>
      <c r="U425" s="477" t="e">
        <f>[13]!vnd(T425)</f>
        <v>#NAME?</v>
      </c>
      <c r="V425" s="478" t="e">
        <f>[13]!vnd_us(R425)</f>
        <v>#NAME?</v>
      </c>
      <c r="W425" s="479">
        <f>VLOOKUP(F425,'[14]WC manor'!$F$7:$R$458,13,0)</f>
        <v>240486</v>
      </c>
      <c r="X425" s="476">
        <f t="shared" si="92"/>
        <v>-65509</v>
      </c>
      <c r="Y425" s="479">
        <f>VLOOKUP(F425,'[14]WC manor'!$F$7:$J$458,5,0)</f>
        <v>27</v>
      </c>
      <c r="Z425" s="476">
        <f t="shared" si="93"/>
        <v>-6</v>
      </c>
      <c r="AA425" s="484">
        <f>VLOOKUP(E425,'[12]T6'!$B$6:$F$457,5,0)</f>
        <v>0</v>
      </c>
    </row>
    <row r="426" s="220" customFormat="1" ht="16.5" customHeight="1" spans="1:27">
      <c r="A426" s="271">
        <v>0</v>
      </c>
      <c r="B426" s="271">
        <f t="shared" si="85"/>
        <v>420</v>
      </c>
      <c r="C426" s="271" t="s">
        <v>484</v>
      </c>
      <c r="D426" s="438">
        <v>1406111719</v>
      </c>
      <c r="E426" s="431" t="s">
        <v>484</v>
      </c>
      <c r="F426" s="432">
        <v>1406111719</v>
      </c>
      <c r="G426" s="433" t="str">
        <f>VLOOKUP(C426,'[11]List chuẩn'!$B$2:$D$512,3,0)</f>
        <v>Trần Thu Hương</v>
      </c>
      <c r="H426" s="434">
        <f>VLOOKUP(E426,'[12]T6'!$B$6:$C$457,2,0)</f>
        <v>3508</v>
      </c>
      <c r="I426" s="434">
        <v>3499</v>
      </c>
      <c r="J426" s="450">
        <f t="shared" si="86"/>
        <v>9</v>
      </c>
      <c r="K426" s="450">
        <f t="shared" si="81"/>
        <v>9</v>
      </c>
      <c r="L426" s="450">
        <f t="shared" si="82"/>
        <v>0</v>
      </c>
      <c r="M426" s="450">
        <f t="shared" si="83"/>
        <v>0</v>
      </c>
      <c r="N426" s="450">
        <f t="shared" si="84"/>
        <v>0</v>
      </c>
      <c r="O426" s="451">
        <f t="shared" si="87"/>
        <v>58878</v>
      </c>
      <c r="P426" s="451">
        <f t="shared" si="88"/>
        <v>2944</v>
      </c>
      <c r="Q426" s="474">
        <f t="shared" si="89"/>
        <v>5888</v>
      </c>
      <c r="R426" s="475">
        <f t="shared" si="90"/>
        <v>67710</v>
      </c>
      <c r="S426" s="329">
        <v>-67710</v>
      </c>
      <c r="T426" s="476">
        <f t="shared" si="91"/>
        <v>0</v>
      </c>
      <c r="U426" s="477" t="e">
        <f>[13]!vnd(T426)</f>
        <v>#NAME?</v>
      </c>
      <c r="V426" s="478" t="e">
        <f>[13]!vnd_us(R426)</f>
        <v>#NAME?</v>
      </c>
      <c r="W426" s="479">
        <f>VLOOKUP(F426,'[14]WC manor'!$F$7:$R$458,13,0)</f>
        <v>101881</v>
      </c>
      <c r="X426" s="476">
        <f t="shared" si="92"/>
        <v>-34171</v>
      </c>
      <c r="Y426" s="479">
        <f>VLOOKUP(F426,'[14]WC manor'!$F$7:$J$458,5,0)</f>
        <v>13</v>
      </c>
      <c r="Z426" s="476">
        <f t="shared" si="93"/>
        <v>-4</v>
      </c>
      <c r="AA426" s="484">
        <f>VLOOKUP(E426,'[12]T6'!$B$6:$F$457,5,0)</f>
        <v>0</v>
      </c>
    </row>
    <row r="427" ht="16.5" customHeight="1" spans="1:27">
      <c r="A427" s="355">
        <v>0</v>
      </c>
      <c r="B427" s="271">
        <f t="shared" si="85"/>
        <v>421</v>
      </c>
      <c r="C427" s="271" t="s">
        <v>485</v>
      </c>
      <c r="D427" s="438">
        <v>1406110884</v>
      </c>
      <c r="E427" s="431" t="s">
        <v>485</v>
      </c>
      <c r="F427" s="432">
        <v>1406110884</v>
      </c>
      <c r="G427" s="433" t="str">
        <f>VLOOKUP(C427,'[11]List chuẩn'!$B$2:$D$512,3,0)</f>
        <v>Dương Thị Hương Giang</v>
      </c>
      <c r="H427" s="434">
        <f>VLOOKUP(E427,'[12]T6'!$B$6:$C$457,2,0)</f>
        <v>2135</v>
      </c>
      <c r="I427" s="434">
        <v>2120</v>
      </c>
      <c r="J427" s="450">
        <f t="shared" si="86"/>
        <v>15</v>
      </c>
      <c r="K427" s="450">
        <f t="shared" si="81"/>
        <v>10</v>
      </c>
      <c r="L427" s="450">
        <f t="shared" si="82"/>
        <v>5</v>
      </c>
      <c r="M427" s="450">
        <f t="shared" si="83"/>
        <v>0</v>
      </c>
      <c r="N427" s="450">
        <f t="shared" si="84"/>
        <v>0</v>
      </c>
      <c r="O427" s="451">
        <f t="shared" si="87"/>
        <v>104040</v>
      </c>
      <c r="P427" s="451">
        <f t="shared" si="88"/>
        <v>5202</v>
      </c>
      <c r="Q427" s="474">
        <f t="shared" si="89"/>
        <v>10404</v>
      </c>
      <c r="R427" s="475">
        <f t="shared" si="90"/>
        <v>119646</v>
      </c>
      <c r="S427" s="329">
        <v>194879</v>
      </c>
      <c r="T427" s="476">
        <f t="shared" si="91"/>
        <v>314525</v>
      </c>
      <c r="U427" s="477" t="e">
        <f>[13]!vnd(T427)</f>
        <v>#NAME?</v>
      </c>
      <c r="V427" s="478" t="e">
        <f>[13]!vnd_us(R427)</f>
        <v>#NAME?</v>
      </c>
      <c r="W427" s="479">
        <f>VLOOKUP(F427,'[14]WC manor'!$F$7:$R$458,13,0)</f>
        <v>92998</v>
      </c>
      <c r="X427" s="476">
        <f t="shared" si="92"/>
        <v>26648</v>
      </c>
      <c r="Y427" s="479">
        <f>VLOOKUP(F427,'[14]WC manor'!$F$7:$J$458,5,0)</f>
        <v>12</v>
      </c>
      <c r="Z427" s="476">
        <f t="shared" si="93"/>
        <v>3</v>
      </c>
      <c r="AA427" s="484">
        <f>VLOOKUP(E427,'[12]T6'!$B$6:$F$457,5,0)</f>
        <v>0</v>
      </c>
    </row>
    <row r="428" ht="16.5" customHeight="1" spans="1:27">
      <c r="A428" s="355">
        <v>0</v>
      </c>
      <c r="B428" s="271">
        <f t="shared" si="85"/>
        <v>422</v>
      </c>
      <c r="C428" s="271" t="s">
        <v>486</v>
      </c>
      <c r="D428" s="438">
        <v>1406110885</v>
      </c>
      <c r="E428" s="431" t="s">
        <v>486</v>
      </c>
      <c r="F428" s="432">
        <v>1406110885</v>
      </c>
      <c r="G428" s="433" t="str">
        <f>VLOOKUP(C428,'[11]List chuẩn'!$B$2:$D$512,3,0)</f>
        <v>Nguyễn Văn Hưng</v>
      </c>
      <c r="H428" s="434">
        <f>VLOOKUP(E428,'[12]T6'!$B$6:$C$457,2,0)</f>
        <v>3164</v>
      </c>
      <c r="I428" s="434">
        <v>3153</v>
      </c>
      <c r="J428" s="450">
        <f t="shared" si="86"/>
        <v>11</v>
      </c>
      <c r="K428" s="450">
        <f t="shared" si="81"/>
        <v>10</v>
      </c>
      <c r="L428" s="450">
        <f t="shared" si="82"/>
        <v>1</v>
      </c>
      <c r="M428" s="450">
        <f t="shared" si="83"/>
        <v>0</v>
      </c>
      <c r="N428" s="450">
        <f t="shared" si="84"/>
        <v>0</v>
      </c>
      <c r="O428" s="451">
        <f t="shared" si="87"/>
        <v>73144</v>
      </c>
      <c r="P428" s="451">
        <f t="shared" si="88"/>
        <v>3657</v>
      </c>
      <c r="Q428" s="474">
        <f t="shared" si="89"/>
        <v>7314</v>
      </c>
      <c r="R428" s="475">
        <f t="shared" si="90"/>
        <v>84115</v>
      </c>
      <c r="S428" s="329">
        <v>611183</v>
      </c>
      <c r="T428" s="476">
        <f t="shared" si="91"/>
        <v>695298</v>
      </c>
      <c r="U428" s="477" t="e">
        <f>[13]!vnd(T428)</f>
        <v>#NAME?</v>
      </c>
      <c r="V428" s="478" t="e">
        <f>[13]!vnd_us(R428)</f>
        <v>#NAME?</v>
      </c>
      <c r="W428" s="479">
        <f>VLOOKUP(F428,'[14]WC manor'!$F$7:$R$458,13,0)</f>
        <v>84115</v>
      </c>
      <c r="X428" s="476">
        <f t="shared" si="92"/>
        <v>0</v>
      </c>
      <c r="Y428" s="479">
        <f>VLOOKUP(F428,'[14]WC manor'!$F$7:$J$458,5,0)</f>
        <v>11</v>
      </c>
      <c r="Z428" s="476">
        <f t="shared" si="93"/>
        <v>0</v>
      </c>
      <c r="AA428" s="484">
        <f>VLOOKUP(E428,'[12]T6'!$B$6:$F$457,5,0)</f>
        <v>0</v>
      </c>
    </row>
    <row r="429" ht="16.5" customHeight="1" spans="1:27">
      <c r="A429" s="355">
        <v>0</v>
      </c>
      <c r="B429" s="271">
        <f t="shared" si="85"/>
        <v>423</v>
      </c>
      <c r="C429" s="271" t="s">
        <v>487</v>
      </c>
      <c r="D429" s="438">
        <v>1406110886</v>
      </c>
      <c r="E429" s="431" t="s">
        <v>487</v>
      </c>
      <c r="F429" s="432">
        <v>1406110886</v>
      </c>
      <c r="G429" s="433" t="str">
        <f>VLOOKUP(C429,'[11]List chuẩn'!$B$2:$D$512,3,0)</f>
        <v>Nguyễn Thị Thu Phương</v>
      </c>
      <c r="H429" s="434">
        <f>VLOOKUP(E429,'[12]T6'!$B$6:$C$457,2,0)</f>
        <v>4316</v>
      </c>
      <c r="I429" s="434">
        <v>4296</v>
      </c>
      <c r="J429" s="450">
        <f t="shared" si="86"/>
        <v>20</v>
      </c>
      <c r="K429" s="450">
        <f t="shared" si="81"/>
        <v>10</v>
      </c>
      <c r="L429" s="450">
        <f t="shared" si="82"/>
        <v>10</v>
      </c>
      <c r="M429" s="450">
        <f t="shared" si="83"/>
        <v>0</v>
      </c>
      <c r="N429" s="450">
        <f t="shared" si="84"/>
        <v>0</v>
      </c>
      <c r="O429" s="451">
        <f t="shared" si="87"/>
        <v>142660</v>
      </c>
      <c r="P429" s="451">
        <f t="shared" si="88"/>
        <v>7133</v>
      </c>
      <c r="Q429" s="474">
        <f t="shared" si="89"/>
        <v>14266</v>
      </c>
      <c r="R429" s="475">
        <f t="shared" si="90"/>
        <v>164059</v>
      </c>
      <c r="S429" s="329">
        <v>-219147</v>
      </c>
      <c r="T429" s="476">
        <f t="shared" si="91"/>
        <v>-55088</v>
      </c>
      <c r="U429" s="477" t="e">
        <f>[13]!vnd(T429)</f>
        <v>#NAME?</v>
      </c>
      <c r="V429" s="478" t="e">
        <f>[13]!vnd_us(R429)</f>
        <v>#NAME?</v>
      </c>
      <c r="W429" s="479">
        <f>VLOOKUP(F429,'[14]WC manor'!$F$7:$R$458,13,0)</f>
        <v>333429</v>
      </c>
      <c r="X429" s="476">
        <f t="shared" si="92"/>
        <v>-169370</v>
      </c>
      <c r="Y429" s="479">
        <f>VLOOKUP(F429,'[14]WC manor'!$F$7:$J$458,5,0)</f>
        <v>33</v>
      </c>
      <c r="Z429" s="476">
        <f t="shared" si="93"/>
        <v>-13</v>
      </c>
      <c r="AA429" s="484" t="str">
        <f>VLOOKUP(E429,'[12]T6'!$B$6:$F$457,5,0)</f>
        <v>Ngày 3/7 Mr.Ngọc đã kiểm tra lại, chỉ số đúng. Nhà đang thi công</v>
      </c>
    </row>
    <row r="430" ht="16.5" customHeight="1" spans="1:27">
      <c r="A430" s="355">
        <v>0</v>
      </c>
      <c r="B430" s="271">
        <f t="shared" si="85"/>
        <v>424</v>
      </c>
      <c r="C430" s="271" t="s">
        <v>488</v>
      </c>
      <c r="D430" s="438">
        <v>1406111721</v>
      </c>
      <c r="E430" s="431" t="s">
        <v>488</v>
      </c>
      <c r="F430" s="432">
        <v>1406111721</v>
      </c>
      <c r="G430" s="433" t="str">
        <f>VLOOKUP(C430,'[11]List chuẩn'!$B$2:$D$512,3,0)</f>
        <v>Nguyễn Thị Bảo Hiền</v>
      </c>
      <c r="H430" s="434">
        <f>VLOOKUP(E430,'[12]T6'!$B$6:$C$457,2,0)</f>
        <v>4578</v>
      </c>
      <c r="I430" s="434">
        <v>4577</v>
      </c>
      <c r="J430" s="450">
        <f t="shared" si="86"/>
        <v>1</v>
      </c>
      <c r="K430" s="450">
        <f t="shared" si="81"/>
        <v>1</v>
      </c>
      <c r="L430" s="450">
        <f t="shared" si="82"/>
        <v>0</v>
      </c>
      <c r="M430" s="450">
        <f t="shared" si="83"/>
        <v>0</v>
      </c>
      <c r="N430" s="450">
        <f t="shared" si="84"/>
        <v>0</v>
      </c>
      <c r="O430" s="451">
        <f t="shared" si="87"/>
        <v>6542</v>
      </c>
      <c r="P430" s="451">
        <f t="shared" si="88"/>
        <v>327</v>
      </c>
      <c r="Q430" s="474">
        <f t="shared" si="89"/>
        <v>654</v>
      </c>
      <c r="R430" s="475">
        <f t="shared" si="90"/>
        <v>7523</v>
      </c>
      <c r="S430" s="329">
        <v>15046</v>
      </c>
      <c r="T430" s="476">
        <f t="shared" si="91"/>
        <v>22569</v>
      </c>
      <c r="U430" s="477" t="e">
        <f>[13]!vnd(T430)</f>
        <v>#NAME?</v>
      </c>
      <c r="V430" s="478" t="e">
        <f>[13]!vnd_us(R430)</f>
        <v>#NAME?</v>
      </c>
      <c r="W430" s="479">
        <f>VLOOKUP(F430,'[14]WC manor'!$F$7:$R$458,13,0)</f>
        <v>15046</v>
      </c>
      <c r="X430" s="476">
        <f t="shared" si="92"/>
        <v>-7523</v>
      </c>
      <c r="Y430" s="479">
        <f>VLOOKUP(F430,'[14]WC manor'!$F$7:$J$458,5,0)</f>
        <v>2</v>
      </c>
      <c r="Z430" s="476">
        <f t="shared" si="93"/>
        <v>-1</v>
      </c>
      <c r="AA430" s="484">
        <f>VLOOKUP(E430,'[12]T6'!$B$6:$F$457,5,0)</f>
        <v>0</v>
      </c>
    </row>
    <row r="431" ht="16.5" customHeight="1" spans="1:27">
      <c r="A431" s="435">
        <v>1</v>
      </c>
      <c r="B431" s="271">
        <f t="shared" si="85"/>
        <v>425</v>
      </c>
      <c r="C431" s="271" t="s">
        <v>489</v>
      </c>
      <c r="D431" s="438">
        <v>1406111722</v>
      </c>
      <c r="E431" s="431" t="s">
        <v>489</v>
      </c>
      <c r="F431" s="432">
        <v>1406111722</v>
      </c>
      <c r="G431" s="433" t="str">
        <f>VLOOKUP(C431,'[11]List chuẩn'!$B$2:$D$512,3,0)</f>
        <v>Lê Quỳnh Trâm</v>
      </c>
      <c r="H431" s="434">
        <f>VLOOKUP(E431,'[12]T6'!$B$6:$C$457,2,0)</f>
        <v>2623</v>
      </c>
      <c r="I431" s="434">
        <v>2581</v>
      </c>
      <c r="J431" s="450">
        <f t="shared" si="86"/>
        <v>42</v>
      </c>
      <c r="K431" s="450">
        <f t="shared" si="81"/>
        <v>10</v>
      </c>
      <c r="L431" s="450">
        <f t="shared" si="82"/>
        <v>10</v>
      </c>
      <c r="M431" s="450">
        <f t="shared" si="83"/>
        <v>10</v>
      </c>
      <c r="N431" s="450">
        <f t="shared" si="84"/>
        <v>12</v>
      </c>
      <c r="O431" s="451">
        <f t="shared" si="87"/>
        <v>446952</v>
      </c>
      <c r="P431" s="451">
        <f t="shared" si="88"/>
        <v>22348</v>
      </c>
      <c r="Q431" s="474">
        <f t="shared" si="89"/>
        <v>44695</v>
      </c>
      <c r="R431" s="475">
        <f t="shared" si="90"/>
        <v>513995</v>
      </c>
      <c r="S431" s="329">
        <v>847423</v>
      </c>
      <c r="T431" s="476">
        <f t="shared" si="91"/>
        <v>1361418</v>
      </c>
      <c r="U431" s="477" t="e">
        <f>[13]!vnd(T431)</f>
        <v>#NAME?</v>
      </c>
      <c r="V431" s="478" t="e">
        <f>[13]!vnd_us(R431)</f>
        <v>#NAME?</v>
      </c>
      <c r="W431" s="479">
        <f>VLOOKUP(F431,'[14]WC manor'!$F$7:$R$458,13,0)</f>
        <v>433743</v>
      </c>
      <c r="X431" s="476">
        <f t="shared" si="92"/>
        <v>80252</v>
      </c>
      <c r="Y431" s="479">
        <f>VLOOKUP(F431,'[14]WC manor'!$F$7:$J$458,5,0)</f>
        <v>38</v>
      </c>
      <c r="Z431" s="476">
        <f t="shared" si="93"/>
        <v>4</v>
      </c>
      <c r="AA431" s="484">
        <f>VLOOKUP(E431,'[12]T6'!$B$6:$F$457,5,0)</f>
        <v>0</v>
      </c>
    </row>
    <row r="432" ht="16.5" customHeight="1" spans="1:27">
      <c r="A432" s="355">
        <v>0</v>
      </c>
      <c r="B432" s="271">
        <f t="shared" si="85"/>
        <v>426</v>
      </c>
      <c r="C432" s="271" t="s">
        <v>490</v>
      </c>
      <c r="D432" s="438">
        <v>1406110889</v>
      </c>
      <c r="E432" s="431" t="s">
        <v>490</v>
      </c>
      <c r="F432" s="432">
        <v>1406110889</v>
      </c>
      <c r="G432" s="433" t="str">
        <f>VLOOKUP(C432,'[11]List chuẩn'!$B$2:$D$512,3,0)</f>
        <v>Nguyễn Thị Thanh Thúy</v>
      </c>
      <c r="H432" s="434">
        <f>VLOOKUP(E432,'[12]T6'!$B$6:$C$457,2,0)</f>
        <v>4203</v>
      </c>
      <c r="I432" s="434">
        <v>4182</v>
      </c>
      <c r="J432" s="450">
        <f t="shared" si="86"/>
        <v>21</v>
      </c>
      <c r="K432" s="450">
        <f t="shared" si="81"/>
        <v>10</v>
      </c>
      <c r="L432" s="450">
        <f t="shared" si="82"/>
        <v>10</v>
      </c>
      <c r="M432" s="450">
        <f t="shared" si="83"/>
        <v>1</v>
      </c>
      <c r="N432" s="450">
        <f t="shared" si="84"/>
        <v>0</v>
      </c>
      <c r="O432" s="451">
        <f t="shared" si="87"/>
        <v>152154</v>
      </c>
      <c r="P432" s="451">
        <f t="shared" si="88"/>
        <v>7608</v>
      </c>
      <c r="Q432" s="474">
        <f t="shared" si="89"/>
        <v>15215</v>
      </c>
      <c r="R432" s="475">
        <f t="shared" si="90"/>
        <v>174977</v>
      </c>
      <c r="S432" s="329">
        <v>146294</v>
      </c>
      <c r="T432" s="476">
        <f t="shared" si="91"/>
        <v>321271</v>
      </c>
      <c r="U432" s="477" t="e">
        <f>[13]!vnd(T432)</f>
        <v>#NAME?</v>
      </c>
      <c r="V432" s="478" t="e">
        <f>[13]!vnd_us(R432)</f>
        <v>#NAME?</v>
      </c>
      <c r="W432" s="479">
        <f>VLOOKUP(F432,'[14]WC manor'!$F$7:$R$458,13,0)</f>
        <v>146294</v>
      </c>
      <c r="X432" s="476">
        <f t="shared" si="92"/>
        <v>28683</v>
      </c>
      <c r="Y432" s="479">
        <f>VLOOKUP(F432,'[14]WC manor'!$F$7:$J$458,5,0)</f>
        <v>18</v>
      </c>
      <c r="Z432" s="476">
        <f t="shared" si="93"/>
        <v>3</v>
      </c>
      <c r="AA432" s="484">
        <f>VLOOKUP(E432,'[12]T6'!$B$6:$F$457,5,0)</f>
        <v>0</v>
      </c>
    </row>
    <row r="433" s="220" customFormat="1" ht="16.5" customHeight="1" spans="1:27">
      <c r="A433" s="271">
        <v>0</v>
      </c>
      <c r="B433" s="271">
        <f t="shared" si="85"/>
        <v>427</v>
      </c>
      <c r="C433" s="271" t="s">
        <v>491</v>
      </c>
      <c r="D433" s="438">
        <v>1406111397</v>
      </c>
      <c r="E433" s="431" t="s">
        <v>491</v>
      </c>
      <c r="F433" s="432">
        <v>1406111397</v>
      </c>
      <c r="G433" s="433" t="str">
        <f>VLOOKUP(C433,'[11]List chuẩn'!$B$2:$D$512,3,0)</f>
        <v>Nguyễn Thị Thanh Hương</v>
      </c>
      <c r="H433" s="434">
        <f>VLOOKUP(E433,'[12]T6'!$B$6:$C$457,2,0)</f>
        <v>1906</v>
      </c>
      <c r="I433" s="434">
        <v>1882</v>
      </c>
      <c r="J433" s="450">
        <f t="shared" si="86"/>
        <v>24</v>
      </c>
      <c r="K433" s="450">
        <f t="shared" si="81"/>
        <v>10</v>
      </c>
      <c r="L433" s="450">
        <f t="shared" si="82"/>
        <v>10</v>
      </c>
      <c r="M433" s="450">
        <f t="shared" si="83"/>
        <v>4</v>
      </c>
      <c r="N433" s="450">
        <f t="shared" si="84"/>
        <v>0</v>
      </c>
      <c r="O433" s="451">
        <f t="shared" si="87"/>
        <v>180636</v>
      </c>
      <c r="P433" s="451">
        <f t="shared" si="88"/>
        <v>9032</v>
      </c>
      <c r="Q433" s="474">
        <f t="shared" si="89"/>
        <v>18064</v>
      </c>
      <c r="R433" s="475">
        <f t="shared" si="90"/>
        <v>207732</v>
      </c>
      <c r="S433" s="329">
        <v>-432636</v>
      </c>
      <c r="T433" s="476">
        <f t="shared" si="91"/>
        <v>-224904</v>
      </c>
      <c r="U433" s="477" t="e">
        <f>[13]!vnd(T433)</f>
        <v>#NAME?</v>
      </c>
      <c r="V433" s="478" t="e">
        <f>[13]!vnd_us(R433)</f>
        <v>#NAME?</v>
      </c>
      <c r="W433" s="479">
        <f>VLOOKUP(F433,'[14]WC manor'!$F$7:$R$458,13,0)</f>
        <v>353491</v>
      </c>
      <c r="X433" s="476">
        <f t="shared" si="92"/>
        <v>-145759</v>
      </c>
      <c r="Y433" s="479">
        <f>VLOOKUP(F433,'[14]WC manor'!$F$7:$J$458,5,0)</f>
        <v>34</v>
      </c>
      <c r="Z433" s="476">
        <f t="shared" si="93"/>
        <v>-10</v>
      </c>
      <c r="AA433" s="484" t="str">
        <f>VLOOKUP(E433,'[12]T6'!$B$6:$F$457,5,0)</f>
        <v>Ngày 3/7 Mr.Ngọc đã kiểm tra lại, chỉ số đúng. Không có nhà</v>
      </c>
    </row>
    <row r="434" ht="16.5" customHeight="1" spans="1:27">
      <c r="A434" s="355">
        <v>0</v>
      </c>
      <c r="B434" s="271">
        <f t="shared" si="85"/>
        <v>428</v>
      </c>
      <c r="C434" s="271" t="s">
        <v>492</v>
      </c>
      <c r="D434" s="438">
        <v>1406110890</v>
      </c>
      <c r="E434" s="431" t="s">
        <v>492</v>
      </c>
      <c r="F434" s="432">
        <v>1406110890</v>
      </c>
      <c r="G434" s="433" t="str">
        <f>VLOOKUP(C434,'[11]List chuẩn'!$B$2:$D$512,3,0)</f>
        <v>Nguyễn Văn Lanh</v>
      </c>
      <c r="H434" s="434">
        <f>VLOOKUP(E434,'[12]T6'!$B$6:$C$457,2,0)</f>
        <v>3021</v>
      </c>
      <c r="I434" s="434">
        <v>2990</v>
      </c>
      <c r="J434" s="450">
        <f t="shared" si="86"/>
        <v>31</v>
      </c>
      <c r="K434" s="450">
        <f t="shared" si="81"/>
        <v>10</v>
      </c>
      <c r="L434" s="450">
        <f t="shared" si="82"/>
        <v>10</v>
      </c>
      <c r="M434" s="450">
        <f t="shared" si="83"/>
        <v>10</v>
      </c>
      <c r="N434" s="450">
        <f t="shared" si="84"/>
        <v>1</v>
      </c>
      <c r="O434" s="451">
        <f t="shared" si="87"/>
        <v>255046</v>
      </c>
      <c r="P434" s="451">
        <f t="shared" si="88"/>
        <v>12752</v>
      </c>
      <c r="Q434" s="474">
        <f t="shared" si="89"/>
        <v>25505</v>
      </c>
      <c r="R434" s="475">
        <f t="shared" si="90"/>
        <v>293303</v>
      </c>
      <c r="S434" s="329">
        <v>293303</v>
      </c>
      <c r="T434" s="476">
        <f t="shared" si="91"/>
        <v>586606</v>
      </c>
      <c r="U434" s="477" t="e">
        <f>[13]!vnd(T434)</f>
        <v>#NAME?</v>
      </c>
      <c r="V434" s="478" t="e">
        <f>[13]!vnd_us(R434)</f>
        <v>#NAME?</v>
      </c>
      <c r="W434" s="479">
        <f>VLOOKUP(F434,'[14]WC manor'!$F$7:$R$458,13,0)</f>
        <v>293303</v>
      </c>
      <c r="X434" s="476">
        <f t="shared" si="92"/>
        <v>0</v>
      </c>
      <c r="Y434" s="479">
        <f>VLOOKUP(F434,'[14]WC manor'!$F$7:$J$458,5,0)</f>
        <v>31</v>
      </c>
      <c r="Z434" s="476">
        <f t="shared" si="93"/>
        <v>0</v>
      </c>
      <c r="AA434" s="484">
        <f>VLOOKUP(E434,'[12]T6'!$B$6:$F$457,5,0)</f>
        <v>0</v>
      </c>
    </row>
    <row r="435" ht="16.5" customHeight="1" spans="1:27">
      <c r="A435" s="355">
        <v>0</v>
      </c>
      <c r="B435" s="271">
        <f t="shared" si="85"/>
        <v>429</v>
      </c>
      <c r="C435" s="271" t="s">
        <v>493</v>
      </c>
      <c r="D435" s="438">
        <v>1406110891</v>
      </c>
      <c r="E435" s="431" t="s">
        <v>493</v>
      </c>
      <c r="F435" s="432">
        <v>1406110891</v>
      </c>
      <c r="G435" s="433" t="str">
        <f>VLOOKUP(C435,'[11]List chuẩn'!$B$2:$D$512,3,0)</f>
        <v>Phạm Ngọc Hùng</v>
      </c>
      <c r="H435" s="434">
        <f>VLOOKUP(E435,'[12]T6'!$B$6:$C$457,2,0)</f>
        <v>3273</v>
      </c>
      <c r="I435" s="434">
        <v>3252</v>
      </c>
      <c r="J435" s="450">
        <f t="shared" si="86"/>
        <v>21</v>
      </c>
      <c r="K435" s="450">
        <f t="shared" si="81"/>
        <v>10</v>
      </c>
      <c r="L435" s="450">
        <f t="shared" si="82"/>
        <v>10</v>
      </c>
      <c r="M435" s="450">
        <f t="shared" si="83"/>
        <v>1</v>
      </c>
      <c r="N435" s="450">
        <f t="shared" si="84"/>
        <v>0</v>
      </c>
      <c r="O435" s="451">
        <f t="shared" si="87"/>
        <v>152154</v>
      </c>
      <c r="P435" s="451">
        <f t="shared" si="88"/>
        <v>7608</v>
      </c>
      <c r="Q435" s="474">
        <f t="shared" si="89"/>
        <v>15215</v>
      </c>
      <c r="R435" s="475">
        <f t="shared" si="90"/>
        <v>174977</v>
      </c>
      <c r="S435" s="329">
        <v>-174977</v>
      </c>
      <c r="T435" s="476">
        <f t="shared" si="91"/>
        <v>0</v>
      </c>
      <c r="U435" s="477" t="e">
        <f>[13]!vnd(T435)</f>
        <v>#NAME?</v>
      </c>
      <c r="V435" s="478" t="e">
        <f>[13]!vnd_us(R435)</f>
        <v>#NAME?</v>
      </c>
      <c r="W435" s="479">
        <f>VLOOKUP(F435,'[14]WC manor'!$F$7:$R$458,13,0)</f>
        <v>128528</v>
      </c>
      <c r="X435" s="476">
        <f t="shared" si="92"/>
        <v>46449</v>
      </c>
      <c r="Y435" s="479">
        <f>VLOOKUP(F435,'[14]WC manor'!$F$7:$J$458,5,0)</f>
        <v>16</v>
      </c>
      <c r="Z435" s="476">
        <f t="shared" si="93"/>
        <v>5</v>
      </c>
      <c r="AA435" s="484">
        <f>VLOOKUP(E435,'[12]T6'!$B$6:$F$457,5,0)</f>
        <v>0</v>
      </c>
    </row>
    <row r="436" ht="16.5" customHeight="1" spans="1:27">
      <c r="A436" s="355">
        <v>0</v>
      </c>
      <c r="B436" s="271">
        <f t="shared" si="85"/>
        <v>430</v>
      </c>
      <c r="C436" s="271" t="s">
        <v>494</v>
      </c>
      <c r="D436" s="438">
        <v>1406110892</v>
      </c>
      <c r="E436" s="431" t="s">
        <v>494</v>
      </c>
      <c r="F436" s="432">
        <v>1406110892</v>
      </c>
      <c r="G436" s="433" t="str">
        <f>VLOOKUP(C436,'[11]List chuẩn'!$B$2:$D$512,3,0)</f>
        <v>Liu Chien Ming</v>
      </c>
      <c r="H436" s="434">
        <f>VLOOKUP(E436,'[12]T6'!$B$6:$C$457,2,0)</f>
        <v>3914</v>
      </c>
      <c r="I436" s="434">
        <v>3898</v>
      </c>
      <c r="J436" s="450">
        <f t="shared" si="86"/>
        <v>16</v>
      </c>
      <c r="K436" s="450">
        <f t="shared" si="81"/>
        <v>10</v>
      </c>
      <c r="L436" s="450">
        <f t="shared" si="82"/>
        <v>6</v>
      </c>
      <c r="M436" s="450">
        <f t="shared" si="83"/>
        <v>0</v>
      </c>
      <c r="N436" s="450">
        <f t="shared" si="84"/>
        <v>0</v>
      </c>
      <c r="O436" s="451">
        <f t="shared" si="87"/>
        <v>111764</v>
      </c>
      <c r="P436" s="451">
        <f t="shared" si="88"/>
        <v>5588</v>
      </c>
      <c r="Q436" s="474">
        <f t="shared" si="89"/>
        <v>11176</v>
      </c>
      <c r="R436" s="475">
        <f t="shared" si="90"/>
        <v>128528</v>
      </c>
      <c r="S436" s="329">
        <v>0</v>
      </c>
      <c r="T436" s="476">
        <f t="shared" si="91"/>
        <v>128528</v>
      </c>
      <c r="U436" s="477" t="e">
        <f>[13]!vnd(T436)</f>
        <v>#NAME?</v>
      </c>
      <c r="V436" s="478" t="e">
        <f>[13]!vnd_us(R436)</f>
        <v>#NAME?</v>
      </c>
      <c r="W436" s="479">
        <f>VLOOKUP(F436,'[14]WC manor'!$F$7:$R$458,13,0)</f>
        <v>110764</v>
      </c>
      <c r="X436" s="476">
        <f t="shared" si="92"/>
        <v>17764</v>
      </c>
      <c r="Y436" s="479">
        <f>VLOOKUP(F436,'[14]WC manor'!$F$7:$J$458,5,0)</f>
        <v>14</v>
      </c>
      <c r="Z436" s="476">
        <f t="shared" si="93"/>
        <v>2</v>
      </c>
      <c r="AA436" s="484">
        <f>VLOOKUP(E436,'[12]T6'!$B$6:$F$457,5,0)</f>
        <v>0</v>
      </c>
    </row>
    <row r="437" ht="16.5" customHeight="1" spans="1:27">
      <c r="A437" s="355">
        <v>0</v>
      </c>
      <c r="B437" s="271">
        <f t="shared" si="85"/>
        <v>431</v>
      </c>
      <c r="C437" s="271" t="s">
        <v>495</v>
      </c>
      <c r="D437" s="438">
        <v>1406110893</v>
      </c>
      <c r="E437" s="431" t="s">
        <v>495</v>
      </c>
      <c r="F437" s="432">
        <v>1406110893</v>
      </c>
      <c r="G437" s="433" t="str">
        <f>VLOOKUP(C437,'[11]List chuẩn'!$B$2:$D$512,3,0)</f>
        <v>Vũ Hữu Hưng</v>
      </c>
      <c r="H437" s="434">
        <f>VLOOKUP(E437,'[12]T6'!$B$6:$C$457,2,0)</f>
        <v>4677</v>
      </c>
      <c r="I437" s="434">
        <v>4627</v>
      </c>
      <c r="J437" s="450">
        <f t="shared" si="86"/>
        <v>50</v>
      </c>
      <c r="K437" s="450">
        <f t="shared" si="81"/>
        <v>10</v>
      </c>
      <c r="L437" s="450">
        <f t="shared" si="82"/>
        <v>10</v>
      </c>
      <c r="M437" s="450">
        <f t="shared" si="83"/>
        <v>10</v>
      </c>
      <c r="N437" s="450">
        <f t="shared" si="84"/>
        <v>20</v>
      </c>
      <c r="O437" s="451">
        <f t="shared" si="87"/>
        <v>586520</v>
      </c>
      <c r="P437" s="451">
        <f t="shared" si="88"/>
        <v>29326</v>
      </c>
      <c r="Q437" s="474">
        <f t="shared" si="89"/>
        <v>58652</v>
      </c>
      <c r="R437" s="475">
        <f t="shared" si="90"/>
        <v>674498</v>
      </c>
      <c r="S437" s="329">
        <v>0</v>
      </c>
      <c r="T437" s="476">
        <f t="shared" si="91"/>
        <v>674498</v>
      </c>
      <c r="U437" s="477" t="e">
        <f>[13]!vnd(T437)</f>
        <v>#NAME?</v>
      </c>
      <c r="V437" s="478" t="e">
        <f>[13]!vnd_us(R437)</f>
        <v>#NAME?</v>
      </c>
      <c r="W437" s="479">
        <f>VLOOKUP(F437,'[14]WC manor'!$F$7:$R$458,13,0)</f>
        <v>654435</v>
      </c>
      <c r="X437" s="476">
        <f t="shared" si="92"/>
        <v>20063</v>
      </c>
      <c r="Y437" s="479">
        <f>VLOOKUP(F437,'[14]WC manor'!$F$7:$J$458,5,0)</f>
        <v>49</v>
      </c>
      <c r="Z437" s="476">
        <f t="shared" si="93"/>
        <v>1</v>
      </c>
      <c r="AA437" s="484">
        <f>VLOOKUP(E437,'[12]T6'!$B$6:$F$457,5,0)</f>
        <v>0</v>
      </c>
    </row>
    <row r="438" ht="16.5" customHeight="1" spans="1:27">
      <c r="A438" s="355">
        <v>0</v>
      </c>
      <c r="B438" s="271">
        <f t="shared" si="85"/>
        <v>432</v>
      </c>
      <c r="C438" s="271" t="s">
        <v>496</v>
      </c>
      <c r="D438" s="438">
        <v>1406110894</v>
      </c>
      <c r="E438" s="431" t="s">
        <v>496</v>
      </c>
      <c r="F438" s="432">
        <v>1406110894</v>
      </c>
      <c r="G438" s="433" t="str">
        <f>VLOOKUP(C438,'[11]List chuẩn'!$B$2:$D$512,3,0)</f>
        <v>Nguyễn Hồng Hạnh</v>
      </c>
      <c r="H438" s="434">
        <f>VLOOKUP(E438,'[12]T6'!$B$6:$C$457,2,0)</f>
        <v>2886</v>
      </c>
      <c r="I438" s="434">
        <v>2863</v>
      </c>
      <c r="J438" s="450">
        <f t="shared" si="86"/>
        <v>23</v>
      </c>
      <c r="K438" s="450">
        <f t="shared" si="81"/>
        <v>10</v>
      </c>
      <c r="L438" s="450">
        <f t="shared" si="82"/>
        <v>10</v>
      </c>
      <c r="M438" s="450">
        <f t="shared" si="83"/>
        <v>3</v>
      </c>
      <c r="N438" s="450">
        <f t="shared" si="84"/>
        <v>0</v>
      </c>
      <c r="O438" s="451">
        <f t="shared" si="87"/>
        <v>171142</v>
      </c>
      <c r="P438" s="451">
        <f t="shared" si="88"/>
        <v>8557</v>
      </c>
      <c r="Q438" s="474">
        <f t="shared" si="89"/>
        <v>17114</v>
      </c>
      <c r="R438" s="475">
        <f t="shared" si="90"/>
        <v>196813</v>
      </c>
      <c r="S438" s="329">
        <v>0</v>
      </c>
      <c r="T438" s="476">
        <f t="shared" si="91"/>
        <v>196813</v>
      </c>
      <c r="U438" s="477" t="e">
        <f>[13]!vnd(T438)</f>
        <v>#NAME?</v>
      </c>
      <c r="V438" s="478" t="e">
        <f>[13]!vnd_us(R438)</f>
        <v>#NAME?</v>
      </c>
      <c r="W438" s="479">
        <f>VLOOKUP(F438,'[14]WC manor'!$F$7:$R$458,13,0)</f>
        <v>196813</v>
      </c>
      <c r="X438" s="476">
        <f t="shared" si="92"/>
        <v>0</v>
      </c>
      <c r="Y438" s="479">
        <f>VLOOKUP(F438,'[14]WC manor'!$F$7:$J$458,5,0)</f>
        <v>23</v>
      </c>
      <c r="Z438" s="476">
        <f t="shared" si="93"/>
        <v>0</v>
      </c>
      <c r="AA438" s="484">
        <f>VLOOKUP(E438,'[12]T6'!$B$6:$F$457,5,0)</f>
        <v>0</v>
      </c>
    </row>
    <row r="439" ht="16.5" customHeight="1" spans="1:27">
      <c r="A439" s="355">
        <v>0</v>
      </c>
      <c r="B439" s="271">
        <f t="shared" si="85"/>
        <v>433</v>
      </c>
      <c r="C439" s="271" t="s">
        <v>497</v>
      </c>
      <c r="D439" s="438">
        <v>1406111723</v>
      </c>
      <c r="E439" s="431" t="s">
        <v>497</v>
      </c>
      <c r="F439" s="432">
        <v>1406111723</v>
      </c>
      <c r="G439" s="433" t="str">
        <f>VLOOKUP(C439,'[11]List chuẩn'!$B$2:$D$512,3,0)</f>
        <v>Nguyễn Xuân Hiếu</v>
      </c>
      <c r="H439" s="434">
        <f>VLOOKUP(E439,'[12]T6'!$B$6:$C$457,2,0)</f>
        <v>5312</v>
      </c>
      <c r="I439" s="434">
        <v>5298</v>
      </c>
      <c r="J439" s="450">
        <f t="shared" si="86"/>
        <v>14</v>
      </c>
      <c r="K439" s="450">
        <f t="shared" si="81"/>
        <v>10</v>
      </c>
      <c r="L439" s="450">
        <f t="shared" si="82"/>
        <v>4</v>
      </c>
      <c r="M439" s="450">
        <f t="shared" si="83"/>
        <v>0</v>
      </c>
      <c r="N439" s="450">
        <f t="shared" si="84"/>
        <v>0</v>
      </c>
      <c r="O439" s="451">
        <f t="shared" si="87"/>
        <v>96316</v>
      </c>
      <c r="P439" s="451">
        <f t="shared" si="88"/>
        <v>4816</v>
      </c>
      <c r="Q439" s="474">
        <f t="shared" si="89"/>
        <v>9632</v>
      </c>
      <c r="R439" s="475">
        <f t="shared" si="90"/>
        <v>110764</v>
      </c>
      <c r="S439" s="329">
        <v>0</v>
      </c>
      <c r="T439" s="476">
        <f t="shared" si="91"/>
        <v>110764</v>
      </c>
      <c r="U439" s="477" t="e">
        <f>[13]!vnd(T439)</f>
        <v>#NAME?</v>
      </c>
      <c r="V439" s="478" t="e">
        <f>[13]!vnd_us(R439)</f>
        <v>#NAME?</v>
      </c>
      <c r="W439" s="479">
        <f>VLOOKUP(F439,'[14]WC manor'!$F$7:$R$458,13,0)</f>
        <v>110764</v>
      </c>
      <c r="X439" s="476">
        <f t="shared" si="92"/>
        <v>0</v>
      </c>
      <c r="Y439" s="479">
        <f>VLOOKUP(F439,'[14]WC manor'!$F$7:$J$458,5,0)</f>
        <v>14</v>
      </c>
      <c r="Z439" s="476">
        <f t="shared" si="93"/>
        <v>0</v>
      </c>
      <c r="AA439" s="484">
        <f>VLOOKUP(E439,'[12]T6'!$B$6:$F$457,5,0)</f>
        <v>0</v>
      </c>
    </row>
    <row r="440" ht="16.5" customHeight="1" spans="1:27">
      <c r="A440" s="355">
        <v>0</v>
      </c>
      <c r="B440" s="271">
        <f t="shared" si="85"/>
        <v>434</v>
      </c>
      <c r="C440" s="437" t="s">
        <v>498</v>
      </c>
      <c r="D440" s="438">
        <v>1406111189</v>
      </c>
      <c r="E440" s="431" t="s">
        <v>498</v>
      </c>
      <c r="F440" s="432">
        <v>1406111189</v>
      </c>
      <c r="G440" s="433" t="str">
        <f>VLOOKUP(C440,'[11]List chuẩn'!$B$2:$D$512,3,0)</f>
        <v>Vũ Mai Dung</v>
      </c>
      <c r="H440" s="434">
        <f>VLOOKUP(E440,'[12]T6'!$B$6:$C$457,2,0)</f>
        <v>5615</v>
      </c>
      <c r="I440" s="434">
        <v>5596</v>
      </c>
      <c r="J440" s="450">
        <f t="shared" si="86"/>
        <v>19</v>
      </c>
      <c r="K440" s="450">
        <f t="shared" si="81"/>
        <v>10</v>
      </c>
      <c r="L440" s="450">
        <f t="shared" si="82"/>
        <v>9</v>
      </c>
      <c r="M440" s="450">
        <f t="shared" si="83"/>
        <v>0</v>
      </c>
      <c r="N440" s="450">
        <f t="shared" si="84"/>
        <v>0</v>
      </c>
      <c r="O440" s="451">
        <f t="shared" si="87"/>
        <v>134936</v>
      </c>
      <c r="P440" s="451">
        <f t="shared" si="88"/>
        <v>6747</v>
      </c>
      <c r="Q440" s="474">
        <f t="shared" si="89"/>
        <v>13494</v>
      </c>
      <c r="R440" s="475">
        <f t="shared" si="90"/>
        <v>155177</v>
      </c>
      <c r="S440" s="329">
        <v>572676</v>
      </c>
      <c r="T440" s="476">
        <f t="shared" si="91"/>
        <v>727853</v>
      </c>
      <c r="U440" s="477" t="e">
        <f>[13]!vnd(T440)</f>
        <v>#NAME?</v>
      </c>
      <c r="V440" s="478" t="e">
        <f>[13]!vnd_us(R440)</f>
        <v>#NAME?</v>
      </c>
      <c r="W440" s="479">
        <f>VLOOKUP(F440,'[14]WC manor'!$F$7:$R$458,13,0)</f>
        <v>218650</v>
      </c>
      <c r="X440" s="476">
        <f t="shared" si="92"/>
        <v>-63473</v>
      </c>
      <c r="Y440" s="479">
        <f>VLOOKUP(F440,'[14]WC manor'!$F$7:$J$458,5,0)</f>
        <v>25</v>
      </c>
      <c r="Z440" s="476">
        <f t="shared" si="93"/>
        <v>-6</v>
      </c>
      <c r="AA440" s="484">
        <f>VLOOKUP(E440,'[12]T6'!$B$6:$F$457,5,0)</f>
        <v>0</v>
      </c>
    </row>
    <row r="441" ht="16.5" customHeight="1" spans="1:27">
      <c r="A441" s="355">
        <v>0</v>
      </c>
      <c r="B441" s="271">
        <f t="shared" si="85"/>
        <v>435</v>
      </c>
      <c r="C441" s="271" t="s">
        <v>499</v>
      </c>
      <c r="D441" s="438">
        <v>1406110897</v>
      </c>
      <c r="E441" s="431" t="s">
        <v>499</v>
      </c>
      <c r="F441" s="432">
        <v>1406110897</v>
      </c>
      <c r="G441" s="433" t="str">
        <f>VLOOKUP(C441,'[11]List chuẩn'!$B$2:$D$512,3,0)</f>
        <v>Nguyễn Thanh Liêm</v>
      </c>
      <c r="H441" s="434">
        <f>VLOOKUP(E441,'[12]T6'!$B$6:$C$457,2,0)</f>
        <v>3412</v>
      </c>
      <c r="I441" s="434">
        <v>3385</v>
      </c>
      <c r="J441" s="450">
        <f t="shared" si="86"/>
        <v>27</v>
      </c>
      <c r="K441" s="450">
        <f t="shared" si="81"/>
        <v>10</v>
      </c>
      <c r="L441" s="450">
        <f t="shared" si="82"/>
        <v>10</v>
      </c>
      <c r="M441" s="450">
        <f t="shared" si="83"/>
        <v>7</v>
      </c>
      <c r="N441" s="450">
        <f t="shared" si="84"/>
        <v>0</v>
      </c>
      <c r="O441" s="451">
        <f t="shared" si="87"/>
        <v>209118</v>
      </c>
      <c r="P441" s="451">
        <f t="shared" si="88"/>
        <v>10456</v>
      </c>
      <c r="Q441" s="474">
        <f t="shared" si="89"/>
        <v>20912</v>
      </c>
      <c r="R441" s="475">
        <f t="shared" si="90"/>
        <v>240486</v>
      </c>
      <c r="S441" s="329">
        <v>0</v>
      </c>
      <c r="T441" s="476">
        <f t="shared" si="91"/>
        <v>240486</v>
      </c>
      <c r="U441" s="477" t="e">
        <f>[13]!vnd(T441)</f>
        <v>#NAME?</v>
      </c>
      <c r="V441" s="478" t="e">
        <f>[13]!vnd_us(R441)</f>
        <v>#NAME?</v>
      </c>
      <c r="W441" s="479">
        <f>VLOOKUP(F441,'[14]WC manor'!$F$7:$R$458,13,0)</f>
        <v>218650</v>
      </c>
      <c r="X441" s="476">
        <f t="shared" si="92"/>
        <v>21836</v>
      </c>
      <c r="Y441" s="479">
        <f>VLOOKUP(F441,'[14]WC manor'!$F$7:$J$458,5,0)</f>
        <v>25</v>
      </c>
      <c r="Z441" s="476">
        <f t="shared" si="93"/>
        <v>2</v>
      </c>
      <c r="AA441" s="484">
        <f>VLOOKUP(E441,'[12]T6'!$B$6:$F$457,5,0)</f>
        <v>0</v>
      </c>
    </row>
    <row r="442" ht="16.5" customHeight="1" spans="1:27">
      <c r="A442" s="355">
        <v>0</v>
      </c>
      <c r="B442" s="271">
        <f t="shared" si="85"/>
        <v>436</v>
      </c>
      <c r="C442" s="271" t="s">
        <v>500</v>
      </c>
      <c r="D442" s="438">
        <v>1406111484</v>
      </c>
      <c r="E442" s="431" t="s">
        <v>500</v>
      </c>
      <c r="F442" s="432">
        <v>1406111484</v>
      </c>
      <c r="G442" s="433" t="str">
        <f>VLOOKUP(C442,'[11]List chuẩn'!$B$2:$D$512,3,0)</f>
        <v>Nguyễn Tuế Loan</v>
      </c>
      <c r="H442" s="434">
        <f>VLOOKUP(E442,'[12]T6'!$B$6:$C$457,2,0)</f>
        <v>3738</v>
      </c>
      <c r="I442" s="434">
        <v>3733</v>
      </c>
      <c r="J442" s="450">
        <f t="shared" si="86"/>
        <v>5</v>
      </c>
      <c r="K442" s="450">
        <f t="shared" si="81"/>
        <v>5</v>
      </c>
      <c r="L442" s="450">
        <f t="shared" si="82"/>
        <v>0</v>
      </c>
      <c r="M442" s="450">
        <f t="shared" si="83"/>
        <v>0</v>
      </c>
      <c r="N442" s="450">
        <f t="shared" si="84"/>
        <v>0</v>
      </c>
      <c r="O442" s="451">
        <f t="shared" si="87"/>
        <v>32710</v>
      </c>
      <c r="P442" s="451">
        <f t="shared" si="88"/>
        <v>1636</v>
      </c>
      <c r="Q442" s="474">
        <f t="shared" si="89"/>
        <v>3271</v>
      </c>
      <c r="R442" s="475">
        <f t="shared" si="90"/>
        <v>37617</v>
      </c>
      <c r="S442" s="329">
        <v>-102608</v>
      </c>
      <c r="T442" s="476">
        <f t="shared" si="91"/>
        <v>-64991</v>
      </c>
      <c r="U442" s="477" t="e">
        <f>[13]!vnd(T442)</f>
        <v>#NAME?</v>
      </c>
      <c r="V442" s="478" t="e">
        <f>[13]!vnd_us(R442)</f>
        <v>#NAME?</v>
      </c>
      <c r="W442" s="479">
        <f>VLOOKUP(F442,'[14]WC manor'!$F$7:$R$458,13,0)</f>
        <v>0</v>
      </c>
      <c r="X442" s="476">
        <f t="shared" si="92"/>
        <v>37617</v>
      </c>
      <c r="Y442" s="479">
        <f>VLOOKUP(F442,'[14]WC manor'!$F$7:$J$458,5,0)</f>
        <v>0</v>
      </c>
      <c r="Z442" s="476">
        <f t="shared" si="93"/>
        <v>5</v>
      </c>
      <c r="AA442" s="484">
        <f>VLOOKUP(E442,'[12]T6'!$B$6:$F$457,5,0)</f>
        <v>0</v>
      </c>
    </row>
    <row r="443" ht="16.5" customHeight="1" spans="1:27">
      <c r="A443" s="435">
        <v>1</v>
      </c>
      <c r="B443" s="271">
        <f t="shared" si="85"/>
        <v>437</v>
      </c>
      <c r="C443" s="271" t="s">
        <v>501</v>
      </c>
      <c r="D443" s="438">
        <v>1406110898</v>
      </c>
      <c r="E443" s="431" t="s">
        <v>501</v>
      </c>
      <c r="F443" s="432">
        <v>1406110898</v>
      </c>
      <c r="G443" s="433" t="str">
        <f>VLOOKUP(C443,'[11]List chuẩn'!$B$2:$D$512,3,0)</f>
        <v>Đặng Minh Tuấn</v>
      </c>
      <c r="H443" s="434">
        <f>VLOOKUP(E443,'[12]T6'!$B$6:$C$457,2,0)</f>
        <v>8152</v>
      </c>
      <c r="I443" s="434">
        <v>8119</v>
      </c>
      <c r="J443" s="450">
        <f t="shared" si="86"/>
        <v>33</v>
      </c>
      <c r="K443" s="450">
        <f t="shared" si="81"/>
        <v>10</v>
      </c>
      <c r="L443" s="450">
        <f t="shared" si="82"/>
        <v>10</v>
      </c>
      <c r="M443" s="450">
        <f t="shared" si="83"/>
        <v>10</v>
      </c>
      <c r="N443" s="450">
        <f t="shared" si="84"/>
        <v>3</v>
      </c>
      <c r="O443" s="451">
        <f t="shared" si="87"/>
        <v>289938</v>
      </c>
      <c r="P443" s="451">
        <f t="shared" si="88"/>
        <v>14497</v>
      </c>
      <c r="Q443" s="474">
        <f t="shared" si="89"/>
        <v>28994</v>
      </c>
      <c r="R443" s="475">
        <f t="shared" si="90"/>
        <v>333429</v>
      </c>
      <c r="S443" s="329">
        <v>433743</v>
      </c>
      <c r="T443" s="476">
        <f t="shared" si="91"/>
        <v>767172</v>
      </c>
      <c r="U443" s="477" t="e">
        <f>[13]!vnd(T443)</f>
        <v>#NAME?</v>
      </c>
      <c r="V443" s="478" t="e">
        <f>[13]!vnd_us(R443)</f>
        <v>#NAME?</v>
      </c>
      <c r="W443" s="479">
        <f>VLOOKUP(F443,'[14]WC manor'!$F$7:$R$458,13,0)</f>
        <v>433743</v>
      </c>
      <c r="X443" s="476">
        <f t="shared" si="92"/>
        <v>-100314</v>
      </c>
      <c r="Y443" s="479">
        <f>VLOOKUP(F443,'[14]WC manor'!$F$7:$J$458,5,0)</f>
        <v>38</v>
      </c>
      <c r="Z443" s="476">
        <f t="shared" si="93"/>
        <v>-5</v>
      </c>
      <c r="AA443" s="484">
        <f>VLOOKUP(E443,'[12]T6'!$B$6:$F$457,5,0)</f>
        <v>0</v>
      </c>
    </row>
    <row r="444" s="222" customFormat="1" ht="16.5" customHeight="1" spans="1:27">
      <c r="A444" s="491">
        <v>0</v>
      </c>
      <c r="B444" s="491">
        <f t="shared" si="85"/>
        <v>438</v>
      </c>
      <c r="C444" s="491" t="s">
        <v>502</v>
      </c>
      <c r="D444" s="499">
        <v>1406110899</v>
      </c>
      <c r="E444" s="485" t="s">
        <v>502</v>
      </c>
      <c r="F444" s="500">
        <v>1406110899</v>
      </c>
      <c r="G444" s="433" t="str">
        <f>VLOOKUP(C444,'[11]List chuẩn'!$B$2:$D$512,3,0)</f>
        <v>Lê Hoài Nam</v>
      </c>
      <c r="H444" s="434">
        <f>VLOOKUP(E444,'[12]T6'!$B$6:$C$457,2,0)</f>
        <v>1640</v>
      </c>
      <c r="I444" s="434">
        <v>1620</v>
      </c>
      <c r="J444" s="450">
        <f t="shared" si="86"/>
        <v>20</v>
      </c>
      <c r="K444" s="450">
        <f t="shared" si="81"/>
        <v>10</v>
      </c>
      <c r="L444" s="450">
        <f t="shared" si="82"/>
        <v>10</v>
      </c>
      <c r="M444" s="450">
        <f t="shared" si="83"/>
        <v>0</v>
      </c>
      <c r="N444" s="450">
        <f t="shared" si="84"/>
        <v>0</v>
      </c>
      <c r="O444" s="451">
        <f t="shared" si="87"/>
        <v>142660</v>
      </c>
      <c r="P444" s="451">
        <f t="shared" si="88"/>
        <v>7133</v>
      </c>
      <c r="Q444" s="474">
        <f t="shared" si="89"/>
        <v>14266</v>
      </c>
      <c r="R444" s="475">
        <f t="shared" si="90"/>
        <v>164059</v>
      </c>
      <c r="S444" s="329">
        <v>0</v>
      </c>
      <c r="T444" s="476">
        <f t="shared" si="91"/>
        <v>164059</v>
      </c>
      <c r="U444" s="477" t="e">
        <f>[13]!vnd(T444)</f>
        <v>#NAME?</v>
      </c>
      <c r="V444" s="478" t="e">
        <f>[13]!vnd_us(R444)</f>
        <v>#NAME?</v>
      </c>
      <c r="W444" s="479">
        <f>VLOOKUP(F444,'[14]WC manor'!$F$7:$R$458,13,0)</f>
        <v>137411</v>
      </c>
      <c r="X444" s="476">
        <f t="shared" si="92"/>
        <v>26648</v>
      </c>
      <c r="Y444" s="479">
        <f>VLOOKUP(F444,'[14]WC manor'!$F$7:$J$458,5,0)</f>
        <v>17</v>
      </c>
      <c r="Z444" s="476">
        <f t="shared" si="93"/>
        <v>3</v>
      </c>
      <c r="AA444" s="484">
        <f>VLOOKUP(E444,'[12]T6'!$B$6:$F$457,5,0)</f>
        <v>0</v>
      </c>
    </row>
    <row r="445" ht="16.5" customHeight="1" spans="1:27">
      <c r="A445" s="355">
        <v>0</v>
      </c>
      <c r="B445" s="271">
        <f t="shared" si="85"/>
        <v>439</v>
      </c>
      <c r="C445" s="271" t="s">
        <v>503</v>
      </c>
      <c r="D445" s="438">
        <v>1406110900</v>
      </c>
      <c r="E445" s="431" t="s">
        <v>503</v>
      </c>
      <c r="F445" s="432">
        <v>1406110900</v>
      </c>
      <c r="G445" s="433" t="str">
        <f>VLOOKUP(C445,'[11]List chuẩn'!$B$2:$D$512,3,0)</f>
        <v>Hoàng Minh Tuấn</v>
      </c>
      <c r="H445" s="434">
        <f>VLOOKUP(E445,'[12]T6'!$B$6:$C$457,2,0)</f>
        <v>3364</v>
      </c>
      <c r="I445" s="434">
        <v>3361</v>
      </c>
      <c r="J445" s="450">
        <f t="shared" si="86"/>
        <v>3</v>
      </c>
      <c r="K445" s="450">
        <f t="shared" si="81"/>
        <v>3</v>
      </c>
      <c r="L445" s="450">
        <f t="shared" si="82"/>
        <v>0</v>
      </c>
      <c r="M445" s="450">
        <f t="shared" si="83"/>
        <v>0</v>
      </c>
      <c r="N445" s="450">
        <f t="shared" si="84"/>
        <v>0</v>
      </c>
      <c r="O445" s="451">
        <f t="shared" si="87"/>
        <v>19626</v>
      </c>
      <c r="P445" s="451">
        <f t="shared" si="88"/>
        <v>981</v>
      </c>
      <c r="Q445" s="474">
        <f t="shared" si="89"/>
        <v>1963</v>
      </c>
      <c r="R445" s="475">
        <f t="shared" si="90"/>
        <v>22570</v>
      </c>
      <c r="S445" s="329">
        <v>133334</v>
      </c>
      <c r="T445" s="476">
        <f t="shared" si="91"/>
        <v>155904</v>
      </c>
      <c r="U445" s="477" t="e">
        <f>[13]!vnd(T445)</f>
        <v>#NAME?</v>
      </c>
      <c r="V445" s="478" t="e">
        <f>[13]!vnd_us(R445)</f>
        <v>#NAME?</v>
      </c>
      <c r="W445" s="479">
        <f>VLOOKUP(F445,'[14]WC manor'!$F$7:$R$458,13,0)</f>
        <v>22570</v>
      </c>
      <c r="X445" s="476">
        <f t="shared" si="92"/>
        <v>0</v>
      </c>
      <c r="Y445" s="479">
        <f>VLOOKUP(F445,'[14]WC manor'!$F$7:$J$458,5,0)</f>
        <v>3</v>
      </c>
      <c r="Z445" s="476">
        <f t="shared" si="93"/>
        <v>0</v>
      </c>
      <c r="AA445" s="484">
        <f>VLOOKUP(E445,'[12]T6'!$B$6:$F$457,5,0)</f>
        <v>0</v>
      </c>
    </row>
    <row r="446" ht="16.5" customHeight="1" spans="1:27">
      <c r="A446" s="355">
        <v>0</v>
      </c>
      <c r="B446" s="271">
        <f t="shared" si="85"/>
        <v>440</v>
      </c>
      <c r="C446" s="271" t="s">
        <v>504</v>
      </c>
      <c r="D446" s="438">
        <v>1406110901</v>
      </c>
      <c r="E446" s="431" t="s">
        <v>504</v>
      </c>
      <c r="F446" s="432">
        <v>1406110901</v>
      </c>
      <c r="G446" s="433" t="str">
        <f>VLOOKUP(C446,'[11]List chuẩn'!$B$2:$D$512,3,0)</f>
        <v>Nguyễn Cao Công</v>
      </c>
      <c r="H446" s="434">
        <f>VLOOKUP(E446,'[12]T6'!$B$6:$C$457,2,0)</f>
        <v>3850</v>
      </c>
      <c r="I446" s="434">
        <v>3817</v>
      </c>
      <c r="J446" s="450">
        <f t="shared" si="86"/>
        <v>33</v>
      </c>
      <c r="K446" s="450">
        <f t="shared" si="81"/>
        <v>10</v>
      </c>
      <c r="L446" s="450">
        <f t="shared" si="82"/>
        <v>10</v>
      </c>
      <c r="M446" s="450">
        <f t="shared" si="83"/>
        <v>10</v>
      </c>
      <c r="N446" s="450">
        <f t="shared" si="84"/>
        <v>3</v>
      </c>
      <c r="O446" s="451">
        <f t="shared" si="87"/>
        <v>289938</v>
      </c>
      <c r="P446" s="451">
        <f t="shared" si="88"/>
        <v>14497</v>
      </c>
      <c r="Q446" s="474">
        <f t="shared" si="89"/>
        <v>28994</v>
      </c>
      <c r="R446" s="475">
        <f t="shared" si="90"/>
        <v>333429</v>
      </c>
      <c r="S446" s="329">
        <v>0</v>
      </c>
      <c r="T446" s="476">
        <f t="shared" si="91"/>
        <v>333429</v>
      </c>
      <c r="U446" s="477" t="e">
        <f>[13]!vnd(T446)</f>
        <v>#NAME?</v>
      </c>
      <c r="V446" s="478" t="e">
        <f>[13]!vnd_us(R446)</f>
        <v>#NAME?</v>
      </c>
      <c r="W446" s="479">
        <f>VLOOKUP(F446,'[14]WC manor'!$F$7:$R$458,13,0)</f>
        <v>293303</v>
      </c>
      <c r="X446" s="476">
        <f t="shared" si="92"/>
        <v>40126</v>
      </c>
      <c r="Y446" s="479">
        <f>VLOOKUP(F446,'[14]WC manor'!$F$7:$J$458,5,0)</f>
        <v>31</v>
      </c>
      <c r="Z446" s="476">
        <f t="shared" si="93"/>
        <v>2</v>
      </c>
      <c r="AA446" s="484">
        <f>VLOOKUP(E446,'[12]T6'!$B$6:$F$457,5,0)</f>
        <v>0</v>
      </c>
    </row>
    <row r="447" ht="16.5" customHeight="1" spans="1:27">
      <c r="A447" s="355">
        <v>0</v>
      </c>
      <c r="B447" s="271">
        <f t="shared" si="85"/>
        <v>441</v>
      </c>
      <c r="C447" s="271" t="s">
        <v>505</v>
      </c>
      <c r="D447" s="438">
        <v>1406111724</v>
      </c>
      <c r="E447" s="431" t="s">
        <v>505</v>
      </c>
      <c r="F447" s="432">
        <v>1406111724</v>
      </c>
      <c r="G447" s="433" t="str">
        <f>VLOOKUP(C447,'[11]List chuẩn'!$B$2:$D$512,3,0)</f>
        <v>Công Ty Cổ Phần DELI 1996</v>
      </c>
      <c r="H447" s="434">
        <f>VLOOKUP(E447,'[12]T6'!$B$6:$C$457,2,0)</f>
        <v>3039</v>
      </c>
      <c r="I447" s="434">
        <v>3020</v>
      </c>
      <c r="J447" s="450">
        <f t="shared" si="86"/>
        <v>19</v>
      </c>
      <c r="K447" s="450">
        <f t="shared" si="81"/>
        <v>10</v>
      </c>
      <c r="L447" s="450">
        <f t="shared" si="82"/>
        <v>9</v>
      </c>
      <c r="M447" s="450">
        <f t="shared" si="83"/>
        <v>0</v>
      </c>
      <c r="N447" s="450">
        <f t="shared" si="84"/>
        <v>0</v>
      </c>
      <c r="O447" s="451">
        <f t="shared" si="87"/>
        <v>134936</v>
      </c>
      <c r="P447" s="451">
        <f t="shared" si="88"/>
        <v>6747</v>
      </c>
      <c r="Q447" s="474">
        <f t="shared" si="89"/>
        <v>13494</v>
      </c>
      <c r="R447" s="475">
        <f t="shared" si="90"/>
        <v>155177</v>
      </c>
      <c r="S447" s="329">
        <v>212645</v>
      </c>
      <c r="T447" s="476">
        <f t="shared" si="91"/>
        <v>367822</v>
      </c>
      <c r="U447" s="477" t="e">
        <f>[13]!vnd(T447)</f>
        <v>#NAME?</v>
      </c>
      <c r="V447" s="478" t="e">
        <f>[13]!vnd_us(R447)</f>
        <v>#NAME?</v>
      </c>
      <c r="W447" s="479">
        <f>VLOOKUP(F447,'[14]WC manor'!$F$7:$R$458,13,0)</f>
        <v>110764</v>
      </c>
      <c r="X447" s="476">
        <f t="shared" si="92"/>
        <v>44413</v>
      </c>
      <c r="Y447" s="479">
        <f>VLOOKUP(F447,'[14]WC manor'!$F$7:$J$458,5,0)</f>
        <v>14</v>
      </c>
      <c r="Z447" s="476">
        <f t="shared" si="93"/>
        <v>5</v>
      </c>
      <c r="AA447" s="484">
        <f>VLOOKUP(E447,'[12]T6'!$B$6:$F$457,5,0)</f>
        <v>0</v>
      </c>
    </row>
    <row r="448" ht="16.5" customHeight="1" spans="1:27">
      <c r="A448" s="355">
        <v>0</v>
      </c>
      <c r="B448" s="271">
        <f t="shared" si="85"/>
        <v>442</v>
      </c>
      <c r="C448" s="271" t="s">
        <v>506</v>
      </c>
      <c r="D448" s="438">
        <v>1406110903</v>
      </c>
      <c r="E448" s="431" t="s">
        <v>506</v>
      </c>
      <c r="F448" s="432">
        <v>1406110903</v>
      </c>
      <c r="G448" s="433" t="str">
        <f>VLOOKUP(C448,'[11]List chuẩn'!$B$2:$D$512,3,0)</f>
        <v>Đào Tú Khanh</v>
      </c>
      <c r="H448" s="434">
        <f>VLOOKUP(E448,'[12]T6'!$B$6:$C$457,2,0)</f>
        <v>6247</v>
      </c>
      <c r="I448" s="434">
        <v>6223</v>
      </c>
      <c r="J448" s="450">
        <f t="shared" si="86"/>
        <v>24</v>
      </c>
      <c r="K448" s="450">
        <f t="shared" si="81"/>
        <v>10</v>
      </c>
      <c r="L448" s="450">
        <f t="shared" si="82"/>
        <v>10</v>
      </c>
      <c r="M448" s="450">
        <f t="shared" si="83"/>
        <v>4</v>
      </c>
      <c r="N448" s="450">
        <f t="shared" si="84"/>
        <v>0</v>
      </c>
      <c r="O448" s="451">
        <f t="shared" si="87"/>
        <v>180636</v>
      </c>
      <c r="P448" s="451">
        <f t="shared" si="88"/>
        <v>9032</v>
      </c>
      <c r="Q448" s="474">
        <f t="shared" si="89"/>
        <v>18064</v>
      </c>
      <c r="R448" s="475">
        <f t="shared" si="90"/>
        <v>207732</v>
      </c>
      <c r="S448" s="329">
        <v>0</v>
      </c>
      <c r="T448" s="476">
        <f t="shared" si="91"/>
        <v>207732</v>
      </c>
      <c r="U448" s="477" t="e">
        <f>[13]!vnd(T448)</f>
        <v>#NAME?</v>
      </c>
      <c r="V448" s="478" t="e">
        <f>[13]!vnd_us(R448)</f>
        <v>#NAME?</v>
      </c>
      <c r="W448" s="479">
        <f>VLOOKUP(F448,'[14]WC manor'!$F$7:$R$458,13,0)</f>
        <v>196813</v>
      </c>
      <c r="X448" s="476">
        <f t="shared" si="92"/>
        <v>10919</v>
      </c>
      <c r="Y448" s="479">
        <f>VLOOKUP(F448,'[14]WC manor'!$F$7:$J$458,5,0)</f>
        <v>23</v>
      </c>
      <c r="Z448" s="476">
        <f t="shared" si="93"/>
        <v>1</v>
      </c>
      <c r="AA448" s="484">
        <f>VLOOKUP(E448,'[12]T6'!$B$6:$F$457,5,0)</f>
        <v>0</v>
      </c>
    </row>
    <row r="449" ht="16.5" customHeight="1" spans="1:27">
      <c r="A449" s="355">
        <v>0</v>
      </c>
      <c r="B449" s="271">
        <f t="shared" si="85"/>
        <v>443</v>
      </c>
      <c r="C449" s="271" t="s">
        <v>507</v>
      </c>
      <c r="D449" s="438">
        <v>1406110904</v>
      </c>
      <c r="E449" s="431" t="s">
        <v>507</v>
      </c>
      <c r="F449" s="432">
        <v>1406110904</v>
      </c>
      <c r="G449" s="433" t="str">
        <f>VLOOKUP(C449,'[11]List chuẩn'!$B$2:$D$512,3,0)</f>
        <v>Đòan Thị Bích Ngọc</v>
      </c>
      <c r="H449" s="434">
        <f>VLOOKUP(E449,'[12]T6'!$B$6:$C$457,2,0)</f>
        <v>5713</v>
      </c>
      <c r="I449" s="434">
        <v>5695</v>
      </c>
      <c r="J449" s="450">
        <f t="shared" si="86"/>
        <v>18</v>
      </c>
      <c r="K449" s="450">
        <f t="shared" si="81"/>
        <v>10</v>
      </c>
      <c r="L449" s="450">
        <f t="shared" si="82"/>
        <v>8</v>
      </c>
      <c r="M449" s="450">
        <f t="shared" si="83"/>
        <v>0</v>
      </c>
      <c r="N449" s="450">
        <f t="shared" si="84"/>
        <v>0</v>
      </c>
      <c r="O449" s="451">
        <f t="shared" si="87"/>
        <v>127212</v>
      </c>
      <c r="P449" s="451">
        <f t="shared" si="88"/>
        <v>6361</v>
      </c>
      <c r="Q449" s="474">
        <f t="shared" si="89"/>
        <v>12721</v>
      </c>
      <c r="R449" s="475">
        <f t="shared" si="90"/>
        <v>146294</v>
      </c>
      <c r="S449" s="329">
        <v>0</v>
      </c>
      <c r="T449" s="476">
        <f t="shared" si="91"/>
        <v>146294</v>
      </c>
      <c r="U449" s="477" t="e">
        <f>[13]!vnd(T449)</f>
        <v>#NAME?</v>
      </c>
      <c r="V449" s="478" t="e">
        <f>[13]!vnd_us(R449)</f>
        <v>#NAME?</v>
      </c>
      <c r="W449" s="479">
        <f>VLOOKUP(F449,'[14]WC manor'!$F$7:$R$458,13,0)</f>
        <v>164059</v>
      </c>
      <c r="X449" s="476">
        <f t="shared" si="92"/>
        <v>-17765</v>
      </c>
      <c r="Y449" s="479">
        <f>VLOOKUP(F449,'[14]WC manor'!$F$7:$J$458,5,0)</f>
        <v>20</v>
      </c>
      <c r="Z449" s="476">
        <f t="shared" si="93"/>
        <v>-2</v>
      </c>
      <c r="AA449" s="484">
        <f>VLOOKUP(E449,'[12]T6'!$B$6:$F$457,5,0)</f>
        <v>0</v>
      </c>
    </row>
    <row r="450" ht="16.5" customHeight="1" spans="1:27">
      <c r="A450" s="355">
        <v>0</v>
      </c>
      <c r="B450" s="271">
        <f t="shared" si="85"/>
        <v>444</v>
      </c>
      <c r="C450" s="271" t="s">
        <v>508</v>
      </c>
      <c r="D450" s="438">
        <v>1406110905</v>
      </c>
      <c r="E450" s="431" t="s">
        <v>508</v>
      </c>
      <c r="F450" s="432">
        <v>1406110905</v>
      </c>
      <c r="G450" s="433" t="str">
        <f>VLOOKUP(C450,'[11]List chuẩn'!$B$2:$D$512,3,0)</f>
        <v>Vương Thị Vân</v>
      </c>
      <c r="H450" s="434">
        <f>VLOOKUP(E450,'[12]T6'!$B$6:$C$457,2,0)</f>
        <v>1160</v>
      </c>
      <c r="I450" s="434">
        <v>1160</v>
      </c>
      <c r="J450" s="450">
        <f t="shared" si="86"/>
        <v>0</v>
      </c>
      <c r="K450" s="450">
        <f t="shared" si="81"/>
        <v>0</v>
      </c>
      <c r="L450" s="450">
        <f t="shared" si="82"/>
        <v>0</v>
      </c>
      <c r="M450" s="450">
        <f t="shared" si="83"/>
        <v>0</v>
      </c>
      <c r="N450" s="450">
        <f t="shared" si="84"/>
        <v>0</v>
      </c>
      <c r="O450" s="451">
        <f t="shared" si="87"/>
        <v>0</v>
      </c>
      <c r="P450" s="451">
        <f t="shared" si="88"/>
        <v>0</v>
      </c>
      <c r="Q450" s="474">
        <f t="shared" si="89"/>
        <v>0</v>
      </c>
      <c r="R450" s="475">
        <f t="shared" si="90"/>
        <v>0</v>
      </c>
      <c r="S450" s="329">
        <v>0</v>
      </c>
      <c r="T450" s="476">
        <f t="shared" si="91"/>
        <v>0</v>
      </c>
      <c r="U450" s="477" t="e">
        <f>[13]!vnd(T450)</f>
        <v>#NAME?</v>
      </c>
      <c r="V450" s="478" t="e">
        <f>[13]!vnd_us(R450)</f>
        <v>#NAME?</v>
      </c>
      <c r="W450" s="479">
        <f>VLOOKUP(F450,'[14]WC manor'!$F$7:$R$458,13,0)</f>
        <v>0</v>
      </c>
      <c r="X450" s="476">
        <f t="shared" si="92"/>
        <v>0</v>
      </c>
      <c r="Y450" s="479">
        <f>VLOOKUP(F450,'[14]WC manor'!$F$7:$J$458,5,0)</f>
        <v>0</v>
      </c>
      <c r="Z450" s="476">
        <f t="shared" si="93"/>
        <v>0</v>
      </c>
      <c r="AA450" s="484">
        <f>VLOOKUP(E450,'[12]T6'!$B$6:$F$457,5,0)</f>
        <v>0</v>
      </c>
    </row>
    <row r="451" ht="16.5" customHeight="1" spans="1:27">
      <c r="A451" s="355"/>
      <c r="B451" s="271">
        <f t="shared" si="85"/>
        <v>445</v>
      </c>
      <c r="C451" s="271" t="s">
        <v>509</v>
      </c>
      <c r="D451" s="518">
        <v>1406111652</v>
      </c>
      <c r="E451" s="431" t="s">
        <v>509</v>
      </c>
      <c r="F451" s="432">
        <v>1406111652</v>
      </c>
      <c r="G451" s="433" t="str">
        <f>VLOOKUP(C451,'[11]List chuẩn'!$B$2:$D$512,3,0)</f>
        <v>Kiều Phương Liên</v>
      </c>
      <c r="H451" s="434">
        <f>VLOOKUP(E451,'[12]T6'!$B$6:$C$457,2,0)</f>
        <v>3245</v>
      </c>
      <c r="I451" s="434">
        <v>3223</v>
      </c>
      <c r="J451" s="450">
        <f t="shared" si="86"/>
        <v>22</v>
      </c>
      <c r="K451" s="450">
        <f t="shared" si="81"/>
        <v>10</v>
      </c>
      <c r="L451" s="450">
        <f t="shared" si="82"/>
        <v>10</v>
      </c>
      <c r="M451" s="450">
        <f t="shared" si="83"/>
        <v>2</v>
      </c>
      <c r="N451" s="450">
        <f t="shared" si="84"/>
        <v>0</v>
      </c>
      <c r="O451" s="451">
        <f t="shared" si="87"/>
        <v>161648</v>
      </c>
      <c r="P451" s="451">
        <f t="shared" si="88"/>
        <v>8082</v>
      </c>
      <c r="Q451" s="474">
        <f t="shared" si="89"/>
        <v>16165</v>
      </c>
      <c r="R451" s="475">
        <f t="shared" si="90"/>
        <v>185895</v>
      </c>
      <c r="S451" s="329">
        <v>218650</v>
      </c>
      <c r="T451" s="476">
        <f t="shared" si="91"/>
        <v>404545</v>
      </c>
      <c r="U451" s="477" t="e">
        <f>[13]!vnd(T451)</f>
        <v>#NAME?</v>
      </c>
      <c r="V451" s="478" t="e">
        <f>[13]!vnd_us(R451)</f>
        <v>#NAME?</v>
      </c>
      <c r="W451" s="479">
        <f>VLOOKUP(F451,'[14]WC manor'!$F$7:$R$458,13,0)</f>
        <v>218650</v>
      </c>
      <c r="X451" s="476">
        <f t="shared" si="92"/>
        <v>-32755</v>
      </c>
      <c r="Y451" s="479">
        <f>VLOOKUP(F451,'[14]WC manor'!$F$7:$J$458,5,0)</f>
        <v>25</v>
      </c>
      <c r="Z451" s="476">
        <f t="shared" si="93"/>
        <v>-3</v>
      </c>
      <c r="AA451" s="484">
        <f>VLOOKUP(E451,'[12]T6'!$B$6:$F$457,5,0)</f>
        <v>0</v>
      </c>
    </row>
    <row r="452" ht="16.5" customHeight="1" spans="1:27">
      <c r="A452" s="355">
        <v>443</v>
      </c>
      <c r="B452" s="271">
        <f t="shared" si="85"/>
        <v>446</v>
      </c>
      <c r="C452" s="271" t="s">
        <v>510</v>
      </c>
      <c r="D452" s="518">
        <v>1406111651</v>
      </c>
      <c r="E452" s="431" t="s">
        <v>510</v>
      </c>
      <c r="F452" s="432">
        <v>1406111651</v>
      </c>
      <c r="G452" s="433" t="str">
        <f>VLOOKUP(C452,'[11]List chuẩn'!$B$2:$D$512,3,0)</f>
        <v>Trần Thế Việt</v>
      </c>
      <c r="H452" s="434">
        <f>VLOOKUP(E452,'[12]T6'!$B$6:$C$457,2,0)</f>
        <v>464</v>
      </c>
      <c r="I452" s="434">
        <v>464</v>
      </c>
      <c r="J452" s="450">
        <f t="shared" si="86"/>
        <v>0</v>
      </c>
      <c r="K452" s="450">
        <f t="shared" si="81"/>
        <v>0</v>
      </c>
      <c r="L452" s="450">
        <f t="shared" si="82"/>
        <v>0</v>
      </c>
      <c r="M452" s="450">
        <f t="shared" si="83"/>
        <v>0</v>
      </c>
      <c r="N452" s="450">
        <f t="shared" si="84"/>
        <v>0</v>
      </c>
      <c r="O452" s="451">
        <f t="shared" si="87"/>
        <v>0</v>
      </c>
      <c r="P452" s="451">
        <f t="shared" si="88"/>
        <v>0</v>
      </c>
      <c r="Q452" s="474">
        <f t="shared" si="89"/>
        <v>0</v>
      </c>
      <c r="R452" s="475">
        <f t="shared" si="90"/>
        <v>0</v>
      </c>
      <c r="S452" s="329">
        <v>-1282</v>
      </c>
      <c r="T452" s="476">
        <f t="shared" si="91"/>
        <v>-1282</v>
      </c>
      <c r="U452" s="477" t="e">
        <f>[13]!vnd(T452)</f>
        <v>#NAME?</v>
      </c>
      <c r="V452" s="478" t="e">
        <f>[13]!vnd_us(R452)</f>
        <v>#NAME?</v>
      </c>
      <c r="W452" s="479">
        <f>VLOOKUP(F452,'[14]WC manor'!$F$7:$R$458,13,0)</f>
        <v>15046</v>
      </c>
      <c r="X452" s="476">
        <f t="shared" si="92"/>
        <v>-15046</v>
      </c>
      <c r="Y452" s="479">
        <f>VLOOKUP(F452,'[14]WC manor'!$F$7:$J$458,5,0)</f>
        <v>2</v>
      </c>
      <c r="Z452" s="476">
        <f t="shared" si="93"/>
        <v>-2</v>
      </c>
      <c r="AA452" s="484">
        <f>VLOOKUP(E452,'[12]T6'!$B$6:$F$457,5,0)</f>
        <v>0</v>
      </c>
    </row>
    <row r="453" ht="16.5" customHeight="1" spans="1:27">
      <c r="A453" s="355">
        <v>0</v>
      </c>
      <c r="B453" s="271">
        <f t="shared" si="85"/>
        <v>447</v>
      </c>
      <c r="C453" s="271" t="s">
        <v>511</v>
      </c>
      <c r="D453" s="438">
        <v>1406111653</v>
      </c>
      <c r="E453" s="431" t="s">
        <v>511</v>
      </c>
      <c r="F453" s="432">
        <v>1406111653</v>
      </c>
      <c r="G453" s="433" t="str">
        <f>VLOOKUP(C453,'[11]List chuẩn'!$B$2:$D$512,3,0)</f>
        <v>Vũ Thị Suốt</v>
      </c>
      <c r="H453" s="434">
        <f>VLOOKUP(E453,'[12]T6'!$B$6:$C$457,2,0)</f>
        <v>3335</v>
      </c>
      <c r="I453" s="434">
        <v>3334</v>
      </c>
      <c r="J453" s="450">
        <f t="shared" si="86"/>
        <v>1</v>
      </c>
      <c r="K453" s="450">
        <f t="shared" si="81"/>
        <v>1</v>
      </c>
      <c r="L453" s="450">
        <f t="shared" si="82"/>
        <v>0</v>
      </c>
      <c r="M453" s="450">
        <f t="shared" si="83"/>
        <v>0</v>
      </c>
      <c r="N453" s="450">
        <f t="shared" si="84"/>
        <v>0</v>
      </c>
      <c r="O453" s="451">
        <f t="shared" si="87"/>
        <v>6542</v>
      </c>
      <c r="P453" s="451">
        <f t="shared" si="88"/>
        <v>327</v>
      </c>
      <c r="Q453" s="474">
        <f t="shared" si="89"/>
        <v>654</v>
      </c>
      <c r="R453" s="475">
        <f t="shared" si="90"/>
        <v>7523</v>
      </c>
      <c r="S453" s="329">
        <v>157990</v>
      </c>
      <c r="T453" s="476">
        <f t="shared" si="91"/>
        <v>165513</v>
      </c>
      <c r="U453" s="477" t="e">
        <f>[13]!vnd(T453)</f>
        <v>#NAME?</v>
      </c>
      <c r="V453" s="478" t="e">
        <f>[13]!vnd_us(R453)</f>
        <v>#NAME?</v>
      </c>
      <c r="W453" s="479">
        <f>VLOOKUP(F453,'[14]WC manor'!$F$7:$R$458,13,0)</f>
        <v>22570</v>
      </c>
      <c r="X453" s="476">
        <f t="shared" si="92"/>
        <v>-15047</v>
      </c>
      <c r="Y453" s="479">
        <f>VLOOKUP(F453,'[14]WC manor'!$F$7:$J$458,5,0)</f>
        <v>3</v>
      </c>
      <c r="Z453" s="476">
        <f t="shared" si="93"/>
        <v>-2</v>
      </c>
      <c r="AA453" s="484">
        <f>VLOOKUP(E453,'[12]T6'!$B$6:$F$457,5,0)</f>
        <v>0</v>
      </c>
    </row>
    <row r="454" ht="16.5" customHeight="1" spans="1:27">
      <c r="A454" s="355">
        <v>0</v>
      </c>
      <c r="B454" s="271">
        <f t="shared" si="85"/>
        <v>448</v>
      </c>
      <c r="C454" s="271" t="s">
        <v>512</v>
      </c>
      <c r="D454" s="438">
        <v>1406111654</v>
      </c>
      <c r="E454" s="431" t="s">
        <v>512</v>
      </c>
      <c r="F454" s="432">
        <v>1406111654</v>
      </c>
      <c r="G454" s="433" t="str">
        <f>VLOOKUP(C454,'[11]List chuẩn'!$B$2:$D$512,3,0)</f>
        <v>Vũ Thị Suốt</v>
      </c>
      <c r="H454" s="434">
        <f>VLOOKUP(E454,'[12]T6'!$B$6:$C$457,2,0)</f>
        <v>1351</v>
      </c>
      <c r="I454" s="434">
        <v>1349</v>
      </c>
      <c r="J454" s="450">
        <f t="shared" si="86"/>
        <v>2</v>
      </c>
      <c r="K454" s="450">
        <f t="shared" si="81"/>
        <v>2</v>
      </c>
      <c r="L454" s="450">
        <f t="shared" si="82"/>
        <v>0</v>
      </c>
      <c r="M454" s="450">
        <f t="shared" si="83"/>
        <v>0</v>
      </c>
      <c r="N454" s="450">
        <f t="shared" si="84"/>
        <v>0</v>
      </c>
      <c r="O454" s="451">
        <f t="shared" si="87"/>
        <v>13084</v>
      </c>
      <c r="P454" s="451">
        <f t="shared" si="88"/>
        <v>654</v>
      </c>
      <c r="Q454" s="474">
        <f t="shared" si="89"/>
        <v>1308</v>
      </c>
      <c r="R454" s="475">
        <f t="shared" si="90"/>
        <v>15046</v>
      </c>
      <c r="S454" s="329">
        <v>15046</v>
      </c>
      <c r="T454" s="476">
        <f t="shared" si="91"/>
        <v>30092</v>
      </c>
      <c r="U454" s="477" t="e">
        <f>[13]!vnd(T454)</f>
        <v>#NAME?</v>
      </c>
      <c r="V454" s="478" t="e">
        <f>[13]!vnd_us(R454)</f>
        <v>#NAME?</v>
      </c>
      <c r="W454" s="479">
        <f>VLOOKUP(F454,'[14]WC manor'!$F$7:$R$458,13,0)</f>
        <v>0</v>
      </c>
      <c r="X454" s="476">
        <f t="shared" si="92"/>
        <v>15046</v>
      </c>
      <c r="Y454" s="479">
        <f>VLOOKUP(F454,'[14]WC manor'!$F$7:$J$458,5,0)</f>
        <v>0</v>
      </c>
      <c r="Z454" s="476">
        <f t="shared" si="93"/>
        <v>2</v>
      </c>
      <c r="AA454" s="484">
        <f>VLOOKUP(E454,'[12]T6'!$B$6:$F$457,5,0)</f>
        <v>0</v>
      </c>
    </row>
    <row r="455" ht="16.5" customHeight="1" spans="1:27">
      <c r="A455" s="355">
        <v>0</v>
      </c>
      <c r="B455" s="271">
        <f t="shared" si="85"/>
        <v>449</v>
      </c>
      <c r="C455" s="271" t="s">
        <v>513</v>
      </c>
      <c r="D455" s="438">
        <v>1406111501</v>
      </c>
      <c r="E455" s="431" t="s">
        <v>513</v>
      </c>
      <c r="F455" s="432">
        <v>1406111501</v>
      </c>
      <c r="G455" s="433" t="str">
        <f>VLOOKUP(C455,'[11]List chuẩn'!$B$2:$D$512,3,0)</f>
        <v>Nguyễn Thị Thanh Thủy</v>
      </c>
      <c r="H455" s="434">
        <f>VLOOKUP(E455,'[12]T6'!$B$6:$C$457,2,0)</f>
        <v>3691</v>
      </c>
      <c r="I455" s="434">
        <v>3690</v>
      </c>
      <c r="J455" s="450">
        <f t="shared" si="86"/>
        <v>1</v>
      </c>
      <c r="K455" s="450">
        <f t="shared" ref="K455:K458" si="94">+IF(J455&gt;10,10,J455)</f>
        <v>1</v>
      </c>
      <c r="L455" s="450">
        <f t="shared" ref="L455:L458" si="95">+IF((J455-K455)&gt;10,10,(J455-K455))</f>
        <v>0</v>
      </c>
      <c r="M455" s="450">
        <f t="shared" ref="M455:M458" si="96">+IF((J455-K455-L455)&gt;10,10,(J455-K455-L455))</f>
        <v>0</v>
      </c>
      <c r="N455" s="450">
        <f t="shared" ref="N455:N458" si="97">(J455-K455-L455-M455)</f>
        <v>0</v>
      </c>
      <c r="O455" s="451">
        <f t="shared" si="87"/>
        <v>6542</v>
      </c>
      <c r="P455" s="451">
        <f t="shared" si="88"/>
        <v>327</v>
      </c>
      <c r="Q455" s="474">
        <f t="shared" si="89"/>
        <v>654</v>
      </c>
      <c r="R455" s="475">
        <f t="shared" si="90"/>
        <v>7523</v>
      </c>
      <c r="S455" s="329">
        <v>0</v>
      </c>
      <c r="T455" s="476">
        <f t="shared" si="91"/>
        <v>7523</v>
      </c>
      <c r="U455" s="477" t="e">
        <f>[13]!vnd(T455)</f>
        <v>#NAME?</v>
      </c>
      <c r="V455" s="478" t="e">
        <f>[13]!vnd_us(R455)</f>
        <v>#NAME?</v>
      </c>
      <c r="W455" s="479">
        <f>VLOOKUP(F455,'[14]WC manor'!$F$7:$R$458,13,0)</f>
        <v>15046</v>
      </c>
      <c r="X455" s="476">
        <f t="shared" si="92"/>
        <v>-7523</v>
      </c>
      <c r="Y455" s="479">
        <f>VLOOKUP(F455,'[14]WC manor'!$F$7:$J$458,5,0)</f>
        <v>2</v>
      </c>
      <c r="Z455" s="476">
        <f t="shared" si="93"/>
        <v>-1</v>
      </c>
      <c r="AA455" s="484">
        <f>VLOOKUP(E455,'[12]T6'!$B$6:$F$457,5,0)</f>
        <v>0</v>
      </c>
    </row>
    <row r="456" s="220" customFormat="1" ht="16.5" customHeight="1" spans="1:27">
      <c r="A456" s="271">
        <v>0</v>
      </c>
      <c r="B456" s="271">
        <f>B455+1</f>
        <v>450</v>
      </c>
      <c r="C456" s="271" t="s">
        <v>514</v>
      </c>
      <c r="D456" s="438">
        <v>1406111655</v>
      </c>
      <c r="E456" s="431" t="s">
        <v>514</v>
      </c>
      <c r="F456" s="432">
        <v>1406111655</v>
      </c>
      <c r="G456" s="433" t="str">
        <f>VLOOKUP(C456,'[11]List chuẩn'!$B$2:$D$512,3,0)</f>
        <v>Hoàng Đại Huy</v>
      </c>
      <c r="H456" s="434">
        <f>VLOOKUP(E456,'[12]T6'!$B$6:$C$457,2,0)</f>
        <v>4885</v>
      </c>
      <c r="I456" s="434">
        <v>4831</v>
      </c>
      <c r="J456" s="450">
        <f t="shared" ref="J456:J458" si="98">+H456-I456</f>
        <v>54</v>
      </c>
      <c r="K456" s="450">
        <f t="shared" si="94"/>
        <v>10</v>
      </c>
      <c r="L456" s="450">
        <f t="shared" si="95"/>
        <v>10</v>
      </c>
      <c r="M456" s="450">
        <f t="shared" si="96"/>
        <v>10</v>
      </c>
      <c r="N456" s="450">
        <f t="shared" si="97"/>
        <v>24</v>
      </c>
      <c r="O456" s="451">
        <f t="shared" ref="O456:O458" si="99">+K456*$K$5+L456*$L$5+M456*$M$5+N456*$N$5</f>
        <v>656304</v>
      </c>
      <c r="P456" s="451">
        <f t="shared" ref="P456:P458" si="100">ROUND(O456*0.05,0)</f>
        <v>32815</v>
      </c>
      <c r="Q456" s="474">
        <f t="shared" ref="Q456:Q458" si="101">ROUND(O456*0.1,0)</f>
        <v>65630</v>
      </c>
      <c r="R456" s="475">
        <f t="shared" ref="R456:R458" si="102">O456+P456+Q456</f>
        <v>754749</v>
      </c>
      <c r="S456" s="329">
        <v>0</v>
      </c>
      <c r="T456" s="476">
        <f t="shared" ref="T456:T458" si="103">R456+S456</f>
        <v>754749</v>
      </c>
      <c r="U456" s="477" t="e">
        <f>[13]!vnd(T456)</f>
        <v>#NAME?</v>
      </c>
      <c r="V456" s="478" t="e">
        <f>[13]!vnd_us(R456)</f>
        <v>#NAME?</v>
      </c>
      <c r="W456" s="479">
        <f>VLOOKUP(F456,'[14]WC manor'!$F$7:$R$458,13,0)</f>
        <v>714624</v>
      </c>
      <c r="X456" s="476">
        <f t="shared" ref="X456:X458" si="104">R456-W456</f>
        <v>40125</v>
      </c>
      <c r="Y456" s="479">
        <f>VLOOKUP(F456,'[14]WC manor'!$F$7:$J$458,5,0)</f>
        <v>52</v>
      </c>
      <c r="Z456" s="476">
        <f t="shared" ref="Z456:Z458" si="105">J456-Y456</f>
        <v>2</v>
      </c>
      <c r="AA456" s="484">
        <f>VLOOKUP(E456,'[12]T6'!$B$6:$F$457,5,0)</f>
        <v>0</v>
      </c>
    </row>
    <row r="457" ht="16.5" customHeight="1" spans="1:27">
      <c r="A457" s="355"/>
      <c r="B457" s="271">
        <f>B456+1</f>
        <v>451</v>
      </c>
      <c r="C457" s="271" t="s">
        <v>515</v>
      </c>
      <c r="D457" s="438">
        <v>1406110906</v>
      </c>
      <c r="E457" s="431" t="s">
        <v>515</v>
      </c>
      <c r="F457" s="432">
        <v>1406110906</v>
      </c>
      <c r="G457" s="433" t="str">
        <f>VLOOKUP(C457,'[11]List chuẩn'!$B$2:$D$512,3,0)</f>
        <v>Nguyễn Minh Tâm</v>
      </c>
      <c r="H457" s="434">
        <f>VLOOKUP(E457,'[12]T6'!$B$6:$C$457,2,0)</f>
        <v>3504</v>
      </c>
      <c r="I457" s="434">
        <v>3473</v>
      </c>
      <c r="J457" s="450">
        <f t="shared" si="98"/>
        <v>31</v>
      </c>
      <c r="K457" s="450">
        <f t="shared" si="94"/>
        <v>10</v>
      </c>
      <c r="L457" s="450">
        <f t="shared" si="95"/>
        <v>10</v>
      </c>
      <c r="M457" s="450">
        <f t="shared" si="96"/>
        <v>10</v>
      </c>
      <c r="N457" s="450">
        <f t="shared" si="97"/>
        <v>1</v>
      </c>
      <c r="O457" s="451">
        <f t="shared" si="99"/>
        <v>255046</v>
      </c>
      <c r="P457" s="451">
        <f t="shared" si="100"/>
        <v>12752</v>
      </c>
      <c r="Q457" s="474">
        <f t="shared" si="101"/>
        <v>25505</v>
      </c>
      <c r="R457" s="475">
        <f t="shared" si="102"/>
        <v>293303</v>
      </c>
      <c r="S457" s="329">
        <v>0</v>
      </c>
      <c r="T457" s="476">
        <f t="shared" si="103"/>
        <v>293303</v>
      </c>
      <c r="U457" s="477" t="e">
        <f>[13]!vnd(T457)</f>
        <v>#NAME?</v>
      </c>
      <c r="V457" s="478" t="e">
        <f>[13]!vnd_us(R457)</f>
        <v>#NAME?</v>
      </c>
      <c r="W457" s="479">
        <f>VLOOKUP(F457,'[14]WC manor'!$F$7:$R$458,13,0)</f>
        <v>262322</v>
      </c>
      <c r="X457" s="476">
        <f t="shared" si="104"/>
        <v>30981</v>
      </c>
      <c r="Y457" s="479">
        <f>VLOOKUP(F457,'[14]WC manor'!$F$7:$J$458,5,0)</f>
        <v>29</v>
      </c>
      <c r="Z457" s="476">
        <f t="shared" si="105"/>
        <v>2</v>
      </c>
      <c r="AA457" s="484">
        <f>VLOOKUP(E457,'[12]T6'!$B$6:$F$457,5,0)</f>
        <v>0</v>
      </c>
    </row>
    <row r="458" ht="16.5" customHeight="1" spans="1:27">
      <c r="A458" s="355"/>
      <c r="B458" s="271">
        <f>B457+1</f>
        <v>452</v>
      </c>
      <c r="C458" s="271" t="s">
        <v>516</v>
      </c>
      <c r="D458" s="438">
        <v>1406110907</v>
      </c>
      <c r="E458" s="431" t="s">
        <v>516</v>
      </c>
      <c r="F458" s="432">
        <v>1406110907</v>
      </c>
      <c r="G458" s="433" t="str">
        <f>VLOOKUP(C458,'[11]List chuẩn'!$B$2:$D$512,3,0)</f>
        <v>Lê Kim Thanh</v>
      </c>
      <c r="H458" s="434">
        <f>VLOOKUP(E458,'[12]T6'!$B$6:$C$457,2,0)</f>
        <v>3305</v>
      </c>
      <c r="I458" s="434">
        <v>3274</v>
      </c>
      <c r="J458" s="450">
        <f t="shared" si="98"/>
        <v>31</v>
      </c>
      <c r="K458" s="450">
        <f t="shared" si="94"/>
        <v>10</v>
      </c>
      <c r="L458" s="450">
        <f t="shared" si="95"/>
        <v>10</v>
      </c>
      <c r="M458" s="450">
        <f t="shared" si="96"/>
        <v>10</v>
      </c>
      <c r="N458" s="450">
        <f t="shared" si="97"/>
        <v>1</v>
      </c>
      <c r="O458" s="451">
        <f t="shared" si="99"/>
        <v>255046</v>
      </c>
      <c r="P458" s="451">
        <f t="shared" si="100"/>
        <v>12752</v>
      </c>
      <c r="Q458" s="474">
        <f t="shared" si="101"/>
        <v>25505</v>
      </c>
      <c r="R458" s="475">
        <f t="shared" si="102"/>
        <v>293303</v>
      </c>
      <c r="S458" s="329">
        <v>-293303</v>
      </c>
      <c r="T458" s="476">
        <f t="shared" si="103"/>
        <v>0</v>
      </c>
      <c r="U458" s="477" t="e">
        <f>[13]!vnd(T458)</f>
        <v>#NAME?</v>
      </c>
      <c r="V458" s="478" t="e">
        <f>[13]!vnd_us(R458)</f>
        <v>#NAME?</v>
      </c>
      <c r="W458" s="479">
        <f>VLOOKUP(F458,'[14]WC manor'!$F$7:$R$458,13,0)</f>
        <v>333429</v>
      </c>
      <c r="X458" s="476">
        <f t="shared" si="104"/>
        <v>-40126</v>
      </c>
      <c r="Y458" s="479">
        <f>VLOOKUP(F458,'[14]WC manor'!$F$7:$J$458,5,0)</f>
        <v>33</v>
      </c>
      <c r="Z458" s="476">
        <f t="shared" si="105"/>
        <v>-2</v>
      </c>
      <c r="AA458" s="484">
        <f>VLOOKUP(E458,'[12]T6'!$B$6:$F$457,5,0)</f>
        <v>0</v>
      </c>
    </row>
    <row r="459" s="395" customFormat="1" ht="16.5" customHeight="1" spans="1:27">
      <c r="A459" s="519"/>
      <c r="B459" s="519"/>
      <c r="C459" s="520"/>
      <c r="D459" s="521"/>
      <c r="E459" s="522" t="s">
        <v>67</v>
      </c>
      <c r="F459" s="522"/>
      <c r="G459" s="523"/>
      <c r="H459" s="524">
        <f>SUM(H7:H458)</f>
        <v>1473979</v>
      </c>
      <c r="I459" s="524">
        <f t="shared" ref="I459:T459" si="106">SUM(I7:I458)</f>
        <v>1466342</v>
      </c>
      <c r="J459" s="529">
        <f t="shared" si="106"/>
        <v>7637</v>
      </c>
      <c r="K459" s="529">
        <f t="shared" si="106"/>
        <v>3856</v>
      </c>
      <c r="L459" s="529">
        <f t="shared" si="106"/>
        <v>2349</v>
      </c>
      <c r="M459" s="529">
        <f t="shared" si="106"/>
        <v>964</v>
      </c>
      <c r="N459" s="529">
        <f t="shared" si="106"/>
        <v>468</v>
      </c>
      <c r="O459" s="529">
        <f t="shared" si="106"/>
        <v>60686572</v>
      </c>
      <c r="P459" s="529">
        <f t="shared" si="106"/>
        <v>3034336</v>
      </c>
      <c r="Q459" s="529">
        <f t="shared" si="106"/>
        <v>6068656</v>
      </c>
      <c r="R459" s="529">
        <f t="shared" si="106"/>
        <v>69789564</v>
      </c>
      <c r="S459" s="529">
        <f t="shared" si="106"/>
        <v>24657282</v>
      </c>
      <c r="T459" s="529">
        <f t="shared" si="106"/>
        <v>94446846</v>
      </c>
      <c r="U459" s="537"/>
      <c r="V459" s="313" t="e">
        <f>SUM(V7:V458)</f>
        <v>#NAME?</v>
      </c>
      <c r="W459" s="524">
        <f t="shared" ref="W459:Z459" si="107">SUM(W7:W458)</f>
        <v>69786572</v>
      </c>
      <c r="X459" s="529">
        <f t="shared" si="107"/>
        <v>2992</v>
      </c>
      <c r="Y459" s="524">
        <f t="shared" si="107"/>
        <v>7617</v>
      </c>
      <c r="Z459" s="529">
        <f t="shared" si="107"/>
        <v>20</v>
      </c>
      <c r="AA459" s="546"/>
    </row>
    <row r="460" ht="15.75" spans="1:27">
      <c r="A460" s="313"/>
      <c r="B460" s="313"/>
      <c r="C460" s="304"/>
      <c r="D460" s="525"/>
      <c r="E460" s="522" t="s">
        <v>517</v>
      </c>
      <c r="F460" s="313"/>
      <c r="G460" s="526"/>
      <c r="H460" s="527"/>
      <c r="I460" s="527"/>
      <c r="J460" s="313"/>
      <c r="K460" s="313"/>
      <c r="L460" s="313"/>
      <c r="M460" s="313"/>
      <c r="N460" s="313"/>
      <c r="O460" s="476"/>
      <c r="P460" s="476"/>
      <c r="Q460" s="476"/>
      <c r="R460" s="529">
        <f>'WC villa 1'!X121</f>
        <v>23718770</v>
      </c>
      <c r="S460" s="538"/>
      <c r="T460" s="539"/>
      <c r="U460" s="313"/>
      <c r="V460" s="313"/>
      <c r="W460" s="540"/>
      <c r="X460" s="539"/>
      <c r="Y460" s="540"/>
      <c r="Z460" s="539"/>
      <c r="AA460" s="547"/>
    </row>
    <row r="461" ht="15.75" spans="1:27">
      <c r="A461" s="313"/>
      <c r="B461" s="313"/>
      <c r="C461" s="304"/>
      <c r="D461" s="525"/>
      <c r="E461" s="522" t="s">
        <v>518</v>
      </c>
      <c r="F461" s="313"/>
      <c r="G461" s="526"/>
      <c r="H461" s="527"/>
      <c r="I461" s="527"/>
      <c r="J461" s="530" t="s">
        <v>519</v>
      </c>
      <c r="K461" s="531">
        <f>J459+'WC villa 1'!P121</f>
        <v>9489</v>
      </c>
      <c r="L461" s="313"/>
      <c r="M461" s="313"/>
      <c r="N461" s="313"/>
      <c r="O461" s="476"/>
      <c r="P461" s="476"/>
      <c r="Q461" s="476"/>
      <c r="R461" s="529">
        <f>+R459+R460</f>
        <v>93508334</v>
      </c>
      <c r="S461" s="538"/>
      <c r="T461" s="539"/>
      <c r="U461" s="313"/>
      <c r="V461" s="313"/>
      <c r="W461" s="540"/>
      <c r="X461" s="539"/>
      <c r="Y461" s="540"/>
      <c r="Z461" s="539"/>
      <c r="AA461" s="547"/>
    </row>
    <row r="462" ht="15.75" spans="8:27">
      <c r="H462" s="528"/>
      <c r="J462" s="222" t="s">
        <v>520</v>
      </c>
      <c r="K462" s="532" t="str">
        <f>J459&amp;"-"&amp;R459</f>
        <v>7637-69789564</v>
      </c>
      <c r="N462" s="533"/>
      <c r="R462" s="541"/>
      <c r="T462" s="542"/>
      <c r="W462" s="543"/>
      <c r="X462" s="542"/>
      <c r="Y462" s="543"/>
      <c r="Z462" s="542"/>
      <c r="AA462" s="548"/>
    </row>
    <row r="463" ht="15.75" spans="10:27">
      <c r="J463" s="222" t="s">
        <v>521</v>
      </c>
      <c r="K463" s="534" t="str">
        <f>'WC villa 1'!P121&amp;"-"&amp;'WC villa 1'!X121</f>
        <v>1852-23718770</v>
      </c>
      <c r="N463" s="533"/>
      <c r="R463" s="541"/>
      <c r="T463" s="542"/>
      <c r="W463" s="543"/>
      <c r="X463" s="542"/>
      <c r="Y463" s="543"/>
      <c r="Z463" s="542"/>
      <c r="AA463" s="548"/>
    </row>
    <row r="464" ht="15.75" spans="14:27">
      <c r="N464" s="533"/>
      <c r="R464" s="541"/>
      <c r="T464" s="542"/>
      <c r="W464" s="543"/>
      <c r="X464" s="542"/>
      <c r="Y464" s="543"/>
      <c r="Z464" s="542"/>
      <c r="AA464" s="548"/>
    </row>
    <row r="465" spans="14:19">
      <c r="N465" s="535"/>
      <c r="S465" s="544"/>
    </row>
    <row r="466" spans="19:19">
      <c r="S466" s="544"/>
    </row>
    <row r="467" spans="18:18">
      <c r="R467" s="545"/>
    </row>
    <row r="469" spans="10:10">
      <c r="J469" s="536"/>
    </row>
  </sheetData>
  <autoFilter ref="A6:AA463">
    <extLst/>
  </autoFilter>
  <mergeCells count="19">
    <mergeCell ref="H4:I4"/>
    <mergeCell ref="K4:O4"/>
    <mergeCell ref="Q4:R4"/>
    <mergeCell ref="A4:A5"/>
    <mergeCell ref="B4:B5"/>
    <mergeCell ref="C4:C5"/>
    <mergeCell ref="D4:D5"/>
    <mergeCell ref="E4:E5"/>
    <mergeCell ref="F4:F5"/>
    <mergeCell ref="G4:G5"/>
    <mergeCell ref="P5:P6"/>
    <mergeCell ref="Q5:Q6"/>
    <mergeCell ref="S4:S6"/>
    <mergeCell ref="T4:T6"/>
    <mergeCell ref="W4:W6"/>
    <mergeCell ref="X4:X6"/>
    <mergeCell ref="Y4:Y6"/>
    <mergeCell ref="Z4:Z6"/>
    <mergeCell ref="AA4:AA6"/>
  </mergeCells>
  <pageMargins left="0.27" right="0.38" top="0.17" bottom="0.17" header="0.17" footer="0.17"/>
  <pageSetup paperSize="1"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B3:AB8"/>
  <sheetViews>
    <sheetView topLeftCell="O1" workbookViewId="0">
      <selection activeCell="AB7" sqref="AB7:AB8"/>
    </sheetView>
  </sheetViews>
  <sheetFormatPr defaultColWidth="9" defaultRowHeight="12.75" outlineLevelRow="7"/>
  <sheetData>
    <row r="3" spans="2:5">
      <c r="B3" s="74" t="s">
        <v>522</v>
      </c>
      <c r="C3" s="74" t="s">
        <v>523</v>
      </c>
      <c r="D3" s="74" t="s">
        <v>524</v>
      </c>
      <c r="E3" s="74" t="s">
        <v>525</v>
      </c>
    </row>
    <row r="4" spans="2:5">
      <c r="B4" s="74" t="s">
        <v>526</v>
      </c>
      <c r="C4" s="74" t="s">
        <v>527</v>
      </c>
      <c r="D4" s="74" t="s">
        <v>528</v>
      </c>
      <c r="E4" s="74" t="s">
        <v>529</v>
      </c>
    </row>
    <row r="7" spans="2:28">
      <c r="B7" s="74" t="s">
        <v>530</v>
      </c>
      <c r="C7" s="74" t="s">
        <v>531</v>
      </c>
      <c r="D7" s="74" t="s">
        <v>532</v>
      </c>
      <c r="E7" s="74" t="s">
        <v>533</v>
      </c>
      <c r="F7" s="74" t="s">
        <v>534</v>
      </c>
      <c r="G7" s="74" t="s">
        <v>535</v>
      </c>
      <c r="H7" s="74" t="s">
        <v>536</v>
      </c>
      <c r="I7" s="261" t="s">
        <v>537</v>
      </c>
      <c r="J7" s="74" t="s">
        <v>538</v>
      </c>
      <c r="K7" s="74" t="s">
        <v>539</v>
      </c>
      <c r="L7" s="74" t="s">
        <v>540</v>
      </c>
      <c r="M7" s="74" t="s">
        <v>541</v>
      </c>
      <c r="N7" s="74" t="s">
        <v>542</v>
      </c>
      <c r="O7" s="74" t="s">
        <v>543</v>
      </c>
      <c r="P7" s="74" t="s">
        <v>544</v>
      </c>
      <c r="Q7" s="74" t="s">
        <v>545</v>
      </c>
      <c r="R7" s="74" t="s">
        <v>546</v>
      </c>
      <c r="S7" s="74" t="s">
        <v>547</v>
      </c>
      <c r="T7" s="74" t="s">
        <v>548</v>
      </c>
      <c r="U7" s="74" t="s">
        <v>549</v>
      </c>
      <c r="V7" s="74" t="s">
        <v>550</v>
      </c>
      <c r="W7" s="74" t="s">
        <v>551</v>
      </c>
      <c r="X7" s="74" t="s">
        <v>552</v>
      </c>
      <c r="Y7" s="74" t="s">
        <v>553</v>
      </c>
      <c r="Z7" s="74" t="s">
        <v>522</v>
      </c>
      <c r="AA7" s="74" t="s">
        <v>523</v>
      </c>
      <c r="AB7" s="74" t="s">
        <v>524</v>
      </c>
    </row>
    <row r="8" spans="2:28">
      <c r="B8" s="74" t="s">
        <v>554</v>
      </c>
      <c r="C8" s="74" t="s">
        <v>555</v>
      </c>
      <c r="D8" s="74" t="s">
        <v>556</v>
      </c>
      <c r="E8" s="74" t="s">
        <v>557</v>
      </c>
      <c r="F8" s="74" t="s">
        <v>558</v>
      </c>
      <c r="G8" s="74" t="s">
        <v>559</v>
      </c>
      <c r="H8" s="74" t="s">
        <v>560</v>
      </c>
      <c r="I8" s="74" t="s">
        <v>561</v>
      </c>
      <c r="J8" s="74" t="s">
        <v>562</v>
      </c>
      <c r="K8" s="74" t="s">
        <v>563</v>
      </c>
      <c r="L8" s="74" t="s">
        <v>564</v>
      </c>
      <c r="M8" s="74" t="s">
        <v>565</v>
      </c>
      <c r="N8" s="74" t="s">
        <v>566</v>
      </c>
      <c r="O8" s="74" t="s">
        <v>567</v>
      </c>
      <c r="P8" s="273" t="s">
        <v>568</v>
      </c>
      <c r="Q8" s="74" t="s">
        <v>569</v>
      </c>
      <c r="R8" s="273" t="s">
        <v>570</v>
      </c>
      <c r="S8" s="273" t="s">
        <v>571</v>
      </c>
      <c r="T8" s="273" t="s">
        <v>572</v>
      </c>
      <c r="U8" s="273" t="s">
        <v>573</v>
      </c>
      <c r="V8" s="273" t="s">
        <v>574</v>
      </c>
      <c r="W8" s="273" t="s">
        <v>575</v>
      </c>
      <c r="X8" s="74" t="s">
        <v>525</v>
      </c>
      <c r="Y8" s="74" t="s">
        <v>526</v>
      </c>
      <c r="Z8" s="74" t="s">
        <v>527</v>
      </c>
      <c r="AA8" s="74" t="s">
        <v>528</v>
      </c>
      <c r="AB8" s="74" t="s">
        <v>529</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
  <sheetViews>
    <sheetView workbookViewId="0">
      <selection activeCell="A1" sqref="A1"/>
    </sheetView>
  </sheetViews>
  <sheetFormatPr defaultColWidth="9" defaultRowHeight="12.75"/>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pageSetUpPr fitToPage="1"/>
  </sheetPr>
  <dimension ref="A1:Q59"/>
  <sheetViews>
    <sheetView zoomScale="99" zoomScaleNormal="99" workbookViewId="0">
      <selection activeCell="G48" sqref="G48:M48"/>
    </sheetView>
  </sheetViews>
  <sheetFormatPr defaultColWidth="9" defaultRowHeight="12.75"/>
  <cols>
    <col min="1" max="1" width="12.1428571428571" style="3" customWidth="1"/>
    <col min="2" max="2" width="19.8571428571429" style="3" customWidth="1"/>
    <col min="3" max="3" width="8.85714285714286" style="3" customWidth="1"/>
    <col min="4" max="4" width="7.42857142857143" style="3" customWidth="1"/>
    <col min="5" max="5" width="5.71428571428571" style="3" customWidth="1"/>
    <col min="6" max="6" width="3.28571428571429" style="3" customWidth="1"/>
    <col min="7" max="7" width="5.71428571428571" style="3" customWidth="1"/>
    <col min="8" max="9" width="7.42857142857143" style="3" customWidth="1"/>
    <col min="10" max="10" width="11" style="3" customWidth="1"/>
    <col min="11" max="11" width="9.28571428571429" style="3" customWidth="1"/>
    <col min="12" max="12" width="9.57142857142857" style="3" customWidth="1"/>
    <col min="13" max="14" width="10.1428571428571" style="3" customWidth="1"/>
    <col min="15" max="15" width="12.2857142857143" style="3" customWidth="1"/>
    <col min="16" max="16" width="14.7142857142857" style="3" customWidth="1"/>
    <col min="17" max="16384" width="9.14285714285714" style="3"/>
  </cols>
  <sheetData>
    <row r="1" ht="12" customHeight="1" spans="4:15">
      <c r="D1" s="4"/>
      <c r="E1" s="5"/>
      <c r="F1" s="5"/>
      <c r="G1" s="6"/>
      <c r="H1" s="6"/>
      <c r="I1" s="6"/>
      <c r="J1" s="6"/>
      <c r="K1" s="6"/>
      <c r="L1" s="6"/>
      <c r="M1" s="72" t="str">
        <f>O1</f>
        <v>D29</v>
      </c>
      <c r="O1" s="74" t="s">
        <v>525</v>
      </c>
    </row>
    <row r="2" ht="12" customHeight="1" spans="15:15">
      <c r="O2" s="273" t="s">
        <v>575</v>
      </c>
    </row>
    <row r="3" ht="11.25" customHeight="1" spans="4:16">
      <c r="D3" s="7" t="s">
        <v>4</v>
      </c>
      <c r="E3" s="7"/>
      <c r="F3" s="7"/>
      <c r="G3" s="7"/>
      <c r="H3" s="7"/>
      <c r="I3" s="7"/>
      <c r="J3" s="7"/>
      <c r="K3" s="7"/>
      <c r="L3" s="7"/>
      <c r="M3" s="7"/>
      <c r="N3" s="7"/>
      <c r="O3" s="3" t="str">
        <f>RIGHT(O1,2)&amp;" Villa "&amp;LEFT(O1,1)</f>
        <v>29 Villa D</v>
      </c>
      <c r="P3" s="3" t="str">
        <f>RIGHT(O2,2)&amp;" Villa "&amp;LEFT(O2,1)</f>
        <v>22 Villa E</v>
      </c>
    </row>
    <row r="4" ht="9.75" customHeight="1" spans="1:16">
      <c r="A4" s="8"/>
      <c r="B4" s="8"/>
      <c r="C4" s="8"/>
      <c r="D4" s="7" t="s">
        <v>5</v>
      </c>
      <c r="E4" s="7"/>
      <c r="F4" s="7"/>
      <c r="G4" s="7"/>
      <c r="H4" s="7"/>
      <c r="I4" s="7"/>
      <c r="J4" s="7"/>
      <c r="K4" s="7"/>
      <c r="L4" s="7"/>
      <c r="M4" s="7"/>
      <c r="N4" s="7"/>
      <c r="O4" s="3" t="str">
        <f>O3&amp;" HD2"</f>
        <v>29 Villa D HD2</v>
      </c>
      <c r="P4" s="3" t="str">
        <f>P3&amp;" HD2"</f>
        <v>22 Villa E HD2</v>
      </c>
    </row>
    <row r="5" ht="11.25" customHeight="1" spans="1:12">
      <c r="A5" s="9"/>
      <c r="B5" s="9"/>
      <c r="C5" s="9"/>
      <c r="D5" s="10"/>
      <c r="E5" s="5"/>
      <c r="F5" s="5"/>
      <c r="G5" s="10"/>
      <c r="H5" s="5"/>
      <c r="I5" s="75"/>
      <c r="J5" s="10"/>
      <c r="K5" s="10"/>
      <c r="L5" s="10"/>
    </row>
    <row r="6" ht="15" customHeight="1" spans="1:14">
      <c r="A6" s="11" t="s">
        <v>6</v>
      </c>
      <c r="B6" s="11"/>
      <c r="C6" s="11"/>
      <c r="D6" s="11"/>
      <c r="E6" s="11"/>
      <c r="F6" s="11"/>
      <c r="G6" s="11"/>
      <c r="H6" s="11"/>
      <c r="I6" s="11"/>
      <c r="J6" s="11"/>
      <c r="K6" s="11"/>
      <c r="L6" s="11"/>
      <c r="M6" s="11"/>
      <c r="N6" s="11"/>
    </row>
    <row r="7" ht="0.75" customHeight="1" spans="1:12">
      <c r="A7" s="12"/>
      <c r="B7" s="12"/>
      <c r="C7" s="12"/>
      <c r="D7" s="12"/>
      <c r="E7" s="12"/>
      <c r="F7" s="12"/>
      <c r="G7" s="12"/>
      <c r="H7" s="12"/>
      <c r="I7" s="12"/>
      <c r="J7" s="12"/>
      <c r="K7" s="12"/>
      <c r="L7" s="12"/>
    </row>
    <row r="8" ht="18" customHeight="1" spans="1:14">
      <c r="A8" s="13" t="s">
        <v>7</v>
      </c>
      <c r="B8" s="14"/>
      <c r="C8" s="14" t="str">
        <f>'DB A5 manor'!C39</f>
        <v>WC 2206</v>
      </c>
      <c r="D8" s="15">
        <f>VLOOKUP(O1,'WC villa 1'!$D$7:$G$119,4,0)</f>
        <v>1407110034</v>
      </c>
      <c r="E8" s="15"/>
      <c r="F8" s="16"/>
      <c r="G8" s="17" t="str">
        <f>'DB A5 manor'!G8:N8</f>
        <v>Tiền nước tháng 06/2022 (từ 01/06/2022 đến 01/07/2022)</v>
      </c>
      <c r="H8" s="18"/>
      <c r="I8" s="18"/>
      <c r="J8" s="18"/>
      <c r="K8" s="18"/>
      <c r="L8" s="18"/>
      <c r="M8" s="18"/>
      <c r="N8" s="76"/>
    </row>
    <row r="9" ht="13.5" customHeight="1" spans="1:14">
      <c r="A9" s="19" t="s">
        <v>10</v>
      </c>
      <c r="B9" s="20"/>
      <c r="C9" s="21" t="str">
        <f>'DB A5 manor'!C9</f>
        <v>11/07/2022 -  Jul 11, 2022</v>
      </c>
      <c r="D9" s="21"/>
      <c r="E9" s="22"/>
      <c r="F9" s="23"/>
      <c r="G9" s="24" t="str">
        <f>'DB A5 manor'!G9:N9</f>
        <v>Water charge of Jun 2022 (from Jun 01, 2022 to Jul 01, 2022)</v>
      </c>
      <c r="H9" s="25"/>
      <c r="I9" s="25"/>
      <c r="J9" s="25"/>
      <c r="K9" s="25"/>
      <c r="L9" s="25"/>
      <c r="M9" s="25"/>
      <c r="N9" s="77"/>
    </row>
    <row r="10" ht="15" customHeight="1" spans="1:14">
      <c r="A10" s="19" t="s">
        <v>14</v>
      </c>
      <c r="B10" s="20"/>
      <c r="C10" s="26" t="str">
        <f>VLOOKUP(O1,'WC villa 1'!$D$7:$H$120,5,0)</f>
        <v>Nông Thị Liên</v>
      </c>
      <c r="D10" s="26"/>
      <c r="E10" s="26"/>
      <c r="F10" s="27"/>
      <c r="G10" s="28"/>
      <c r="H10" s="28" t="s">
        <v>15</v>
      </c>
      <c r="I10" s="28" t="s">
        <v>16</v>
      </c>
      <c r="J10" s="386" t="s">
        <v>576</v>
      </c>
      <c r="K10" s="78" t="s">
        <v>18</v>
      </c>
      <c r="L10" s="78" t="s">
        <v>19</v>
      </c>
      <c r="M10" s="78" t="s">
        <v>20</v>
      </c>
      <c r="N10" s="78" t="s">
        <v>21</v>
      </c>
    </row>
    <row r="11" ht="25.5" customHeight="1" spans="1:14">
      <c r="A11" s="19" t="s">
        <v>22</v>
      </c>
      <c r="B11" s="20"/>
      <c r="C11" s="26" t="str">
        <f>"Căn "&amp;RIGHT(O1,2)&amp;" villa "&amp;LEFT(O1,1)&amp;" The Manor HN"</f>
        <v>Căn 29 villa D The Manor HN</v>
      </c>
      <c r="D11" s="26"/>
      <c r="E11" s="26"/>
      <c r="F11" s="27"/>
      <c r="G11" s="29"/>
      <c r="H11" s="29"/>
      <c r="I11" s="29"/>
      <c r="J11" s="387"/>
      <c r="K11" s="79"/>
      <c r="L11" s="79"/>
      <c r="M11" s="79"/>
      <c r="N11" s="79"/>
    </row>
    <row r="12" ht="15" customHeight="1" spans="1:16">
      <c r="A12" s="19" t="s">
        <v>23</v>
      </c>
      <c r="B12" s="30"/>
      <c r="C12" s="21" t="str">
        <f>'DB A5 manor'!C12</f>
        <v>15/07/2022 - Jul 15, 2022</v>
      </c>
      <c r="E12" s="22"/>
      <c r="F12" s="23"/>
      <c r="G12" s="31" t="s">
        <v>577</v>
      </c>
      <c r="H12" s="32">
        <f>VLOOKUP(O3,'WC villa 1'!$J$7:$N$120,5,0)</f>
        <v>0</v>
      </c>
      <c r="I12" s="32">
        <f>VLOOKUP(O3,'WC villa 1'!$J$7:$L$120,3,0)</f>
        <v>0</v>
      </c>
      <c r="J12" s="80">
        <f>(I12-H12)+(I13-H13)</f>
        <v>51</v>
      </c>
      <c r="K12" s="81"/>
      <c r="L12" s="81"/>
      <c r="M12" s="81"/>
      <c r="N12" s="81"/>
      <c r="P12" s="388"/>
    </row>
    <row r="13" customHeight="1" spans="1:14">
      <c r="A13" s="19"/>
      <c r="B13" s="30"/>
      <c r="C13" s="21"/>
      <c r="E13" s="22"/>
      <c r="F13" s="23"/>
      <c r="G13" s="33" t="s">
        <v>578</v>
      </c>
      <c r="H13" s="34">
        <f>VLOOKUP(O4,'WC villa 1'!$J$7:$N$120,5,0)</f>
        <v>5303</v>
      </c>
      <c r="I13" s="34">
        <f>VLOOKUP(O4,'WC villa 1'!$J$7:$L$120,3,0)</f>
        <v>5354</v>
      </c>
      <c r="J13" s="82"/>
      <c r="K13" s="81"/>
      <c r="L13" s="81"/>
      <c r="M13" s="81"/>
      <c r="N13" s="81"/>
    </row>
    <row r="14" customHeight="1" spans="1:14">
      <c r="A14" s="35" t="s">
        <v>25</v>
      </c>
      <c r="B14" s="36"/>
      <c r="C14" s="36"/>
      <c r="D14" s="36"/>
      <c r="E14" s="36"/>
      <c r="F14" s="37"/>
      <c r="G14" s="38" t="s">
        <v>26</v>
      </c>
      <c r="H14" s="39"/>
      <c r="I14" s="39"/>
      <c r="J14" s="83"/>
      <c r="K14" s="81"/>
      <c r="L14" s="81"/>
      <c r="M14" s="81"/>
      <c r="N14" s="81"/>
    </row>
    <row r="15" ht="42" customHeight="1" spans="1:16">
      <c r="A15" s="40" t="s">
        <v>579</v>
      </c>
      <c r="B15" s="41"/>
      <c r="C15" s="41"/>
      <c r="D15" s="41"/>
      <c r="E15" s="41"/>
      <c r="F15" s="42"/>
      <c r="G15" s="43">
        <f>ROUND(6869/1.05,0)</f>
        <v>6542</v>
      </c>
      <c r="H15" s="44">
        <f>ROUND(8110/1.05,0)</f>
        <v>7724</v>
      </c>
      <c r="I15" s="44">
        <f>ROUND(9969/1.05,0)</f>
        <v>9494</v>
      </c>
      <c r="J15" s="84">
        <f>ROUND(18318/1.05,0)</f>
        <v>17446</v>
      </c>
      <c r="K15" s="85">
        <f>ROUND((G15*G16)+(H15*H16)+(I15*I16)+(J15*J16),0)</f>
        <v>603966</v>
      </c>
      <c r="L15" s="85">
        <f>ROUND(K15*0.05,0)</f>
        <v>30198</v>
      </c>
      <c r="M15" s="85">
        <f>ROUND(K15*0.1,0)</f>
        <v>60397</v>
      </c>
      <c r="N15" s="85">
        <f>K15+L15+M15</f>
        <v>694561</v>
      </c>
      <c r="P15" s="86"/>
    </row>
    <row r="16" ht="40.5" customHeight="1" spans="1:14">
      <c r="A16" s="40" t="s">
        <v>28</v>
      </c>
      <c r="B16" s="41"/>
      <c r="C16" s="41"/>
      <c r="D16" s="41"/>
      <c r="E16" s="41"/>
      <c r="F16" s="42"/>
      <c r="G16" s="45">
        <f>+IF(J12&gt;10,10,J12)</f>
        <v>10</v>
      </c>
      <c r="H16" s="46">
        <f>IF((J12-G16)&gt;10,10,(J12-G16))</f>
        <v>10</v>
      </c>
      <c r="I16" s="46">
        <f>+IF((J12-G16-H16)&gt;10,10,(J12-G16-H16))</f>
        <v>10</v>
      </c>
      <c r="J16" s="87">
        <f>IF((J12-G16-H16-I16)&gt;0,(J12-G16-H16-I16),0)</f>
        <v>21</v>
      </c>
      <c r="K16" s="88"/>
      <c r="L16" s="88"/>
      <c r="M16" s="88"/>
      <c r="N16" s="88"/>
    </row>
    <row r="17" ht="32.25" customHeight="1" spans="1:16">
      <c r="A17" s="40" t="s">
        <v>580</v>
      </c>
      <c r="B17" s="41"/>
      <c r="C17" s="41"/>
      <c r="D17" s="41"/>
      <c r="E17" s="41"/>
      <c r="F17" s="42"/>
      <c r="G17" s="47" t="str">
        <f>IF(N17&lt;0,"Tiền nước đã nộp còn dư thừa","- Nợ chưa thanh toán hết 09/07/2022 / Oustanding Debt of Jul 09, 2022")</f>
        <v>- Nợ chưa thanh toán hết 09/07/2022 / Oustanding Debt of Jul 09, 2022</v>
      </c>
      <c r="H17" s="48"/>
      <c r="I17" s="48"/>
      <c r="J17" s="48"/>
      <c r="K17" s="48"/>
      <c r="L17" s="48"/>
      <c r="M17" s="89"/>
      <c r="N17" s="90">
        <f>VLOOKUP(D8,'WC villa 1'!$G$7:$Y$120,19,0)</f>
        <v>1883053</v>
      </c>
      <c r="O17" s="388"/>
      <c r="P17" s="91"/>
    </row>
    <row r="18" ht="23.25" customHeight="1" spans="1:14">
      <c r="A18" s="40" t="s">
        <v>581</v>
      </c>
      <c r="B18" s="41"/>
      <c r="C18" s="41"/>
      <c r="D18" s="41"/>
      <c r="E18" s="41"/>
      <c r="F18" s="42"/>
      <c r="G18" s="49" t="str">
        <f>IF(N18&lt;100,"Tiền còn dư thừa sau khi trừ tiền nước tháng 06/2022","Tổng cộng (Amount Owing)")</f>
        <v>Tổng cộng (Amount Owing)</v>
      </c>
      <c r="H18" s="50"/>
      <c r="I18" s="50"/>
      <c r="J18" s="50"/>
      <c r="K18" s="50"/>
      <c r="L18" s="50"/>
      <c r="M18" s="92"/>
      <c r="N18" s="90">
        <f>N15+N17</f>
        <v>2577614</v>
      </c>
    </row>
    <row r="19" ht="27" customHeight="1" spans="1:14">
      <c r="A19" s="40" t="s">
        <v>32</v>
      </c>
      <c r="B19" s="41"/>
      <c r="C19" s="41"/>
      <c r="D19" s="41"/>
      <c r="E19" s="41"/>
      <c r="F19" s="42"/>
      <c r="G19" s="51" t="s">
        <v>31</v>
      </c>
      <c r="H19" s="384"/>
      <c r="I19" s="52" t="str">
        <f>[10]!vnd(N18)</f>
        <v>Hai trieäu naêm traêm baûy möôi baûy ngaøn saùu traêm möôøi boán ñoàng  </v>
      </c>
      <c r="J19" s="52"/>
      <c r="K19" s="52"/>
      <c r="L19" s="52"/>
      <c r="M19" s="52"/>
      <c r="N19" s="93"/>
    </row>
    <row r="20" ht="26.25" customHeight="1" spans="1:14">
      <c r="A20" s="53" t="s">
        <v>34</v>
      </c>
      <c r="B20" s="54" t="str">
        <f>"Căn hộ "&amp;O1&amp;" thanh toán tiền nước tháng 06/2022"</f>
        <v>Căn hộ D29 thanh toán tiền nước tháng 06/2022</v>
      </c>
      <c r="C20" s="54"/>
      <c r="D20" s="54"/>
      <c r="E20" s="54"/>
      <c r="F20" s="55"/>
      <c r="G20" s="56" t="s">
        <v>582</v>
      </c>
      <c r="H20" s="385"/>
      <c r="I20" s="57" t="str">
        <f>[10]!vnd_us(N18)</f>
        <v>Two million five hundred seventy seven thousand six hundred and fourteen Vietnamese dong and xu </v>
      </c>
      <c r="J20" s="57"/>
      <c r="K20" s="57"/>
      <c r="L20" s="57"/>
      <c r="M20" s="57"/>
      <c r="N20" s="94"/>
    </row>
    <row r="21" ht="24.75" customHeight="1" spans="1:14">
      <c r="A21" s="58" t="s">
        <v>35</v>
      </c>
      <c r="B21" s="59"/>
      <c r="C21" s="59"/>
      <c r="D21" s="59"/>
      <c r="E21" s="59"/>
      <c r="F21" s="59"/>
      <c r="G21" s="59"/>
      <c r="H21" s="59"/>
      <c r="I21" s="59"/>
      <c r="J21" s="59"/>
      <c r="K21" s="59"/>
      <c r="L21" s="59"/>
      <c r="M21" s="59"/>
      <c r="N21" s="95"/>
    </row>
    <row r="22" s="1" customFormat="1" ht="13.5" customHeight="1" spans="1:14">
      <c r="A22" s="60" t="s">
        <v>36</v>
      </c>
      <c r="B22" s="60"/>
      <c r="C22" s="60"/>
      <c r="D22" s="60"/>
      <c r="E22" s="60"/>
      <c r="F22" s="60"/>
      <c r="G22" s="60"/>
      <c r="H22" s="60" t="s">
        <v>583</v>
      </c>
      <c r="I22" s="60"/>
      <c r="J22" s="60"/>
      <c r="K22" s="60"/>
      <c r="L22" s="60"/>
      <c r="M22" s="60"/>
      <c r="N22" s="60"/>
    </row>
    <row r="23" s="1" customFormat="1" ht="11.25" customHeight="1" spans="1:12">
      <c r="A23" s="12"/>
      <c r="B23" s="12"/>
      <c r="C23" s="12"/>
      <c r="D23" s="12"/>
      <c r="E23" s="12"/>
      <c r="K23" s="12"/>
      <c r="L23" s="12"/>
    </row>
    <row r="24" s="1" customFormat="1" ht="9" customHeight="1" spans="1:12">
      <c r="A24" s="12"/>
      <c r="B24" s="12"/>
      <c r="C24" s="12"/>
      <c r="D24" s="12"/>
      <c r="E24" s="12"/>
      <c r="K24" s="12"/>
      <c r="L24" s="12"/>
    </row>
    <row r="25" s="1" customFormat="1" ht="20.25" customHeight="1" spans="1:12">
      <c r="A25" s="12"/>
      <c r="B25" s="12"/>
      <c r="C25" s="61"/>
      <c r="D25" s="61"/>
      <c r="E25" s="61"/>
      <c r="F25" s="30"/>
      <c r="G25" s="30"/>
      <c r="H25" s="30"/>
      <c r="I25" s="30"/>
      <c r="K25" s="61"/>
      <c r="L25" s="61"/>
    </row>
    <row r="26" ht="16.5" customHeight="1" spans="1:14">
      <c r="A26" s="61" t="s">
        <v>38</v>
      </c>
      <c r="B26" s="61"/>
      <c r="C26" s="61"/>
      <c r="D26" s="61"/>
      <c r="E26" s="61"/>
      <c r="F26" s="61"/>
      <c r="G26" s="61"/>
      <c r="H26" s="61" t="s">
        <v>39</v>
      </c>
      <c r="I26" s="61"/>
      <c r="J26" s="61"/>
      <c r="K26" s="61"/>
      <c r="L26" s="61"/>
      <c r="M26" s="61"/>
      <c r="N26" s="61"/>
    </row>
    <row r="27" ht="16.5" customHeight="1" spans="1:14">
      <c r="A27" s="62" t="s">
        <v>40</v>
      </c>
      <c r="B27" s="62"/>
      <c r="C27" s="62"/>
      <c r="D27" s="62"/>
      <c r="E27" s="62"/>
      <c r="F27" s="62"/>
      <c r="G27" s="62"/>
      <c r="H27" s="62" t="s">
        <v>41</v>
      </c>
      <c r="I27" s="62"/>
      <c r="J27" s="62"/>
      <c r="K27" s="62"/>
      <c r="L27" s="62"/>
      <c r="M27" s="62"/>
      <c r="N27" s="62"/>
    </row>
    <row r="28" s="2" customFormat="1" ht="14.25" customHeight="1" spans="1:14">
      <c r="A28" s="63" t="s">
        <v>42</v>
      </c>
      <c r="B28" s="63"/>
      <c r="C28" s="63"/>
      <c r="D28" s="63"/>
      <c r="E28" s="63"/>
      <c r="F28" s="63"/>
      <c r="G28" s="63"/>
      <c r="H28" s="63"/>
      <c r="I28" s="63"/>
      <c r="J28" s="63"/>
      <c r="K28" s="63"/>
      <c r="L28" s="63"/>
      <c r="M28" s="63"/>
      <c r="N28" s="63"/>
    </row>
    <row r="29" s="2" customFormat="1" ht="14.25" customHeight="1" spans="1:14">
      <c r="A29" s="64" t="s">
        <v>43</v>
      </c>
      <c r="B29" s="64"/>
      <c r="C29" s="64"/>
      <c r="D29" s="64"/>
      <c r="E29" s="64"/>
      <c r="F29" s="64"/>
      <c r="G29" s="64"/>
      <c r="H29" s="64"/>
      <c r="I29" s="64"/>
      <c r="J29" s="64"/>
      <c r="K29" s="64"/>
      <c r="L29" s="64"/>
      <c r="M29" s="64"/>
      <c r="N29" s="64"/>
    </row>
    <row r="30" s="2" customFormat="1" ht="4.5" customHeight="1" spans="1:14">
      <c r="A30" s="64"/>
      <c r="B30" s="64"/>
      <c r="C30" s="64"/>
      <c r="D30" s="64"/>
      <c r="E30" s="64"/>
      <c r="F30" s="64"/>
      <c r="G30" s="64"/>
      <c r="H30" s="64"/>
      <c r="I30" s="64"/>
      <c r="J30" s="64"/>
      <c r="K30" s="64"/>
      <c r="L30" s="64"/>
      <c r="M30" s="64"/>
      <c r="N30" s="64"/>
    </row>
    <row r="31" s="2" customFormat="1" ht="4.5" customHeight="1" spans="1:14">
      <c r="A31" s="65"/>
      <c r="B31" s="65"/>
      <c r="C31" s="65"/>
      <c r="D31" s="65"/>
      <c r="E31" s="65"/>
      <c r="F31" s="65"/>
      <c r="G31" s="65"/>
      <c r="H31" s="65"/>
      <c r="I31" s="65"/>
      <c r="J31" s="65"/>
      <c r="K31" s="65"/>
      <c r="L31" s="65"/>
      <c r="M31" s="65"/>
      <c r="N31" s="65"/>
    </row>
    <row r="32" ht="12" customHeight="1"/>
    <row r="33" ht="11.25" customHeight="1" spans="4:14">
      <c r="D33" s="7" t="s">
        <v>4</v>
      </c>
      <c r="E33" s="7"/>
      <c r="F33" s="7"/>
      <c r="G33" s="7"/>
      <c r="H33" s="7"/>
      <c r="I33" s="7"/>
      <c r="J33" s="7"/>
      <c r="K33" s="7"/>
      <c r="L33" s="7"/>
      <c r="M33" s="7"/>
      <c r="N33" s="7"/>
    </row>
    <row r="34" ht="9.75" customHeight="1" spans="1:14">
      <c r="A34" s="8"/>
      <c r="B34" s="8"/>
      <c r="C34" s="8"/>
      <c r="D34" s="7" t="s">
        <v>5</v>
      </c>
      <c r="E34" s="7"/>
      <c r="F34" s="7"/>
      <c r="G34" s="7"/>
      <c r="H34" s="7"/>
      <c r="I34" s="7"/>
      <c r="J34" s="7"/>
      <c r="K34" s="7"/>
      <c r="L34" s="7"/>
      <c r="M34" s="7"/>
      <c r="N34" s="7"/>
    </row>
    <row r="35" ht="11.25" customHeight="1" spans="1:12">
      <c r="A35" s="9"/>
      <c r="B35" s="9"/>
      <c r="C35" s="9"/>
      <c r="D35" s="10"/>
      <c r="E35" s="5"/>
      <c r="F35" s="5"/>
      <c r="G35" s="10"/>
      <c r="H35" s="5"/>
      <c r="I35" s="75"/>
      <c r="J35" s="10"/>
      <c r="K35" s="10"/>
      <c r="L35" s="10"/>
    </row>
    <row r="36" ht="15" customHeight="1" spans="1:14">
      <c r="A36" s="11" t="s">
        <v>6</v>
      </c>
      <c r="B36" s="11"/>
      <c r="C36" s="11"/>
      <c r="D36" s="11"/>
      <c r="E36" s="11"/>
      <c r="F36" s="11"/>
      <c r="G36" s="11"/>
      <c r="H36" s="11"/>
      <c r="I36" s="11"/>
      <c r="J36" s="11"/>
      <c r="K36" s="11"/>
      <c r="L36" s="11"/>
      <c r="M36" s="11"/>
      <c r="N36" s="11"/>
    </row>
    <row r="37" ht="0.75" customHeight="1" spans="1:12">
      <c r="A37" s="12"/>
      <c r="B37" s="12"/>
      <c r="C37" s="12"/>
      <c r="D37" s="12"/>
      <c r="E37" s="12"/>
      <c r="F37" s="12"/>
      <c r="G37" s="12"/>
      <c r="H37" s="12"/>
      <c r="I37" s="12"/>
      <c r="J37" s="12"/>
      <c r="K37" s="12"/>
      <c r="L37" s="12"/>
    </row>
    <row r="38" ht="17.25" customHeight="1" spans="1:14">
      <c r="A38" s="13" t="s">
        <v>7</v>
      </c>
      <c r="B38" s="14"/>
      <c r="C38" s="14" t="str">
        <f>C8</f>
        <v>WC 2206</v>
      </c>
      <c r="D38" s="15">
        <f>VLOOKUP(O2,'WC villa 1'!$D$7:$G$121,4,0)</f>
        <v>1407111619</v>
      </c>
      <c r="E38" s="15"/>
      <c r="F38" s="16"/>
      <c r="G38" s="17" t="str">
        <f>G8</f>
        <v>Tiền nước tháng 06/2022 (từ 01/06/2022 đến 01/07/2022)</v>
      </c>
      <c r="H38" s="18"/>
      <c r="I38" s="18"/>
      <c r="J38" s="18"/>
      <c r="K38" s="18"/>
      <c r="L38" s="18"/>
      <c r="M38" s="18"/>
      <c r="N38" s="76"/>
    </row>
    <row r="39" ht="16.5" customHeight="1" spans="1:14">
      <c r="A39" s="19" t="s">
        <v>10</v>
      </c>
      <c r="B39" s="20"/>
      <c r="C39" s="21" t="str">
        <f>C9</f>
        <v>11/07/2022 -  Jul 11, 2022</v>
      </c>
      <c r="D39" s="21"/>
      <c r="E39" s="22"/>
      <c r="F39" s="23"/>
      <c r="G39" s="24" t="str">
        <f>G9</f>
        <v>Water charge of Jun 2022 (from Jun 01, 2022 to Jul 01, 2022)</v>
      </c>
      <c r="H39" s="25"/>
      <c r="I39" s="25"/>
      <c r="J39" s="25"/>
      <c r="K39" s="25"/>
      <c r="L39" s="25"/>
      <c r="M39" s="25"/>
      <c r="N39" s="77"/>
    </row>
    <row r="40" ht="15" customHeight="1" spans="1:14">
      <c r="A40" s="19" t="s">
        <v>14</v>
      </c>
      <c r="B40" s="20"/>
      <c r="C40" s="26" t="str">
        <f>VLOOKUP(O2,'WC villa 1'!$D$7:$H$119,5,0)</f>
        <v>Phạm Thị Thanh Hằng</v>
      </c>
      <c r="D40" s="26"/>
      <c r="E40" s="26"/>
      <c r="F40" s="27"/>
      <c r="G40" s="28"/>
      <c r="H40" s="28" t="s">
        <v>15</v>
      </c>
      <c r="I40" s="28" t="s">
        <v>16</v>
      </c>
      <c r="J40" s="28" t="s">
        <v>584</v>
      </c>
      <c r="K40" s="78" t="s">
        <v>585</v>
      </c>
      <c r="L40" s="78" t="s">
        <v>65</v>
      </c>
      <c r="M40" s="78" t="s">
        <v>66</v>
      </c>
      <c r="N40" s="78" t="s">
        <v>518</v>
      </c>
    </row>
    <row r="41" ht="22.5" customHeight="1" spans="1:14">
      <c r="A41" s="19" t="s">
        <v>22</v>
      </c>
      <c r="B41" s="20"/>
      <c r="C41" s="26" t="str">
        <f>"Căn "&amp;P3&amp;" The Manor HN"</f>
        <v>Căn 22 Villa E The Manor HN</v>
      </c>
      <c r="D41" s="66"/>
      <c r="E41" s="66"/>
      <c r="F41" s="67"/>
      <c r="G41" s="29"/>
      <c r="H41" s="29"/>
      <c r="I41" s="29"/>
      <c r="J41" s="29"/>
      <c r="K41" s="79"/>
      <c r="L41" s="79"/>
      <c r="M41" s="79"/>
      <c r="N41" s="79"/>
    </row>
    <row r="42" ht="14.25" customHeight="1" spans="1:14">
      <c r="A42" s="19" t="s">
        <v>23</v>
      </c>
      <c r="B42" s="30"/>
      <c r="C42" s="21" t="str">
        <f>C12</f>
        <v>15/07/2022 - Jul 15, 2022</v>
      </c>
      <c r="E42" s="22"/>
      <c r="F42" s="23"/>
      <c r="G42" s="68" t="s">
        <v>577</v>
      </c>
      <c r="H42" s="32">
        <f>VLOOKUP(P3,'WC villa 1'!$J$7:$N$120,5,0)</f>
        <v>3150</v>
      </c>
      <c r="I42" s="32">
        <f>VLOOKUP(P3,'WC villa 1'!$J$7:$L$120,3,0)</f>
        <v>3172</v>
      </c>
      <c r="J42" s="80">
        <f>(I42-H42)+(I43-H43)</f>
        <v>22</v>
      </c>
      <c r="K42" s="81"/>
      <c r="L42" s="81"/>
      <c r="M42" s="81"/>
      <c r="N42" s="81"/>
    </row>
    <row r="43" ht="13.5" customHeight="1" spans="1:14">
      <c r="A43" s="19"/>
      <c r="B43" s="30"/>
      <c r="C43" s="21"/>
      <c r="E43" s="22"/>
      <c r="F43" s="23"/>
      <c r="G43" s="69" t="s">
        <v>578</v>
      </c>
      <c r="H43" s="34">
        <f>VLOOKUP(P4,'WC villa 1'!J7:N120,5,0)</f>
        <v>0</v>
      </c>
      <c r="I43" s="34">
        <f>VLOOKUP(P4,'WC villa 1'!$J$7:$L$120,3,0)</f>
        <v>0</v>
      </c>
      <c r="J43" s="82"/>
      <c r="K43" s="81"/>
      <c r="L43" s="81"/>
      <c r="M43" s="81"/>
      <c r="N43" s="81"/>
    </row>
    <row r="44" ht="15" customHeight="1" spans="1:14">
      <c r="A44" s="35" t="s">
        <v>25</v>
      </c>
      <c r="B44" s="36"/>
      <c r="C44" s="36"/>
      <c r="D44" s="36"/>
      <c r="E44" s="36"/>
      <c r="F44" s="37"/>
      <c r="G44" s="38" t="s">
        <v>26</v>
      </c>
      <c r="H44" s="70"/>
      <c r="I44" s="70"/>
      <c r="J44" s="83"/>
      <c r="K44" s="81"/>
      <c r="L44" s="81"/>
      <c r="M44" s="81"/>
      <c r="N44" s="81"/>
    </row>
    <row r="45" ht="39.75" customHeight="1" spans="1:16">
      <c r="A45" s="40" t="s">
        <v>579</v>
      </c>
      <c r="B45" s="41"/>
      <c r="C45" s="41"/>
      <c r="D45" s="41"/>
      <c r="E45" s="41"/>
      <c r="F45" s="42"/>
      <c r="G45" s="43">
        <f>ROUND(6869/1.05,0)</f>
        <v>6542</v>
      </c>
      <c r="H45" s="44">
        <f>ROUND(8110/1.05,0)</f>
        <v>7724</v>
      </c>
      <c r="I45" s="44">
        <f>ROUND(9969/1.05,0)</f>
        <v>9494</v>
      </c>
      <c r="J45" s="84">
        <f>ROUND(18318/1.05,0)</f>
        <v>17446</v>
      </c>
      <c r="K45" s="85">
        <f>ROUND((G45*G46)+(H45*H46)+(I45*I46)+(J45*J46),0)</f>
        <v>161648</v>
      </c>
      <c r="L45" s="85">
        <f>ROUND(K45*0.05,0)</f>
        <v>8082</v>
      </c>
      <c r="M45" s="85">
        <f>ROUND(K45*0.1,0)</f>
        <v>16165</v>
      </c>
      <c r="N45" s="85">
        <f>K45+L45+M45</f>
        <v>185895</v>
      </c>
      <c r="P45" s="388"/>
    </row>
    <row r="46" ht="37.5" customHeight="1" spans="1:14">
      <c r="A46" s="40" t="s">
        <v>28</v>
      </c>
      <c r="B46" s="41"/>
      <c r="C46" s="41"/>
      <c r="D46" s="41"/>
      <c r="E46" s="41"/>
      <c r="F46" s="42"/>
      <c r="G46" s="45">
        <f>+IF(J42&gt;10,10,J42)</f>
        <v>10</v>
      </c>
      <c r="H46" s="46">
        <f>IF((J42-G46)&gt;10,10,(J42-G46))</f>
        <v>10</v>
      </c>
      <c r="I46" s="46">
        <f>+IF((J42-G46-H46)&gt;10,10,(J42-G46-H46))</f>
        <v>2</v>
      </c>
      <c r="J46" s="87">
        <f>IF((J42-G46-H46-I46)&gt;0,(J42-G46-H46-I46),0)</f>
        <v>0</v>
      </c>
      <c r="K46" s="88"/>
      <c r="L46" s="88"/>
      <c r="M46" s="88"/>
      <c r="N46" s="88"/>
    </row>
    <row r="47" ht="32.25" customHeight="1" spans="1:17">
      <c r="A47" s="40" t="s">
        <v>580</v>
      </c>
      <c r="B47" s="41"/>
      <c r="C47" s="41"/>
      <c r="D47" s="41"/>
      <c r="E47" s="41"/>
      <c r="F47" s="42"/>
      <c r="G47" s="47" t="str">
        <f>IF(N47&lt;0,"Tiền nước đã nộp còn dư thừa","- Nợ chưa thanh toán hết 09/07/2022 / Oustanding Debt of Jul 09, 2022")</f>
        <v>- Nợ chưa thanh toán hết 09/07/2022 / Oustanding Debt of Jul 09, 2022</v>
      </c>
      <c r="H47" s="48"/>
      <c r="I47" s="48"/>
      <c r="J47" s="48"/>
      <c r="K47" s="48"/>
      <c r="L47" s="48"/>
      <c r="M47" s="89"/>
      <c r="N47" s="90">
        <f>VLOOKUP(D38,'WC villa 1'!$G$7:$Y$120,19,0)</f>
        <v>0</v>
      </c>
      <c r="Q47" s="388"/>
    </row>
    <row r="48" ht="24" customHeight="1" spans="1:14">
      <c r="A48" s="40" t="s">
        <v>581</v>
      </c>
      <c r="B48" s="41"/>
      <c r="C48" s="41"/>
      <c r="D48" s="41"/>
      <c r="E48" s="41"/>
      <c r="F48" s="42"/>
      <c r="G48" s="49" t="str">
        <f>IF(N48&lt;100,"Tiền còn dư thừa sau khi trừ tiền nước tháng 06/2022","Tổng cộng (Amount Owing)")</f>
        <v>Tổng cộng (Amount Owing)</v>
      </c>
      <c r="H48" s="50"/>
      <c r="I48" s="50"/>
      <c r="J48" s="50"/>
      <c r="K48" s="50"/>
      <c r="L48" s="50"/>
      <c r="M48" s="92"/>
      <c r="N48" s="90">
        <f>N45+N47</f>
        <v>185895</v>
      </c>
    </row>
    <row r="49" ht="24" customHeight="1" spans="1:14">
      <c r="A49" s="40" t="s">
        <v>32</v>
      </c>
      <c r="B49" s="41"/>
      <c r="C49" s="41"/>
      <c r="D49" s="41"/>
      <c r="E49" s="41"/>
      <c r="F49" s="42"/>
      <c r="G49" s="51" t="s">
        <v>31</v>
      </c>
      <c r="H49" s="384"/>
      <c r="I49" s="52" t="str">
        <f>[10]!vnd(N48)</f>
        <v>Moät traêm taùm möôi laêm ngaøn taùm traêm chín möôi laêm ñoàng  </v>
      </c>
      <c r="J49" s="52"/>
      <c r="K49" s="52"/>
      <c r="L49" s="52"/>
      <c r="M49" s="52"/>
      <c r="N49" s="93"/>
    </row>
    <row r="50" ht="24" customHeight="1" spans="1:14">
      <c r="A50" s="53" t="s">
        <v>34</v>
      </c>
      <c r="B50" s="54" t="str">
        <f>"Căn hộ "&amp;O2&amp;" thanh toán tiền nước tháng 06/2022"</f>
        <v>Căn hộ E22 thanh toán tiền nước tháng 06/2022</v>
      </c>
      <c r="C50" s="54"/>
      <c r="D50" s="54"/>
      <c r="E50" s="54"/>
      <c r="F50" s="55"/>
      <c r="G50" s="56" t="s">
        <v>582</v>
      </c>
      <c r="H50" s="385"/>
      <c r="I50" s="57" t="str">
        <f>[10]!vnd_us(N48)</f>
        <v>One hundred eighty five thousand eight hundred ninety five Vietnamese dong and xu </v>
      </c>
      <c r="J50" s="57"/>
      <c r="K50" s="57"/>
      <c r="L50" s="57"/>
      <c r="M50" s="57"/>
      <c r="N50" s="94"/>
    </row>
    <row r="51" ht="27" customHeight="1" spans="1:14">
      <c r="A51" s="58" t="s">
        <v>35</v>
      </c>
      <c r="B51" s="59"/>
      <c r="C51" s="59"/>
      <c r="D51" s="59"/>
      <c r="E51" s="59"/>
      <c r="F51" s="59"/>
      <c r="G51" s="59"/>
      <c r="H51" s="59"/>
      <c r="I51" s="59"/>
      <c r="J51" s="59"/>
      <c r="K51" s="59"/>
      <c r="L51" s="59"/>
      <c r="M51" s="59"/>
      <c r="N51" s="95"/>
    </row>
    <row r="52" s="1" customFormat="1" ht="13.5" customHeight="1" spans="1:14">
      <c r="A52" s="60" t="s">
        <v>36</v>
      </c>
      <c r="B52" s="60"/>
      <c r="C52" s="60"/>
      <c r="D52" s="60"/>
      <c r="E52" s="60"/>
      <c r="F52" s="60"/>
      <c r="G52" s="60"/>
      <c r="H52" s="60" t="s">
        <v>586</v>
      </c>
      <c r="I52" s="60"/>
      <c r="J52" s="60"/>
      <c r="K52" s="60"/>
      <c r="L52" s="60"/>
      <c r="M52" s="60"/>
      <c r="N52" s="60"/>
    </row>
    <row r="53" s="1" customFormat="1" ht="17.25" customHeight="1" spans="1:12">
      <c r="A53" s="12"/>
      <c r="B53" s="12"/>
      <c r="C53" s="12"/>
      <c r="D53" s="12"/>
      <c r="E53" s="12"/>
      <c r="K53" s="12"/>
      <c r="L53" s="12"/>
    </row>
    <row r="54" s="1" customFormat="1" ht="14.25" customHeight="1" spans="1:12">
      <c r="A54" s="12"/>
      <c r="B54" s="12"/>
      <c r="C54" s="12"/>
      <c r="D54" s="12"/>
      <c r="E54" s="12"/>
      <c r="K54" s="12"/>
      <c r="L54" s="12"/>
    </row>
    <row r="55" s="1" customFormat="1" ht="20.25" customHeight="1" spans="1:12">
      <c r="A55" s="12"/>
      <c r="B55" s="12"/>
      <c r="C55" s="61"/>
      <c r="D55" s="61"/>
      <c r="E55" s="61"/>
      <c r="F55" s="30"/>
      <c r="G55" s="30"/>
      <c r="H55" s="30"/>
      <c r="I55" s="30"/>
      <c r="K55" s="61"/>
      <c r="L55" s="61"/>
    </row>
    <row r="56" ht="16.5" customHeight="1" spans="1:14">
      <c r="A56" s="61" t="s">
        <v>38</v>
      </c>
      <c r="B56" s="61"/>
      <c r="C56" s="61"/>
      <c r="D56" s="61"/>
      <c r="E56" s="61"/>
      <c r="F56" s="61"/>
      <c r="G56" s="61"/>
      <c r="H56" s="61" t="s">
        <v>39</v>
      </c>
      <c r="I56" s="61"/>
      <c r="J56" s="61"/>
      <c r="K56" s="61"/>
      <c r="L56" s="61"/>
      <c r="M56" s="61"/>
      <c r="N56" s="61"/>
    </row>
    <row r="57" ht="16.5" customHeight="1" spans="1:14">
      <c r="A57" s="62" t="s">
        <v>40</v>
      </c>
      <c r="B57" s="62"/>
      <c r="C57" s="62"/>
      <c r="D57" s="62"/>
      <c r="E57" s="62"/>
      <c r="F57" s="62"/>
      <c r="G57" s="62"/>
      <c r="H57" s="62" t="s">
        <v>41</v>
      </c>
      <c r="I57" s="62"/>
      <c r="J57" s="62"/>
      <c r="K57" s="62"/>
      <c r="L57" s="62"/>
      <c r="M57" s="62"/>
      <c r="N57" s="62"/>
    </row>
    <row r="58" s="2" customFormat="1" ht="15" customHeight="1" spans="1:14">
      <c r="A58" s="63" t="s">
        <v>42</v>
      </c>
      <c r="B58" s="63"/>
      <c r="C58" s="63"/>
      <c r="D58" s="63"/>
      <c r="E58" s="63"/>
      <c r="F58" s="63"/>
      <c r="G58" s="63"/>
      <c r="H58" s="63"/>
      <c r="I58" s="63"/>
      <c r="J58" s="63"/>
      <c r="K58" s="63"/>
      <c r="L58" s="63"/>
      <c r="M58" s="63"/>
      <c r="N58" s="63"/>
    </row>
    <row r="59" s="2" customFormat="1" spans="1:14">
      <c r="A59" s="64" t="s">
        <v>43</v>
      </c>
      <c r="B59" s="64"/>
      <c r="C59" s="64"/>
      <c r="D59" s="64"/>
      <c r="E59" s="64"/>
      <c r="F59" s="64"/>
      <c r="G59" s="64"/>
      <c r="H59" s="64"/>
      <c r="I59" s="64"/>
      <c r="J59" s="64"/>
      <c r="K59" s="64"/>
      <c r="L59" s="64"/>
      <c r="M59" s="64"/>
      <c r="N59" s="64"/>
    </row>
  </sheetData>
  <mergeCells count="86">
    <mergeCell ref="D3:N3"/>
    <mergeCell ref="D4:N4"/>
    <mergeCell ref="A6:N6"/>
    <mergeCell ref="D8:E8"/>
    <mergeCell ref="G8:N8"/>
    <mergeCell ref="G9:N9"/>
    <mergeCell ref="C10:F10"/>
    <mergeCell ref="C11:F11"/>
    <mergeCell ref="A14:F14"/>
    <mergeCell ref="G14:J14"/>
    <mergeCell ref="A15:F15"/>
    <mergeCell ref="A16:F16"/>
    <mergeCell ref="A17:F17"/>
    <mergeCell ref="G17:M17"/>
    <mergeCell ref="A18:F18"/>
    <mergeCell ref="G18:M18"/>
    <mergeCell ref="A19:F19"/>
    <mergeCell ref="I19:N19"/>
    <mergeCell ref="B20:F20"/>
    <mergeCell ref="I20:N20"/>
    <mergeCell ref="A21:N21"/>
    <mergeCell ref="A22:G22"/>
    <mergeCell ref="H22:N22"/>
    <mergeCell ref="A26:G26"/>
    <mergeCell ref="H26:N26"/>
    <mergeCell ref="A27:G27"/>
    <mergeCell ref="H27:N27"/>
    <mergeCell ref="A28:N28"/>
    <mergeCell ref="A29:N29"/>
    <mergeCell ref="D33:N33"/>
    <mergeCell ref="D34:N34"/>
    <mergeCell ref="A36:N36"/>
    <mergeCell ref="D38:E38"/>
    <mergeCell ref="G38:N38"/>
    <mergeCell ref="G39:N39"/>
    <mergeCell ref="C40:F40"/>
    <mergeCell ref="C41:F41"/>
    <mergeCell ref="A44:F44"/>
    <mergeCell ref="G44:J44"/>
    <mergeCell ref="A45:F45"/>
    <mergeCell ref="A46:F46"/>
    <mergeCell ref="A47:F47"/>
    <mergeCell ref="G47:M47"/>
    <mergeCell ref="A48:F48"/>
    <mergeCell ref="G48:M48"/>
    <mergeCell ref="A49:F49"/>
    <mergeCell ref="I49:N49"/>
    <mergeCell ref="B50:F50"/>
    <mergeCell ref="I50:N50"/>
    <mergeCell ref="A51:N51"/>
    <mergeCell ref="A52:G52"/>
    <mergeCell ref="H52:N52"/>
    <mergeCell ref="A56:G56"/>
    <mergeCell ref="H56:N56"/>
    <mergeCell ref="A57:G57"/>
    <mergeCell ref="H57:N57"/>
    <mergeCell ref="A58:N58"/>
    <mergeCell ref="A59:N59"/>
    <mergeCell ref="G10:G11"/>
    <mergeCell ref="G40:G41"/>
    <mergeCell ref="H10:H11"/>
    <mergeCell ref="H40:H41"/>
    <mergeCell ref="I10:I11"/>
    <mergeCell ref="I40:I41"/>
    <mergeCell ref="J10:J11"/>
    <mergeCell ref="J12:J13"/>
    <mergeCell ref="J40:J41"/>
    <mergeCell ref="J42:J43"/>
    <mergeCell ref="K10:K11"/>
    <mergeCell ref="K15:K16"/>
    <mergeCell ref="K40:K41"/>
    <mergeCell ref="K45:K46"/>
    <mergeCell ref="L10:L11"/>
    <mergeCell ref="L15:L16"/>
    <mergeCell ref="L40:L41"/>
    <mergeCell ref="L45:L46"/>
    <mergeCell ref="M10:M11"/>
    <mergeCell ref="M15:M16"/>
    <mergeCell ref="M40:M41"/>
    <mergeCell ref="M45:M46"/>
    <mergeCell ref="N10:N11"/>
    <mergeCell ref="N15:N16"/>
    <mergeCell ref="N40:N41"/>
    <mergeCell ref="N45:N46"/>
    <mergeCell ref="A34:C35"/>
    <mergeCell ref="A4:C5"/>
  </mergeCells>
  <pageMargins left="0.12" right="0" top="0.1" bottom="0" header="0" footer="0"/>
  <pageSetup paperSize="9" scale="79" fitToHeight="0" orientation="portrait" verticalDpi="180"/>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AF528"/>
  <sheetViews>
    <sheetView showZeros="0" zoomScale="85" zoomScaleNormal="85" workbookViewId="0">
      <pane xSplit="11" ySplit="6" topLeftCell="P7" activePane="bottomRight" state="frozen"/>
      <selection/>
      <selection pane="topRight"/>
      <selection pane="bottomLeft"/>
      <selection pane="bottomRight" activeCell="Y13" sqref="Y13"/>
    </sheetView>
  </sheetViews>
  <sheetFormatPr defaultColWidth="9" defaultRowHeight="12.75"/>
  <cols>
    <col min="1" max="1" width="2.42857142857143" style="226" customWidth="1" outlineLevel="1"/>
    <col min="2" max="2" width="8" style="226" customWidth="1" outlineLevel="1"/>
    <col min="3" max="3" width="11.4285714285714" style="226" customWidth="1" outlineLevel="1"/>
    <col min="4" max="4" width="15.1428571428571" style="227" customWidth="1" outlineLevel="1"/>
    <col min="5" max="6" width="10.4285714285714" style="228" customWidth="1" outlineLevel="1"/>
    <col min="7" max="7" width="14.2857142857143" style="226" customWidth="1" outlineLevel="1"/>
    <col min="8" max="8" width="17.2857142857143" style="229" customWidth="1" outlineLevel="1"/>
    <col min="9" max="9" width="8.71428571428571" style="228" hidden="1" customWidth="1" outlineLevel="1"/>
    <col min="10" max="10" width="12.5714285714286" style="228" customWidth="1" collapsed="1"/>
    <col min="11" max="11" width="12.5714285714286" style="228" customWidth="1"/>
    <col min="12" max="12" width="12.7142857142857" style="230" customWidth="1"/>
    <col min="13" max="13" width="9.14285714285714" style="228" customWidth="1"/>
    <col min="14" max="14" width="11.1428571428571" style="230" customWidth="1"/>
    <col min="15" max="15" width="9.71428571428571" style="228" customWidth="1"/>
    <col min="16" max="16" width="9.14285714285714" style="231" customWidth="1"/>
    <col min="17" max="20" width="9.14285714285714" style="226" customWidth="1"/>
    <col min="21" max="22" width="12.8571428571429" style="226" customWidth="1"/>
    <col min="23" max="23" width="12" style="226" customWidth="1"/>
    <col min="24" max="24" width="13.4285714285714" style="226" customWidth="1"/>
    <col min="25" max="25" width="13.7142857142857" style="222" customWidth="1"/>
    <col min="26" max="26" width="14.5714285714286" style="226" customWidth="1"/>
    <col min="27" max="27" width="13.7142857142857" style="232" customWidth="1"/>
    <col min="28" max="28" width="14.5714285714286" style="233" customWidth="1"/>
    <col min="29" max="29" width="14.5714285714286" style="234" customWidth="1"/>
    <col min="30" max="30" width="14.5714285714286" style="233" customWidth="1"/>
    <col min="31" max="31" width="29.4285714285714" style="235" customWidth="1"/>
    <col min="32" max="32" width="12.5714285714286" style="226" customWidth="1"/>
    <col min="33" max="16384" width="9.14285714285714" style="226"/>
  </cols>
  <sheetData>
    <row r="1" ht="20.25" customHeight="1" spans="1:1">
      <c r="A1" s="236" t="s">
        <v>587</v>
      </c>
    </row>
    <row r="2" ht="20.25" customHeight="1" spans="1:31">
      <c r="A2" s="237" t="s">
        <v>588</v>
      </c>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B2" s="226"/>
      <c r="AC2" s="232"/>
      <c r="AD2" s="226"/>
      <c r="AE2" s="317"/>
    </row>
    <row r="3" ht="20.25" customHeight="1" spans="1:31">
      <c r="A3" s="238" t="s">
        <v>589</v>
      </c>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B3" s="226"/>
      <c r="AC3" s="232"/>
      <c r="AD3" s="226"/>
      <c r="AE3" s="317"/>
    </row>
    <row r="4" ht="29.25" customHeight="1" spans="1:31">
      <c r="A4" s="239" t="s">
        <v>590</v>
      </c>
      <c r="B4" s="240" t="s">
        <v>591</v>
      </c>
      <c r="C4" s="240" t="s">
        <v>592</v>
      </c>
      <c r="D4" s="241" t="s">
        <v>593</v>
      </c>
      <c r="E4" s="241"/>
      <c r="F4" s="241"/>
      <c r="G4" s="241" t="s">
        <v>51</v>
      </c>
      <c r="H4" s="241" t="s">
        <v>594</v>
      </c>
      <c r="I4" s="241" t="s">
        <v>595</v>
      </c>
      <c r="J4" s="241" t="s">
        <v>593</v>
      </c>
      <c r="K4" s="241" t="s">
        <v>596</v>
      </c>
      <c r="L4" s="283" t="s">
        <v>597</v>
      </c>
      <c r="M4" s="283"/>
      <c r="N4" s="283"/>
      <c r="O4" s="284"/>
      <c r="P4" s="285" t="s">
        <v>598</v>
      </c>
      <c r="Q4" s="306" t="s">
        <v>54</v>
      </c>
      <c r="R4" s="307"/>
      <c r="S4" s="307"/>
      <c r="T4" s="308"/>
      <c r="U4" s="307"/>
      <c r="V4" s="307"/>
      <c r="W4" s="308"/>
      <c r="X4" s="309" t="s">
        <v>599</v>
      </c>
      <c r="Y4" s="318" t="s">
        <v>600</v>
      </c>
      <c r="Z4" s="319" t="s">
        <v>601</v>
      </c>
      <c r="AA4" s="320" t="s">
        <v>602</v>
      </c>
      <c r="AB4" s="321" t="s">
        <v>59</v>
      </c>
      <c r="AC4" s="322" t="s">
        <v>60</v>
      </c>
      <c r="AD4" s="309" t="s">
        <v>603</v>
      </c>
      <c r="AE4" s="323" t="s">
        <v>604</v>
      </c>
    </row>
    <row r="5" ht="18" customHeight="1" spans="1:31">
      <c r="A5" s="239"/>
      <c r="B5" s="242"/>
      <c r="C5" s="242"/>
      <c r="D5" s="243"/>
      <c r="E5" s="243"/>
      <c r="F5" s="243" t="s">
        <v>605</v>
      </c>
      <c r="G5" s="243"/>
      <c r="H5" s="243"/>
      <c r="I5" s="243"/>
      <c r="J5" s="243"/>
      <c r="K5" s="243"/>
      <c r="L5" s="286">
        <v>44743</v>
      </c>
      <c r="M5" s="287" t="s">
        <v>67</v>
      </c>
      <c r="N5" s="286">
        <v>44713</v>
      </c>
      <c r="O5" s="287" t="s">
        <v>67</v>
      </c>
      <c r="P5" s="288"/>
      <c r="Q5" s="288">
        <v>6542</v>
      </c>
      <c r="R5" s="288">
        <v>7724</v>
      </c>
      <c r="S5" s="288">
        <v>9494</v>
      </c>
      <c r="T5" s="288">
        <v>17446</v>
      </c>
      <c r="U5" s="310" t="s">
        <v>606</v>
      </c>
      <c r="V5" s="310" t="s">
        <v>65</v>
      </c>
      <c r="W5" s="311" t="s">
        <v>607</v>
      </c>
      <c r="X5" s="312"/>
      <c r="Y5" s="324"/>
      <c r="Z5" s="319"/>
      <c r="AA5" s="320"/>
      <c r="AB5" s="321"/>
      <c r="AC5" s="325"/>
      <c r="AD5" s="312"/>
      <c r="AE5" s="326"/>
    </row>
    <row r="6" spans="1:31">
      <c r="A6" s="239">
        <v>1</v>
      </c>
      <c r="B6" s="244">
        <v>3</v>
      </c>
      <c r="C6" s="244"/>
      <c r="D6" s="239">
        <v>4</v>
      </c>
      <c r="E6" s="239"/>
      <c r="F6" s="239"/>
      <c r="G6" s="239"/>
      <c r="H6" s="245">
        <v>5</v>
      </c>
      <c r="I6" s="244">
        <v>6</v>
      </c>
      <c r="J6" s="244"/>
      <c r="K6" s="244"/>
      <c r="L6" s="289"/>
      <c r="M6" s="239"/>
      <c r="N6" s="290">
        <v>3</v>
      </c>
      <c r="O6" s="244"/>
      <c r="P6" s="244">
        <v>9</v>
      </c>
      <c r="Q6" s="244"/>
      <c r="R6" s="244"/>
      <c r="S6" s="244"/>
      <c r="T6" s="244"/>
      <c r="U6" s="244">
        <v>11</v>
      </c>
      <c r="V6" s="244"/>
      <c r="W6" s="239">
        <v>16</v>
      </c>
      <c r="X6" s="244">
        <v>17</v>
      </c>
      <c r="Y6" s="318">
        <v>21</v>
      </c>
      <c r="Z6" s="239">
        <v>22</v>
      </c>
      <c r="AA6" s="322">
        <v>23</v>
      </c>
      <c r="AB6" s="239">
        <v>24</v>
      </c>
      <c r="AC6" s="327">
        <v>25</v>
      </c>
      <c r="AD6" s="240">
        <v>26</v>
      </c>
      <c r="AE6" s="328"/>
    </row>
    <row r="7" ht="21" customHeight="1" spans="1:32">
      <c r="A7" s="73">
        <v>1</v>
      </c>
      <c r="B7" s="73" t="s">
        <v>608</v>
      </c>
      <c r="C7" s="246">
        <v>186641</v>
      </c>
      <c r="D7" s="74" t="s">
        <v>530</v>
      </c>
      <c r="E7" s="73" t="s">
        <v>609</v>
      </c>
      <c r="F7" s="73" t="s">
        <v>610</v>
      </c>
      <c r="G7" s="73">
        <v>1407111391</v>
      </c>
      <c r="H7" s="247" t="str">
        <f>VLOOKUP(G7,'[11]List chuẩn'!$C$2:$E$514,2,0)</f>
        <v>Lưu Quang Hoà</v>
      </c>
      <c r="I7" s="645" t="s">
        <v>611</v>
      </c>
      <c r="J7" s="252" t="s">
        <v>609</v>
      </c>
      <c r="K7" s="252">
        <v>1407111391</v>
      </c>
      <c r="L7" s="291">
        <f>VLOOKUP(J7,'[15]6'!$B$6:$C$119,2,0)</f>
        <v>4751</v>
      </c>
      <c r="M7" s="292">
        <f>+L7+L8</f>
        <v>4755</v>
      </c>
      <c r="N7" s="293">
        <v>4701</v>
      </c>
      <c r="O7" s="292">
        <f>+N7+N8</f>
        <v>4705</v>
      </c>
      <c r="P7" s="294">
        <f>(L7-N7)+(L8-N8)</f>
        <v>50</v>
      </c>
      <c r="Q7" s="313">
        <f>+IF(P7&gt;10,10,P7)</f>
        <v>10</v>
      </c>
      <c r="R7" s="313">
        <f>+IF((P7-Q7)&gt;10,10,(P7-Q7))</f>
        <v>10</v>
      </c>
      <c r="S7" s="313">
        <f>+IF((P7-Q7-R7)&gt;10,10,(P7-Q7-R7))</f>
        <v>10</v>
      </c>
      <c r="T7" s="313">
        <f t="shared" ref="T7" si="0">+IF((P7-Q7-R7-S7)&gt;0,(P7-Q7-R7-S7),0)</f>
        <v>20</v>
      </c>
      <c r="U7" s="314">
        <f>Q7*$Q$5+R7*$R$5+S7*$S$5+T7*$T$5</f>
        <v>586520</v>
      </c>
      <c r="V7" s="314">
        <f>ROUND(U7*0.05,0)</f>
        <v>29326</v>
      </c>
      <c r="W7" s="315">
        <f>+U7*0.1</f>
        <v>58652</v>
      </c>
      <c r="X7" s="316">
        <f>ROUND(U7+V7+W7,0)</f>
        <v>674498</v>
      </c>
      <c r="Y7" s="329">
        <v>0</v>
      </c>
      <c r="Z7" s="315">
        <f>X7+Y7</f>
        <v>674498</v>
      </c>
      <c r="AA7" s="330">
        <f>VLOOKUP(J7,'[14]WC villa 1'!$J$7:$X$120,15,0)</f>
        <v>975442</v>
      </c>
      <c r="AB7" s="315">
        <f>X7-AA7</f>
        <v>-300944</v>
      </c>
      <c r="AC7" s="330">
        <f>VLOOKUP(J7,'[14]WC villa 1'!$J$7:$P$120,7,0)</f>
        <v>65</v>
      </c>
      <c r="AD7" s="315">
        <f>P7-AC7</f>
        <v>-15</v>
      </c>
      <c r="AE7" s="331" t="str">
        <f>VLOOKUP(J7,'[15]6'!$B$6:$F$119,5,0)</f>
        <v>Ngày 3/7 Mr.Ngọc đã kiểm tra lại chỉ số đồng hồ đúng. Khách HQ OK</v>
      </c>
      <c r="AF7" s="233"/>
    </row>
    <row r="8" customFormat="1" ht="19.5" customHeight="1" spans="1:31">
      <c r="A8" s="248"/>
      <c r="B8" s="248" t="s">
        <v>612</v>
      </c>
      <c r="C8" s="249">
        <v>404966</v>
      </c>
      <c r="D8" s="74" t="s">
        <v>530</v>
      </c>
      <c r="E8" s="248" t="str">
        <f>D8</f>
        <v>D01</v>
      </c>
      <c r="F8" s="248"/>
      <c r="G8" s="250"/>
      <c r="H8" s="247"/>
      <c r="I8" s="295"/>
      <c r="J8" s="295" t="str">
        <f>J7&amp;" HD2"</f>
        <v>01 Villa D HD2</v>
      </c>
      <c r="K8" s="254"/>
      <c r="L8" s="291">
        <f>VLOOKUP(J8,'[15]6'!$B$6:$C$119,2,0)</f>
        <v>4</v>
      </c>
      <c r="M8" s="296"/>
      <c r="N8" s="293">
        <v>4</v>
      </c>
      <c r="O8" s="296"/>
      <c r="P8" s="294"/>
      <c r="Q8" s="313">
        <f t="shared" ref="Q8:Q71" si="1">+IF(P8&gt;10,10,P8)</f>
        <v>0</v>
      </c>
      <c r="R8" s="313">
        <f t="shared" ref="R8:R71" si="2">+IF((P8-Q8)&gt;10,10,(P8-Q8))</f>
        <v>0</v>
      </c>
      <c r="S8" s="313">
        <f t="shared" ref="S8:S71" si="3">+IF((P8-Q8-R8)&gt;10,10,(P8-Q8-R8))</f>
        <v>0</v>
      </c>
      <c r="T8" s="313">
        <f t="shared" ref="T8:T71" si="4">+IF((P8-Q8-R8-S8)&gt;0,(P8-Q8-R8-S8),0)</f>
        <v>0</v>
      </c>
      <c r="U8" s="314">
        <f t="shared" ref="U8:U71" si="5">Q8*$Q$5+R8*$R$5+S8*$S$5+T8*$T$5</f>
        <v>0</v>
      </c>
      <c r="V8" s="314">
        <f t="shared" ref="V8:V71" si="6">ROUND(U8*0.05,0)</f>
        <v>0</v>
      </c>
      <c r="W8" s="315">
        <f t="shared" ref="W8:W71" si="7">+U8*0.1</f>
        <v>0</v>
      </c>
      <c r="X8" s="316">
        <f t="shared" ref="X8:X71" si="8">ROUND(U8+V8+W8,0)</f>
        <v>0</v>
      </c>
      <c r="Y8" s="329"/>
      <c r="Z8" s="315"/>
      <c r="AA8" s="330">
        <f>VLOOKUP(J8,'[14]WC villa 1'!$J$7:$X$120,15,0)</f>
        <v>0</v>
      </c>
      <c r="AB8" s="315"/>
      <c r="AC8" s="330">
        <f>VLOOKUP(J8,'[14]WC villa 1'!$J$7:$P$120,7,0)</f>
        <v>0</v>
      </c>
      <c r="AD8" s="315">
        <f t="shared" ref="AD8:AD71" si="9">P8-AC8</f>
        <v>0</v>
      </c>
      <c r="AE8" s="331">
        <f>VLOOKUP(J8,'[15]6'!$B$6:$F$119,5,0)</f>
        <v>0</v>
      </c>
    </row>
    <row r="9" ht="19.5" customHeight="1" spans="1:32">
      <c r="A9" s="73">
        <v>2</v>
      </c>
      <c r="B9" s="73" t="s">
        <v>613</v>
      </c>
      <c r="C9" s="246">
        <v>186312</v>
      </c>
      <c r="D9" s="74" t="s">
        <v>531</v>
      </c>
      <c r="E9" s="73" t="s">
        <v>614</v>
      </c>
      <c r="F9" s="73" t="s">
        <v>615</v>
      </c>
      <c r="G9" s="73">
        <v>1407110471</v>
      </c>
      <c r="H9" s="247" t="str">
        <f>VLOOKUP(G9,'[11]List chuẩn'!$C$2:$E$514,2,0)</f>
        <v>Trịnh Thị Thanh Hà</v>
      </c>
      <c r="I9" s="646" t="s">
        <v>616</v>
      </c>
      <c r="J9" s="73" t="s">
        <v>614</v>
      </c>
      <c r="K9" s="252">
        <v>1407110471</v>
      </c>
      <c r="L9" s="291">
        <f>VLOOKUP(J9,'[15]6'!$B$6:$C$119,2,0)</f>
        <v>2736</v>
      </c>
      <c r="M9" s="292">
        <f>+L9+L10</f>
        <v>4006</v>
      </c>
      <c r="N9" s="293">
        <v>2730</v>
      </c>
      <c r="O9" s="292">
        <f>+N9+N10</f>
        <v>3990</v>
      </c>
      <c r="P9" s="294">
        <f>(L9-N9)+(L10-N10)</f>
        <v>16</v>
      </c>
      <c r="Q9" s="313">
        <f t="shared" si="1"/>
        <v>10</v>
      </c>
      <c r="R9" s="313">
        <f t="shared" si="2"/>
        <v>6</v>
      </c>
      <c r="S9" s="313">
        <f t="shared" si="3"/>
        <v>0</v>
      </c>
      <c r="T9" s="313">
        <f t="shared" si="4"/>
        <v>0</v>
      </c>
      <c r="U9" s="314">
        <f t="shared" si="5"/>
        <v>111764</v>
      </c>
      <c r="V9" s="314">
        <f t="shared" si="6"/>
        <v>5588</v>
      </c>
      <c r="W9" s="315">
        <f t="shared" si="7"/>
        <v>11176.4</v>
      </c>
      <c r="X9" s="316">
        <f t="shared" si="8"/>
        <v>128528</v>
      </c>
      <c r="Y9" s="329">
        <v>128528</v>
      </c>
      <c r="Z9" s="315">
        <f t="shared" ref="Z9:Z71" si="10">X9+Y9</f>
        <v>257056</v>
      </c>
      <c r="AA9" s="330">
        <f>VLOOKUP(J9,'[14]WC villa 1'!$J$7:$X$120,15,0)</f>
        <v>128528</v>
      </c>
      <c r="AB9" s="315">
        <f>X9-AA9</f>
        <v>0</v>
      </c>
      <c r="AC9" s="330">
        <f>VLOOKUP(J9,'[14]WC villa 1'!$J$7:$P$120,7,0)</f>
        <v>16</v>
      </c>
      <c r="AD9" s="315">
        <f t="shared" si="9"/>
        <v>0</v>
      </c>
      <c r="AE9" s="331">
        <f>VLOOKUP(J9,'[15]6'!$B$6:$F$119,5,0)</f>
        <v>0</v>
      </c>
      <c r="AF9" s="233"/>
    </row>
    <row r="10" customFormat="1" ht="19.5" customHeight="1" spans="1:31">
      <c r="A10" s="248"/>
      <c r="B10" s="248" t="s">
        <v>617</v>
      </c>
      <c r="C10" s="249">
        <v>271574</v>
      </c>
      <c r="D10" s="74" t="s">
        <v>531</v>
      </c>
      <c r="E10" s="248" t="str">
        <f>D10</f>
        <v>D02</v>
      </c>
      <c r="F10" s="248"/>
      <c r="G10" s="250"/>
      <c r="H10" s="247"/>
      <c r="I10" s="248"/>
      <c r="J10" s="295" t="str">
        <f>J9&amp;" HD2"</f>
        <v>02 Villa D HD2</v>
      </c>
      <c r="K10" s="254"/>
      <c r="L10" s="291">
        <f>VLOOKUP(J10,'[15]6'!$B$6:$C$119,2,0)</f>
        <v>1270</v>
      </c>
      <c r="M10" s="296"/>
      <c r="N10" s="293">
        <v>1260</v>
      </c>
      <c r="O10" s="296"/>
      <c r="P10" s="294"/>
      <c r="Q10" s="313">
        <f t="shared" si="1"/>
        <v>0</v>
      </c>
      <c r="R10" s="313">
        <f t="shared" si="2"/>
        <v>0</v>
      </c>
      <c r="S10" s="313">
        <f t="shared" si="3"/>
        <v>0</v>
      </c>
      <c r="T10" s="313">
        <f t="shared" si="4"/>
        <v>0</v>
      </c>
      <c r="U10" s="314">
        <f t="shared" si="5"/>
        <v>0</v>
      </c>
      <c r="V10" s="314">
        <f t="shared" si="6"/>
        <v>0</v>
      </c>
      <c r="W10" s="315">
        <f t="shared" si="7"/>
        <v>0</v>
      </c>
      <c r="X10" s="316">
        <f t="shared" si="8"/>
        <v>0</v>
      </c>
      <c r="Y10" s="329"/>
      <c r="Z10" s="315"/>
      <c r="AA10" s="330">
        <f>VLOOKUP(J10,'[14]WC villa 1'!$J$7:$X$120,15,0)</f>
        <v>0</v>
      </c>
      <c r="AB10" s="315"/>
      <c r="AC10" s="330">
        <f>VLOOKUP(J10,'[14]WC villa 1'!$J$7:$P$120,7,0)</f>
        <v>0</v>
      </c>
      <c r="AD10" s="315">
        <f t="shared" si="9"/>
        <v>0</v>
      </c>
      <c r="AE10" s="331">
        <f>VLOOKUP(J10,'[15]6'!$B$6:$F$119,5,0)</f>
        <v>0</v>
      </c>
    </row>
    <row r="11" ht="19.5" customHeight="1" spans="1:32">
      <c r="A11" s="73">
        <v>3</v>
      </c>
      <c r="B11" s="73" t="s">
        <v>618</v>
      </c>
      <c r="C11" s="246">
        <v>404963</v>
      </c>
      <c r="D11" s="74" t="s">
        <v>532</v>
      </c>
      <c r="E11" s="73" t="s">
        <v>619</v>
      </c>
      <c r="F11" s="73" t="s">
        <v>620</v>
      </c>
      <c r="G11" s="73">
        <v>1407110459</v>
      </c>
      <c r="H11" s="247" t="str">
        <f>VLOOKUP(G11,'[11]List chuẩn'!$C$2:$E$514,2,0)</f>
        <v>Trần Thị Thắm</v>
      </c>
      <c r="I11" s="646" t="s">
        <v>621</v>
      </c>
      <c r="J11" s="73" t="s">
        <v>619</v>
      </c>
      <c r="K11" s="252">
        <v>1407110459</v>
      </c>
      <c r="L11" s="291">
        <f>VLOOKUP(J11,'[15]6'!$B$6:$C$119,2,0)</f>
        <v>5669</v>
      </c>
      <c r="M11" s="292">
        <f>+L11+L12</f>
        <v>5799</v>
      </c>
      <c r="N11" s="293">
        <v>5658</v>
      </c>
      <c r="O11" s="292">
        <f>+N11+N12</f>
        <v>5788</v>
      </c>
      <c r="P11" s="294">
        <f>(L11-N11)+(L12-N12)</f>
        <v>11</v>
      </c>
      <c r="Q11" s="313">
        <f t="shared" si="1"/>
        <v>10</v>
      </c>
      <c r="R11" s="313">
        <f t="shared" si="2"/>
        <v>1</v>
      </c>
      <c r="S11" s="313">
        <f t="shared" si="3"/>
        <v>0</v>
      </c>
      <c r="T11" s="313">
        <f t="shared" si="4"/>
        <v>0</v>
      </c>
      <c r="U11" s="314">
        <f t="shared" si="5"/>
        <v>73144</v>
      </c>
      <c r="V11" s="314">
        <f t="shared" si="6"/>
        <v>3657</v>
      </c>
      <c r="W11" s="315">
        <f t="shared" si="7"/>
        <v>7314.4</v>
      </c>
      <c r="X11" s="316">
        <f t="shared" si="8"/>
        <v>84115</v>
      </c>
      <c r="Y11" s="329">
        <v>0</v>
      </c>
      <c r="Z11" s="315">
        <f t="shared" si="10"/>
        <v>84115</v>
      </c>
      <c r="AA11" s="330">
        <f>VLOOKUP(J11,'[14]WC villa 1'!$J$7:$X$120,15,0)</f>
        <v>60187</v>
      </c>
      <c r="AB11" s="315">
        <f>X11-AA11</f>
        <v>23928</v>
      </c>
      <c r="AC11" s="330">
        <f>VLOOKUP(J11,'[14]WC villa 1'!$J$7:$P$120,7,0)</f>
        <v>8</v>
      </c>
      <c r="AD11" s="315">
        <f t="shared" si="9"/>
        <v>3</v>
      </c>
      <c r="AE11" s="331">
        <f>VLOOKUP(J11,'[15]6'!$B$6:$F$119,5,0)</f>
        <v>0</v>
      </c>
      <c r="AF11" s="233"/>
    </row>
    <row r="12" customFormat="1" ht="19.5" customHeight="1" spans="1:31">
      <c r="A12" s="248"/>
      <c r="B12" s="248" t="s">
        <v>622</v>
      </c>
      <c r="C12" s="249">
        <v>271860</v>
      </c>
      <c r="D12" s="74" t="s">
        <v>532</v>
      </c>
      <c r="E12" s="248" t="str">
        <f>D12</f>
        <v>D03</v>
      </c>
      <c r="F12" s="248"/>
      <c r="G12" s="250"/>
      <c r="H12" s="247"/>
      <c r="I12" s="248"/>
      <c r="J12" s="295" t="str">
        <f>J11&amp;" HD2"</f>
        <v>03 Villa D HD2</v>
      </c>
      <c r="K12" s="254"/>
      <c r="L12" s="291">
        <f>VLOOKUP(J12,'[15]6'!$B$6:$C$119,2,0)</f>
        <v>130</v>
      </c>
      <c r="M12" s="296"/>
      <c r="N12" s="293">
        <v>130</v>
      </c>
      <c r="O12" s="296"/>
      <c r="P12" s="294"/>
      <c r="Q12" s="313">
        <f t="shared" si="1"/>
        <v>0</v>
      </c>
      <c r="R12" s="313">
        <f t="shared" si="2"/>
        <v>0</v>
      </c>
      <c r="S12" s="313">
        <f t="shared" si="3"/>
        <v>0</v>
      </c>
      <c r="T12" s="313">
        <f t="shared" si="4"/>
        <v>0</v>
      </c>
      <c r="U12" s="314">
        <f t="shared" si="5"/>
        <v>0</v>
      </c>
      <c r="V12" s="314">
        <f t="shared" si="6"/>
        <v>0</v>
      </c>
      <c r="W12" s="315">
        <f t="shared" si="7"/>
        <v>0</v>
      </c>
      <c r="X12" s="316">
        <f t="shared" si="8"/>
        <v>0</v>
      </c>
      <c r="Y12" s="329"/>
      <c r="Z12" s="315"/>
      <c r="AA12" s="330">
        <f>VLOOKUP(J12,'[14]WC villa 1'!$J$7:$X$120,15,0)</f>
        <v>0</v>
      </c>
      <c r="AB12" s="315"/>
      <c r="AC12" s="330">
        <f>VLOOKUP(J12,'[14]WC villa 1'!$J$7:$P$120,7,0)</f>
        <v>0</v>
      </c>
      <c r="AD12" s="315">
        <f t="shared" si="9"/>
        <v>0</v>
      </c>
      <c r="AE12" s="331">
        <f>VLOOKUP(J12,'[15]6'!$B$6:$F$119,5,0)</f>
        <v>0</v>
      </c>
    </row>
    <row r="13" ht="19.5" customHeight="1" spans="1:31">
      <c r="A13" s="251"/>
      <c r="B13" s="252" t="s">
        <v>623</v>
      </c>
      <c r="C13" s="246">
        <v>9048270</v>
      </c>
      <c r="D13" s="74" t="s">
        <v>533</v>
      </c>
      <c r="E13" s="73" t="s">
        <v>624</v>
      </c>
      <c r="F13" s="73">
        <v>9261</v>
      </c>
      <c r="G13" s="73">
        <v>1407110503</v>
      </c>
      <c r="H13" s="247" t="str">
        <f>VLOOKUP(G13,'[11]List chuẩn'!$C$2:$E$514,2,0)</f>
        <v>Nguyễn Quang Huy</v>
      </c>
      <c r="I13" s="645" t="s">
        <v>625</v>
      </c>
      <c r="J13" s="252" t="s">
        <v>624</v>
      </c>
      <c r="K13" s="252">
        <v>1407110503</v>
      </c>
      <c r="L13" s="291">
        <f>VLOOKUP(J13,'[15]6'!$B$6:$C$119,2,0)</f>
        <v>0</v>
      </c>
      <c r="M13" s="292">
        <f>+L13+L14</f>
        <v>734</v>
      </c>
      <c r="N13" s="293">
        <v>0</v>
      </c>
      <c r="O13" s="292">
        <f>+N13+N14</f>
        <v>712</v>
      </c>
      <c r="P13" s="294">
        <f>(L13-N13)+(L14-N14)</f>
        <v>22</v>
      </c>
      <c r="Q13" s="313">
        <f t="shared" si="1"/>
        <v>10</v>
      </c>
      <c r="R13" s="313">
        <f t="shared" si="2"/>
        <v>10</v>
      </c>
      <c r="S13" s="313">
        <f t="shared" si="3"/>
        <v>2</v>
      </c>
      <c r="T13" s="313">
        <f t="shared" si="4"/>
        <v>0</v>
      </c>
      <c r="U13" s="314">
        <f t="shared" si="5"/>
        <v>161648</v>
      </c>
      <c r="V13" s="314">
        <f t="shared" si="6"/>
        <v>8082</v>
      </c>
      <c r="W13" s="315">
        <f t="shared" si="7"/>
        <v>16164.8</v>
      </c>
      <c r="X13" s="316">
        <f t="shared" si="8"/>
        <v>185895</v>
      </c>
      <c r="Y13" s="329">
        <v>0</v>
      </c>
      <c r="Z13" s="315">
        <f t="shared" si="10"/>
        <v>185895</v>
      </c>
      <c r="AA13" s="330">
        <f>VLOOKUP(J13,'[14]WC villa 1'!$J$7:$X$120,15,0)</f>
        <v>164059</v>
      </c>
      <c r="AB13" s="315">
        <f>X13-AA13</f>
        <v>21836</v>
      </c>
      <c r="AC13" s="330">
        <f>VLOOKUP(J13,'[14]WC villa 1'!$J$7:$P$120,7,0)</f>
        <v>20</v>
      </c>
      <c r="AD13" s="315">
        <f t="shared" si="9"/>
        <v>2</v>
      </c>
      <c r="AE13" s="331">
        <f>VLOOKUP(J13,'[15]6'!$B$6:$F$119,5,0)</f>
        <v>0</v>
      </c>
    </row>
    <row r="14" ht="19.5" customHeight="1" spans="1:31">
      <c r="A14" s="253"/>
      <c r="B14" s="254"/>
      <c r="C14" s="249"/>
      <c r="D14" s="74" t="s">
        <v>533</v>
      </c>
      <c r="E14" s="248" t="str">
        <f>D14</f>
        <v>D04</v>
      </c>
      <c r="F14" s="250"/>
      <c r="G14" s="250"/>
      <c r="H14" s="247"/>
      <c r="I14" s="254"/>
      <c r="J14" s="295" t="str">
        <f>J13&amp;" HD2"</f>
        <v>04 Villa D HD2</v>
      </c>
      <c r="K14" s="254"/>
      <c r="L14" s="291">
        <f>VLOOKUP(J14,'[15]6'!$B$6:$C$119,2,0)</f>
        <v>734</v>
      </c>
      <c r="M14" s="296"/>
      <c r="N14" s="293">
        <v>712</v>
      </c>
      <c r="O14" s="296"/>
      <c r="P14" s="294"/>
      <c r="Q14" s="313">
        <f t="shared" si="1"/>
        <v>0</v>
      </c>
      <c r="R14" s="313">
        <f t="shared" si="2"/>
        <v>0</v>
      </c>
      <c r="S14" s="313">
        <f t="shared" si="3"/>
        <v>0</v>
      </c>
      <c r="T14" s="313">
        <f t="shared" si="4"/>
        <v>0</v>
      </c>
      <c r="U14" s="314">
        <f t="shared" si="5"/>
        <v>0</v>
      </c>
      <c r="V14" s="314">
        <f t="shared" si="6"/>
        <v>0</v>
      </c>
      <c r="W14" s="315">
        <f t="shared" si="7"/>
        <v>0</v>
      </c>
      <c r="X14" s="316">
        <f t="shared" si="8"/>
        <v>0</v>
      </c>
      <c r="Y14" s="329"/>
      <c r="Z14" s="315"/>
      <c r="AA14" s="330">
        <f>VLOOKUP(J14,'[14]WC villa 1'!$J$7:$X$120,15,0)</f>
        <v>0</v>
      </c>
      <c r="AB14" s="315"/>
      <c r="AC14" s="330">
        <f>VLOOKUP(J14,'[14]WC villa 1'!$J$7:$P$120,7,0)</f>
        <v>0</v>
      </c>
      <c r="AD14" s="315">
        <f t="shared" si="9"/>
        <v>0</v>
      </c>
      <c r="AE14" s="331">
        <f>VLOOKUP(J14,'[15]6'!$B$6:$F$119,5,0)</f>
        <v>0</v>
      </c>
    </row>
    <row r="15" ht="19.5" customHeight="1" spans="1:32">
      <c r="A15" s="73">
        <v>4</v>
      </c>
      <c r="B15" s="73" t="s">
        <v>626</v>
      </c>
      <c r="C15" s="246">
        <v>404587</v>
      </c>
      <c r="D15" s="74" t="s">
        <v>534</v>
      </c>
      <c r="E15" s="73" t="s">
        <v>627</v>
      </c>
      <c r="F15" s="73" t="s">
        <v>628</v>
      </c>
      <c r="G15" s="73">
        <v>1407111482</v>
      </c>
      <c r="H15" s="247" t="str">
        <f>VLOOKUP(G15,'[11]List chuẩn'!$C$2:$E$514,2,0)</f>
        <v>Nguyễn Thiện Thu Thủy</v>
      </c>
      <c r="I15" s="646" t="s">
        <v>629</v>
      </c>
      <c r="J15" s="73" t="s">
        <v>627</v>
      </c>
      <c r="K15" s="252">
        <v>1407111482</v>
      </c>
      <c r="L15" s="291">
        <f>VLOOKUP(J15,'[15]6'!$B$6:$C$119,2,0)</f>
        <v>1422</v>
      </c>
      <c r="M15" s="292">
        <f>+L15+L16</f>
        <v>2339</v>
      </c>
      <c r="N15" s="293">
        <v>1387</v>
      </c>
      <c r="O15" s="292">
        <f>+N15+N16</f>
        <v>2298</v>
      </c>
      <c r="P15" s="294">
        <f>(L15-N15)+(L16-N16)</f>
        <v>41</v>
      </c>
      <c r="Q15" s="313">
        <f t="shared" si="1"/>
        <v>10</v>
      </c>
      <c r="R15" s="313">
        <f t="shared" si="2"/>
        <v>10</v>
      </c>
      <c r="S15" s="313">
        <f t="shared" si="3"/>
        <v>10</v>
      </c>
      <c r="T15" s="313">
        <f t="shared" si="4"/>
        <v>11</v>
      </c>
      <c r="U15" s="314">
        <f t="shared" si="5"/>
        <v>429506</v>
      </c>
      <c r="V15" s="314">
        <f t="shared" si="6"/>
        <v>21475</v>
      </c>
      <c r="W15" s="315">
        <f t="shared" si="7"/>
        <v>42950.6</v>
      </c>
      <c r="X15" s="316">
        <f t="shared" si="8"/>
        <v>493932</v>
      </c>
      <c r="Y15" s="329">
        <v>0</v>
      </c>
      <c r="Z15" s="315">
        <f t="shared" si="10"/>
        <v>493932</v>
      </c>
      <c r="AA15" s="330">
        <f>VLOOKUP(J15,'[14]WC villa 1'!$J$7:$X$120,15,0)</f>
        <v>694561</v>
      </c>
      <c r="AB15" s="315">
        <f>X15-AA15</f>
        <v>-200629</v>
      </c>
      <c r="AC15" s="330">
        <f>VLOOKUP(J15,'[14]WC villa 1'!$J$7:$P$120,7,0)</f>
        <v>51</v>
      </c>
      <c r="AD15" s="315">
        <f t="shared" si="9"/>
        <v>-10</v>
      </c>
      <c r="AE15" s="331" t="str">
        <f>VLOOKUP(J15,'[15]6'!$B$6:$F$119,5,0)</f>
        <v>Ngày 3/7 Mr.Ngọc đã kiểm tra lại chỉ số đồng hồ đúng. Khách HQ OK</v>
      </c>
      <c r="AF15" s="233"/>
    </row>
    <row r="16" customFormat="1" ht="19.5" customHeight="1" spans="1:31">
      <c r="A16" s="248"/>
      <c r="B16" s="248" t="s">
        <v>630</v>
      </c>
      <c r="C16" s="249">
        <v>186595</v>
      </c>
      <c r="D16" s="74" t="s">
        <v>534</v>
      </c>
      <c r="E16" s="248" t="str">
        <f>D16</f>
        <v>D05</v>
      </c>
      <c r="F16" s="255"/>
      <c r="G16" s="250"/>
      <c r="H16" s="247"/>
      <c r="I16" s="248"/>
      <c r="J16" s="295" t="str">
        <f>J15&amp;" HD2"</f>
        <v>05 Villa D HD2</v>
      </c>
      <c r="K16" s="254"/>
      <c r="L16" s="291">
        <f>VLOOKUP(J16,'[15]6'!$B$6:$C$119,2,0)</f>
        <v>917</v>
      </c>
      <c r="M16" s="296"/>
      <c r="N16" s="293">
        <v>911</v>
      </c>
      <c r="O16" s="296"/>
      <c r="P16" s="294"/>
      <c r="Q16" s="313">
        <f t="shared" si="1"/>
        <v>0</v>
      </c>
      <c r="R16" s="313">
        <f t="shared" si="2"/>
        <v>0</v>
      </c>
      <c r="S16" s="313">
        <f t="shared" si="3"/>
        <v>0</v>
      </c>
      <c r="T16" s="313">
        <f t="shared" si="4"/>
        <v>0</v>
      </c>
      <c r="U16" s="314">
        <f t="shared" si="5"/>
        <v>0</v>
      </c>
      <c r="V16" s="314">
        <f t="shared" si="6"/>
        <v>0</v>
      </c>
      <c r="W16" s="315">
        <f t="shared" si="7"/>
        <v>0</v>
      </c>
      <c r="X16" s="316">
        <f t="shared" si="8"/>
        <v>0</v>
      </c>
      <c r="Y16" s="329"/>
      <c r="Z16" s="315"/>
      <c r="AA16" s="330">
        <f>VLOOKUP(J16,'[14]WC villa 1'!$J$7:$X$120,15,0)</f>
        <v>0</v>
      </c>
      <c r="AB16" s="315"/>
      <c r="AC16" s="330">
        <f>VLOOKUP(J16,'[14]WC villa 1'!$J$7:$P$120,7,0)</f>
        <v>0</v>
      </c>
      <c r="AD16" s="315">
        <f t="shared" si="9"/>
        <v>0</v>
      </c>
      <c r="AE16" s="331">
        <f>VLOOKUP(J16,'[15]6'!$B$6:$F$119,5,0)</f>
        <v>0</v>
      </c>
    </row>
    <row r="17" ht="19.5" customHeight="1" spans="1:32">
      <c r="A17" s="73">
        <v>5</v>
      </c>
      <c r="B17" s="73" t="s">
        <v>631</v>
      </c>
      <c r="C17" s="246">
        <v>186279</v>
      </c>
      <c r="D17" s="74" t="s">
        <v>535</v>
      </c>
      <c r="E17" s="73" t="s">
        <v>632</v>
      </c>
      <c r="F17" s="73" t="s">
        <v>633</v>
      </c>
      <c r="G17" s="73">
        <v>1407110461</v>
      </c>
      <c r="H17" s="247" t="str">
        <f>VLOOKUP(G17,'[11]List chuẩn'!$C$2:$E$514,2,0)</f>
        <v>Nguyễn Thị Thu Yến</v>
      </c>
      <c r="I17" s="646" t="s">
        <v>634</v>
      </c>
      <c r="J17" s="73" t="s">
        <v>632</v>
      </c>
      <c r="K17" s="252">
        <v>1407110461</v>
      </c>
      <c r="L17" s="291">
        <f>VLOOKUP(J17,'[15]6'!$B$6:$C$119,2,0)</f>
        <v>0</v>
      </c>
      <c r="M17" s="292">
        <f>+L17+L18</f>
        <v>7435</v>
      </c>
      <c r="N17" s="293">
        <v>0</v>
      </c>
      <c r="O17" s="292">
        <f>+N17+N18</f>
        <v>7376</v>
      </c>
      <c r="P17" s="294">
        <f>(L17-N17)+(L18-N18)</f>
        <v>59</v>
      </c>
      <c r="Q17" s="313">
        <f t="shared" si="1"/>
        <v>10</v>
      </c>
      <c r="R17" s="313">
        <f t="shared" si="2"/>
        <v>10</v>
      </c>
      <c r="S17" s="313">
        <f t="shared" si="3"/>
        <v>10</v>
      </c>
      <c r="T17" s="313">
        <f t="shared" si="4"/>
        <v>29</v>
      </c>
      <c r="U17" s="314">
        <f t="shared" si="5"/>
        <v>743534</v>
      </c>
      <c r="V17" s="314">
        <f t="shared" si="6"/>
        <v>37177</v>
      </c>
      <c r="W17" s="315">
        <f t="shared" si="7"/>
        <v>74353.4</v>
      </c>
      <c r="X17" s="316">
        <f t="shared" si="8"/>
        <v>855064</v>
      </c>
      <c r="Y17" s="329">
        <v>0</v>
      </c>
      <c r="Z17" s="315">
        <f t="shared" si="10"/>
        <v>855064</v>
      </c>
      <c r="AA17" s="330">
        <f>VLOOKUP(J17,'[14]WC villa 1'!$J$7:$X$120,15,0)</f>
        <v>1055693</v>
      </c>
      <c r="AB17" s="315">
        <f>X17-AA17</f>
        <v>-200629</v>
      </c>
      <c r="AC17" s="330">
        <f>VLOOKUP(J17,'[14]WC villa 1'!$J$7:$P$120,7,0)</f>
        <v>69</v>
      </c>
      <c r="AD17" s="315">
        <f t="shared" si="9"/>
        <v>-10</v>
      </c>
      <c r="AE17" s="331" t="str">
        <f>VLOOKUP(J17,'[15]6'!$B$6:$F$119,5,0)</f>
        <v>Ngày 3/7 Mr.Ngọc đã kiểm tra lại chỉ số đồng hồ đúng.</v>
      </c>
      <c r="AF17" s="233"/>
    </row>
    <row r="18" customFormat="1" ht="19.5" customHeight="1" spans="1:31">
      <c r="A18" s="256"/>
      <c r="B18" s="248" t="s">
        <v>635</v>
      </c>
      <c r="C18" s="249">
        <v>344603</v>
      </c>
      <c r="D18" s="74" t="s">
        <v>535</v>
      </c>
      <c r="E18" s="248" t="str">
        <f>D18</f>
        <v>D06</v>
      </c>
      <c r="F18" s="248"/>
      <c r="G18" s="250"/>
      <c r="H18" s="247"/>
      <c r="I18" s="248"/>
      <c r="J18" s="295" t="str">
        <f>J17&amp;" HD2"</f>
        <v>06 Villa D HD2</v>
      </c>
      <c r="K18" s="254"/>
      <c r="L18" s="291">
        <f>VLOOKUP(J18,'[15]6'!$B$6:$C$119,2,0)</f>
        <v>7435</v>
      </c>
      <c r="M18" s="296"/>
      <c r="N18" s="293">
        <v>7376</v>
      </c>
      <c r="O18" s="296"/>
      <c r="P18" s="294"/>
      <c r="Q18" s="313">
        <f t="shared" si="1"/>
        <v>0</v>
      </c>
      <c r="R18" s="313">
        <f t="shared" si="2"/>
        <v>0</v>
      </c>
      <c r="S18" s="313">
        <f t="shared" si="3"/>
        <v>0</v>
      </c>
      <c r="T18" s="313">
        <f t="shared" si="4"/>
        <v>0</v>
      </c>
      <c r="U18" s="314">
        <f t="shared" si="5"/>
        <v>0</v>
      </c>
      <c r="V18" s="314">
        <f t="shared" si="6"/>
        <v>0</v>
      </c>
      <c r="W18" s="315">
        <f t="shared" si="7"/>
        <v>0</v>
      </c>
      <c r="X18" s="316">
        <f t="shared" si="8"/>
        <v>0</v>
      </c>
      <c r="Y18" s="329"/>
      <c r="Z18" s="315"/>
      <c r="AA18" s="330">
        <f>VLOOKUP(J18,'[14]WC villa 1'!$J$7:$X$120,15,0)</f>
        <v>0</v>
      </c>
      <c r="AB18" s="315"/>
      <c r="AC18" s="330">
        <f>VLOOKUP(J18,'[14]WC villa 1'!$J$7:$P$120,7,0)</f>
        <v>0</v>
      </c>
      <c r="AD18" s="315">
        <f t="shared" si="9"/>
        <v>0</v>
      </c>
      <c r="AE18" s="331">
        <f>VLOOKUP(J18,'[15]6'!$B$6:$F$119,5,0)</f>
        <v>0</v>
      </c>
    </row>
    <row r="19" ht="19.5" customHeight="1" spans="1:32">
      <c r="A19" s="257">
        <v>6</v>
      </c>
      <c r="B19" s="257" t="s">
        <v>636</v>
      </c>
      <c r="C19" s="246">
        <v>5186601</v>
      </c>
      <c r="D19" s="74" t="s">
        <v>536</v>
      </c>
      <c r="E19" s="73" t="s">
        <v>637</v>
      </c>
      <c r="F19" s="73" t="s">
        <v>638</v>
      </c>
      <c r="G19" s="73">
        <v>1407111467</v>
      </c>
      <c r="H19" s="247" t="str">
        <f>VLOOKUP(G19,'[11]List chuẩn'!$C$2:$E$514,2,0)</f>
        <v>Đặng Thị Hoàn</v>
      </c>
      <c r="I19" s="73" t="s">
        <v>639</v>
      </c>
      <c r="J19" s="73" t="s">
        <v>637</v>
      </c>
      <c r="K19" s="252">
        <v>1407111467</v>
      </c>
      <c r="L19" s="291">
        <f>VLOOKUP(J19,'[15]6'!$B$6:$C$119,2,0)</f>
        <v>39</v>
      </c>
      <c r="M19" s="292">
        <f>+L19+L20</f>
        <v>7575</v>
      </c>
      <c r="N19" s="293">
        <v>39</v>
      </c>
      <c r="O19" s="292">
        <f>+N19+N20</f>
        <v>7559</v>
      </c>
      <c r="P19" s="294">
        <f>(L19-N19)+(L20-N20)</f>
        <v>16</v>
      </c>
      <c r="Q19" s="313">
        <f t="shared" si="1"/>
        <v>10</v>
      </c>
      <c r="R19" s="313">
        <f t="shared" si="2"/>
        <v>6</v>
      </c>
      <c r="S19" s="313">
        <f t="shared" si="3"/>
        <v>0</v>
      </c>
      <c r="T19" s="313">
        <f t="shared" si="4"/>
        <v>0</v>
      </c>
      <c r="U19" s="314">
        <f t="shared" si="5"/>
        <v>111764</v>
      </c>
      <c r="V19" s="314">
        <f t="shared" si="6"/>
        <v>5588</v>
      </c>
      <c r="W19" s="315">
        <f t="shared" si="7"/>
        <v>11176.4</v>
      </c>
      <c r="X19" s="316">
        <f t="shared" si="8"/>
        <v>128528</v>
      </c>
      <c r="Y19" s="329">
        <v>0</v>
      </c>
      <c r="Z19" s="315">
        <f t="shared" si="10"/>
        <v>128528</v>
      </c>
      <c r="AA19" s="330">
        <f>VLOOKUP(J19,'[14]WC villa 1'!$J$7:$X$120,15,0)</f>
        <v>110764</v>
      </c>
      <c r="AB19" s="315">
        <f>X19-AA19</f>
        <v>17764</v>
      </c>
      <c r="AC19" s="330">
        <f>VLOOKUP(J19,'[14]WC villa 1'!$J$7:$P$120,7,0)</f>
        <v>14</v>
      </c>
      <c r="AD19" s="315">
        <f t="shared" si="9"/>
        <v>2</v>
      </c>
      <c r="AE19" s="331">
        <f>VLOOKUP(J19,'[15]6'!$B$6:$F$119,5,0)</f>
        <v>0</v>
      </c>
      <c r="AF19" s="233"/>
    </row>
    <row r="20" customFormat="1" ht="19.5" customHeight="1" spans="1:31">
      <c r="A20" s="258"/>
      <c r="B20" s="258" t="s">
        <v>640</v>
      </c>
      <c r="C20" s="249">
        <v>5404975</v>
      </c>
      <c r="D20" s="74" t="s">
        <v>536</v>
      </c>
      <c r="E20" s="248" t="str">
        <f>D20</f>
        <v>D07</v>
      </c>
      <c r="F20" s="248"/>
      <c r="G20" s="250"/>
      <c r="H20" s="247"/>
      <c r="I20" s="248"/>
      <c r="J20" s="295" t="str">
        <f>J19&amp;" HD2"</f>
        <v>07 Villa D HD2</v>
      </c>
      <c r="K20" s="254"/>
      <c r="L20" s="291">
        <f>VLOOKUP(J20,'[15]6'!$B$6:$C$119,2,0)</f>
        <v>7536</v>
      </c>
      <c r="M20" s="296"/>
      <c r="N20" s="293">
        <v>7520</v>
      </c>
      <c r="O20" s="296"/>
      <c r="P20" s="294"/>
      <c r="Q20" s="313">
        <f t="shared" si="1"/>
        <v>0</v>
      </c>
      <c r="R20" s="313">
        <f t="shared" si="2"/>
        <v>0</v>
      </c>
      <c r="S20" s="313">
        <f t="shared" si="3"/>
        <v>0</v>
      </c>
      <c r="T20" s="313">
        <f t="shared" si="4"/>
        <v>0</v>
      </c>
      <c r="U20" s="314">
        <f t="shared" si="5"/>
        <v>0</v>
      </c>
      <c r="V20" s="314">
        <f t="shared" si="6"/>
        <v>0</v>
      </c>
      <c r="W20" s="315">
        <f t="shared" si="7"/>
        <v>0</v>
      </c>
      <c r="X20" s="316">
        <f t="shared" si="8"/>
        <v>0</v>
      </c>
      <c r="Y20" s="329"/>
      <c r="Z20" s="315"/>
      <c r="AA20" s="330">
        <f>VLOOKUP(J20,'[14]WC villa 1'!$J$7:$X$120,15,0)</f>
        <v>0</v>
      </c>
      <c r="AB20" s="315"/>
      <c r="AC20" s="330">
        <f>VLOOKUP(J20,'[14]WC villa 1'!$J$7:$P$120,7,0)</f>
        <v>0</v>
      </c>
      <c r="AD20" s="315">
        <f t="shared" si="9"/>
        <v>0</v>
      </c>
      <c r="AE20" s="331">
        <f>VLOOKUP(J20,'[15]6'!$B$6:$F$119,5,0)</f>
        <v>0</v>
      </c>
    </row>
    <row r="21" ht="19.5" customHeight="1" spans="1:32">
      <c r="A21" s="259">
        <v>7</v>
      </c>
      <c r="B21" s="259" t="s">
        <v>641</v>
      </c>
      <c r="C21" s="260">
        <v>5404764</v>
      </c>
      <c r="D21" s="261" t="s">
        <v>537</v>
      </c>
      <c r="E21" s="259" t="s">
        <v>642</v>
      </c>
      <c r="F21" s="259" t="s">
        <v>643</v>
      </c>
      <c r="G21" s="259">
        <v>1407110462</v>
      </c>
      <c r="H21" s="247" t="str">
        <f>VLOOKUP(G21,'[11]List chuẩn'!$C$2:$E$514,2,0)</f>
        <v>Nguyễn Ngọc Minh</v>
      </c>
      <c r="I21" s="297" t="s">
        <v>644</v>
      </c>
      <c r="J21" s="297" t="s">
        <v>642</v>
      </c>
      <c r="K21" s="298">
        <v>1407110462</v>
      </c>
      <c r="L21" s="291">
        <f>VLOOKUP(J21,'[15]6'!$B$6:$C$119,2,0)</f>
        <v>4611</v>
      </c>
      <c r="M21" s="292">
        <f>+L21+L22</f>
        <v>4742</v>
      </c>
      <c r="N21" s="293">
        <v>4582</v>
      </c>
      <c r="O21" s="292">
        <f>+N21+N22</f>
        <v>4713</v>
      </c>
      <c r="P21" s="294">
        <f>(L21-N21)+(L22-N22)</f>
        <v>29</v>
      </c>
      <c r="Q21" s="313">
        <f t="shared" si="1"/>
        <v>10</v>
      </c>
      <c r="R21" s="313">
        <f t="shared" si="2"/>
        <v>10</v>
      </c>
      <c r="S21" s="313">
        <f t="shared" si="3"/>
        <v>9</v>
      </c>
      <c r="T21" s="313">
        <f t="shared" si="4"/>
        <v>0</v>
      </c>
      <c r="U21" s="314">
        <f t="shared" si="5"/>
        <v>228106</v>
      </c>
      <c r="V21" s="314">
        <f t="shared" si="6"/>
        <v>11405</v>
      </c>
      <c r="W21" s="315">
        <f t="shared" si="7"/>
        <v>22810.6</v>
      </c>
      <c r="X21" s="316">
        <f t="shared" si="8"/>
        <v>262322</v>
      </c>
      <c r="Y21" s="329">
        <v>887281</v>
      </c>
      <c r="Z21" s="315">
        <f t="shared" si="10"/>
        <v>1149603</v>
      </c>
      <c r="AA21" s="330">
        <f>VLOOKUP(J21,'[14]WC villa 1'!$J$7:$X$120,15,0)</f>
        <v>313366</v>
      </c>
      <c r="AB21" s="315">
        <f>X21-AA21</f>
        <v>-51044</v>
      </c>
      <c r="AC21" s="330">
        <f>VLOOKUP(J21,'[14]WC villa 1'!$J$7:$P$120,7,0)</f>
        <v>32</v>
      </c>
      <c r="AD21" s="315">
        <f t="shared" si="9"/>
        <v>-3</v>
      </c>
      <c r="AE21" s="331">
        <f>VLOOKUP(J21,'[15]6'!$B$6:$F$119,5,0)</f>
        <v>0</v>
      </c>
      <c r="AF21" s="233"/>
    </row>
    <row r="22" customFormat="1" ht="19.5" customHeight="1" spans="1:31">
      <c r="A22" s="248"/>
      <c r="B22" s="248" t="s">
        <v>645</v>
      </c>
      <c r="C22" s="249"/>
      <c r="D22" s="261" t="s">
        <v>537</v>
      </c>
      <c r="E22" s="248" t="str">
        <f>D22</f>
        <v>D08</v>
      </c>
      <c r="F22" s="248"/>
      <c r="G22" s="250"/>
      <c r="H22" s="247"/>
      <c r="I22" s="299"/>
      <c r="J22" s="295" t="str">
        <f>J21&amp;" HD2"</f>
        <v>08 Villa D HD2</v>
      </c>
      <c r="K22" s="254"/>
      <c r="L22" s="291">
        <f>VLOOKUP(J22,'[15]6'!$B$6:$C$119,2,0)</f>
        <v>131</v>
      </c>
      <c r="M22" s="296"/>
      <c r="N22" s="293">
        <v>131</v>
      </c>
      <c r="O22" s="296"/>
      <c r="P22" s="294"/>
      <c r="Q22" s="313">
        <f t="shared" si="1"/>
        <v>0</v>
      </c>
      <c r="R22" s="313">
        <f t="shared" si="2"/>
        <v>0</v>
      </c>
      <c r="S22" s="313">
        <f t="shared" si="3"/>
        <v>0</v>
      </c>
      <c r="T22" s="313">
        <f t="shared" si="4"/>
        <v>0</v>
      </c>
      <c r="U22" s="314">
        <f t="shared" si="5"/>
        <v>0</v>
      </c>
      <c r="V22" s="314">
        <f t="shared" si="6"/>
        <v>0</v>
      </c>
      <c r="W22" s="315">
        <f t="shared" si="7"/>
        <v>0</v>
      </c>
      <c r="X22" s="316">
        <f t="shared" si="8"/>
        <v>0</v>
      </c>
      <c r="Y22" s="329"/>
      <c r="Z22" s="315"/>
      <c r="AA22" s="330">
        <f>VLOOKUP(J22,'[14]WC villa 1'!$J$7:$X$120,15,0)</f>
        <v>0</v>
      </c>
      <c r="AB22" s="315"/>
      <c r="AC22" s="330">
        <f>VLOOKUP(J22,'[14]WC villa 1'!$J$7:$P$120,7,0)</f>
        <v>0</v>
      </c>
      <c r="AD22" s="315">
        <f t="shared" si="9"/>
        <v>0</v>
      </c>
      <c r="AE22" s="331">
        <f>VLOOKUP(J22,'[15]6'!$B$6:$F$119,5,0)</f>
        <v>0</v>
      </c>
    </row>
    <row r="23" s="220" customFormat="1" ht="19.5" customHeight="1" spans="1:32">
      <c r="A23" s="73">
        <v>8</v>
      </c>
      <c r="B23" s="73" t="s">
        <v>646</v>
      </c>
      <c r="C23" s="246">
        <v>405033</v>
      </c>
      <c r="D23" s="74" t="s">
        <v>538</v>
      </c>
      <c r="E23" s="73" t="s">
        <v>647</v>
      </c>
      <c r="F23" s="73" t="s">
        <v>648</v>
      </c>
      <c r="G23" s="73">
        <v>1407110463</v>
      </c>
      <c r="H23" s="247" t="str">
        <f>VLOOKUP(G23,'[11]List chuẩn'!$C$2:$E$514,2,0)</f>
        <v>Phan Thị Quỳnh Lâm</v>
      </c>
      <c r="I23" s="646" t="s">
        <v>649</v>
      </c>
      <c r="J23" s="73" t="s">
        <v>647</v>
      </c>
      <c r="K23" s="251">
        <v>1407110463</v>
      </c>
      <c r="L23" s="291">
        <f>VLOOKUP(J23,'[15]6'!$B$6:$C$119,2,0)</f>
        <v>0</v>
      </c>
      <c r="M23" s="292">
        <f>+L23+L24</f>
        <v>1987</v>
      </c>
      <c r="N23" s="293">
        <v>0</v>
      </c>
      <c r="O23" s="292">
        <f>+N23+N24</f>
        <v>1987</v>
      </c>
      <c r="P23" s="294">
        <f>(L23-N23)+(L24-N24)</f>
        <v>0</v>
      </c>
      <c r="Q23" s="313">
        <f t="shared" si="1"/>
        <v>0</v>
      </c>
      <c r="R23" s="313">
        <f t="shared" si="2"/>
        <v>0</v>
      </c>
      <c r="S23" s="313">
        <f t="shared" si="3"/>
        <v>0</v>
      </c>
      <c r="T23" s="313">
        <f t="shared" si="4"/>
        <v>0</v>
      </c>
      <c r="U23" s="314">
        <f t="shared" si="5"/>
        <v>0</v>
      </c>
      <c r="V23" s="314">
        <f t="shared" si="6"/>
        <v>0</v>
      </c>
      <c r="W23" s="315">
        <f t="shared" si="7"/>
        <v>0</v>
      </c>
      <c r="X23" s="316">
        <f t="shared" si="8"/>
        <v>0</v>
      </c>
      <c r="Y23" s="329">
        <v>22569</v>
      </c>
      <c r="Z23" s="315">
        <f t="shared" si="10"/>
        <v>22569</v>
      </c>
      <c r="AA23" s="330">
        <f>VLOOKUP(J23,'[14]WC villa 1'!$J$7:$X$120,15,0)</f>
        <v>0</v>
      </c>
      <c r="AB23" s="315">
        <f>X23-AA23</f>
        <v>0</v>
      </c>
      <c r="AC23" s="330">
        <f>VLOOKUP(J23,'[14]WC villa 1'!$J$7:$P$120,7,0)</f>
        <v>0</v>
      </c>
      <c r="AD23" s="315">
        <f t="shared" si="9"/>
        <v>0</v>
      </c>
      <c r="AE23" s="331">
        <f>VLOOKUP(J23,'[15]6'!$B$6:$F$119,5,0)</f>
        <v>0</v>
      </c>
      <c r="AF23" s="233"/>
    </row>
    <row r="24" s="221" customFormat="1" ht="19.5" customHeight="1" spans="1:31">
      <c r="A24" s="248"/>
      <c r="B24" s="248" t="s">
        <v>650</v>
      </c>
      <c r="C24" s="249">
        <v>186594</v>
      </c>
      <c r="D24" s="74" t="s">
        <v>538</v>
      </c>
      <c r="E24" s="248" t="str">
        <f>D24</f>
        <v>D09</v>
      </c>
      <c r="F24" s="248"/>
      <c r="G24" s="250"/>
      <c r="H24" s="247"/>
      <c r="I24" s="248"/>
      <c r="J24" s="295" t="str">
        <f>J23&amp;" HD2"</f>
        <v>09 Villa D HD2</v>
      </c>
      <c r="K24" s="254"/>
      <c r="L24" s="291">
        <f>VLOOKUP(J24,'[15]6'!$B$6:$C$119,2,0)</f>
        <v>1987</v>
      </c>
      <c r="M24" s="296"/>
      <c r="N24" s="293">
        <v>1987</v>
      </c>
      <c r="O24" s="296"/>
      <c r="P24" s="294"/>
      <c r="Q24" s="313">
        <f t="shared" si="1"/>
        <v>0</v>
      </c>
      <c r="R24" s="313">
        <f t="shared" si="2"/>
        <v>0</v>
      </c>
      <c r="S24" s="313">
        <f t="shared" si="3"/>
        <v>0</v>
      </c>
      <c r="T24" s="313">
        <f t="shared" si="4"/>
        <v>0</v>
      </c>
      <c r="U24" s="314">
        <f t="shared" si="5"/>
        <v>0</v>
      </c>
      <c r="V24" s="314">
        <f t="shared" si="6"/>
        <v>0</v>
      </c>
      <c r="W24" s="315">
        <f t="shared" si="7"/>
        <v>0</v>
      </c>
      <c r="X24" s="316">
        <f t="shared" si="8"/>
        <v>0</v>
      </c>
      <c r="Y24" s="329"/>
      <c r="Z24" s="315"/>
      <c r="AA24" s="330">
        <f>VLOOKUP(J24,'[14]WC villa 1'!$J$7:$X$120,15,0)</f>
        <v>0</v>
      </c>
      <c r="AB24" s="315"/>
      <c r="AC24" s="330">
        <f>VLOOKUP(J24,'[14]WC villa 1'!$J$7:$P$120,7,0)</f>
        <v>0</v>
      </c>
      <c r="AD24" s="315">
        <f t="shared" si="9"/>
        <v>0</v>
      </c>
      <c r="AE24" s="331">
        <f>VLOOKUP(J24,'[15]6'!$B$6:$F$119,5,0)</f>
        <v>0</v>
      </c>
    </row>
    <row r="25" ht="19.5" customHeight="1" spans="1:32">
      <c r="A25" s="73">
        <v>9</v>
      </c>
      <c r="B25" s="73" t="s">
        <v>651</v>
      </c>
      <c r="C25" s="246">
        <v>270881</v>
      </c>
      <c r="D25" s="74" t="s">
        <v>539</v>
      </c>
      <c r="E25" s="73" t="s">
        <v>652</v>
      </c>
      <c r="F25" s="73" t="s">
        <v>653</v>
      </c>
      <c r="G25" s="73">
        <v>1407110464</v>
      </c>
      <c r="H25" s="247" t="str">
        <f>VLOOKUP(G25,'[11]List chuẩn'!$C$2:$E$514,2,0)</f>
        <v>Dương Đức Nhâm</v>
      </c>
      <c r="I25" s="646" t="s">
        <v>654</v>
      </c>
      <c r="J25" s="73" t="s">
        <v>652</v>
      </c>
      <c r="K25" s="252">
        <v>1407110464</v>
      </c>
      <c r="L25" s="291">
        <f>VLOOKUP(J25,'[15]6'!$B$6:$C$119,2,0)</f>
        <v>0</v>
      </c>
      <c r="M25" s="292">
        <f>+L25+L26</f>
        <v>2610</v>
      </c>
      <c r="N25" s="293">
        <v>0</v>
      </c>
      <c r="O25" s="292">
        <f>+N25+N26</f>
        <v>2589</v>
      </c>
      <c r="P25" s="294">
        <f>(L25-N25)+(L26-N26)</f>
        <v>21</v>
      </c>
      <c r="Q25" s="313">
        <f t="shared" si="1"/>
        <v>10</v>
      </c>
      <c r="R25" s="313">
        <f t="shared" si="2"/>
        <v>10</v>
      </c>
      <c r="S25" s="313">
        <f t="shared" si="3"/>
        <v>1</v>
      </c>
      <c r="T25" s="313">
        <f t="shared" si="4"/>
        <v>0</v>
      </c>
      <c r="U25" s="314">
        <f t="shared" si="5"/>
        <v>152154</v>
      </c>
      <c r="V25" s="314">
        <f t="shared" si="6"/>
        <v>7608</v>
      </c>
      <c r="W25" s="315">
        <f t="shared" si="7"/>
        <v>15215.4</v>
      </c>
      <c r="X25" s="316">
        <f t="shared" si="8"/>
        <v>174977</v>
      </c>
      <c r="Y25" s="329">
        <v>0</v>
      </c>
      <c r="Z25" s="315">
        <f t="shared" si="10"/>
        <v>174977</v>
      </c>
      <c r="AA25" s="330">
        <f>VLOOKUP(J25,'[14]WC villa 1'!$J$7:$X$120,15,0)</f>
        <v>174977</v>
      </c>
      <c r="AB25" s="315">
        <f>X25-AA25</f>
        <v>0</v>
      </c>
      <c r="AC25" s="330">
        <f>VLOOKUP(J25,'[14]WC villa 1'!$J$7:$P$120,7,0)</f>
        <v>21</v>
      </c>
      <c r="AD25" s="315">
        <f t="shared" si="9"/>
        <v>0</v>
      </c>
      <c r="AE25" s="331">
        <f>VLOOKUP(J25,'[15]6'!$B$6:$F$119,5,0)</f>
        <v>0</v>
      </c>
      <c r="AF25" s="233"/>
    </row>
    <row r="26" customFormat="1" ht="19.5" customHeight="1" spans="1:31">
      <c r="A26" s="248"/>
      <c r="B26" s="248" t="s">
        <v>655</v>
      </c>
      <c r="C26" s="249"/>
      <c r="D26" s="74" t="s">
        <v>539</v>
      </c>
      <c r="E26" s="248" t="str">
        <f>D26</f>
        <v>D10</v>
      </c>
      <c r="F26" s="248"/>
      <c r="G26" s="250"/>
      <c r="H26" s="247"/>
      <c r="I26" s="248"/>
      <c r="J26" s="295" t="str">
        <f>J25&amp;" HD2"</f>
        <v>10 Villa D HD2</v>
      </c>
      <c r="K26" s="254"/>
      <c r="L26" s="291">
        <f>VLOOKUP(J26,'[15]6'!$B$6:$C$119,2,0)</f>
        <v>2610</v>
      </c>
      <c r="M26" s="296"/>
      <c r="N26" s="293">
        <v>2589</v>
      </c>
      <c r="O26" s="296"/>
      <c r="P26" s="294"/>
      <c r="Q26" s="313">
        <f t="shared" si="1"/>
        <v>0</v>
      </c>
      <c r="R26" s="313">
        <f t="shared" si="2"/>
        <v>0</v>
      </c>
      <c r="S26" s="313">
        <f t="shared" si="3"/>
        <v>0</v>
      </c>
      <c r="T26" s="313">
        <f t="shared" si="4"/>
        <v>0</v>
      </c>
      <c r="U26" s="314">
        <f t="shared" si="5"/>
        <v>0</v>
      </c>
      <c r="V26" s="314">
        <f t="shared" si="6"/>
        <v>0</v>
      </c>
      <c r="W26" s="315">
        <f t="shared" si="7"/>
        <v>0</v>
      </c>
      <c r="X26" s="316">
        <f t="shared" si="8"/>
        <v>0</v>
      </c>
      <c r="Y26" s="329"/>
      <c r="Z26" s="315"/>
      <c r="AA26" s="330">
        <f>VLOOKUP(J26,'[14]WC villa 1'!$J$7:$X$120,15,0)</f>
        <v>0</v>
      </c>
      <c r="AB26" s="315"/>
      <c r="AC26" s="330">
        <f>VLOOKUP(J26,'[14]WC villa 1'!$J$7:$P$120,7,0)</f>
        <v>0</v>
      </c>
      <c r="AD26" s="315">
        <f t="shared" si="9"/>
        <v>0</v>
      </c>
      <c r="AE26" s="331">
        <f>VLOOKUP(J26,'[15]6'!$B$6:$F$119,5,0)</f>
        <v>0</v>
      </c>
    </row>
    <row r="27" ht="19.5" customHeight="1" spans="1:32">
      <c r="A27" s="73">
        <v>9</v>
      </c>
      <c r="B27" s="73" t="s">
        <v>656</v>
      </c>
      <c r="C27" s="246">
        <v>5344560</v>
      </c>
      <c r="D27" s="74" t="s">
        <v>540</v>
      </c>
      <c r="E27" s="73" t="s">
        <v>657</v>
      </c>
      <c r="F27" s="73" t="s">
        <v>658</v>
      </c>
      <c r="G27" s="73">
        <v>1407110465</v>
      </c>
      <c r="H27" s="247" t="str">
        <f>VLOOKUP(G27,'[11]List chuẩn'!$C$2:$E$514,2,0)</f>
        <v>Lê Minh Hùng / Phan Thị Quỳnh Lâm</v>
      </c>
      <c r="I27" s="300">
        <v>39184</v>
      </c>
      <c r="J27" s="300" t="s">
        <v>657</v>
      </c>
      <c r="K27" s="252">
        <v>1407110465</v>
      </c>
      <c r="L27" s="291">
        <f>VLOOKUP(J27,'[15]6'!$B$6:$C$119,2,0)</f>
        <v>6444</v>
      </c>
      <c r="M27" s="292">
        <f>+L27+L28</f>
        <v>13869</v>
      </c>
      <c r="N27" s="293">
        <v>6351</v>
      </c>
      <c r="O27" s="292">
        <f>+N27+N28</f>
        <v>13776</v>
      </c>
      <c r="P27" s="294">
        <f>(L27-N27)+(L28-N28)</f>
        <v>93</v>
      </c>
      <c r="Q27" s="313">
        <f t="shared" si="1"/>
        <v>10</v>
      </c>
      <c r="R27" s="313">
        <f t="shared" si="2"/>
        <v>10</v>
      </c>
      <c r="S27" s="313">
        <f t="shared" si="3"/>
        <v>10</v>
      </c>
      <c r="T27" s="313">
        <f t="shared" si="4"/>
        <v>63</v>
      </c>
      <c r="U27" s="314">
        <f t="shared" si="5"/>
        <v>1336698</v>
      </c>
      <c r="V27" s="314">
        <f t="shared" si="6"/>
        <v>66835</v>
      </c>
      <c r="W27" s="315">
        <f t="shared" si="7"/>
        <v>133669.8</v>
      </c>
      <c r="X27" s="316">
        <f t="shared" si="8"/>
        <v>1537203</v>
      </c>
      <c r="Y27" s="329">
        <v>0</v>
      </c>
      <c r="Z27" s="315">
        <f t="shared" si="10"/>
        <v>1537203</v>
      </c>
      <c r="AA27" s="330">
        <f>VLOOKUP(J27,'[14]WC villa 1'!$J$7:$X$120,15,0)</f>
        <v>7523</v>
      </c>
      <c r="AB27" s="315">
        <f>X27-AA27</f>
        <v>1529680</v>
      </c>
      <c r="AC27" s="330">
        <f>VLOOKUP(J27,'[14]WC villa 1'!$J$7:$P$120,7,0)</f>
        <v>1</v>
      </c>
      <c r="AD27" s="315">
        <f t="shared" si="9"/>
        <v>92</v>
      </c>
      <c r="AE27" s="331" t="str">
        <f>VLOOKUP(J27,'[15]6'!$B$6:$F$119,5,0)</f>
        <v>Ngày 3/7 Mr.Ngọc đã kiểm tra lại chỉ số đồng hồ đúng.Quán gội đầu HQ OK</v>
      </c>
      <c r="AF27" s="233"/>
    </row>
    <row r="28" customFormat="1" ht="19.5" customHeight="1" spans="1:31">
      <c r="A28" s="248"/>
      <c r="B28" s="248" t="s">
        <v>659</v>
      </c>
      <c r="C28" s="249">
        <v>5404944</v>
      </c>
      <c r="D28" s="74" t="s">
        <v>540</v>
      </c>
      <c r="E28" s="248" t="str">
        <f>D28</f>
        <v>D11</v>
      </c>
      <c r="F28" s="248"/>
      <c r="G28" s="250"/>
      <c r="H28" s="247"/>
      <c r="I28" s="248"/>
      <c r="J28" s="295" t="str">
        <f>J27&amp;" HD2"</f>
        <v>11 Villa D HD2</v>
      </c>
      <c r="K28" s="254"/>
      <c r="L28" s="291">
        <f>VLOOKUP(J28,'[15]6'!$B$6:$C$119,2,0)</f>
        <v>7425</v>
      </c>
      <c r="M28" s="296"/>
      <c r="N28" s="293">
        <v>7425</v>
      </c>
      <c r="O28" s="296"/>
      <c r="P28" s="294"/>
      <c r="Q28" s="313">
        <f t="shared" si="1"/>
        <v>0</v>
      </c>
      <c r="R28" s="313">
        <f t="shared" si="2"/>
        <v>0</v>
      </c>
      <c r="S28" s="313">
        <f t="shared" si="3"/>
        <v>0</v>
      </c>
      <c r="T28" s="313">
        <f t="shared" si="4"/>
        <v>0</v>
      </c>
      <c r="U28" s="314">
        <f t="shared" si="5"/>
        <v>0</v>
      </c>
      <c r="V28" s="314">
        <f t="shared" si="6"/>
        <v>0</v>
      </c>
      <c r="W28" s="315">
        <f t="shared" si="7"/>
        <v>0</v>
      </c>
      <c r="X28" s="316">
        <f t="shared" si="8"/>
        <v>0</v>
      </c>
      <c r="Y28" s="329"/>
      <c r="Z28" s="315"/>
      <c r="AA28" s="330">
        <f>VLOOKUP(J28,'[14]WC villa 1'!$J$7:$X$120,15,0)</f>
        <v>0</v>
      </c>
      <c r="AB28" s="315"/>
      <c r="AC28" s="330">
        <f>VLOOKUP(J28,'[14]WC villa 1'!$J$7:$P$120,7,0)</f>
        <v>0</v>
      </c>
      <c r="AD28" s="315">
        <f t="shared" si="9"/>
        <v>0</v>
      </c>
      <c r="AE28" s="331">
        <f>VLOOKUP(J28,'[15]6'!$B$6:$F$119,5,0)</f>
        <v>0</v>
      </c>
    </row>
    <row r="29" ht="20.25" customHeight="1" spans="1:32">
      <c r="A29" s="73">
        <v>11</v>
      </c>
      <c r="B29" s="73" t="s">
        <v>660</v>
      </c>
      <c r="C29" s="246">
        <v>186175</v>
      </c>
      <c r="D29" s="74" t="s">
        <v>541</v>
      </c>
      <c r="E29" s="73" t="s">
        <v>661</v>
      </c>
      <c r="F29" s="73" t="s">
        <v>662</v>
      </c>
      <c r="G29" s="73">
        <v>1407110466</v>
      </c>
      <c r="H29" s="247" t="str">
        <f>VLOOKUP(G29,'[11]List chuẩn'!$C$2:$E$514,2,0)</f>
        <v>Hoàng Vĩnh Ninh</v>
      </c>
      <c r="I29" s="646" t="s">
        <v>663</v>
      </c>
      <c r="J29" s="73" t="s">
        <v>661</v>
      </c>
      <c r="K29" s="252">
        <v>1407110466</v>
      </c>
      <c r="L29" s="291">
        <f>VLOOKUP(J29,'[15]6'!$B$6:$C$119,2,0)</f>
        <v>65</v>
      </c>
      <c r="M29" s="292">
        <f>+L29+L30</f>
        <v>6096</v>
      </c>
      <c r="N29" s="293">
        <v>65</v>
      </c>
      <c r="O29" s="292">
        <f>+N29+N30</f>
        <v>6049</v>
      </c>
      <c r="P29" s="294">
        <f>(L29-N29)+(L30-N30)</f>
        <v>47</v>
      </c>
      <c r="Q29" s="313">
        <f t="shared" si="1"/>
        <v>10</v>
      </c>
      <c r="R29" s="313">
        <f t="shared" si="2"/>
        <v>10</v>
      </c>
      <c r="S29" s="313">
        <f t="shared" si="3"/>
        <v>10</v>
      </c>
      <c r="T29" s="313">
        <f t="shared" si="4"/>
        <v>17</v>
      </c>
      <c r="U29" s="314">
        <f t="shared" si="5"/>
        <v>534182</v>
      </c>
      <c r="V29" s="314">
        <f t="shared" si="6"/>
        <v>26709</v>
      </c>
      <c r="W29" s="315">
        <f t="shared" si="7"/>
        <v>53418.2</v>
      </c>
      <c r="X29" s="316">
        <f t="shared" si="8"/>
        <v>614309</v>
      </c>
      <c r="Y29" s="329">
        <v>0</v>
      </c>
      <c r="Z29" s="315">
        <f t="shared" si="10"/>
        <v>614309</v>
      </c>
      <c r="AA29" s="330">
        <f>VLOOKUP(J29,'[14]WC villa 1'!$J$7:$X$120,15,0)</f>
        <v>534058</v>
      </c>
      <c r="AB29" s="315">
        <f>X29-AA29</f>
        <v>80251</v>
      </c>
      <c r="AC29" s="330">
        <f>VLOOKUP(J29,'[14]WC villa 1'!$J$7:$P$120,7,0)</f>
        <v>43</v>
      </c>
      <c r="AD29" s="315">
        <f t="shared" si="9"/>
        <v>4</v>
      </c>
      <c r="AE29" s="331">
        <f>VLOOKUP(J29,'[15]6'!$B$6:$F$119,5,0)</f>
        <v>0</v>
      </c>
      <c r="AF29" s="233"/>
    </row>
    <row r="30" customFormat="1" ht="19.5" customHeight="1" spans="1:31">
      <c r="A30" s="248"/>
      <c r="B30" s="248" t="s">
        <v>664</v>
      </c>
      <c r="C30" s="249">
        <v>4050</v>
      </c>
      <c r="D30" s="74" t="s">
        <v>541</v>
      </c>
      <c r="E30" s="248" t="str">
        <f>D30</f>
        <v>D12</v>
      </c>
      <c r="F30" s="248"/>
      <c r="G30" s="250"/>
      <c r="H30" s="247"/>
      <c r="I30" s="248"/>
      <c r="J30" s="295" t="str">
        <f>J29&amp;" HD2"</f>
        <v>12 Villa D HD2</v>
      </c>
      <c r="K30" s="254"/>
      <c r="L30" s="291">
        <f>VLOOKUP(J30,'[15]6'!$B$6:$C$119,2,0)</f>
        <v>6031</v>
      </c>
      <c r="M30" s="296"/>
      <c r="N30" s="293">
        <v>5984</v>
      </c>
      <c r="O30" s="296"/>
      <c r="P30" s="294"/>
      <c r="Q30" s="313">
        <f t="shared" si="1"/>
        <v>0</v>
      </c>
      <c r="R30" s="313">
        <f t="shared" si="2"/>
        <v>0</v>
      </c>
      <c r="S30" s="313">
        <f t="shared" si="3"/>
        <v>0</v>
      </c>
      <c r="T30" s="313">
        <f t="shared" si="4"/>
        <v>0</v>
      </c>
      <c r="U30" s="314">
        <f t="shared" si="5"/>
        <v>0</v>
      </c>
      <c r="V30" s="314">
        <f t="shared" si="6"/>
        <v>0</v>
      </c>
      <c r="W30" s="315">
        <f t="shared" si="7"/>
        <v>0</v>
      </c>
      <c r="X30" s="316">
        <f t="shared" si="8"/>
        <v>0</v>
      </c>
      <c r="Y30" s="329"/>
      <c r="Z30" s="315"/>
      <c r="AA30" s="330">
        <f>VLOOKUP(J30,'[14]WC villa 1'!$J$7:$X$120,15,0)</f>
        <v>0</v>
      </c>
      <c r="AB30" s="315"/>
      <c r="AC30" s="330">
        <f>VLOOKUP(J30,'[14]WC villa 1'!$J$7:$P$120,7,0)</f>
        <v>0</v>
      </c>
      <c r="AD30" s="315">
        <f t="shared" si="9"/>
        <v>0</v>
      </c>
      <c r="AE30" s="331">
        <f>VLOOKUP(J30,'[15]6'!$B$6:$F$119,5,0)</f>
        <v>0</v>
      </c>
    </row>
    <row r="31" ht="19.5" customHeight="1" spans="1:32">
      <c r="A31" s="73">
        <v>12</v>
      </c>
      <c r="B31" s="73" t="s">
        <v>665</v>
      </c>
      <c r="C31" s="246">
        <v>5186291</v>
      </c>
      <c r="D31" s="74" t="s">
        <v>542</v>
      </c>
      <c r="E31" s="73" t="s">
        <v>666</v>
      </c>
      <c r="F31" s="73" t="s">
        <v>667</v>
      </c>
      <c r="G31" s="73">
        <v>1407110467</v>
      </c>
      <c r="H31" s="247" t="str">
        <f>VLOOKUP(G31,'[11]List chuẩn'!$C$2:$E$514,2,0)</f>
        <v>Thái Thị Kim Dung</v>
      </c>
      <c r="I31" s="646" t="s">
        <v>668</v>
      </c>
      <c r="J31" s="73" t="s">
        <v>666</v>
      </c>
      <c r="K31" s="252">
        <v>1407110467</v>
      </c>
      <c r="L31" s="291">
        <f>VLOOKUP(J31,'[15]6'!$B$6:$C$119,2,0)</f>
        <v>1009</v>
      </c>
      <c r="M31" s="292">
        <f>+L31+L32</f>
        <v>4884</v>
      </c>
      <c r="N31" s="293">
        <v>1009</v>
      </c>
      <c r="O31" s="292">
        <f>+N31+N32</f>
        <v>4874</v>
      </c>
      <c r="P31" s="294">
        <f>(L31-N31)+(L32-N32)</f>
        <v>10</v>
      </c>
      <c r="Q31" s="313">
        <f t="shared" si="1"/>
        <v>10</v>
      </c>
      <c r="R31" s="313">
        <f t="shared" si="2"/>
        <v>0</v>
      </c>
      <c r="S31" s="313">
        <f t="shared" si="3"/>
        <v>0</v>
      </c>
      <c r="T31" s="313">
        <f t="shared" si="4"/>
        <v>0</v>
      </c>
      <c r="U31" s="314">
        <f t="shared" si="5"/>
        <v>65420</v>
      </c>
      <c r="V31" s="314">
        <f t="shared" si="6"/>
        <v>3271</v>
      </c>
      <c r="W31" s="315">
        <f t="shared" si="7"/>
        <v>6542</v>
      </c>
      <c r="X31" s="316">
        <f t="shared" si="8"/>
        <v>75233</v>
      </c>
      <c r="Y31" s="329">
        <v>0</v>
      </c>
      <c r="Z31" s="315">
        <f t="shared" si="10"/>
        <v>75233</v>
      </c>
      <c r="AA31" s="330">
        <f>VLOOKUP(J31,'[14]WC villa 1'!$J$7:$X$120,15,0)</f>
        <v>101881</v>
      </c>
      <c r="AB31" s="315">
        <f>X31-AA31</f>
        <v>-26648</v>
      </c>
      <c r="AC31" s="330">
        <f>VLOOKUP(J31,'[14]WC villa 1'!$J$7:$P$120,7,0)</f>
        <v>13</v>
      </c>
      <c r="AD31" s="315">
        <f t="shared" si="9"/>
        <v>-3</v>
      </c>
      <c r="AE31" s="331">
        <f>VLOOKUP(J31,'[15]6'!$B$6:$F$119,5,0)</f>
        <v>0</v>
      </c>
      <c r="AF31" s="233"/>
    </row>
    <row r="32" customFormat="1" ht="19.5" customHeight="1" spans="1:31">
      <c r="A32" s="248"/>
      <c r="B32" s="248" t="s">
        <v>669</v>
      </c>
      <c r="C32" s="249">
        <v>5186602</v>
      </c>
      <c r="D32" s="74" t="s">
        <v>542</v>
      </c>
      <c r="E32" s="248" t="str">
        <f>D32</f>
        <v>D13</v>
      </c>
      <c r="F32" s="248"/>
      <c r="G32" s="250"/>
      <c r="H32" s="247"/>
      <c r="I32" s="248"/>
      <c r="J32" s="295" t="str">
        <f>J31&amp;" HD2"</f>
        <v>13 Villa D HD2</v>
      </c>
      <c r="K32" s="254"/>
      <c r="L32" s="291">
        <f>VLOOKUP(J32,'[15]6'!$B$6:$C$119,2,0)</f>
        <v>3875</v>
      </c>
      <c r="M32" s="296"/>
      <c r="N32" s="293">
        <v>3865</v>
      </c>
      <c r="O32" s="296"/>
      <c r="P32" s="294"/>
      <c r="Q32" s="313">
        <f t="shared" si="1"/>
        <v>0</v>
      </c>
      <c r="R32" s="313">
        <f t="shared" si="2"/>
        <v>0</v>
      </c>
      <c r="S32" s="313">
        <f t="shared" si="3"/>
        <v>0</v>
      </c>
      <c r="T32" s="313">
        <f t="shared" si="4"/>
        <v>0</v>
      </c>
      <c r="U32" s="314">
        <f t="shared" si="5"/>
        <v>0</v>
      </c>
      <c r="V32" s="314">
        <f t="shared" si="6"/>
        <v>0</v>
      </c>
      <c r="W32" s="315">
        <f t="shared" si="7"/>
        <v>0</v>
      </c>
      <c r="X32" s="316">
        <f t="shared" si="8"/>
        <v>0</v>
      </c>
      <c r="Y32" s="329"/>
      <c r="Z32" s="315"/>
      <c r="AA32" s="330">
        <f>VLOOKUP(J32,'[14]WC villa 1'!$J$7:$X$120,15,0)</f>
        <v>0</v>
      </c>
      <c r="AB32" s="315"/>
      <c r="AC32" s="330">
        <f>VLOOKUP(J32,'[14]WC villa 1'!$J$7:$P$120,7,0)</f>
        <v>0</v>
      </c>
      <c r="AD32" s="315">
        <f t="shared" si="9"/>
        <v>0</v>
      </c>
      <c r="AE32" s="331">
        <f>VLOOKUP(J32,'[15]6'!$B$6:$F$119,5,0)</f>
        <v>0</v>
      </c>
    </row>
    <row r="33" ht="19.5" customHeight="1" spans="1:32">
      <c r="A33" s="73">
        <v>13</v>
      </c>
      <c r="B33" s="73" t="s">
        <v>670</v>
      </c>
      <c r="C33" s="246">
        <v>5186190</v>
      </c>
      <c r="D33" s="74" t="s">
        <v>543</v>
      </c>
      <c r="E33" s="73" t="s">
        <v>671</v>
      </c>
      <c r="F33" s="73" t="s">
        <v>672</v>
      </c>
      <c r="G33" s="73">
        <v>1407110468</v>
      </c>
      <c r="H33" s="247" t="str">
        <f>VLOOKUP(G33,'[11]List chuẩn'!$C$2:$E$514,2,0)</f>
        <v>Phan Tú Anh</v>
      </c>
      <c r="I33" s="646" t="s">
        <v>673</v>
      </c>
      <c r="J33" s="73" t="s">
        <v>671</v>
      </c>
      <c r="K33" s="252">
        <v>1407110468</v>
      </c>
      <c r="L33" s="291">
        <f>VLOOKUP(J33,'[15]6'!$B$6:$C$119,2,0)</f>
        <v>265</v>
      </c>
      <c r="M33" s="292">
        <f>+L33+L34</f>
        <v>5943</v>
      </c>
      <c r="N33" s="293">
        <v>265</v>
      </c>
      <c r="O33" s="292">
        <f>+N33+N34</f>
        <v>5927</v>
      </c>
      <c r="P33" s="294">
        <f>(L33-N33)+(L34-N34)</f>
        <v>16</v>
      </c>
      <c r="Q33" s="313">
        <f t="shared" si="1"/>
        <v>10</v>
      </c>
      <c r="R33" s="313">
        <f t="shared" si="2"/>
        <v>6</v>
      </c>
      <c r="S33" s="313">
        <f t="shared" si="3"/>
        <v>0</v>
      </c>
      <c r="T33" s="313">
        <f t="shared" si="4"/>
        <v>0</v>
      </c>
      <c r="U33" s="314">
        <f t="shared" si="5"/>
        <v>111764</v>
      </c>
      <c r="V33" s="314">
        <f t="shared" si="6"/>
        <v>5588</v>
      </c>
      <c r="W33" s="315">
        <f t="shared" si="7"/>
        <v>11176.4</v>
      </c>
      <c r="X33" s="316">
        <f t="shared" si="8"/>
        <v>128528</v>
      </c>
      <c r="Y33" s="329">
        <v>0</v>
      </c>
      <c r="Z33" s="315">
        <f t="shared" si="10"/>
        <v>128528</v>
      </c>
      <c r="AA33" s="330">
        <f>VLOOKUP(J33,'[14]WC villa 1'!$J$7:$X$120,15,0)</f>
        <v>128528</v>
      </c>
      <c r="AB33" s="315">
        <f>X33-AA33</f>
        <v>0</v>
      </c>
      <c r="AC33" s="330">
        <f>VLOOKUP(J33,'[14]WC villa 1'!$J$7:$P$120,7,0)</f>
        <v>16</v>
      </c>
      <c r="AD33" s="315">
        <f t="shared" si="9"/>
        <v>0</v>
      </c>
      <c r="AE33" s="331">
        <f>VLOOKUP(J33,'[15]6'!$B$6:$F$119,5,0)</f>
        <v>0</v>
      </c>
      <c r="AF33" s="233"/>
    </row>
    <row r="34" customFormat="1" ht="19.5" customHeight="1" spans="1:31">
      <c r="A34" s="248"/>
      <c r="B34" s="248" t="s">
        <v>674</v>
      </c>
      <c r="C34" s="249">
        <v>405037</v>
      </c>
      <c r="D34" s="74" t="s">
        <v>543</v>
      </c>
      <c r="E34" s="248" t="str">
        <f>D34</f>
        <v>D14</v>
      </c>
      <c r="F34" s="248"/>
      <c r="G34" s="250"/>
      <c r="H34" s="247"/>
      <c r="I34" s="248"/>
      <c r="J34" s="295" t="str">
        <f>J33&amp;" HD2"</f>
        <v>14 Villa D HD2</v>
      </c>
      <c r="K34" s="254"/>
      <c r="L34" s="291">
        <f>VLOOKUP(J34,'[15]6'!$B$6:$C$119,2,0)</f>
        <v>5678</v>
      </c>
      <c r="M34" s="296"/>
      <c r="N34" s="293">
        <v>5662</v>
      </c>
      <c r="O34" s="296"/>
      <c r="P34" s="294"/>
      <c r="Q34" s="313">
        <f t="shared" si="1"/>
        <v>0</v>
      </c>
      <c r="R34" s="313">
        <f t="shared" si="2"/>
        <v>0</v>
      </c>
      <c r="S34" s="313">
        <f t="shared" si="3"/>
        <v>0</v>
      </c>
      <c r="T34" s="313">
        <f t="shared" si="4"/>
        <v>0</v>
      </c>
      <c r="U34" s="314">
        <f t="shared" si="5"/>
        <v>0</v>
      </c>
      <c r="V34" s="314">
        <f t="shared" si="6"/>
        <v>0</v>
      </c>
      <c r="W34" s="315">
        <f t="shared" si="7"/>
        <v>0</v>
      </c>
      <c r="X34" s="316">
        <f t="shared" si="8"/>
        <v>0</v>
      </c>
      <c r="Y34" s="329"/>
      <c r="Z34" s="315"/>
      <c r="AA34" s="330">
        <f>VLOOKUP(J34,'[14]WC villa 1'!$J$7:$X$120,15,0)</f>
        <v>0</v>
      </c>
      <c r="AB34" s="332"/>
      <c r="AC34" s="330">
        <f>VLOOKUP(J34,'[14]WC villa 1'!$J$7:$P$120,7,0)</f>
        <v>0</v>
      </c>
      <c r="AD34" s="315">
        <f t="shared" si="9"/>
        <v>0</v>
      </c>
      <c r="AE34" s="331">
        <f>VLOOKUP(J34,'[15]6'!$B$6:$F$119,5,0)</f>
        <v>0</v>
      </c>
    </row>
    <row r="35" ht="19.5" customHeight="1" spans="1:32">
      <c r="A35" s="73">
        <v>9</v>
      </c>
      <c r="B35" s="73" t="s">
        <v>675</v>
      </c>
      <c r="C35" s="246">
        <v>5186324</v>
      </c>
      <c r="D35" s="74" t="s">
        <v>544</v>
      </c>
      <c r="E35" s="73" t="s">
        <v>676</v>
      </c>
      <c r="F35" s="73" t="s">
        <v>677</v>
      </c>
      <c r="G35" s="73">
        <v>1407110469</v>
      </c>
      <c r="H35" s="247" t="str">
        <f>VLOOKUP(G35,'[11]List chuẩn'!$C$2:$E$514,2,0)</f>
        <v>Phạm Nghiêm Xuân Bắc</v>
      </c>
      <c r="I35" s="646" t="s">
        <v>678</v>
      </c>
      <c r="J35" s="73" t="s">
        <v>676</v>
      </c>
      <c r="K35" s="252">
        <v>1407110469</v>
      </c>
      <c r="L35" s="291">
        <f>VLOOKUP(J35,'[15]6'!$B$6:$C$119,2,0)</f>
        <v>16</v>
      </c>
      <c r="M35" s="292">
        <f>+L35+L36</f>
        <v>7437</v>
      </c>
      <c r="N35" s="293">
        <v>16</v>
      </c>
      <c r="O35" s="292">
        <f>+N35+N36</f>
        <v>7320</v>
      </c>
      <c r="P35" s="294">
        <f>(L35-N35)+(L36-N36)</f>
        <v>117</v>
      </c>
      <c r="Q35" s="313">
        <f t="shared" si="1"/>
        <v>10</v>
      </c>
      <c r="R35" s="313">
        <f t="shared" si="2"/>
        <v>10</v>
      </c>
      <c r="S35" s="313">
        <f t="shared" si="3"/>
        <v>10</v>
      </c>
      <c r="T35" s="313">
        <f t="shared" si="4"/>
        <v>87</v>
      </c>
      <c r="U35" s="314">
        <f t="shared" si="5"/>
        <v>1755402</v>
      </c>
      <c r="V35" s="314">
        <f t="shared" si="6"/>
        <v>87770</v>
      </c>
      <c r="W35" s="315">
        <f t="shared" si="7"/>
        <v>175540.2</v>
      </c>
      <c r="X35" s="316">
        <f t="shared" si="8"/>
        <v>2018712</v>
      </c>
      <c r="Y35" s="329">
        <v>2299593</v>
      </c>
      <c r="Z35" s="315">
        <f t="shared" si="10"/>
        <v>4318305</v>
      </c>
      <c r="AA35" s="330">
        <f>VLOOKUP(J35,'[14]WC villa 1'!$J$7:$X$120,15,0)</f>
        <v>2299593</v>
      </c>
      <c r="AB35" s="315">
        <f>X35-AA35</f>
        <v>-280881</v>
      </c>
      <c r="AC35" s="330">
        <f>VLOOKUP(J35,'[14]WC villa 1'!$J$7:$P$120,7,0)</f>
        <v>131</v>
      </c>
      <c r="AD35" s="315">
        <f t="shared" si="9"/>
        <v>-14</v>
      </c>
      <c r="AE35" s="331" t="str">
        <f>VLOOKUP(J35,'[15]6'!$B$6:$F$119,5,0)</f>
        <v>Ngày 3/7 Mr.Ngọc đã kiểm tra lại chỉ số đồng hồ đúng. Quán Masage HQ OK</v>
      </c>
      <c r="AF35" s="233"/>
    </row>
    <row r="36" customFormat="1" ht="19.5" customHeight="1" spans="1:31">
      <c r="A36" s="248"/>
      <c r="B36" s="248" t="s">
        <v>679</v>
      </c>
      <c r="C36" s="249">
        <v>5405061</v>
      </c>
      <c r="D36" s="74" t="s">
        <v>544</v>
      </c>
      <c r="E36" s="248" t="str">
        <f>D36</f>
        <v>D15</v>
      </c>
      <c r="F36" s="248"/>
      <c r="G36" s="250"/>
      <c r="H36" s="247"/>
      <c r="I36" s="248"/>
      <c r="J36" s="295" t="str">
        <f>J35&amp;" HD2"</f>
        <v>15 Villa D HD2</v>
      </c>
      <c r="K36" s="254"/>
      <c r="L36" s="291">
        <f>VLOOKUP(J36,'[15]6'!$B$6:$C$119,2,0)</f>
        <v>7421</v>
      </c>
      <c r="M36" s="296"/>
      <c r="N36" s="293">
        <v>7304</v>
      </c>
      <c r="O36" s="296"/>
      <c r="P36" s="294"/>
      <c r="Q36" s="313">
        <f t="shared" si="1"/>
        <v>0</v>
      </c>
      <c r="R36" s="313">
        <f t="shared" si="2"/>
        <v>0</v>
      </c>
      <c r="S36" s="313">
        <f t="shared" si="3"/>
        <v>0</v>
      </c>
      <c r="T36" s="313">
        <f t="shared" si="4"/>
        <v>0</v>
      </c>
      <c r="U36" s="314">
        <f t="shared" si="5"/>
        <v>0</v>
      </c>
      <c r="V36" s="314">
        <f t="shared" si="6"/>
        <v>0</v>
      </c>
      <c r="W36" s="315">
        <f t="shared" si="7"/>
        <v>0</v>
      </c>
      <c r="X36" s="316">
        <f t="shared" si="8"/>
        <v>0</v>
      </c>
      <c r="Y36" s="329"/>
      <c r="Z36" s="315"/>
      <c r="AA36" s="330">
        <f>VLOOKUP(J36,'[14]WC villa 1'!$J$7:$X$120,15,0)</f>
        <v>0</v>
      </c>
      <c r="AC36" s="330">
        <f>VLOOKUP(J36,'[14]WC villa 1'!$J$7:$P$120,7,0)</f>
        <v>0</v>
      </c>
      <c r="AD36" s="315">
        <f t="shared" si="9"/>
        <v>0</v>
      </c>
      <c r="AE36" s="331">
        <f>VLOOKUP(J36,'[15]6'!$B$6:$F$119,5,0)</f>
        <v>0</v>
      </c>
    </row>
    <row r="37" ht="19.5" customHeight="1" spans="1:32">
      <c r="A37" s="73">
        <v>9</v>
      </c>
      <c r="B37" s="73" t="s">
        <v>680</v>
      </c>
      <c r="C37" s="246">
        <v>5404918</v>
      </c>
      <c r="D37" s="74" t="s">
        <v>545</v>
      </c>
      <c r="E37" s="73" t="s">
        <v>681</v>
      </c>
      <c r="F37" s="73" t="s">
        <v>682</v>
      </c>
      <c r="G37" s="73">
        <v>1407110470</v>
      </c>
      <c r="H37" s="247" t="str">
        <f>VLOOKUP(G37,'[11]List chuẩn'!$C$2:$E$514,2,0)</f>
        <v>Đặng Thị Tú Quyên</v>
      </c>
      <c r="I37" s="646" t="s">
        <v>683</v>
      </c>
      <c r="J37" s="73" t="s">
        <v>681</v>
      </c>
      <c r="K37" s="252">
        <v>1407110470</v>
      </c>
      <c r="L37" s="291">
        <f>VLOOKUP(J37,'[15]6'!$B$6:$C$119,2,0)</f>
        <v>40</v>
      </c>
      <c r="M37" s="292">
        <f>+L37+L38</f>
        <v>5703</v>
      </c>
      <c r="N37" s="293">
        <v>40</v>
      </c>
      <c r="O37" s="292">
        <f>+N37+N38</f>
        <v>5564</v>
      </c>
      <c r="P37" s="294">
        <f>(L37-N37)+(L38-N38)</f>
        <v>139</v>
      </c>
      <c r="Q37" s="313">
        <f t="shared" si="1"/>
        <v>10</v>
      </c>
      <c r="R37" s="313">
        <f t="shared" si="2"/>
        <v>10</v>
      </c>
      <c r="S37" s="313">
        <f t="shared" si="3"/>
        <v>10</v>
      </c>
      <c r="T37" s="313">
        <f t="shared" si="4"/>
        <v>109</v>
      </c>
      <c r="U37" s="314">
        <f t="shared" si="5"/>
        <v>2139214</v>
      </c>
      <c r="V37" s="314">
        <f t="shared" si="6"/>
        <v>106961</v>
      </c>
      <c r="W37" s="315">
        <f t="shared" si="7"/>
        <v>213921.4</v>
      </c>
      <c r="X37" s="316">
        <f t="shared" si="8"/>
        <v>2460096</v>
      </c>
      <c r="Y37" s="329">
        <v>1376700</v>
      </c>
      <c r="Z37" s="315">
        <f t="shared" si="10"/>
        <v>3836796</v>
      </c>
      <c r="AA37" s="330">
        <f>VLOOKUP(J37,'[14]WC villa 1'!$J$7:$X$120,15,0)</f>
        <v>1376700</v>
      </c>
      <c r="AB37" s="315">
        <f>X37-AA37</f>
        <v>1083396</v>
      </c>
      <c r="AC37" s="330">
        <f>VLOOKUP(J37,'[14]WC villa 1'!$J$7:$P$120,7,0)</f>
        <v>85</v>
      </c>
      <c r="AD37" s="315">
        <f t="shared" si="9"/>
        <v>54</v>
      </c>
      <c r="AE37" s="331" t="str">
        <f>VLOOKUP(J37,'[15]6'!$B$6:$F$119,5,0)</f>
        <v>Ngày 3/7 Mr.Ngọc đã kiểm tra lại chỉ số đồng hồ đúng.Quán gội đầu HQ OK</v>
      </c>
      <c r="AF37" s="233"/>
    </row>
    <row r="38" customFormat="1" ht="19.5" customHeight="1" spans="1:31">
      <c r="A38" s="248"/>
      <c r="B38" s="248" t="s">
        <v>684</v>
      </c>
      <c r="C38" s="249">
        <v>5186254</v>
      </c>
      <c r="D38" s="74" t="s">
        <v>545</v>
      </c>
      <c r="E38" s="248" t="str">
        <f>D38</f>
        <v>D16</v>
      </c>
      <c r="F38" s="248"/>
      <c r="G38" s="250"/>
      <c r="H38" s="247"/>
      <c r="I38" s="248"/>
      <c r="J38" s="295" t="str">
        <f>J37&amp;" HD2"</f>
        <v>16 Villa D HD2</v>
      </c>
      <c r="K38" s="254"/>
      <c r="L38" s="291">
        <f>VLOOKUP(J38,'[15]6'!$B$6:$C$119,2,0)</f>
        <v>5663</v>
      </c>
      <c r="M38" s="296"/>
      <c r="N38" s="293">
        <v>5524</v>
      </c>
      <c r="O38" s="296"/>
      <c r="P38" s="294"/>
      <c r="Q38" s="313">
        <f t="shared" si="1"/>
        <v>0</v>
      </c>
      <c r="R38" s="313">
        <f t="shared" si="2"/>
        <v>0</v>
      </c>
      <c r="S38" s="313">
        <f t="shared" si="3"/>
        <v>0</v>
      </c>
      <c r="T38" s="313">
        <f t="shared" si="4"/>
        <v>0</v>
      </c>
      <c r="U38" s="314">
        <f t="shared" si="5"/>
        <v>0</v>
      </c>
      <c r="V38" s="314">
        <f t="shared" si="6"/>
        <v>0</v>
      </c>
      <c r="W38" s="315">
        <f t="shared" si="7"/>
        <v>0</v>
      </c>
      <c r="X38" s="316">
        <f t="shared" si="8"/>
        <v>0</v>
      </c>
      <c r="Y38" s="329"/>
      <c r="Z38" s="315"/>
      <c r="AA38" s="330">
        <f>VLOOKUP(J38,'[14]WC villa 1'!$J$7:$X$120,15,0)</f>
        <v>0</v>
      </c>
      <c r="AC38" s="330">
        <f>VLOOKUP(J38,'[14]WC villa 1'!$J$7:$P$120,7,0)</f>
        <v>0</v>
      </c>
      <c r="AD38" s="315">
        <f t="shared" si="9"/>
        <v>0</v>
      </c>
      <c r="AE38" s="331">
        <f>VLOOKUP(J38,'[15]6'!$B$6:$F$119,5,0)</f>
        <v>0</v>
      </c>
    </row>
    <row r="39" ht="19.5" customHeight="1" spans="1:32">
      <c r="A39" s="73">
        <v>9</v>
      </c>
      <c r="B39" s="73" t="s">
        <v>685</v>
      </c>
      <c r="C39" s="246">
        <v>5186475</v>
      </c>
      <c r="D39" s="74" t="s">
        <v>546</v>
      </c>
      <c r="E39" s="73" t="s">
        <v>686</v>
      </c>
      <c r="F39" s="73" t="s">
        <v>687</v>
      </c>
      <c r="G39" s="73">
        <v>1407111375</v>
      </c>
      <c r="H39" s="247" t="str">
        <f>VLOOKUP(G39,'[11]List chuẩn'!$C$2:$E$514,2,0)</f>
        <v>Phan Lệ Nghi</v>
      </c>
      <c r="I39" s="646" t="s">
        <v>688</v>
      </c>
      <c r="J39" s="73" t="s">
        <v>686</v>
      </c>
      <c r="K39" s="252">
        <v>1407111375</v>
      </c>
      <c r="L39" s="291">
        <f>VLOOKUP(J39,'[15]6'!$B$6:$C$119,2,0)</f>
        <v>72</v>
      </c>
      <c r="M39" s="292">
        <f>+L39+L40</f>
        <v>5590</v>
      </c>
      <c r="N39" s="293">
        <v>69</v>
      </c>
      <c r="O39" s="292">
        <f>+N39+N40</f>
        <v>5506</v>
      </c>
      <c r="P39" s="294">
        <f>(L39-N39)+(L40-N40)</f>
        <v>84</v>
      </c>
      <c r="Q39" s="313">
        <f t="shared" si="1"/>
        <v>10</v>
      </c>
      <c r="R39" s="313">
        <f t="shared" si="2"/>
        <v>10</v>
      </c>
      <c r="S39" s="313">
        <f t="shared" si="3"/>
        <v>10</v>
      </c>
      <c r="T39" s="313">
        <f t="shared" si="4"/>
        <v>54</v>
      </c>
      <c r="U39" s="314">
        <f t="shared" si="5"/>
        <v>1179684</v>
      </c>
      <c r="V39" s="314">
        <f t="shared" si="6"/>
        <v>58984</v>
      </c>
      <c r="W39" s="315">
        <f t="shared" si="7"/>
        <v>117968.4</v>
      </c>
      <c r="X39" s="316">
        <f t="shared" si="8"/>
        <v>1356636</v>
      </c>
      <c r="Y39" s="329">
        <v>1336574</v>
      </c>
      <c r="Z39" s="315">
        <f t="shared" si="10"/>
        <v>2693210</v>
      </c>
      <c r="AA39" s="330">
        <f>VLOOKUP(J39,'[14]WC villa 1'!$J$7:$X$120,15,0)</f>
        <v>1336574</v>
      </c>
      <c r="AB39" s="315">
        <f>X39-AA39</f>
        <v>20062</v>
      </c>
      <c r="AC39" s="330">
        <f>VLOOKUP(J39,'[14]WC villa 1'!$J$7:$P$120,7,0)</f>
        <v>83</v>
      </c>
      <c r="AD39" s="315">
        <f t="shared" si="9"/>
        <v>1</v>
      </c>
      <c r="AE39" s="331">
        <f>VLOOKUP(J39,'[15]6'!$B$6:$F$119,5,0)</f>
        <v>0</v>
      </c>
      <c r="AF39" s="233"/>
    </row>
    <row r="40" customFormat="1" ht="19.5" customHeight="1" spans="1:31">
      <c r="A40" s="248"/>
      <c r="B40" s="248" t="s">
        <v>689</v>
      </c>
      <c r="C40" s="249">
        <v>5404960</v>
      </c>
      <c r="D40" s="74" t="s">
        <v>546</v>
      </c>
      <c r="E40" s="248" t="str">
        <f>D40</f>
        <v>D17</v>
      </c>
      <c r="F40" s="248"/>
      <c r="G40" s="250"/>
      <c r="H40" s="247"/>
      <c r="I40" s="248"/>
      <c r="J40" s="295" t="str">
        <f>J39&amp;" HD2"</f>
        <v>17 Villa D HD2</v>
      </c>
      <c r="K40" s="254"/>
      <c r="L40" s="291">
        <f>VLOOKUP(J40,'[15]6'!$B$6:$C$119,2,0)</f>
        <v>5518</v>
      </c>
      <c r="M40" s="296"/>
      <c r="N40" s="293">
        <v>5437</v>
      </c>
      <c r="O40" s="296"/>
      <c r="P40" s="294"/>
      <c r="Q40" s="313">
        <f t="shared" si="1"/>
        <v>0</v>
      </c>
      <c r="R40" s="313">
        <f t="shared" si="2"/>
        <v>0</v>
      </c>
      <c r="S40" s="313">
        <f t="shared" si="3"/>
        <v>0</v>
      </c>
      <c r="T40" s="313">
        <f t="shared" si="4"/>
        <v>0</v>
      </c>
      <c r="U40" s="314">
        <f t="shared" si="5"/>
        <v>0</v>
      </c>
      <c r="V40" s="314">
        <f t="shared" si="6"/>
        <v>0</v>
      </c>
      <c r="W40" s="315">
        <f t="shared" si="7"/>
        <v>0</v>
      </c>
      <c r="X40" s="316">
        <f t="shared" si="8"/>
        <v>0</v>
      </c>
      <c r="Y40" s="329"/>
      <c r="Z40" s="315"/>
      <c r="AA40" s="330">
        <f>VLOOKUP(J40,'[14]WC villa 1'!$J$7:$X$120,15,0)</f>
        <v>0</v>
      </c>
      <c r="AC40" s="330">
        <f>VLOOKUP(J40,'[14]WC villa 1'!$J$7:$P$120,7,0)</f>
        <v>0</v>
      </c>
      <c r="AD40" s="315">
        <f t="shared" si="9"/>
        <v>0</v>
      </c>
      <c r="AE40" s="331">
        <f>VLOOKUP(J40,'[15]6'!$B$6:$F$119,5,0)</f>
        <v>0</v>
      </c>
    </row>
    <row r="41" ht="19.5" customHeight="1" spans="1:32">
      <c r="A41" s="73">
        <v>17</v>
      </c>
      <c r="B41" s="73" t="s">
        <v>690</v>
      </c>
      <c r="C41" s="246">
        <v>5404956</v>
      </c>
      <c r="D41" s="74" t="s">
        <v>547</v>
      </c>
      <c r="E41" s="73" t="s">
        <v>691</v>
      </c>
      <c r="F41" s="73" t="s">
        <v>692</v>
      </c>
      <c r="G41" s="73">
        <v>1407110499</v>
      </c>
      <c r="H41" s="247" t="str">
        <f>VLOOKUP(G41,'[11]List chuẩn'!$C$2:$E$514,2,0)</f>
        <v>Nguyễn Thanh Hòa</v>
      </c>
      <c r="I41" s="646" t="s">
        <v>629</v>
      </c>
      <c r="J41" s="73" t="s">
        <v>691</v>
      </c>
      <c r="K41" s="252">
        <v>1407110499</v>
      </c>
      <c r="L41" s="291">
        <f>VLOOKUP(J41,'[15]6'!$B$6:$C$119,2,0)</f>
        <v>0</v>
      </c>
      <c r="M41" s="292">
        <f>+L41+L42</f>
        <v>6593</v>
      </c>
      <c r="N41" s="293">
        <v>0</v>
      </c>
      <c r="O41" s="292">
        <f>+N41+N42</f>
        <v>6512</v>
      </c>
      <c r="P41" s="294">
        <f>(L41-N41)+(L42-N42)</f>
        <v>81</v>
      </c>
      <c r="Q41" s="313">
        <f t="shared" si="1"/>
        <v>10</v>
      </c>
      <c r="R41" s="313">
        <f t="shared" si="2"/>
        <v>10</v>
      </c>
      <c r="S41" s="313">
        <f t="shared" si="3"/>
        <v>10</v>
      </c>
      <c r="T41" s="313">
        <f t="shared" si="4"/>
        <v>51</v>
      </c>
      <c r="U41" s="314">
        <f t="shared" si="5"/>
        <v>1127346</v>
      </c>
      <c r="V41" s="314">
        <f t="shared" si="6"/>
        <v>56367</v>
      </c>
      <c r="W41" s="315">
        <f t="shared" si="7"/>
        <v>112734.6</v>
      </c>
      <c r="X41" s="316">
        <f t="shared" si="8"/>
        <v>1296448</v>
      </c>
      <c r="Y41" s="329">
        <v>0</v>
      </c>
      <c r="Z41" s="315">
        <f t="shared" si="10"/>
        <v>1296448</v>
      </c>
      <c r="AA41" s="330">
        <f>VLOOKUP(J41,'[14]WC villa 1'!$J$7:$X$120,15,0)</f>
        <v>1497077</v>
      </c>
      <c r="AB41" s="315">
        <f>X41-AA41</f>
        <v>-200629</v>
      </c>
      <c r="AC41" s="330">
        <f>VLOOKUP(J41,'[14]WC villa 1'!$J$7:$P$120,7,0)</f>
        <v>91</v>
      </c>
      <c r="AD41" s="315">
        <f t="shared" si="9"/>
        <v>-10</v>
      </c>
      <c r="AE41" s="331" t="str">
        <f>VLOOKUP(J41,'[15]6'!$B$6:$F$119,5,0)</f>
        <v>Ngày 3/7 Mr.Ngọc đã kiểm tra lại chỉ số đồng hồ đúng.</v>
      </c>
      <c r="AF41" s="233"/>
    </row>
    <row r="42" customFormat="1" ht="19.5" customHeight="1" spans="1:31">
      <c r="A42" s="248"/>
      <c r="B42" s="248" t="s">
        <v>693</v>
      </c>
      <c r="C42" s="249"/>
      <c r="D42" s="74" t="s">
        <v>547</v>
      </c>
      <c r="E42" s="248" t="str">
        <f>D42</f>
        <v>D18</v>
      </c>
      <c r="F42" s="248"/>
      <c r="G42" s="250"/>
      <c r="H42" s="247"/>
      <c r="I42" s="248"/>
      <c r="J42" s="295" t="str">
        <f>J41&amp;" HD2"</f>
        <v>18 Villa D HD2</v>
      </c>
      <c r="K42" s="254"/>
      <c r="L42" s="291">
        <f>VLOOKUP(J42,'[15]6'!$B$6:$C$119,2,0)</f>
        <v>6593</v>
      </c>
      <c r="M42" s="296"/>
      <c r="N42" s="293">
        <v>6512</v>
      </c>
      <c r="O42" s="296"/>
      <c r="P42" s="294"/>
      <c r="Q42" s="313">
        <f t="shared" si="1"/>
        <v>0</v>
      </c>
      <c r="R42" s="313">
        <f t="shared" si="2"/>
        <v>0</v>
      </c>
      <c r="S42" s="313">
        <f t="shared" si="3"/>
        <v>0</v>
      </c>
      <c r="T42" s="313">
        <f t="shared" si="4"/>
        <v>0</v>
      </c>
      <c r="U42" s="314">
        <f t="shared" si="5"/>
        <v>0</v>
      </c>
      <c r="V42" s="314">
        <f t="shared" si="6"/>
        <v>0</v>
      </c>
      <c r="W42" s="315">
        <f t="shared" si="7"/>
        <v>0</v>
      </c>
      <c r="X42" s="316">
        <f t="shared" si="8"/>
        <v>0</v>
      </c>
      <c r="Y42" s="329"/>
      <c r="Z42" s="315"/>
      <c r="AA42" s="330">
        <f>VLOOKUP(J42,'[14]WC villa 1'!$J$7:$X$120,15,0)</f>
        <v>0</v>
      </c>
      <c r="AC42" s="330">
        <f>VLOOKUP(J42,'[14]WC villa 1'!$J$7:$P$120,7,0)</f>
        <v>0</v>
      </c>
      <c r="AD42" s="315">
        <f t="shared" si="9"/>
        <v>0</v>
      </c>
      <c r="AE42" s="331">
        <f>VLOOKUP(J42,'[15]6'!$B$6:$F$119,5,0)</f>
        <v>0</v>
      </c>
    </row>
    <row r="43" ht="19.5" customHeight="1" spans="1:32">
      <c r="A43" s="257">
        <v>18</v>
      </c>
      <c r="B43" s="257" t="s">
        <v>694</v>
      </c>
      <c r="C43" s="246">
        <v>5271699</v>
      </c>
      <c r="D43" s="74" t="s">
        <v>548</v>
      </c>
      <c r="E43" s="73" t="s">
        <v>695</v>
      </c>
      <c r="F43" s="73" t="s">
        <v>696</v>
      </c>
      <c r="G43" s="73">
        <v>1407111388</v>
      </c>
      <c r="H43" s="247" t="str">
        <f>VLOOKUP(G43,'[11]List chuẩn'!$C$2:$E$514,2,0)</f>
        <v>Công ty cổ phần giấy Hải Tiến</v>
      </c>
      <c r="I43" s="73"/>
      <c r="J43" s="73" t="s">
        <v>695</v>
      </c>
      <c r="K43" s="252">
        <v>1407111388</v>
      </c>
      <c r="L43" s="291">
        <f>VLOOKUP(J43,'[15]6'!$B$6:$C$119,2,0)</f>
        <v>3713</v>
      </c>
      <c r="M43" s="292">
        <f>+L43+L44</f>
        <v>3735</v>
      </c>
      <c r="N43" s="293">
        <v>3706</v>
      </c>
      <c r="O43" s="292">
        <f>+N43+N44</f>
        <v>3728</v>
      </c>
      <c r="P43" s="294">
        <f>(L43-N43)+(L44-N44)</f>
        <v>7</v>
      </c>
      <c r="Q43" s="313">
        <f t="shared" si="1"/>
        <v>7</v>
      </c>
      <c r="R43" s="313">
        <f t="shared" si="2"/>
        <v>0</v>
      </c>
      <c r="S43" s="313">
        <f t="shared" si="3"/>
        <v>0</v>
      </c>
      <c r="T43" s="313">
        <f t="shared" si="4"/>
        <v>0</v>
      </c>
      <c r="U43" s="314">
        <f t="shared" si="5"/>
        <v>45794</v>
      </c>
      <c r="V43" s="314">
        <f t="shared" si="6"/>
        <v>2290</v>
      </c>
      <c r="W43" s="315">
        <f t="shared" si="7"/>
        <v>4579.4</v>
      </c>
      <c r="X43" s="316">
        <f t="shared" si="8"/>
        <v>52663</v>
      </c>
      <c r="Y43" s="329">
        <v>-52663</v>
      </c>
      <c r="Z43" s="315">
        <f t="shared" si="10"/>
        <v>0</v>
      </c>
      <c r="AA43" s="330">
        <f>VLOOKUP(J43,'[14]WC villa 1'!$J$7:$X$120,15,0)</f>
        <v>37617</v>
      </c>
      <c r="AB43" s="315">
        <f>X43-AA43</f>
        <v>15046</v>
      </c>
      <c r="AC43" s="330">
        <f>VLOOKUP(J43,'[14]WC villa 1'!$J$7:$P$120,7,0)</f>
        <v>5</v>
      </c>
      <c r="AD43" s="315">
        <f t="shared" si="9"/>
        <v>2</v>
      </c>
      <c r="AE43" s="331">
        <f>VLOOKUP(J43,'[15]6'!$B$6:$F$119,5,0)</f>
        <v>0</v>
      </c>
      <c r="AF43" s="233"/>
    </row>
    <row r="44" customFormat="1" ht="19.5" customHeight="1" spans="1:31">
      <c r="A44" s="258"/>
      <c r="B44" s="258" t="s">
        <v>697</v>
      </c>
      <c r="C44" s="249"/>
      <c r="D44" s="74" t="s">
        <v>548</v>
      </c>
      <c r="E44" s="248" t="str">
        <f>D44</f>
        <v>D19</v>
      </c>
      <c r="F44" s="248"/>
      <c r="G44" s="250"/>
      <c r="H44" s="247"/>
      <c r="I44" s="248"/>
      <c r="J44" s="295" t="str">
        <f>J43&amp;" HD2"</f>
        <v>19 Villa D HD2</v>
      </c>
      <c r="K44" s="254"/>
      <c r="L44" s="291">
        <f>VLOOKUP(J44,'[15]6'!$B$6:$C$119,2,0)</f>
        <v>22</v>
      </c>
      <c r="M44" s="296"/>
      <c r="N44" s="293">
        <v>22</v>
      </c>
      <c r="O44" s="296"/>
      <c r="P44" s="294"/>
      <c r="Q44" s="313">
        <f t="shared" si="1"/>
        <v>0</v>
      </c>
      <c r="R44" s="313">
        <f t="shared" si="2"/>
        <v>0</v>
      </c>
      <c r="S44" s="313">
        <f t="shared" si="3"/>
        <v>0</v>
      </c>
      <c r="T44" s="313">
        <f t="shared" si="4"/>
        <v>0</v>
      </c>
      <c r="U44" s="314">
        <f t="shared" si="5"/>
        <v>0</v>
      </c>
      <c r="V44" s="314">
        <f t="shared" si="6"/>
        <v>0</v>
      </c>
      <c r="W44" s="315">
        <f t="shared" si="7"/>
        <v>0</v>
      </c>
      <c r="X44" s="316">
        <f t="shared" si="8"/>
        <v>0</v>
      </c>
      <c r="Y44" s="329"/>
      <c r="Z44" s="315"/>
      <c r="AA44" s="330">
        <f>VLOOKUP(J44,'[14]WC villa 1'!$J$7:$X$120,15,0)</f>
        <v>0</v>
      </c>
      <c r="AC44" s="330">
        <f>VLOOKUP(J44,'[14]WC villa 1'!$J$7:$P$120,7,0)</f>
        <v>0</v>
      </c>
      <c r="AD44" s="315">
        <f t="shared" si="9"/>
        <v>0</v>
      </c>
      <c r="AE44" s="331">
        <f>VLOOKUP(J44,'[15]6'!$B$6:$F$119,5,0)</f>
        <v>0</v>
      </c>
    </row>
    <row r="45" s="222" customFormat="1" ht="19.5" customHeight="1" spans="1:32">
      <c r="A45" s="262">
        <v>19</v>
      </c>
      <c r="B45" s="263" t="s">
        <v>698</v>
      </c>
      <c r="C45" s="264">
        <v>5405009</v>
      </c>
      <c r="D45" s="265" t="s">
        <v>549</v>
      </c>
      <c r="E45" s="262" t="s">
        <v>699</v>
      </c>
      <c r="F45" s="262" t="s">
        <v>700</v>
      </c>
      <c r="G45" s="262">
        <v>1407110495</v>
      </c>
      <c r="H45" s="247" t="str">
        <f>VLOOKUP(G45,'[11]List chuẩn'!$C$2:$E$514,2,0)</f>
        <v>Vũ Thị Thu Loan</v>
      </c>
      <c r="I45" s="646" t="s">
        <v>701</v>
      </c>
      <c r="J45" s="262" t="s">
        <v>699</v>
      </c>
      <c r="K45" s="301">
        <v>1407110495</v>
      </c>
      <c r="L45" s="291">
        <f>VLOOKUP(J45,'[15]6'!$B$6:$C$119,2,0)</f>
        <v>777</v>
      </c>
      <c r="M45" s="301">
        <f>+L45+L46</f>
        <v>2330</v>
      </c>
      <c r="N45" s="293">
        <v>773</v>
      </c>
      <c r="O45" s="301">
        <f>+N45+N46</f>
        <v>2309</v>
      </c>
      <c r="P45" s="294">
        <f>(L45-N45)+(L46-N46)</f>
        <v>21</v>
      </c>
      <c r="Q45" s="313">
        <f t="shared" si="1"/>
        <v>10</v>
      </c>
      <c r="R45" s="313">
        <f t="shared" si="2"/>
        <v>10</v>
      </c>
      <c r="S45" s="313">
        <f t="shared" si="3"/>
        <v>1</v>
      </c>
      <c r="T45" s="313">
        <f t="shared" si="4"/>
        <v>0</v>
      </c>
      <c r="U45" s="314">
        <f t="shared" si="5"/>
        <v>152154</v>
      </c>
      <c r="V45" s="314">
        <f t="shared" si="6"/>
        <v>7608</v>
      </c>
      <c r="W45" s="315">
        <f t="shared" si="7"/>
        <v>15215.4</v>
      </c>
      <c r="X45" s="316">
        <f t="shared" si="8"/>
        <v>174977</v>
      </c>
      <c r="Y45" s="329">
        <v>0</v>
      </c>
      <c r="Z45" s="315">
        <f t="shared" si="10"/>
        <v>174977</v>
      </c>
      <c r="AA45" s="330">
        <f>VLOOKUP(J45,'[14]WC villa 1'!$J$7:$X$120,15,0)</f>
        <v>185895</v>
      </c>
      <c r="AB45" s="315">
        <f>X45-AA45</f>
        <v>-10918</v>
      </c>
      <c r="AC45" s="330">
        <f>VLOOKUP(J45,'[14]WC villa 1'!$J$7:$P$120,7,0)</f>
        <v>22</v>
      </c>
      <c r="AD45" s="315">
        <f t="shared" si="9"/>
        <v>-1</v>
      </c>
      <c r="AE45" s="331">
        <f>VLOOKUP(J45,'[15]6'!$B$6:$F$119,5,0)</f>
        <v>0</v>
      </c>
      <c r="AF45" s="333"/>
    </row>
    <row r="46" customFormat="1" ht="19.5" customHeight="1" spans="1:31">
      <c r="A46" s="248"/>
      <c r="B46" s="249" t="s">
        <v>702</v>
      </c>
      <c r="C46" s="249"/>
      <c r="D46" s="74" t="s">
        <v>549</v>
      </c>
      <c r="E46" s="248" t="str">
        <f>D46</f>
        <v>D20</v>
      </c>
      <c r="F46" s="248" t="s">
        <v>703</v>
      </c>
      <c r="G46" s="250"/>
      <c r="H46" s="247"/>
      <c r="I46" s="248"/>
      <c r="J46" s="295" t="str">
        <f>J45&amp;" HD2"</f>
        <v>20 Villa D HD2</v>
      </c>
      <c r="K46" s="254"/>
      <c r="L46" s="291">
        <f>VLOOKUP(J46,'[15]6'!$B$6:$C$119,2,0)</f>
        <v>1553</v>
      </c>
      <c r="M46" s="296"/>
      <c r="N46" s="293">
        <v>1536</v>
      </c>
      <c r="O46" s="296"/>
      <c r="P46" s="294"/>
      <c r="Q46" s="313">
        <f t="shared" si="1"/>
        <v>0</v>
      </c>
      <c r="R46" s="313">
        <f t="shared" si="2"/>
        <v>0</v>
      </c>
      <c r="S46" s="313">
        <f t="shared" si="3"/>
        <v>0</v>
      </c>
      <c r="T46" s="313">
        <f t="shared" si="4"/>
        <v>0</v>
      </c>
      <c r="U46" s="314">
        <f t="shared" si="5"/>
        <v>0</v>
      </c>
      <c r="V46" s="314">
        <f t="shared" si="6"/>
        <v>0</v>
      </c>
      <c r="W46" s="315">
        <f t="shared" si="7"/>
        <v>0</v>
      </c>
      <c r="X46" s="316">
        <f t="shared" si="8"/>
        <v>0</v>
      </c>
      <c r="Y46" s="329"/>
      <c r="Z46" s="315"/>
      <c r="AA46" s="330">
        <f>VLOOKUP(J46,'[14]WC villa 1'!$J$7:$X$120,15,0)</f>
        <v>0</v>
      </c>
      <c r="AC46" s="330">
        <f>VLOOKUP(J46,'[14]WC villa 1'!$J$7:$P$120,7,0)</f>
        <v>0</v>
      </c>
      <c r="AD46" s="315">
        <f t="shared" si="9"/>
        <v>0</v>
      </c>
      <c r="AE46" s="331">
        <f>VLOOKUP(J46,'[15]6'!$B$6:$F$119,5,0)</f>
        <v>0</v>
      </c>
    </row>
    <row r="47" ht="19.5" customHeight="1" spans="1:32">
      <c r="A47" s="73">
        <v>20</v>
      </c>
      <c r="B47" s="73" t="s">
        <v>704</v>
      </c>
      <c r="C47" s="246">
        <v>5271571</v>
      </c>
      <c r="D47" s="74" t="s">
        <v>550</v>
      </c>
      <c r="E47" s="73" t="s">
        <v>705</v>
      </c>
      <c r="F47" s="73" t="s">
        <v>706</v>
      </c>
      <c r="G47" s="73">
        <v>1407110498</v>
      </c>
      <c r="H47" s="247" t="str">
        <f>VLOOKUP(G47,'[11]List chuẩn'!$C$2:$E$514,2,0)</f>
        <v>Đào Duy Anh</v>
      </c>
      <c r="I47" s="646" t="s">
        <v>707</v>
      </c>
      <c r="J47" s="73" t="s">
        <v>705</v>
      </c>
      <c r="K47" s="252">
        <v>1407110498</v>
      </c>
      <c r="L47" s="291">
        <f>VLOOKUP(J47,'[15]6'!$B$6:$C$119,2,0)</f>
        <v>0</v>
      </c>
      <c r="M47" s="292">
        <f>+L47+L48</f>
        <v>3289</v>
      </c>
      <c r="N47" s="293">
        <v>0</v>
      </c>
      <c r="O47" s="292">
        <f>+N47+N48</f>
        <v>3273</v>
      </c>
      <c r="P47" s="294">
        <f>(L47-N47)+(L48-N48)</f>
        <v>16</v>
      </c>
      <c r="Q47" s="313">
        <f t="shared" si="1"/>
        <v>10</v>
      </c>
      <c r="R47" s="313">
        <f t="shared" si="2"/>
        <v>6</v>
      </c>
      <c r="S47" s="313">
        <f t="shared" si="3"/>
        <v>0</v>
      </c>
      <c r="T47" s="313">
        <f t="shared" si="4"/>
        <v>0</v>
      </c>
      <c r="U47" s="314">
        <f t="shared" si="5"/>
        <v>111764</v>
      </c>
      <c r="V47" s="314">
        <f t="shared" si="6"/>
        <v>5588</v>
      </c>
      <c r="W47" s="315">
        <f t="shared" si="7"/>
        <v>11176.4</v>
      </c>
      <c r="X47" s="316">
        <f t="shared" si="8"/>
        <v>128528</v>
      </c>
      <c r="Y47" s="329">
        <v>0</v>
      </c>
      <c r="Z47" s="315">
        <f t="shared" si="10"/>
        <v>128528</v>
      </c>
      <c r="AA47" s="330">
        <f>VLOOKUP(J47,'[14]WC villa 1'!$J$7:$X$120,15,0)</f>
        <v>110764</v>
      </c>
      <c r="AB47" s="315">
        <f>X47-AA47</f>
        <v>17764</v>
      </c>
      <c r="AC47" s="330">
        <f>VLOOKUP(J47,'[14]WC villa 1'!$J$7:$P$120,7,0)</f>
        <v>14</v>
      </c>
      <c r="AD47" s="315">
        <f t="shared" si="9"/>
        <v>2</v>
      </c>
      <c r="AE47" s="331">
        <f>VLOOKUP(J47,'[15]6'!$B$6:$F$119,5,0)</f>
        <v>0</v>
      </c>
      <c r="AF47" s="233"/>
    </row>
    <row r="48" s="221" customFormat="1" ht="19.5" customHeight="1" spans="1:31">
      <c r="A48" s="248"/>
      <c r="B48" s="248" t="s">
        <v>708</v>
      </c>
      <c r="C48" s="249"/>
      <c r="D48" s="74" t="s">
        <v>550</v>
      </c>
      <c r="E48" s="248" t="str">
        <f>D48</f>
        <v>D21</v>
      </c>
      <c r="F48" s="248"/>
      <c r="G48" s="250"/>
      <c r="H48" s="247"/>
      <c r="I48" s="248"/>
      <c r="J48" s="295" t="str">
        <f>J47&amp;" HD2"</f>
        <v>21 Villa D HD2</v>
      </c>
      <c r="K48" s="254"/>
      <c r="L48" s="291">
        <f>VLOOKUP(J48,'[15]6'!$B$6:$C$119,2,0)</f>
        <v>3289</v>
      </c>
      <c r="M48" s="296"/>
      <c r="N48" s="293">
        <v>3273</v>
      </c>
      <c r="O48" s="296"/>
      <c r="P48" s="294"/>
      <c r="Q48" s="313">
        <f t="shared" si="1"/>
        <v>0</v>
      </c>
      <c r="R48" s="313">
        <f t="shared" si="2"/>
        <v>0</v>
      </c>
      <c r="S48" s="313">
        <f t="shared" si="3"/>
        <v>0</v>
      </c>
      <c r="T48" s="313">
        <f t="shared" si="4"/>
        <v>0</v>
      </c>
      <c r="U48" s="314">
        <f t="shared" si="5"/>
        <v>0</v>
      </c>
      <c r="V48" s="314">
        <f t="shared" si="6"/>
        <v>0</v>
      </c>
      <c r="W48" s="315">
        <f t="shared" si="7"/>
        <v>0</v>
      </c>
      <c r="X48" s="316">
        <f t="shared" si="8"/>
        <v>0</v>
      </c>
      <c r="Y48" s="329"/>
      <c r="Z48" s="315"/>
      <c r="AA48" s="330">
        <f>VLOOKUP(J48,'[14]WC villa 1'!$J$7:$X$120,15,0)</f>
        <v>0</v>
      </c>
      <c r="AC48" s="330">
        <f>VLOOKUP(J48,'[14]WC villa 1'!$J$7:$P$120,7,0)</f>
        <v>0</v>
      </c>
      <c r="AD48" s="315">
        <f t="shared" si="9"/>
        <v>0</v>
      </c>
      <c r="AE48" s="331">
        <f>VLOOKUP(J48,'[15]6'!$B$6:$F$119,5,0)</f>
        <v>0</v>
      </c>
    </row>
    <row r="49" ht="19.5" customHeight="1" spans="1:32">
      <c r="A49" s="73">
        <v>9</v>
      </c>
      <c r="B49" s="73" t="s">
        <v>709</v>
      </c>
      <c r="C49" s="246">
        <v>5404926</v>
      </c>
      <c r="D49" s="74" t="s">
        <v>551</v>
      </c>
      <c r="E49" s="73" t="s">
        <v>710</v>
      </c>
      <c r="F49" s="73" t="s">
        <v>711</v>
      </c>
      <c r="G49" s="73">
        <v>1407110472</v>
      </c>
      <c r="H49" s="247" t="str">
        <f>VLOOKUP(G49,'[11]List chuẩn'!$C$2:$E$514,2,0)</f>
        <v>Lê Thị Minh Ngọc</v>
      </c>
      <c r="I49" s="646" t="s">
        <v>712</v>
      </c>
      <c r="J49" s="73" t="s">
        <v>710</v>
      </c>
      <c r="K49" s="252">
        <v>1407110472</v>
      </c>
      <c r="L49" s="291">
        <f>VLOOKUP(J49,'[15]6'!$B$6:$C$119,2,0)</f>
        <v>0</v>
      </c>
      <c r="M49" s="292">
        <f>+L49+L50</f>
        <v>2706</v>
      </c>
      <c r="N49" s="293">
        <v>0</v>
      </c>
      <c r="O49" s="292">
        <f>+N49+N50</f>
        <v>2679</v>
      </c>
      <c r="P49" s="294">
        <f>(L49-N49)+(L50-N50)</f>
        <v>27</v>
      </c>
      <c r="Q49" s="313">
        <f t="shared" si="1"/>
        <v>10</v>
      </c>
      <c r="R49" s="313">
        <f t="shared" si="2"/>
        <v>10</v>
      </c>
      <c r="S49" s="313">
        <f t="shared" si="3"/>
        <v>7</v>
      </c>
      <c r="T49" s="313">
        <f t="shared" si="4"/>
        <v>0</v>
      </c>
      <c r="U49" s="314">
        <f t="shared" si="5"/>
        <v>209118</v>
      </c>
      <c r="V49" s="314">
        <f t="shared" si="6"/>
        <v>10456</v>
      </c>
      <c r="W49" s="315">
        <f t="shared" si="7"/>
        <v>20911.8</v>
      </c>
      <c r="X49" s="316">
        <f t="shared" si="8"/>
        <v>240486</v>
      </c>
      <c r="Y49" s="329">
        <v>251404</v>
      </c>
      <c r="Z49" s="315">
        <f t="shared" si="10"/>
        <v>491890</v>
      </c>
      <c r="AA49" s="330">
        <f>VLOOKUP(J49,'[14]WC villa 1'!$J$7:$X$120,15,0)</f>
        <v>251404</v>
      </c>
      <c r="AB49" s="315">
        <f>X49-AA49</f>
        <v>-10918</v>
      </c>
      <c r="AC49" s="330">
        <f>VLOOKUP(J49,'[14]WC villa 1'!$J$7:$P$120,7,0)</f>
        <v>28</v>
      </c>
      <c r="AD49" s="315">
        <f t="shared" si="9"/>
        <v>-1</v>
      </c>
      <c r="AE49" s="331">
        <f>VLOOKUP(J49,'[15]6'!$B$6:$F$119,5,0)</f>
        <v>0</v>
      </c>
      <c r="AF49" s="233"/>
    </row>
    <row r="50" s="221" customFormat="1" ht="19.5" customHeight="1" spans="1:31">
      <c r="A50" s="248"/>
      <c r="B50" s="248" t="s">
        <v>713</v>
      </c>
      <c r="C50" s="249">
        <v>5186268</v>
      </c>
      <c r="D50" s="74" t="s">
        <v>551</v>
      </c>
      <c r="E50" s="248" t="str">
        <f>D50</f>
        <v>D22</v>
      </c>
      <c r="F50" s="248"/>
      <c r="G50" s="250"/>
      <c r="H50" s="247"/>
      <c r="I50" s="248"/>
      <c r="J50" s="295" t="str">
        <f>J49&amp;" HD2"</f>
        <v>22 Villa D HD2</v>
      </c>
      <c r="K50" s="254"/>
      <c r="L50" s="291">
        <f>VLOOKUP(J50,'[15]6'!$B$6:$C$119,2,0)</f>
        <v>2706</v>
      </c>
      <c r="M50" s="296"/>
      <c r="N50" s="293">
        <v>2679</v>
      </c>
      <c r="O50" s="296"/>
      <c r="P50" s="294"/>
      <c r="Q50" s="313">
        <f t="shared" si="1"/>
        <v>0</v>
      </c>
      <c r="R50" s="313">
        <f t="shared" si="2"/>
        <v>0</v>
      </c>
      <c r="S50" s="313">
        <f t="shared" si="3"/>
        <v>0</v>
      </c>
      <c r="T50" s="313">
        <f t="shared" si="4"/>
        <v>0</v>
      </c>
      <c r="U50" s="314">
        <f t="shared" si="5"/>
        <v>0</v>
      </c>
      <c r="V50" s="314">
        <f t="shared" si="6"/>
        <v>0</v>
      </c>
      <c r="W50" s="315">
        <f t="shared" si="7"/>
        <v>0</v>
      </c>
      <c r="X50" s="316">
        <f t="shared" si="8"/>
        <v>0</v>
      </c>
      <c r="Y50" s="329"/>
      <c r="Z50" s="315"/>
      <c r="AA50" s="330">
        <f>VLOOKUP(J50,'[14]WC villa 1'!$J$7:$X$120,15,0)</f>
        <v>0</v>
      </c>
      <c r="AC50" s="330">
        <f>VLOOKUP(J50,'[14]WC villa 1'!$J$7:$P$120,7,0)</f>
        <v>0</v>
      </c>
      <c r="AD50" s="315">
        <f t="shared" si="9"/>
        <v>0</v>
      </c>
      <c r="AE50" s="331">
        <f>VLOOKUP(J50,'[15]6'!$B$6:$F$119,5,0)</f>
        <v>0</v>
      </c>
    </row>
    <row r="51" ht="19.5" customHeight="1" spans="1:32">
      <c r="A51" s="73">
        <v>22</v>
      </c>
      <c r="B51" s="73" t="s">
        <v>714</v>
      </c>
      <c r="C51" s="246">
        <v>5405058</v>
      </c>
      <c r="D51" s="74" t="s">
        <v>552</v>
      </c>
      <c r="E51" s="73" t="s">
        <v>715</v>
      </c>
      <c r="F51" s="73" t="s">
        <v>716</v>
      </c>
      <c r="G51" s="73">
        <v>1407111396</v>
      </c>
      <c r="H51" s="247" t="str">
        <f>VLOOKUP(G51,'[11]List chuẩn'!$C$2:$E$514,2,0)</f>
        <v>Nguyễn Thị Minh Lân</v>
      </c>
      <c r="I51" s="646" t="s">
        <v>717</v>
      </c>
      <c r="J51" s="73" t="s">
        <v>715</v>
      </c>
      <c r="K51" s="252">
        <v>1407111396</v>
      </c>
      <c r="L51" s="291">
        <f>VLOOKUP(J51,'[15]6'!$B$6:$C$119,2,0)</f>
        <v>31</v>
      </c>
      <c r="M51" s="292">
        <f>+L51+L52</f>
        <v>3549</v>
      </c>
      <c r="N51" s="293">
        <v>31</v>
      </c>
      <c r="O51" s="292">
        <f>+N51+N52</f>
        <v>3544</v>
      </c>
      <c r="P51" s="294">
        <f>(L51-N51)+(L52-N52)</f>
        <v>5</v>
      </c>
      <c r="Q51" s="313">
        <f t="shared" si="1"/>
        <v>5</v>
      </c>
      <c r="R51" s="313">
        <f t="shared" si="2"/>
        <v>0</v>
      </c>
      <c r="S51" s="313">
        <f t="shared" si="3"/>
        <v>0</v>
      </c>
      <c r="T51" s="313">
        <f t="shared" si="4"/>
        <v>0</v>
      </c>
      <c r="U51" s="314">
        <f t="shared" si="5"/>
        <v>32710</v>
      </c>
      <c r="V51" s="314">
        <f t="shared" si="6"/>
        <v>1636</v>
      </c>
      <c r="W51" s="315">
        <f t="shared" si="7"/>
        <v>3271</v>
      </c>
      <c r="X51" s="316">
        <f t="shared" si="8"/>
        <v>37617</v>
      </c>
      <c r="Y51" s="329">
        <v>0</v>
      </c>
      <c r="Z51" s="315">
        <f t="shared" si="10"/>
        <v>37617</v>
      </c>
      <c r="AA51" s="330">
        <f>VLOOKUP(J51,'[14]WC villa 1'!$J$7:$X$120,15,0)</f>
        <v>15046</v>
      </c>
      <c r="AB51" s="315">
        <f>X51-AA51</f>
        <v>22571</v>
      </c>
      <c r="AC51" s="330">
        <f>VLOOKUP(J51,'[14]WC villa 1'!$J$7:$P$120,7,0)</f>
        <v>2</v>
      </c>
      <c r="AD51" s="315">
        <f t="shared" si="9"/>
        <v>3</v>
      </c>
      <c r="AE51" s="331">
        <f>VLOOKUP(J51,'[15]6'!$B$6:$F$119,5,0)</f>
        <v>0</v>
      </c>
      <c r="AF51" s="233"/>
    </row>
    <row r="52" s="223" customFormat="1" ht="19.5" customHeight="1" spans="1:31">
      <c r="A52" s="266"/>
      <c r="B52" s="266" t="s">
        <v>718</v>
      </c>
      <c r="C52" s="267"/>
      <c r="D52" s="268" t="s">
        <v>552</v>
      </c>
      <c r="E52" s="266" t="str">
        <f>D52</f>
        <v>D23</v>
      </c>
      <c r="F52" s="266"/>
      <c r="G52" s="269"/>
      <c r="H52" s="247"/>
      <c r="I52" s="266"/>
      <c r="J52" s="302" t="str">
        <f>J51&amp;" HD2"</f>
        <v>23 Villa D HD2</v>
      </c>
      <c r="K52" s="303"/>
      <c r="L52" s="291">
        <f>VLOOKUP(J52,'[15]6'!$B$6:$C$119,2,0)</f>
        <v>3518</v>
      </c>
      <c r="M52" s="296"/>
      <c r="N52" s="293">
        <v>3513</v>
      </c>
      <c r="O52" s="296"/>
      <c r="P52" s="294"/>
      <c r="Q52" s="313">
        <f t="shared" si="1"/>
        <v>0</v>
      </c>
      <c r="R52" s="313">
        <f t="shared" si="2"/>
        <v>0</v>
      </c>
      <c r="S52" s="313">
        <f t="shared" si="3"/>
        <v>0</v>
      </c>
      <c r="T52" s="313">
        <f t="shared" si="4"/>
        <v>0</v>
      </c>
      <c r="U52" s="314">
        <f t="shared" si="5"/>
        <v>0</v>
      </c>
      <c r="V52" s="314">
        <f t="shared" si="6"/>
        <v>0</v>
      </c>
      <c r="W52" s="315">
        <f t="shared" si="7"/>
        <v>0</v>
      </c>
      <c r="X52" s="316">
        <f t="shared" si="8"/>
        <v>0</v>
      </c>
      <c r="Y52" s="329"/>
      <c r="Z52" s="315"/>
      <c r="AA52" s="330">
        <f>VLOOKUP(J52,'[14]WC villa 1'!$J$7:$X$120,15,0)</f>
        <v>0</v>
      </c>
      <c r="AC52" s="330">
        <f>VLOOKUP(J52,'[14]WC villa 1'!$J$7:$P$120,7,0)</f>
        <v>0</v>
      </c>
      <c r="AD52" s="315">
        <f t="shared" si="9"/>
        <v>0</v>
      </c>
      <c r="AE52" s="331">
        <f>VLOOKUP(J52,'[15]6'!$B$6:$F$119,5,0)</f>
        <v>0</v>
      </c>
    </row>
    <row r="53" ht="19.5" customHeight="1" spans="1:32">
      <c r="A53" s="270">
        <v>54</v>
      </c>
      <c r="B53" s="271" t="s">
        <v>719</v>
      </c>
      <c r="C53" s="272">
        <v>5271863</v>
      </c>
      <c r="D53" s="273" t="s">
        <v>720</v>
      </c>
      <c r="E53" s="259" t="s">
        <v>721</v>
      </c>
      <c r="F53" s="259" t="s">
        <v>722</v>
      </c>
      <c r="G53" s="259">
        <v>1407110474</v>
      </c>
      <c r="H53" s="247" t="str">
        <f>VLOOKUP(G53,'[11]List chuẩn'!$C$2:$E$514,2,0)</f>
        <v>Vũ Thị Hương</v>
      </c>
      <c r="I53" s="647" t="s">
        <v>723</v>
      </c>
      <c r="J53" s="304" t="s">
        <v>721</v>
      </c>
      <c r="K53" s="298">
        <v>1407110474</v>
      </c>
      <c r="L53" s="291">
        <f>VLOOKUP(J53,'[15]6'!$B$6:$C$119,2,0)</f>
        <v>459</v>
      </c>
      <c r="M53" s="292">
        <f>+L53+L54</f>
        <v>4339</v>
      </c>
      <c r="N53" s="293">
        <v>459</v>
      </c>
      <c r="O53" s="292">
        <f>+N53+N54</f>
        <v>4315</v>
      </c>
      <c r="P53" s="294">
        <f>(L53-N53)+(L54-N54)</f>
        <v>24</v>
      </c>
      <c r="Q53" s="313">
        <f t="shared" si="1"/>
        <v>10</v>
      </c>
      <c r="R53" s="313">
        <f t="shared" si="2"/>
        <v>10</v>
      </c>
      <c r="S53" s="313">
        <f t="shared" si="3"/>
        <v>4</v>
      </c>
      <c r="T53" s="313">
        <f t="shared" si="4"/>
        <v>0</v>
      </c>
      <c r="U53" s="314">
        <f t="shared" si="5"/>
        <v>180636</v>
      </c>
      <c r="V53" s="314">
        <f t="shared" si="6"/>
        <v>9032</v>
      </c>
      <c r="W53" s="315">
        <f t="shared" si="7"/>
        <v>18063.6</v>
      </c>
      <c r="X53" s="316">
        <f t="shared" si="8"/>
        <v>207732</v>
      </c>
      <c r="Y53" s="329">
        <v>301471</v>
      </c>
      <c r="Z53" s="315">
        <f t="shared" si="10"/>
        <v>509203</v>
      </c>
      <c r="AA53" s="330">
        <f>VLOOKUP(J53,'[14]WC villa 1'!$J$7:$X$120,15,0)</f>
        <v>155177</v>
      </c>
      <c r="AC53" s="330">
        <f>VLOOKUP(J53,'[14]WC villa 1'!$J$7:$P$120,7,0)</f>
        <v>19</v>
      </c>
      <c r="AD53" s="315">
        <f t="shared" si="9"/>
        <v>5</v>
      </c>
      <c r="AE53" s="331">
        <f>VLOOKUP(J53,'[15]6'!$B$6:$F$119,5,0)</f>
        <v>0</v>
      </c>
      <c r="AF53" s="233"/>
    </row>
    <row r="54" ht="19.5" customHeight="1" spans="1:31">
      <c r="A54" s="251"/>
      <c r="B54" s="274"/>
      <c r="C54" s="246"/>
      <c r="D54" s="273" t="s">
        <v>720</v>
      </c>
      <c r="E54" s="248" t="str">
        <f>D54</f>
        <v>D24</v>
      </c>
      <c r="F54" s="275"/>
      <c r="G54" s="275"/>
      <c r="H54" s="247"/>
      <c r="I54" s="252"/>
      <c r="J54" s="295" t="str">
        <f>J53&amp;" HD2"</f>
        <v>24 Villa D HD2</v>
      </c>
      <c r="K54" s="305"/>
      <c r="L54" s="291">
        <f>VLOOKUP(J54,'[15]6'!$B$6:$C$119,2,0)</f>
        <v>3880</v>
      </c>
      <c r="M54" s="296"/>
      <c r="N54" s="293">
        <v>3856</v>
      </c>
      <c r="O54" s="296"/>
      <c r="P54" s="294"/>
      <c r="Q54" s="313">
        <f t="shared" si="1"/>
        <v>0</v>
      </c>
      <c r="R54" s="313">
        <f t="shared" si="2"/>
        <v>0</v>
      </c>
      <c r="S54" s="313">
        <f t="shared" si="3"/>
        <v>0</v>
      </c>
      <c r="T54" s="313">
        <f t="shared" si="4"/>
        <v>0</v>
      </c>
      <c r="U54" s="314">
        <f t="shared" si="5"/>
        <v>0</v>
      </c>
      <c r="V54" s="314">
        <f t="shared" si="6"/>
        <v>0</v>
      </c>
      <c r="W54" s="315">
        <f t="shared" si="7"/>
        <v>0</v>
      </c>
      <c r="X54" s="316">
        <f t="shared" si="8"/>
        <v>0</v>
      </c>
      <c r="Y54" s="329"/>
      <c r="Z54" s="315"/>
      <c r="AA54" s="330">
        <f>VLOOKUP(J54,'[14]WC villa 1'!$J$7:$X$120,15,0)</f>
        <v>0</v>
      </c>
      <c r="AB54" s="226"/>
      <c r="AC54" s="330">
        <f>VLOOKUP(J54,'[14]WC villa 1'!$J$7:$P$120,7,0)</f>
        <v>0</v>
      </c>
      <c r="AD54" s="315">
        <f t="shared" si="9"/>
        <v>0</v>
      </c>
      <c r="AE54" s="331">
        <f>VLOOKUP(J54,'[15]6'!$B$6:$F$119,5,0)</f>
        <v>0</v>
      </c>
    </row>
    <row r="55" ht="19.5" customHeight="1" spans="1:32">
      <c r="A55" s="251">
        <v>53</v>
      </c>
      <c r="B55" s="274" t="s">
        <v>724</v>
      </c>
      <c r="C55" s="246">
        <v>5186247</v>
      </c>
      <c r="D55" s="74" t="s">
        <v>553</v>
      </c>
      <c r="E55" s="73" t="s">
        <v>725</v>
      </c>
      <c r="F55" s="73" t="s">
        <v>726</v>
      </c>
      <c r="G55" s="73">
        <v>1407111465</v>
      </c>
      <c r="H55" s="247" t="str">
        <f>VLOOKUP(G55,'[11]List chuẩn'!$C$2:$E$514,2,0)</f>
        <v>Ngô Quốc Khanh</v>
      </c>
      <c r="I55" s="645" t="s">
        <v>727</v>
      </c>
      <c r="J55" s="252" t="s">
        <v>725</v>
      </c>
      <c r="K55" s="252">
        <v>1407111465</v>
      </c>
      <c r="L55" s="291">
        <f>VLOOKUP(J55,'[15]6'!$B$6:$C$119,2,0)</f>
        <v>197</v>
      </c>
      <c r="M55" s="292">
        <f>+L55+L56</f>
        <v>4788</v>
      </c>
      <c r="N55" s="293">
        <v>197</v>
      </c>
      <c r="O55" s="292">
        <f>+N55+N56</f>
        <v>4782</v>
      </c>
      <c r="P55" s="294">
        <f>(L55-N55)+(L56-N56)</f>
        <v>6</v>
      </c>
      <c r="Q55" s="313">
        <f t="shared" si="1"/>
        <v>6</v>
      </c>
      <c r="R55" s="313">
        <f t="shared" si="2"/>
        <v>0</v>
      </c>
      <c r="S55" s="313">
        <f t="shared" si="3"/>
        <v>0</v>
      </c>
      <c r="T55" s="313">
        <f t="shared" si="4"/>
        <v>0</v>
      </c>
      <c r="U55" s="314">
        <f t="shared" si="5"/>
        <v>39252</v>
      </c>
      <c r="V55" s="314">
        <f t="shared" si="6"/>
        <v>1963</v>
      </c>
      <c r="W55" s="315">
        <f t="shared" si="7"/>
        <v>3925.2</v>
      </c>
      <c r="X55" s="316">
        <f t="shared" si="8"/>
        <v>45140</v>
      </c>
      <c r="Y55" s="329">
        <v>0</v>
      </c>
      <c r="Z55" s="315">
        <f t="shared" si="10"/>
        <v>45140</v>
      </c>
      <c r="AA55" s="330">
        <f>VLOOKUP(J55,'[14]WC villa 1'!$J$7:$X$120,15,0)</f>
        <v>75233</v>
      </c>
      <c r="AB55" s="315">
        <f>X55-AA55</f>
        <v>-30093</v>
      </c>
      <c r="AC55" s="330">
        <f>VLOOKUP(J55,'[14]WC villa 1'!$J$7:$P$120,7,0)</f>
        <v>10</v>
      </c>
      <c r="AD55" s="315">
        <f t="shared" si="9"/>
        <v>-4</v>
      </c>
      <c r="AE55" s="331">
        <f>VLOOKUP(J55,'[15]6'!$B$6:$F$119,5,0)</f>
        <v>0</v>
      </c>
      <c r="AF55" s="233"/>
    </row>
    <row r="56" s="221" customFormat="1" ht="19.5" customHeight="1" spans="1:31">
      <c r="A56" s="276"/>
      <c r="B56" s="277"/>
      <c r="C56" s="249"/>
      <c r="D56" s="74" t="s">
        <v>553</v>
      </c>
      <c r="E56" s="248" t="str">
        <f>D56</f>
        <v>D25</v>
      </c>
      <c r="F56" s="248"/>
      <c r="G56" s="250"/>
      <c r="H56" s="247"/>
      <c r="I56" s="295"/>
      <c r="J56" s="295" t="str">
        <f>J55&amp;" HD2"</f>
        <v>25 Villa D HD2</v>
      </c>
      <c r="K56" s="254"/>
      <c r="L56" s="291">
        <f>VLOOKUP(J56,'[15]6'!$B$6:$C$119,2,0)</f>
        <v>4591</v>
      </c>
      <c r="M56" s="296"/>
      <c r="N56" s="293">
        <v>4585</v>
      </c>
      <c r="O56" s="296"/>
      <c r="P56" s="294"/>
      <c r="Q56" s="313">
        <f t="shared" si="1"/>
        <v>0</v>
      </c>
      <c r="R56" s="313">
        <f t="shared" si="2"/>
        <v>0</v>
      </c>
      <c r="S56" s="313">
        <f t="shared" si="3"/>
        <v>0</v>
      </c>
      <c r="T56" s="313">
        <f t="shared" si="4"/>
        <v>0</v>
      </c>
      <c r="U56" s="314">
        <f t="shared" si="5"/>
        <v>0</v>
      </c>
      <c r="V56" s="314">
        <f t="shared" si="6"/>
        <v>0</v>
      </c>
      <c r="W56" s="315">
        <f t="shared" si="7"/>
        <v>0</v>
      </c>
      <c r="X56" s="316">
        <f t="shared" si="8"/>
        <v>0</v>
      </c>
      <c r="Y56" s="329"/>
      <c r="Z56" s="315"/>
      <c r="AA56" s="330">
        <f>VLOOKUP(J56,'[14]WC villa 1'!$J$7:$X$120,15,0)</f>
        <v>0</v>
      </c>
      <c r="AC56" s="330">
        <f>VLOOKUP(J56,'[14]WC villa 1'!$J$7:$P$120,7,0)</f>
        <v>0</v>
      </c>
      <c r="AD56" s="315">
        <f t="shared" si="9"/>
        <v>0</v>
      </c>
      <c r="AE56" s="331">
        <f>VLOOKUP(J56,'[15]6'!$B$6:$F$119,5,0)</f>
        <v>0</v>
      </c>
    </row>
    <row r="57" ht="19.5" customHeight="1" spans="1:32">
      <c r="A57" s="73">
        <v>23</v>
      </c>
      <c r="B57" s="73" t="s">
        <v>728</v>
      </c>
      <c r="C57" s="246">
        <v>5186297</v>
      </c>
      <c r="D57" s="74" t="s">
        <v>522</v>
      </c>
      <c r="E57" s="73" t="s">
        <v>729</v>
      </c>
      <c r="F57" s="73" t="s">
        <v>730</v>
      </c>
      <c r="G57" s="73">
        <v>1407110475</v>
      </c>
      <c r="H57" s="247" t="str">
        <f>VLOOKUP(G57,'[11]List chuẩn'!$C$2:$E$514,2,0)</f>
        <v>Vũ Kông Trứ</v>
      </c>
      <c r="I57" s="646" t="s">
        <v>731</v>
      </c>
      <c r="J57" s="73" t="s">
        <v>729</v>
      </c>
      <c r="K57" s="252">
        <v>1407110475</v>
      </c>
      <c r="L57" s="291">
        <f>VLOOKUP(J57,'[15]6'!$B$6:$C$119,2,0)</f>
        <v>30</v>
      </c>
      <c r="M57" s="292">
        <f>+L57+L58</f>
        <v>5178</v>
      </c>
      <c r="N57" s="293">
        <v>30</v>
      </c>
      <c r="O57" s="292">
        <f>+N57+N58</f>
        <v>5158</v>
      </c>
      <c r="P57" s="294">
        <f>(L57-N57)+(L58-N58)</f>
        <v>20</v>
      </c>
      <c r="Q57" s="313">
        <f t="shared" si="1"/>
        <v>10</v>
      </c>
      <c r="R57" s="313">
        <f t="shared" si="2"/>
        <v>10</v>
      </c>
      <c r="S57" s="313">
        <f t="shared" si="3"/>
        <v>0</v>
      </c>
      <c r="T57" s="313">
        <f t="shared" si="4"/>
        <v>0</v>
      </c>
      <c r="U57" s="314">
        <f t="shared" si="5"/>
        <v>142660</v>
      </c>
      <c r="V57" s="314">
        <f t="shared" si="6"/>
        <v>7133</v>
      </c>
      <c r="W57" s="315">
        <f t="shared" si="7"/>
        <v>14266</v>
      </c>
      <c r="X57" s="316">
        <f t="shared" si="8"/>
        <v>164059</v>
      </c>
      <c r="Y57" s="329">
        <v>0</v>
      </c>
      <c r="Z57" s="315">
        <f t="shared" si="10"/>
        <v>164059</v>
      </c>
      <c r="AA57" s="330">
        <f>VLOOKUP(J57,'[14]WC villa 1'!$J$7:$X$120,15,0)</f>
        <v>218650</v>
      </c>
      <c r="AB57" s="315">
        <f>X57-AA57</f>
        <v>-54591</v>
      </c>
      <c r="AC57" s="330">
        <f>VLOOKUP(J57,'[14]WC villa 1'!$J$7:$P$120,7,0)</f>
        <v>25</v>
      </c>
      <c r="AD57" s="315">
        <f t="shared" si="9"/>
        <v>-5</v>
      </c>
      <c r="AE57" s="331">
        <f>VLOOKUP(J57,'[15]6'!$B$6:$F$119,5,0)</f>
        <v>0</v>
      </c>
      <c r="AF57" s="233"/>
    </row>
    <row r="58" s="221" customFormat="1" ht="19.5" customHeight="1" spans="1:31">
      <c r="A58" s="248"/>
      <c r="B58" s="248" t="s">
        <v>732</v>
      </c>
      <c r="C58" s="249"/>
      <c r="D58" s="74" t="s">
        <v>522</v>
      </c>
      <c r="E58" s="248" t="str">
        <f>D58</f>
        <v>D26</v>
      </c>
      <c r="F58" s="248"/>
      <c r="G58" s="250"/>
      <c r="H58" s="247"/>
      <c r="I58" s="248"/>
      <c r="J58" s="295" t="str">
        <f>J57&amp;" HD2"</f>
        <v>26 Villa D HD2</v>
      </c>
      <c r="K58" s="254"/>
      <c r="L58" s="291">
        <f>VLOOKUP(J58,'[15]6'!$B$6:$C$119,2,0)</f>
        <v>5148</v>
      </c>
      <c r="M58" s="296"/>
      <c r="N58" s="293">
        <v>5128</v>
      </c>
      <c r="O58" s="296"/>
      <c r="P58" s="294"/>
      <c r="Q58" s="313">
        <f t="shared" si="1"/>
        <v>0</v>
      </c>
      <c r="R58" s="313">
        <f t="shared" si="2"/>
        <v>0</v>
      </c>
      <c r="S58" s="313">
        <f t="shared" si="3"/>
        <v>0</v>
      </c>
      <c r="T58" s="313">
        <f t="shared" si="4"/>
        <v>0</v>
      </c>
      <c r="U58" s="314">
        <f t="shared" si="5"/>
        <v>0</v>
      </c>
      <c r="V58" s="314">
        <f t="shared" si="6"/>
        <v>0</v>
      </c>
      <c r="W58" s="315">
        <f t="shared" si="7"/>
        <v>0</v>
      </c>
      <c r="X58" s="316">
        <f t="shared" si="8"/>
        <v>0</v>
      </c>
      <c r="Y58" s="329"/>
      <c r="Z58" s="315"/>
      <c r="AA58" s="330">
        <f>VLOOKUP(J58,'[14]WC villa 1'!$J$7:$X$120,15,0)</f>
        <v>0</v>
      </c>
      <c r="AC58" s="330">
        <f>VLOOKUP(J58,'[14]WC villa 1'!$J$7:$P$120,7,0)</f>
        <v>0</v>
      </c>
      <c r="AD58" s="315">
        <f t="shared" si="9"/>
        <v>0</v>
      </c>
      <c r="AE58" s="331">
        <f>VLOOKUP(J58,'[15]6'!$B$6:$F$119,5,0)</f>
        <v>0</v>
      </c>
    </row>
    <row r="59" ht="19.5" customHeight="1" spans="1:32">
      <c r="A59" s="73">
        <v>24</v>
      </c>
      <c r="B59" s="73" t="s">
        <v>733</v>
      </c>
      <c r="C59" s="246">
        <v>5404744</v>
      </c>
      <c r="D59" s="74" t="s">
        <v>523</v>
      </c>
      <c r="E59" s="73" t="s">
        <v>734</v>
      </c>
      <c r="F59" s="73" t="s">
        <v>735</v>
      </c>
      <c r="G59" s="73">
        <v>1407110476</v>
      </c>
      <c r="H59" s="247" t="str">
        <f>VLOOKUP(G59,'[11]List chuẩn'!$C$2:$E$514,2,0)</f>
        <v>Ngô Thị Bình</v>
      </c>
      <c r="I59" s="73" t="s">
        <v>736</v>
      </c>
      <c r="J59" s="73" t="s">
        <v>734</v>
      </c>
      <c r="K59" s="252">
        <v>1407110476</v>
      </c>
      <c r="L59" s="291">
        <f>VLOOKUP(J59,'[15]6'!$B$6:$C$119,2,0)</f>
        <v>4601</v>
      </c>
      <c r="M59" s="292">
        <f>+L59+L60</f>
        <v>5098</v>
      </c>
      <c r="N59" s="293">
        <v>4592</v>
      </c>
      <c r="O59" s="292">
        <f>+N59+N60</f>
        <v>5089</v>
      </c>
      <c r="P59" s="294">
        <f>(L59-N59)+(L60-N60)</f>
        <v>9</v>
      </c>
      <c r="Q59" s="313">
        <f t="shared" si="1"/>
        <v>9</v>
      </c>
      <c r="R59" s="313">
        <f t="shared" si="2"/>
        <v>0</v>
      </c>
      <c r="S59" s="313">
        <f t="shared" si="3"/>
        <v>0</v>
      </c>
      <c r="T59" s="313">
        <f t="shared" si="4"/>
        <v>0</v>
      </c>
      <c r="U59" s="314">
        <f t="shared" si="5"/>
        <v>58878</v>
      </c>
      <c r="V59" s="314">
        <f t="shared" si="6"/>
        <v>2944</v>
      </c>
      <c r="W59" s="315">
        <f t="shared" si="7"/>
        <v>5887.8</v>
      </c>
      <c r="X59" s="316">
        <f t="shared" si="8"/>
        <v>67710</v>
      </c>
      <c r="Y59" s="329">
        <v>0</v>
      </c>
      <c r="Z59" s="315">
        <f t="shared" si="10"/>
        <v>67710</v>
      </c>
      <c r="AA59" s="330">
        <f>VLOOKUP(J59,'[14]WC villa 1'!$J$7:$X$120,15,0)</f>
        <v>101881</v>
      </c>
      <c r="AB59" s="315">
        <f>X59-AA59</f>
        <v>-34171</v>
      </c>
      <c r="AC59" s="330">
        <f>VLOOKUP(J59,'[14]WC villa 1'!$J$7:$P$120,7,0)</f>
        <v>13</v>
      </c>
      <c r="AD59" s="315">
        <f t="shared" si="9"/>
        <v>-4</v>
      </c>
      <c r="AE59" s="331">
        <f>VLOOKUP(J59,'[15]6'!$B$6:$F$119,5,0)</f>
        <v>0</v>
      </c>
      <c r="AF59" s="233"/>
    </row>
    <row r="60" s="221" customFormat="1" ht="19.5" customHeight="1" spans="1:31">
      <c r="A60" s="248"/>
      <c r="B60" s="248" t="s">
        <v>737</v>
      </c>
      <c r="C60" s="249"/>
      <c r="D60" s="74" t="s">
        <v>523</v>
      </c>
      <c r="E60" s="248" t="str">
        <f>D60</f>
        <v>D27</v>
      </c>
      <c r="F60" s="248"/>
      <c r="G60" s="250"/>
      <c r="H60" s="247"/>
      <c r="I60" s="248"/>
      <c r="J60" s="295" t="str">
        <f>J59&amp;" HD2"</f>
        <v>27 Villa D HD2</v>
      </c>
      <c r="K60" s="254"/>
      <c r="L60" s="291">
        <f>VLOOKUP(J60,'[15]6'!$B$6:$C$119,2,0)</f>
        <v>497</v>
      </c>
      <c r="M60" s="296"/>
      <c r="N60" s="293">
        <v>497</v>
      </c>
      <c r="O60" s="296"/>
      <c r="P60" s="294"/>
      <c r="Q60" s="313">
        <f t="shared" si="1"/>
        <v>0</v>
      </c>
      <c r="R60" s="313">
        <f t="shared" si="2"/>
        <v>0</v>
      </c>
      <c r="S60" s="313">
        <f t="shared" si="3"/>
        <v>0</v>
      </c>
      <c r="T60" s="313">
        <f t="shared" si="4"/>
        <v>0</v>
      </c>
      <c r="U60" s="314">
        <f t="shared" si="5"/>
        <v>0</v>
      </c>
      <c r="V60" s="314">
        <f t="shared" si="6"/>
        <v>0</v>
      </c>
      <c r="W60" s="315">
        <f t="shared" si="7"/>
        <v>0</v>
      </c>
      <c r="X60" s="316">
        <f t="shared" si="8"/>
        <v>0</v>
      </c>
      <c r="Y60" s="329"/>
      <c r="Z60" s="315"/>
      <c r="AA60" s="330">
        <f>VLOOKUP(J60,'[14]WC villa 1'!$J$7:$X$120,15,0)</f>
        <v>0</v>
      </c>
      <c r="AC60" s="330">
        <f>VLOOKUP(J60,'[14]WC villa 1'!$J$7:$P$120,7,0)</f>
        <v>0</v>
      </c>
      <c r="AD60" s="315">
        <f t="shared" si="9"/>
        <v>0</v>
      </c>
      <c r="AE60" s="331">
        <f>VLOOKUP(J60,'[15]6'!$B$6:$F$119,5,0)</f>
        <v>0</v>
      </c>
    </row>
    <row r="61" ht="19.5" customHeight="1" spans="1:32">
      <c r="A61" s="73">
        <v>9</v>
      </c>
      <c r="B61" s="73" t="s">
        <v>738</v>
      </c>
      <c r="C61" s="246">
        <v>271589</v>
      </c>
      <c r="D61" s="74" t="s">
        <v>524</v>
      </c>
      <c r="E61" s="73" t="s">
        <v>739</v>
      </c>
      <c r="F61" s="73" t="s">
        <v>740</v>
      </c>
      <c r="G61" s="73">
        <v>1407110477</v>
      </c>
      <c r="H61" s="247" t="str">
        <f>VLOOKUP(G61,'[11]List chuẩn'!$C$2:$E$514,2,0)</f>
        <v>Dương Thị Tuyết</v>
      </c>
      <c r="I61" s="646" t="s">
        <v>741</v>
      </c>
      <c r="J61" s="73" t="s">
        <v>739</v>
      </c>
      <c r="K61" s="252">
        <v>1407110477</v>
      </c>
      <c r="L61" s="291">
        <f>VLOOKUP(J61,'[15]6'!$B$6:$C$119,2,0)</f>
        <v>0</v>
      </c>
      <c r="M61" s="292">
        <f>+L61+L62</f>
        <v>4506</v>
      </c>
      <c r="N61" s="293">
        <v>0</v>
      </c>
      <c r="O61" s="292">
        <f>+N61+N62</f>
        <v>4470</v>
      </c>
      <c r="P61" s="294">
        <f>(L61-N61)+(L62-N62)</f>
        <v>36</v>
      </c>
      <c r="Q61" s="313">
        <f t="shared" si="1"/>
        <v>10</v>
      </c>
      <c r="R61" s="313">
        <f t="shared" si="2"/>
        <v>10</v>
      </c>
      <c r="S61" s="313">
        <f t="shared" si="3"/>
        <v>10</v>
      </c>
      <c r="T61" s="313">
        <f t="shared" si="4"/>
        <v>6</v>
      </c>
      <c r="U61" s="314">
        <f t="shared" si="5"/>
        <v>342276</v>
      </c>
      <c r="V61" s="314">
        <f t="shared" si="6"/>
        <v>17114</v>
      </c>
      <c r="W61" s="315">
        <f t="shared" si="7"/>
        <v>34227.6</v>
      </c>
      <c r="X61" s="316">
        <f t="shared" si="8"/>
        <v>393618</v>
      </c>
      <c r="Y61" s="329">
        <v>0</v>
      </c>
      <c r="Z61" s="315">
        <f t="shared" si="10"/>
        <v>393618</v>
      </c>
      <c r="AA61" s="330">
        <f>VLOOKUP(J61,'[14]WC villa 1'!$J$7:$X$120,15,0)</f>
        <v>433743</v>
      </c>
      <c r="AB61" s="315">
        <f>X61-AA61</f>
        <v>-40125</v>
      </c>
      <c r="AC61" s="330">
        <f>VLOOKUP(J61,'[14]WC villa 1'!$J$7:$P$120,7,0)</f>
        <v>38</v>
      </c>
      <c r="AD61" s="315">
        <f t="shared" si="9"/>
        <v>-2</v>
      </c>
      <c r="AE61" s="331">
        <f>VLOOKUP(J61,'[15]6'!$B$6:$F$119,5,0)</f>
        <v>0</v>
      </c>
      <c r="AF61" s="233"/>
    </row>
    <row r="62" s="221" customFormat="1" ht="19.5" customHeight="1" spans="1:31">
      <c r="A62" s="248"/>
      <c r="B62" s="248" t="s">
        <v>742</v>
      </c>
      <c r="C62" s="249">
        <v>27141</v>
      </c>
      <c r="D62" s="74" t="s">
        <v>524</v>
      </c>
      <c r="E62" s="248" t="str">
        <f>D62</f>
        <v>D28</v>
      </c>
      <c r="F62" s="248"/>
      <c r="G62" s="250"/>
      <c r="H62" s="247"/>
      <c r="I62" s="248"/>
      <c r="J62" s="295" t="str">
        <f>J61&amp;" HD2"</f>
        <v>28 Villa D HD2</v>
      </c>
      <c r="K62" s="254"/>
      <c r="L62" s="291">
        <f>VLOOKUP(J62,'[15]6'!$B$6:$C$119,2,0)</f>
        <v>4506</v>
      </c>
      <c r="M62" s="296"/>
      <c r="N62" s="293">
        <v>4470</v>
      </c>
      <c r="O62" s="296"/>
      <c r="P62" s="294"/>
      <c r="Q62" s="313">
        <f t="shared" si="1"/>
        <v>0</v>
      </c>
      <c r="R62" s="313">
        <f t="shared" si="2"/>
        <v>0</v>
      </c>
      <c r="S62" s="313">
        <f t="shared" si="3"/>
        <v>0</v>
      </c>
      <c r="T62" s="313">
        <f t="shared" si="4"/>
        <v>0</v>
      </c>
      <c r="U62" s="314">
        <f t="shared" si="5"/>
        <v>0</v>
      </c>
      <c r="V62" s="314">
        <f t="shared" si="6"/>
        <v>0</v>
      </c>
      <c r="W62" s="315">
        <f t="shared" si="7"/>
        <v>0</v>
      </c>
      <c r="X62" s="316">
        <f t="shared" si="8"/>
        <v>0</v>
      </c>
      <c r="Y62" s="329"/>
      <c r="Z62" s="315"/>
      <c r="AA62" s="330">
        <f>VLOOKUP(J62,'[14]WC villa 1'!$J$7:$X$120,15,0)</f>
        <v>0</v>
      </c>
      <c r="AC62" s="330">
        <f>VLOOKUP(J62,'[14]WC villa 1'!$J$7:$P$120,7,0)</f>
        <v>0</v>
      </c>
      <c r="AD62" s="315">
        <f t="shared" si="9"/>
        <v>0</v>
      </c>
      <c r="AE62" s="331">
        <f>VLOOKUP(J62,'[15]6'!$B$6:$F$119,5,0)</f>
        <v>0</v>
      </c>
    </row>
    <row r="63" ht="19.5" customHeight="1" spans="1:31">
      <c r="A63" s="73">
        <v>9</v>
      </c>
      <c r="B63" s="278" t="s">
        <v>743</v>
      </c>
      <c r="C63" s="279">
        <v>518630</v>
      </c>
      <c r="D63" s="74" t="s">
        <v>525</v>
      </c>
      <c r="E63" s="73" t="s">
        <v>744</v>
      </c>
      <c r="F63" s="73" t="s">
        <v>745</v>
      </c>
      <c r="G63" s="73">
        <v>1407110034</v>
      </c>
      <c r="H63" s="247" t="str">
        <f>VLOOKUP(G63,'[11]List chuẩn'!$C$2:$E$514,2,0)</f>
        <v>Nông Thị Liên</v>
      </c>
      <c r="I63" s="646" t="s">
        <v>746</v>
      </c>
      <c r="J63" s="73" t="s">
        <v>744</v>
      </c>
      <c r="K63" s="252">
        <v>1407110034</v>
      </c>
      <c r="L63" s="291">
        <f>VLOOKUP(J63,'[15]6'!$B$6:$C$119,2,0)</f>
        <v>0</v>
      </c>
      <c r="M63" s="292">
        <f>+L63+L64</f>
        <v>5354</v>
      </c>
      <c r="N63" s="293">
        <v>0</v>
      </c>
      <c r="O63" s="292">
        <f>+N63+N64</f>
        <v>5303</v>
      </c>
      <c r="P63" s="294">
        <f>(L63-N63)+(L64-N64)</f>
        <v>51</v>
      </c>
      <c r="Q63" s="313">
        <f t="shared" si="1"/>
        <v>10</v>
      </c>
      <c r="R63" s="313">
        <f t="shared" si="2"/>
        <v>10</v>
      </c>
      <c r="S63" s="313">
        <f t="shared" si="3"/>
        <v>10</v>
      </c>
      <c r="T63" s="313">
        <f t="shared" si="4"/>
        <v>21</v>
      </c>
      <c r="U63" s="314">
        <f t="shared" si="5"/>
        <v>603966</v>
      </c>
      <c r="V63" s="314">
        <f t="shared" si="6"/>
        <v>30198</v>
      </c>
      <c r="W63" s="315">
        <f t="shared" si="7"/>
        <v>60396.6</v>
      </c>
      <c r="X63" s="316">
        <f t="shared" si="8"/>
        <v>694561</v>
      </c>
      <c r="Y63" s="329">
        <v>1883053</v>
      </c>
      <c r="Z63" s="315">
        <f t="shared" si="10"/>
        <v>2577614</v>
      </c>
      <c r="AA63" s="330">
        <f>VLOOKUP(J63,'[14]WC villa 1'!$J$7:$X$120,15,0)</f>
        <v>634372</v>
      </c>
      <c r="AB63" s="315">
        <f>X63-AA63</f>
        <v>60189</v>
      </c>
      <c r="AC63" s="330">
        <f>VLOOKUP(J63,'[14]WC villa 1'!$J$7:$P$120,7,0)</f>
        <v>48</v>
      </c>
      <c r="AD63" s="315">
        <f t="shared" si="9"/>
        <v>3</v>
      </c>
      <c r="AE63" s="331">
        <f>VLOOKUP(J63,'[15]6'!$B$6:$F$119,5,0)</f>
        <v>0</v>
      </c>
    </row>
    <row r="64" s="221" customFormat="1" ht="19.5" customHeight="1" spans="1:31">
      <c r="A64" s="248"/>
      <c r="B64" s="249" t="s">
        <v>747</v>
      </c>
      <c r="C64" s="280"/>
      <c r="D64" s="74" t="s">
        <v>525</v>
      </c>
      <c r="E64" s="248" t="str">
        <f>D64</f>
        <v>D29</v>
      </c>
      <c r="F64" s="281"/>
      <c r="G64" s="282"/>
      <c r="H64" s="247"/>
      <c r="I64" s="248"/>
      <c r="J64" s="295" t="str">
        <f>J63&amp;" HD2"</f>
        <v>29 Villa D HD2</v>
      </c>
      <c r="K64" s="254"/>
      <c r="L64" s="291">
        <f>VLOOKUP(J64,'[15]6'!$B$6:$C$119,2,0)</f>
        <v>5354</v>
      </c>
      <c r="M64" s="296"/>
      <c r="N64" s="293">
        <v>5303</v>
      </c>
      <c r="O64" s="296"/>
      <c r="P64" s="294"/>
      <c r="Q64" s="313">
        <f t="shared" si="1"/>
        <v>0</v>
      </c>
      <c r="R64" s="313">
        <f t="shared" si="2"/>
        <v>0</v>
      </c>
      <c r="S64" s="313">
        <f t="shared" si="3"/>
        <v>0</v>
      </c>
      <c r="T64" s="313">
        <f t="shared" si="4"/>
        <v>0</v>
      </c>
      <c r="U64" s="314">
        <f t="shared" si="5"/>
        <v>0</v>
      </c>
      <c r="V64" s="314">
        <f t="shared" si="6"/>
        <v>0</v>
      </c>
      <c r="W64" s="315">
        <f t="shared" si="7"/>
        <v>0</v>
      </c>
      <c r="X64" s="316">
        <f t="shared" si="8"/>
        <v>0</v>
      </c>
      <c r="Y64" s="329"/>
      <c r="Z64" s="315"/>
      <c r="AA64" s="330">
        <f>VLOOKUP(J64,'[14]WC villa 1'!$J$7:$X$120,15,0)</f>
        <v>0</v>
      </c>
      <c r="AC64" s="330">
        <f>VLOOKUP(J64,'[14]WC villa 1'!$J$7:$P$120,7,0)</f>
        <v>0</v>
      </c>
      <c r="AD64" s="315">
        <f t="shared" si="9"/>
        <v>0</v>
      </c>
      <c r="AE64" s="331">
        <f>VLOOKUP(J64,'[15]6'!$B$6:$F$119,5,0)</f>
        <v>0</v>
      </c>
    </row>
    <row r="65" ht="19.5" customHeight="1" spans="1:31">
      <c r="A65" s="73"/>
      <c r="B65" s="278"/>
      <c r="C65" s="246">
        <v>5271591</v>
      </c>
      <c r="D65" s="74" t="s">
        <v>526</v>
      </c>
      <c r="E65" s="73" t="s">
        <v>748</v>
      </c>
      <c r="F65" s="73" t="s">
        <v>749</v>
      </c>
      <c r="G65" s="73">
        <v>1407111616</v>
      </c>
      <c r="H65" s="247" t="str">
        <f>VLOOKUP(G65,'[11]List chuẩn'!$C$2:$E$514,2,0)</f>
        <v>Pham Hoàng Tùng</v>
      </c>
      <c r="I65" s="350" t="s">
        <v>750</v>
      </c>
      <c r="J65" s="350" t="s">
        <v>748</v>
      </c>
      <c r="K65" s="252">
        <v>1407111616</v>
      </c>
      <c r="L65" s="291">
        <f>VLOOKUP(J65,'[15]6'!$B$6:$C$119,2,0)</f>
        <v>0</v>
      </c>
      <c r="M65" s="292">
        <f>+L65+L66</f>
        <v>1337</v>
      </c>
      <c r="N65" s="293">
        <v>0</v>
      </c>
      <c r="O65" s="292">
        <f>+N65+N66</f>
        <v>1204</v>
      </c>
      <c r="P65" s="294">
        <f>(L65-N65)+(L66-N66)</f>
        <v>133</v>
      </c>
      <c r="Q65" s="313">
        <f t="shared" si="1"/>
        <v>10</v>
      </c>
      <c r="R65" s="313">
        <f t="shared" si="2"/>
        <v>10</v>
      </c>
      <c r="S65" s="313">
        <f t="shared" si="3"/>
        <v>10</v>
      </c>
      <c r="T65" s="313">
        <f t="shared" si="4"/>
        <v>103</v>
      </c>
      <c r="U65" s="314">
        <f t="shared" si="5"/>
        <v>2034538</v>
      </c>
      <c r="V65" s="314">
        <f t="shared" si="6"/>
        <v>101727</v>
      </c>
      <c r="W65" s="315">
        <f t="shared" si="7"/>
        <v>203453.8</v>
      </c>
      <c r="X65" s="316">
        <f t="shared" si="8"/>
        <v>2339719</v>
      </c>
      <c r="Y65" s="329">
        <v>0</v>
      </c>
      <c r="Z65" s="315">
        <f t="shared" si="10"/>
        <v>2339719</v>
      </c>
      <c r="AA65" s="330">
        <f>VLOOKUP(J65,'[14]WC villa 1'!$J$7:$X$120,15,0)</f>
        <v>1978587</v>
      </c>
      <c r="AB65" s="315">
        <f>X65-AA65</f>
        <v>361132</v>
      </c>
      <c r="AC65" s="330">
        <f>VLOOKUP(J65,'[14]WC villa 1'!$J$7:$P$120,7,0)</f>
        <v>115</v>
      </c>
      <c r="AD65" s="315">
        <f t="shared" si="9"/>
        <v>18</v>
      </c>
      <c r="AE65" s="331" t="str">
        <f>VLOOKUP(J65,'[15]6'!$B$6:$F$119,5,0)</f>
        <v>Ngày 3/7 Mr.Ngọc đã kiểm tra lại chỉ số đồng hồ đúng.</v>
      </c>
    </row>
    <row r="66" s="221" customFormat="1" ht="19.5" customHeight="1" spans="1:31">
      <c r="A66" s="248"/>
      <c r="B66" s="249"/>
      <c r="C66" s="249"/>
      <c r="D66" s="74" t="s">
        <v>526</v>
      </c>
      <c r="E66" s="248" t="str">
        <f>D66</f>
        <v>D30</v>
      </c>
      <c r="F66" s="248"/>
      <c r="G66" s="250"/>
      <c r="H66" s="247"/>
      <c r="I66" s="351"/>
      <c r="J66" s="295" t="str">
        <f>J65&amp;" HD2"</f>
        <v>30 Villa D HD2</v>
      </c>
      <c r="K66" s="254"/>
      <c r="L66" s="291">
        <f>VLOOKUP(J66,'[15]6'!$B$6:$C$119,2,0)</f>
        <v>1337</v>
      </c>
      <c r="M66" s="296"/>
      <c r="N66" s="293">
        <v>1204</v>
      </c>
      <c r="O66" s="296"/>
      <c r="P66" s="294"/>
      <c r="Q66" s="313">
        <f t="shared" si="1"/>
        <v>0</v>
      </c>
      <c r="R66" s="313">
        <f t="shared" si="2"/>
        <v>0</v>
      </c>
      <c r="S66" s="313">
        <f t="shared" si="3"/>
        <v>0</v>
      </c>
      <c r="T66" s="313">
        <f t="shared" si="4"/>
        <v>0</v>
      </c>
      <c r="U66" s="314">
        <f t="shared" si="5"/>
        <v>0</v>
      </c>
      <c r="V66" s="314">
        <f t="shared" si="6"/>
        <v>0</v>
      </c>
      <c r="W66" s="315">
        <f t="shared" si="7"/>
        <v>0</v>
      </c>
      <c r="X66" s="316">
        <f t="shared" si="8"/>
        <v>0</v>
      </c>
      <c r="Y66" s="329"/>
      <c r="Z66" s="315"/>
      <c r="AA66" s="330">
        <f>VLOOKUP(J66,'[14]WC villa 1'!$J$7:$X$120,15,0)</f>
        <v>0</v>
      </c>
      <c r="AC66" s="330">
        <f>VLOOKUP(J66,'[14]WC villa 1'!$J$7:$P$120,7,0)</f>
        <v>0</v>
      </c>
      <c r="AD66" s="315">
        <f t="shared" si="9"/>
        <v>0</v>
      </c>
      <c r="AE66" s="331">
        <f>VLOOKUP(J66,'[15]6'!$B$6:$F$119,5,0)</f>
        <v>0</v>
      </c>
    </row>
    <row r="67" ht="19.5" customHeight="1" spans="1:31">
      <c r="A67" s="73">
        <v>27</v>
      </c>
      <c r="B67" s="278" t="s">
        <v>751</v>
      </c>
      <c r="C67" s="246">
        <v>5271584</v>
      </c>
      <c r="D67" s="74" t="s">
        <v>527</v>
      </c>
      <c r="E67" s="73" t="s">
        <v>752</v>
      </c>
      <c r="F67" s="73" t="s">
        <v>753</v>
      </c>
      <c r="G67" s="73">
        <v>1407110497</v>
      </c>
      <c r="H67" s="247" t="str">
        <f>VLOOKUP(G67,'[11]List chuẩn'!$C$2:$E$514,2,0)</f>
        <v>Phạm Đình Thông</v>
      </c>
      <c r="I67" s="646" t="s">
        <v>754</v>
      </c>
      <c r="J67" s="73" t="s">
        <v>752</v>
      </c>
      <c r="K67" s="252">
        <v>1407110497</v>
      </c>
      <c r="L67" s="291">
        <f>VLOOKUP(J67,'[15]6'!$B$6:$C$119,2,0)</f>
        <v>0</v>
      </c>
      <c r="M67" s="292">
        <f>+L67+L68</f>
        <v>7911</v>
      </c>
      <c r="N67" s="293">
        <v>0</v>
      </c>
      <c r="O67" s="292">
        <f>+N67+N68</f>
        <v>7861</v>
      </c>
      <c r="P67" s="294">
        <f>(L67-N67)+(L68-N68)</f>
        <v>50</v>
      </c>
      <c r="Q67" s="313">
        <f t="shared" si="1"/>
        <v>10</v>
      </c>
      <c r="R67" s="313">
        <f t="shared" si="2"/>
        <v>10</v>
      </c>
      <c r="S67" s="313">
        <f t="shared" si="3"/>
        <v>10</v>
      </c>
      <c r="T67" s="313">
        <f t="shared" si="4"/>
        <v>20</v>
      </c>
      <c r="U67" s="314">
        <f t="shared" si="5"/>
        <v>586520</v>
      </c>
      <c r="V67" s="314">
        <f t="shared" si="6"/>
        <v>29326</v>
      </c>
      <c r="W67" s="315">
        <f t="shared" si="7"/>
        <v>58652</v>
      </c>
      <c r="X67" s="316">
        <f t="shared" si="8"/>
        <v>674498</v>
      </c>
      <c r="Y67" s="329">
        <v>0</v>
      </c>
      <c r="Z67" s="315">
        <f t="shared" si="10"/>
        <v>674498</v>
      </c>
      <c r="AA67" s="330">
        <f>VLOOKUP(J67,'[14]WC villa 1'!$J$7:$X$120,15,0)</f>
        <v>674498</v>
      </c>
      <c r="AB67" s="315">
        <f>X67-AA67</f>
        <v>0</v>
      </c>
      <c r="AC67" s="330">
        <f>VLOOKUP(J67,'[14]WC villa 1'!$J$7:$P$120,7,0)</f>
        <v>50</v>
      </c>
      <c r="AD67" s="315">
        <f t="shared" si="9"/>
        <v>0</v>
      </c>
      <c r="AE67" s="331">
        <f>VLOOKUP(J67,'[15]6'!$B$6:$F$119,5,0)</f>
        <v>0</v>
      </c>
    </row>
    <row r="68" s="221" customFormat="1" ht="19.5" customHeight="1" spans="1:31">
      <c r="A68" s="248"/>
      <c r="B68" s="249" t="s">
        <v>755</v>
      </c>
      <c r="C68" s="249"/>
      <c r="D68" s="74" t="s">
        <v>527</v>
      </c>
      <c r="E68" s="248" t="str">
        <f>D68</f>
        <v>D31</v>
      </c>
      <c r="F68" s="248"/>
      <c r="G68" s="250"/>
      <c r="H68" s="247"/>
      <c r="I68" s="248"/>
      <c r="J68" s="295" t="str">
        <f>J67&amp;" HD2"</f>
        <v>31 Villa D HD2</v>
      </c>
      <c r="K68" s="254"/>
      <c r="L68" s="291">
        <f>VLOOKUP(J68,'[15]6'!$B$6:$C$119,2,0)</f>
        <v>7911</v>
      </c>
      <c r="M68" s="296"/>
      <c r="N68" s="293">
        <v>7861</v>
      </c>
      <c r="O68" s="296"/>
      <c r="P68" s="294"/>
      <c r="Q68" s="313">
        <f t="shared" si="1"/>
        <v>0</v>
      </c>
      <c r="R68" s="313">
        <f t="shared" si="2"/>
        <v>0</v>
      </c>
      <c r="S68" s="313">
        <f t="shared" si="3"/>
        <v>0</v>
      </c>
      <c r="T68" s="313">
        <f t="shared" si="4"/>
        <v>0</v>
      </c>
      <c r="U68" s="314">
        <f t="shared" si="5"/>
        <v>0</v>
      </c>
      <c r="V68" s="314">
        <f t="shared" si="6"/>
        <v>0</v>
      </c>
      <c r="W68" s="315">
        <f t="shared" si="7"/>
        <v>0</v>
      </c>
      <c r="X68" s="316">
        <f t="shared" si="8"/>
        <v>0</v>
      </c>
      <c r="Y68" s="329"/>
      <c r="Z68" s="315"/>
      <c r="AA68" s="330">
        <f>VLOOKUP(J68,'[14]WC villa 1'!$J$7:$X$120,15,0)</f>
        <v>0</v>
      </c>
      <c r="AC68" s="330">
        <f>VLOOKUP(J68,'[14]WC villa 1'!$J$7:$P$120,7,0)</f>
        <v>0</v>
      </c>
      <c r="AD68" s="315">
        <f t="shared" si="9"/>
        <v>0</v>
      </c>
      <c r="AE68" s="331">
        <f>VLOOKUP(J68,'[15]6'!$B$6:$F$119,5,0)</f>
        <v>0</v>
      </c>
    </row>
    <row r="69" ht="19.5" customHeight="1" spans="1:31">
      <c r="A69" s="73">
        <v>9</v>
      </c>
      <c r="B69" s="73" t="s">
        <v>756</v>
      </c>
      <c r="C69" s="246">
        <v>5186296</v>
      </c>
      <c r="D69" s="74" t="s">
        <v>528</v>
      </c>
      <c r="E69" s="73" t="s">
        <v>757</v>
      </c>
      <c r="F69" s="73" t="s">
        <v>758</v>
      </c>
      <c r="G69" s="73">
        <v>1407110479</v>
      </c>
      <c r="H69" s="247" t="str">
        <f>VLOOKUP(G69,'[11]List chuẩn'!$C$2:$E$514,2,0)</f>
        <v>Cao Thị Minh</v>
      </c>
      <c r="I69" s="646" t="s">
        <v>759</v>
      </c>
      <c r="J69" s="73" t="s">
        <v>757</v>
      </c>
      <c r="K69" s="252">
        <v>1407110479</v>
      </c>
      <c r="L69" s="291">
        <f>VLOOKUP(J69,'[15]6'!$B$6:$C$119,2,0)</f>
        <v>84</v>
      </c>
      <c r="M69" s="292">
        <f>+L69+L70</f>
        <v>3299</v>
      </c>
      <c r="N69" s="293">
        <v>84</v>
      </c>
      <c r="O69" s="292">
        <f>+N69+N70</f>
        <v>3270</v>
      </c>
      <c r="P69" s="294">
        <f>(L69-N69)+(L70-N70)</f>
        <v>29</v>
      </c>
      <c r="Q69" s="313">
        <f t="shared" si="1"/>
        <v>10</v>
      </c>
      <c r="R69" s="313">
        <f t="shared" si="2"/>
        <v>10</v>
      </c>
      <c r="S69" s="313">
        <f t="shared" si="3"/>
        <v>9</v>
      </c>
      <c r="T69" s="313">
        <f t="shared" si="4"/>
        <v>0</v>
      </c>
      <c r="U69" s="314">
        <f t="shared" si="5"/>
        <v>228106</v>
      </c>
      <c r="V69" s="314">
        <f t="shared" si="6"/>
        <v>11405</v>
      </c>
      <c r="W69" s="315">
        <f t="shared" si="7"/>
        <v>22810.6</v>
      </c>
      <c r="X69" s="316">
        <f t="shared" si="8"/>
        <v>262322</v>
      </c>
      <c r="Y69" s="329">
        <v>262322</v>
      </c>
      <c r="Z69" s="315">
        <f t="shared" si="10"/>
        <v>524644</v>
      </c>
      <c r="AA69" s="330">
        <f>VLOOKUP(J69,'[14]WC villa 1'!$J$7:$X$120,15,0)</f>
        <v>262322</v>
      </c>
      <c r="AB69" s="315">
        <f>X69-AA69</f>
        <v>0</v>
      </c>
      <c r="AC69" s="330">
        <f>VLOOKUP(J69,'[14]WC villa 1'!$J$7:$P$120,7,0)</f>
        <v>29</v>
      </c>
      <c r="AD69" s="315">
        <f t="shared" si="9"/>
        <v>0</v>
      </c>
      <c r="AE69" s="331">
        <f>VLOOKUP(J69,'[15]6'!$B$6:$F$119,5,0)</f>
        <v>0</v>
      </c>
    </row>
    <row r="70" s="221" customFormat="1" ht="19.5" customHeight="1" spans="1:31">
      <c r="A70" s="248"/>
      <c r="B70" s="248" t="s">
        <v>760</v>
      </c>
      <c r="C70" s="249">
        <v>270940</v>
      </c>
      <c r="D70" s="74" t="s">
        <v>528</v>
      </c>
      <c r="E70" s="248" t="str">
        <f>D70</f>
        <v>D32</v>
      </c>
      <c r="F70" s="248"/>
      <c r="G70" s="250"/>
      <c r="H70" s="247"/>
      <c r="I70" s="248"/>
      <c r="J70" s="295" t="str">
        <f>J69&amp;" HD2"</f>
        <v>32 Villa D HD2</v>
      </c>
      <c r="K70" s="254"/>
      <c r="L70" s="291">
        <f>VLOOKUP(J70,'[15]6'!$B$6:$C$119,2,0)</f>
        <v>3215</v>
      </c>
      <c r="M70" s="296"/>
      <c r="N70" s="293">
        <v>3186</v>
      </c>
      <c r="O70" s="296"/>
      <c r="P70" s="294"/>
      <c r="Q70" s="313">
        <f t="shared" si="1"/>
        <v>0</v>
      </c>
      <c r="R70" s="313">
        <f t="shared" si="2"/>
        <v>0</v>
      </c>
      <c r="S70" s="313">
        <f t="shared" si="3"/>
        <v>0</v>
      </c>
      <c r="T70" s="313">
        <f t="shared" si="4"/>
        <v>0</v>
      </c>
      <c r="U70" s="314">
        <f t="shared" si="5"/>
        <v>0</v>
      </c>
      <c r="V70" s="314">
        <f t="shared" si="6"/>
        <v>0</v>
      </c>
      <c r="W70" s="315">
        <f t="shared" si="7"/>
        <v>0</v>
      </c>
      <c r="X70" s="316">
        <f t="shared" si="8"/>
        <v>0</v>
      </c>
      <c r="Y70" s="329"/>
      <c r="Z70" s="315"/>
      <c r="AA70" s="330">
        <f>VLOOKUP(J70,'[14]WC villa 1'!$J$7:$X$120,15,0)</f>
        <v>0</v>
      </c>
      <c r="AC70" s="330">
        <f>VLOOKUP(J70,'[14]WC villa 1'!$J$7:$P$120,7,0)</f>
        <v>0</v>
      </c>
      <c r="AD70" s="315">
        <f t="shared" si="9"/>
        <v>0</v>
      </c>
      <c r="AE70" s="331">
        <f>VLOOKUP(J70,'[15]6'!$B$6:$F$119,5,0)</f>
        <v>0</v>
      </c>
    </row>
    <row r="71" ht="19.5" customHeight="1" spans="1:31">
      <c r="A71" s="73">
        <v>9</v>
      </c>
      <c r="B71" s="73" t="s">
        <v>761</v>
      </c>
      <c r="C71" s="246">
        <v>5186305</v>
      </c>
      <c r="D71" s="74" t="s">
        <v>529</v>
      </c>
      <c r="E71" s="73" t="s">
        <v>762</v>
      </c>
      <c r="F71" s="73" t="s">
        <v>763</v>
      </c>
      <c r="G71" s="73">
        <v>1407110480</v>
      </c>
      <c r="H71" s="247" t="str">
        <f>VLOOKUP(G71,'[11]List chuẩn'!$C$2:$E$514,2,0)</f>
        <v>Ngô Thị Thúy Nguyên</v>
      </c>
      <c r="I71" s="646" t="s">
        <v>759</v>
      </c>
      <c r="J71" s="73" t="s">
        <v>762</v>
      </c>
      <c r="K71" s="252">
        <v>1407110480</v>
      </c>
      <c r="L71" s="291">
        <f>VLOOKUP(J71,'[15]6'!$B$6:$C$119,2,0)</f>
        <v>401</v>
      </c>
      <c r="M71" s="292">
        <f>+L71+L72</f>
        <v>4660</v>
      </c>
      <c r="N71" s="293">
        <v>400</v>
      </c>
      <c r="O71" s="292">
        <f>+N71+N72</f>
        <v>4629</v>
      </c>
      <c r="P71" s="294">
        <f>(L71-N71)+(L72-N72)</f>
        <v>31</v>
      </c>
      <c r="Q71" s="313">
        <f t="shared" si="1"/>
        <v>10</v>
      </c>
      <c r="R71" s="313">
        <f t="shared" si="2"/>
        <v>10</v>
      </c>
      <c r="S71" s="313">
        <f t="shared" si="3"/>
        <v>10</v>
      </c>
      <c r="T71" s="313">
        <f t="shared" si="4"/>
        <v>1</v>
      </c>
      <c r="U71" s="314">
        <f t="shared" si="5"/>
        <v>255046</v>
      </c>
      <c r="V71" s="314">
        <f t="shared" si="6"/>
        <v>12752</v>
      </c>
      <c r="W71" s="315">
        <f t="shared" si="7"/>
        <v>25504.6</v>
      </c>
      <c r="X71" s="316">
        <f t="shared" si="8"/>
        <v>293303</v>
      </c>
      <c r="Y71" s="329">
        <v>0</v>
      </c>
      <c r="Z71" s="315">
        <f t="shared" si="10"/>
        <v>293303</v>
      </c>
      <c r="AA71" s="330">
        <f>VLOOKUP(J71,'[14]WC villa 1'!$J$7:$X$120,15,0)</f>
        <v>333429</v>
      </c>
      <c r="AB71" s="315">
        <f>X71-AA71</f>
        <v>-40126</v>
      </c>
      <c r="AC71" s="330">
        <f>VLOOKUP(J71,'[14]WC villa 1'!$J$7:$P$120,7,0)</f>
        <v>33</v>
      </c>
      <c r="AD71" s="315">
        <f t="shared" si="9"/>
        <v>-2</v>
      </c>
      <c r="AE71" s="331">
        <f>VLOOKUP(J71,'[15]6'!$B$6:$F$119,5,0)</f>
        <v>0</v>
      </c>
    </row>
    <row r="72" s="221" customFormat="1" ht="19.5" customHeight="1" spans="1:31">
      <c r="A72" s="248"/>
      <c r="B72" s="248" t="s">
        <v>764</v>
      </c>
      <c r="C72" s="249">
        <v>270940</v>
      </c>
      <c r="D72" s="74" t="s">
        <v>529</v>
      </c>
      <c r="E72" s="248" t="str">
        <f>D72</f>
        <v>D33</v>
      </c>
      <c r="F72" s="248"/>
      <c r="G72" s="250"/>
      <c r="H72" s="247"/>
      <c r="I72" s="248"/>
      <c r="J72" s="295" t="str">
        <f>J71&amp;" HD2"</f>
        <v>33 Villa D HD2</v>
      </c>
      <c r="K72" s="254"/>
      <c r="L72" s="291">
        <f>VLOOKUP(J72,'[15]6'!$B$6:$C$119,2,0)</f>
        <v>4259</v>
      </c>
      <c r="M72" s="296"/>
      <c r="N72" s="293">
        <v>4229</v>
      </c>
      <c r="O72" s="296"/>
      <c r="P72" s="294"/>
      <c r="Q72" s="313">
        <f t="shared" ref="Q72:Q120" si="11">+IF(P72&gt;10,10,P72)</f>
        <v>0</v>
      </c>
      <c r="R72" s="313">
        <f t="shared" ref="R72:R120" si="12">+IF((P72-Q72)&gt;10,10,(P72-Q72))</f>
        <v>0</v>
      </c>
      <c r="S72" s="313">
        <f t="shared" ref="S72:S120" si="13">+IF((P72-Q72-R72)&gt;10,10,(P72-Q72-R72))</f>
        <v>0</v>
      </c>
      <c r="T72" s="313">
        <f t="shared" ref="T72:T120" si="14">+IF((P72-Q72-R72-S72)&gt;0,(P72-Q72-R72-S72),0)</f>
        <v>0</v>
      </c>
      <c r="U72" s="314">
        <f t="shared" ref="U72:U120" si="15">Q72*$Q$5+R72*$R$5+S72*$S$5+T72*$T$5</f>
        <v>0</v>
      </c>
      <c r="V72" s="314">
        <f t="shared" ref="V72:V120" si="16">ROUND(U72*0.05,0)</f>
        <v>0</v>
      </c>
      <c r="W72" s="315">
        <f t="shared" ref="W72:W120" si="17">+U72*0.1</f>
        <v>0</v>
      </c>
      <c r="X72" s="316">
        <f t="shared" ref="X72:X120" si="18">ROUND(U72+V72+W72,0)</f>
        <v>0</v>
      </c>
      <c r="Y72" s="329"/>
      <c r="Z72" s="315"/>
      <c r="AA72" s="330">
        <f>VLOOKUP(J72,'[14]WC villa 1'!$J$7:$X$120,15,0)</f>
        <v>0</v>
      </c>
      <c r="AC72" s="330">
        <f>VLOOKUP(J72,'[14]WC villa 1'!$J$7:$P$120,7,0)</f>
        <v>0</v>
      </c>
      <c r="AD72" s="315">
        <f t="shared" ref="AD72:AD120" si="19">P72-AC72</f>
        <v>0</v>
      </c>
      <c r="AE72" s="331">
        <f>VLOOKUP(J72,'[15]6'!$B$6:$F$119,5,0)</f>
        <v>0</v>
      </c>
    </row>
    <row r="73" ht="19.5" customHeight="1" spans="1:31">
      <c r="A73" s="73">
        <v>30</v>
      </c>
      <c r="B73" s="334" t="s">
        <v>765</v>
      </c>
      <c r="C73" s="335">
        <v>271579</v>
      </c>
      <c r="D73" s="74" t="s">
        <v>554</v>
      </c>
      <c r="E73" s="73" t="s">
        <v>766</v>
      </c>
      <c r="F73" s="73" t="s">
        <v>767</v>
      </c>
      <c r="G73" s="73">
        <v>1407110481</v>
      </c>
      <c r="H73" s="247" t="str">
        <f>VLOOKUP(G73,'[11]List chuẩn'!$C$2:$E$514,2,0)</f>
        <v>Ngô Thị Thanh Ngọc</v>
      </c>
      <c r="I73" s="646" t="s">
        <v>768</v>
      </c>
      <c r="J73" s="73" t="s">
        <v>766</v>
      </c>
      <c r="K73" s="252">
        <v>1407110481</v>
      </c>
      <c r="L73" s="291">
        <f>VLOOKUP(J73,'[15]6'!$B$6:$C$119,2,0)</f>
        <v>0</v>
      </c>
      <c r="M73" s="292">
        <f>+L73+L74</f>
        <v>3331</v>
      </c>
      <c r="N73" s="293">
        <v>0</v>
      </c>
      <c r="O73" s="292">
        <f>+N73+N74</f>
        <v>3310</v>
      </c>
      <c r="P73" s="294">
        <f>(L73-N73)+(L74-N74)</f>
        <v>21</v>
      </c>
      <c r="Q73" s="313">
        <f t="shared" si="11"/>
        <v>10</v>
      </c>
      <c r="R73" s="313">
        <f t="shared" si="12"/>
        <v>10</v>
      </c>
      <c r="S73" s="313">
        <f t="shared" si="13"/>
        <v>1</v>
      </c>
      <c r="T73" s="313">
        <f t="shared" si="14"/>
        <v>0</v>
      </c>
      <c r="U73" s="314">
        <f t="shared" si="15"/>
        <v>152154</v>
      </c>
      <c r="V73" s="314">
        <f t="shared" si="16"/>
        <v>7608</v>
      </c>
      <c r="W73" s="315">
        <f t="shared" si="17"/>
        <v>15215.4</v>
      </c>
      <c r="X73" s="316">
        <f t="shared" si="18"/>
        <v>174977</v>
      </c>
      <c r="Y73" s="329">
        <v>0</v>
      </c>
      <c r="Z73" s="315">
        <f t="shared" ref="Z73:Z119" si="20">X73+Y73</f>
        <v>174977</v>
      </c>
      <c r="AA73" s="330">
        <f>VLOOKUP(J73,'[14]WC villa 1'!$J$7:$X$120,15,0)</f>
        <v>164059</v>
      </c>
      <c r="AB73" s="315">
        <f>X73-AA73</f>
        <v>10918</v>
      </c>
      <c r="AC73" s="330">
        <f>VLOOKUP(J73,'[14]WC villa 1'!$J$7:$P$120,7,0)</f>
        <v>20</v>
      </c>
      <c r="AD73" s="315">
        <f t="shared" si="19"/>
        <v>1</v>
      </c>
      <c r="AE73" s="331">
        <f>VLOOKUP(J73,'[15]6'!$B$6:$F$119,5,0)</f>
        <v>0</v>
      </c>
    </row>
    <row r="74" s="221" customFormat="1" ht="19.5" customHeight="1" spans="1:31">
      <c r="A74" s="248"/>
      <c r="B74" s="336" t="s">
        <v>769</v>
      </c>
      <c r="C74" s="249"/>
      <c r="D74" s="74" t="s">
        <v>554</v>
      </c>
      <c r="E74" s="248" t="str">
        <f>D74</f>
        <v>E01</v>
      </c>
      <c r="F74" s="248"/>
      <c r="G74" s="250"/>
      <c r="H74" s="247"/>
      <c r="I74" s="248"/>
      <c r="J74" s="295" t="str">
        <f>J73&amp;" HD2"</f>
        <v>01 Villa E HD2</v>
      </c>
      <c r="K74" s="254"/>
      <c r="L74" s="291">
        <f>VLOOKUP(J74,'[15]6'!$B$6:$C$119,2,0)</f>
        <v>3331</v>
      </c>
      <c r="M74" s="296"/>
      <c r="N74" s="293">
        <v>3310</v>
      </c>
      <c r="O74" s="296"/>
      <c r="P74" s="294"/>
      <c r="Q74" s="313">
        <f t="shared" si="11"/>
        <v>0</v>
      </c>
      <c r="R74" s="313">
        <f t="shared" si="12"/>
        <v>0</v>
      </c>
      <c r="S74" s="313">
        <f t="shared" si="13"/>
        <v>0</v>
      </c>
      <c r="T74" s="313">
        <f t="shared" si="14"/>
        <v>0</v>
      </c>
      <c r="U74" s="314">
        <f t="shared" si="15"/>
        <v>0</v>
      </c>
      <c r="V74" s="314">
        <f t="shared" si="16"/>
        <v>0</v>
      </c>
      <c r="W74" s="315">
        <f t="shared" si="17"/>
        <v>0</v>
      </c>
      <c r="X74" s="316">
        <f t="shared" si="18"/>
        <v>0</v>
      </c>
      <c r="Y74" s="329"/>
      <c r="Z74" s="315"/>
      <c r="AA74" s="330">
        <f>VLOOKUP(J74,'[14]WC villa 1'!$J$7:$X$120,15,0)</f>
        <v>0</v>
      </c>
      <c r="AC74" s="330">
        <f>VLOOKUP(J74,'[14]WC villa 1'!$J$7:$P$120,7,0)</f>
        <v>0</v>
      </c>
      <c r="AD74" s="315">
        <f t="shared" si="19"/>
        <v>0</v>
      </c>
      <c r="AE74" s="331">
        <f>VLOOKUP(J74,'[15]6'!$B$6:$F$119,5,0)</f>
        <v>0</v>
      </c>
    </row>
    <row r="75" ht="19.5" customHeight="1" spans="1:31">
      <c r="A75" s="73">
        <v>31</v>
      </c>
      <c r="B75" s="334" t="s">
        <v>770</v>
      </c>
      <c r="C75" s="246">
        <v>5404974</v>
      </c>
      <c r="D75" s="74" t="s">
        <v>555</v>
      </c>
      <c r="E75" s="73" t="s">
        <v>771</v>
      </c>
      <c r="F75" s="73" t="s">
        <v>772</v>
      </c>
      <c r="G75" s="73">
        <v>1407110482</v>
      </c>
      <c r="H75" s="247" t="str">
        <f>VLOOKUP(G75,'[11]List chuẩn'!$C$2:$E$514,2,0)</f>
        <v>Đỗ Thị Thuý Long</v>
      </c>
      <c r="I75" s="648" t="s">
        <v>773</v>
      </c>
      <c r="J75" s="352" t="s">
        <v>771</v>
      </c>
      <c r="K75" s="252">
        <v>1407110482</v>
      </c>
      <c r="L75" s="291">
        <f>VLOOKUP(J75,'[15]6'!$B$6:$C$119,2,0)</f>
        <v>0</v>
      </c>
      <c r="M75" s="292">
        <f>+L75+L76</f>
        <v>5831</v>
      </c>
      <c r="N75" s="293">
        <v>0</v>
      </c>
      <c r="O75" s="292">
        <f>+N75+N76</f>
        <v>5808</v>
      </c>
      <c r="P75" s="294">
        <f>(L75-N75)+(L76-N76)</f>
        <v>23</v>
      </c>
      <c r="Q75" s="313">
        <f t="shared" si="11"/>
        <v>10</v>
      </c>
      <c r="R75" s="313">
        <f t="shared" si="12"/>
        <v>10</v>
      </c>
      <c r="S75" s="313">
        <f t="shared" si="13"/>
        <v>3</v>
      </c>
      <c r="T75" s="313">
        <f t="shared" si="14"/>
        <v>0</v>
      </c>
      <c r="U75" s="314">
        <f t="shared" si="15"/>
        <v>171142</v>
      </c>
      <c r="V75" s="314">
        <f t="shared" si="16"/>
        <v>8557</v>
      </c>
      <c r="W75" s="315">
        <f t="shared" si="17"/>
        <v>17114.2</v>
      </c>
      <c r="X75" s="316">
        <f t="shared" si="18"/>
        <v>196813</v>
      </c>
      <c r="Y75" s="329">
        <v>0</v>
      </c>
      <c r="Z75" s="315">
        <f t="shared" si="20"/>
        <v>196813</v>
      </c>
      <c r="AA75" s="330">
        <f>VLOOKUP(J75,'[14]WC villa 1'!$J$7:$X$120,15,0)</f>
        <v>196813</v>
      </c>
      <c r="AB75" s="315">
        <f>X75-AA75</f>
        <v>0</v>
      </c>
      <c r="AC75" s="330">
        <f>VLOOKUP(J75,'[14]WC villa 1'!$J$7:$P$120,7,0)</f>
        <v>23</v>
      </c>
      <c r="AD75" s="315">
        <f t="shared" si="19"/>
        <v>0</v>
      </c>
      <c r="AE75" s="331">
        <f>VLOOKUP(J75,'[15]6'!$B$6:$F$119,5,0)</f>
        <v>0</v>
      </c>
    </row>
    <row r="76" s="221" customFormat="1" ht="19.5" customHeight="1" spans="1:31">
      <c r="A76" s="248"/>
      <c r="B76" s="336" t="s">
        <v>774</v>
      </c>
      <c r="C76" s="249">
        <v>5271156</v>
      </c>
      <c r="D76" s="74" t="s">
        <v>555</v>
      </c>
      <c r="E76" s="248" t="str">
        <f>D76</f>
        <v>E02</v>
      </c>
      <c r="F76" s="248"/>
      <c r="G76" s="250"/>
      <c r="H76" s="247"/>
      <c r="I76" s="336"/>
      <c r="J76" s="295" t="str">
        <f>J75&amp;" HD2"</f>
        <v>02 Villa E HD2</v>
      </c>
      <c r="K76" s="254"/>
      <c r="L76" s="291">
        <f>VLOOKUP(J76,'[15]6'!$B$6:$C$119,2,0)</f>
        <v>5831</v>
      </c>
      <c r="M76" s="296"/>
      <c r="N76" s="293">
        <v>5808</v>
      </c>
      <c r="O76" s="296"/>
      <c r="P76" s="294"/>
      <c r="Q76" s="313">
        <f t="shared" si="11"/>
        <v>0</v>
      </c>
      <c r="R76" s="313">
        <f t="shared" si="12"/>
        <v>0</v>
      </c>
      <c r="S76" s="313">
        <f t="shared" si="13"/>
        <v>0</v>
      </c>
      <c r="T76" s="313">
        <f t="shared" si="14"/>
        <v>0</v>
      </c>
      <c r="U76" s="314">
        <f t="shared" si="15"/>
        <v>0</v>
      </c>
      <c r="V76" s="314">
        <f t="shared" si="16"/>
        <v>0</v>
      </c>
      <c r="W76" s="315">
        <f t="shared" si="17"/>
        <v>0</v>
      </c>
      <c r="X76" s="316">
        <f t="shared" si="18"/>
        <v>0</v>
      </c>
      <c r="Y76" s="329"/>
      <c r="Z76" s="315"/>
      <c r="AA76" s="330">
        <f>VLOOKUP(J76,'[14]WC villa 1'!$J$7:$X$120,15,0)</f>
        <v>0</v>
      </c>
      <c r="AC76" s="330">
        <f>VLOOKUP(J76,'[14]WC villa 1'!$J$7:$P$120,7,0)</f>
        <v>0</v>
      </c>
      <c r="AD76" s="315">
        <f t="shared" si="19"/>
        <v>0</v>
      </c>
      <c r="AE76" s="331">
        <f>VLOOKUP(J76,'[15]6'!$B$6:$F$119,5,0)</f>
        <v>0</v>
      </c>
    </row>
    <row r="77" ht="19.5" customHeight="1" spans="1:31">
      <c r="A77" s="73">
        <v>9</v>
      </c>
      <c r="B77" s="334" t="s">
        <v>775</v>
      </c>
      <c r="C77" s="246">
        <v>5405042</v>
      </c>
      <c r="D77" s="74" t="s">
        <v>556</v>
      </c>
      <c r="E77" s="73" t="s">
        <v>776</v>
      </c>
      <c r="F77" s="73" t="s">
        <v>777</v>
      </c>
      <c r="G77" s="73">
        <v>1407110460</v>
      </c>
      <c r="H77" s="247" t="str">
        <f>VLOOKUP(G77,'[11]List chuẩn'!$C$2:$E$514,2,0)</f>
        <v>Nguyễn Ngân Hà</v>
      </c>
      <c r="I77" s="649" t="s">
        <v>621</v>
      </c>
      <c r="J77" s="334" t="s">
        <v>776</v>
      </c>
      <c r="K77" s="252">
        <v>1407110460</v>
      </c>
      <c r="L77" s="291">
        <f>VLOOKUP(J77,'[15]6'!$B$6:$C$119,2,0)</f>
        <v>0</v>
      </c>
      <c r="M77" s="292">
        <f>+L77+L78</f>
        <v>5933</v>
      </c>
      <c r="N77" s="293">
        <v>0</v>
      </c>
      <c r="O77" s="292">
        <f>+N77+N78</f>
        <v>5931</v>
      </c>
      <c r="P77" s="294">
        <f>(L77-N77)+(L78-N78)</f>
        <v>2</v>
      </c>
      <c r="Q77" s="313">
        <f t="shared" si="11"/>
        <v>2</v>
      </c>
      <c r="R77" s="313">
        <f t="shared" si="12"/>
        <v>0</v>
      </c>
      <c r="S77" s="313">
        <f t="shared" si="13"/>
        <v>0</v>
      </c>
      <c r="T77" s="313">
        <f t="shared" si="14"/>
        <v>0</v>
      </c>
      <c r="U77" s="314">
        <f t="shared" si="15"/>
        <v>13084</v>
      </c>
      <c r="V77" s="314">
        <f t="shared" si="16"/>
        <v>654</v>
      </c>
      <c r="W77" s="315">
        <f t="shared" si="17"/>
        <v>1308.4</v>
      </c>
      <c r="X77" s="316">
        <f t="shared" si="18"/>
        <v>15046</v>
      </c>
      <c r="Y77" s="329">
        <v>15046</v>
      </c>
      <c r="Z77" s="315">
        <f t="shared" si="20"/>
        <v>30092</v>
      </c>
      <c r="AA77" s="330">
        <f>VLOOKUP(J77,'[14]WC villa 1'!$J$7:$X$120,15,0)</f>
        <v>15046</v>
      </c>
      <c r="AB77" s="315">
        <f>X77-AA77</f>
        <v>0</v>
      </c>
      <c r="AC77" s="330">
        <f>VLOOKUP(J77,'[14]WC villa 1'!$J$7:$P$120,7,0)</f>
        <v>2</v>
      </c>
      <c r="AD77" s="315">
        <f t="shared" si="19"/>
        <v>0</v>
      </c>
      <c r="AE77" s="331">
        <f>VLOOKUP(J77,'[15]6'!$B$6:$F$119,5,0)</f>
        <v>0</v>
      </c>
    </row>
    <row r="78" s="221" customFormat="1" ht="19.5" customHeight="1" spans="1:31">
      <c r="A78" s="248"/>
      <c r="B78" s="336" t="s">
        <v>778</v>
      </c>
      <c r="C78" s="249"/>
      <c r="D78" s="74" t="s">
        <v>556</v>
      </c>
      <c r="E78" s="248" t="str">
        <f>D78</f>
        <v>E03</v>
      </c>
      <c r="F78" s="248"/>
      <c r="G78" s="250"/>
      <c r="H78" s="247"/>
      <c r="I78" s="336"/>
      <c r="J78" s="295" t="str">
        <f>J77&amp;" HD2"</f>
        <v>03 Villa E HD2</v>
      </c>
      <c r="K78" s="254"/>
      <c r="L78" s="291">
        <f>VLOOKUP(J78,'[15]6'!$B$6:$C$119,2,0)</f>
        <v>5933</v>
      </c>
      <c r="M78" s="296"/>
      <c r="N78" s="293">
        <v>5931</v>
      </c>
      <c r="O78" s="296"/>
      <c r="P78" s="294"/>
      <c r="Q78" s="313">
        <f t="shared" si="11"/>
        <v>0</v>
      </c>
      <c r="R78" s="313">
        <f t="shared" si="12"/>
        <v>0</v>
      </c>
      <c r="S78" s="313">
        <f t="shared" si="13"/>
        <v>0</v>
      </c>
      <c r="T78" s="313">
        <f t="shared" si="14"/>
        <v>0</v>
      </c>
      <c r="U78" s="314">
        <f t="shared" si="15"/>
        <v>0</v>
      </c>
      <c r="V78" s="314">
        <f t="shared" si="16"/>
        <v>0</v>
      </c>
      <c r="W78" s="315">
        <f t="shared" si="17"/>
        <v>0</v>
      </c>
      <c r="X78" s="316">
        <f t="shared" si="18"/>
        <v>0</v>
      </c>
      <c r="Y78" s="329"/>
      <c r="Z78" s="315"/>
      <c r="AA78" s="330">
        <f>VLOOKUP(J78,'[14]WC villa 1'!$J$7:$X$120,15,0)</f>
        <v>0</v>
      </c>
      <c r="AC78" s="330">
        <f>VLOOKUP(J78,'[14]WC villa 1'!$J$7:$P$120,7,0)</f>
        <v>0</v>
      </c>
      <c r="AD78" s="315">
        <f t="shared" si="19"/>
        <v>0</v>
      </c>
      <c r="AE78" s="331">
        <f>VLOOKUP(J78,'[15]6'!$B$6:$F$119,5,0)</f>
        <v>0</v>
      </c>
    </row>
    <row r="79" ht="19.5" customHeight="1" spans="1:31">
      <c r="A79" s="73">
        <v>9</v>
      </c>
      <c r="B79" s="274" t="s">
        <v>779</v>
      </c>
      <c r="C79" s="279">
        <v>5186614</v>
      </c>
      <c r="D79" s="74" t="s">
        <v>557</v>
      </c>
      <c r="E79" s="73" t="s">
        <v>780</v>
      </c>
      <c r="F79" s="73" t="s">
        <v>781</v>
      </c>
      <c r="G79" s="73">
        <v>1407110502</v>
      </c>
      <c r="H79" s="247" t="str">
        <f>VLOOKUP(G79,'[11]List chuẩn'!$C$2:$E$514,2,0)</f>
        <v>Trần Bích Phương</v>
      </c>
      <c r="I79" s="645" t="s">
        <v>782</v>
      </c>
      <c r="J79" s="252" t="s">
        <v>780</v>
      </c>
      <c r="K79" s="252">
        <v>1407110502</v>
      </c>
      <c r="L79" s="291">
        <f>VLOOKUP(J79,'[15]6'!$B$6:$C$119,2,0)</f>
        <v>1304</v>
      </c>
      <c r="M79" s="292">
        <f>+L79+L80</f>
        <v>1304</v>
      </c>
      <c r="N79" s="293">
        <v>1262</v>
      </c>
      <c r="O79" s="292">
        <f>+N79+N80</f>
        <v>1262</v>
      </c>
      <c r="P79" s="294">
        <f>(L79-N79)+(L80-N80)</f>
        <v>42</v>
      </c>
      <c r="Q79" s="313">
        <f t="shared" si="11"/>
        <v>10</v>
      </c>
      <c r="R79" s="313">
        <f t="shared" si="12"/>
        <v>10</v>
      </c>
      <c r="S79" s="313">
        <f t="shared" si="13"/>
        <v>10</v>
      </c>
      <c r="T79" s="313">
        <f t="shared" si="14"/>
        <v>12</v>
      </c>
      <c r="U79" s="314">
        <f t="shared" si="15"/>
        <v>446952</v>
      </c>
      <c r="V79" s="314">
        <f t="shared" si="16"/>
        <v>22348</v>
      </c>
      <c r="W79" s="315">
        <f t="shared" si="17"/>
        <v>44695.2</v>
      </c>
      <c r="X79" s="316">
        <f t="shared" si="18"/>
        <v>513995</v>
      </c>
      <c r="Y79" s="329">
        <v>0</v>
      </c>
      <c r="Z79" s="315">
        <f t="shared" si="20"/>
        <v>513995</v>
      </c>
      <c r="AA79" s="330">
        <f>VLOOKUP(J79,'[14]WC villa 1'!$J$7:$X$120,15,0)</f>
        <v>2440033</v>
      </c>
      <c r="AB79" s="315">
        <f>X79-AA79</f>
        <v>-1926038</v>
      </c>
      <c r="AC79" s="330">
        <f>VLOOKUP(J79,'[14]WC villa 1'!$J$7:$P$120,7,0)</f>
        <v>138</v>
      </c>
      <c r="AD79" s="315">
        <f t="shared" si="19"/>
        <v>-96</v>
      </c>
      <c r="AE79" s="331" t="str">
        <f>VLOOKUP(J79,'[15]6'!$B$6:$F$119,5,0)</f>
        <v>Ngày 3/7 Mr.Ngọc đã kiểm tra lại chỉ số đồng hồ đúng.</v>
      </c>
    </row>
    <row r="80" s="221" customFormat="1" ht="19.5" customHeight="1" spans="1:31">
      <c r="A80" s="248"/>
      <c r="B80" s="336"/>
      <c r="C80" s="280">
        <v>5271071</v>
      </c>
      <c r="D80" s="74" t="s">
        <v>557</v>
      </c>
      <c r="E80" s="248" t="str">
        <f>D80</f>
        <v>E04</v>
      </c>
      <c r="F80" s="248"/>
      <c r="G80" s="250"/>
      <c r="H80" s="247"/>
      <c r="I80" s="336"/>
      <c r="J80" s="295" t="str">
        <f>J79&amp;" HD2"</f>
        <v>04 Villa E HD2</v>
      </c>
      <c r="K80" s="254"/>
      <c r="L80" s="291">
        <f>VLOOKUP(J80,'[15]6'!$B$6:$C$119,2,0)</f>
        <v>0</v>
      </c>
      <c r="M80" s="296"/>
      <c r="N80" s="293">
        <v>0</v>
      </c>
      <c r="O80" s="296"/>
      <c r="P80" s="294"/>
      <c r="Q80" s="313">
        <f t="shared" si="11"/>
        <v>0</v>
      </c>
      <c r="R80" s="313">
        <f t="shared" si="12"/>
        <v>0</v>
      </c>
      <c r="S80" s="313">
        <f t="shared" si="13"/>
        <v>0</v>
      </c>
      <c r="T80" s="313">
        <f t="shared" si="14"/>
        <v>0</v>
      </c>
      <c r="U80" s="314">
        <f t="shared" si="15"/>
        <v>0</v>
      </c>
      <c r="V80" s="314">
        <f t="shared" si="16"/>
        <v>0</v>
      </c>
      <c r="W80" s="315">
        <f t="shared" si="17"/>
        <v>0</v>
      </c>
      <c r="X80" s="316">
        <f t="shared" si="18"/>
        <v>0</v>
      </c>
      <c r="Y80" s="329"/>
      <c r="Z80" s="315"/>
      <c r="AA80" s="330">
        <f>VLOOKUP(J80,'[14]WC villa 1'!$J$7:$X$120,15,0)</f>
        <v>0</v>
      </c>
      <c r="AC80" s="330">
        <f>VLOOKUP(J80,'[14]WC villa 1'!$J$7:$P$120,7,0)</f>
        <v>0</v>
      </c>
      <c r="AD80" s="315">
        <f t="shared" si="19"/>
        <v>0</v>
      </c>
      <c r="AE80" s="331">
        <f>VLOOKUP(J80,'[15]6'!$B$6:$F$119,5,0)</f>
        <v>0</v>
      </c>
    </row>
    <row r="81" ht="19.5" customHeight="1" spans="1:31">
      <c r="A81" s="73">
        <v>34</v>
      </c>
      <c r="B81" s="334" t="s">
        <v>783</v>
      </c>
      <c r="C81" s="246">
        <v>5405050</v>
      </c>
      <c r="D81" s="74" t="s">
        <v>558</v>
      </c>
      <c r="E81" s="73" t="s">
        <v>784</v>
      </c>
      <c r="F81" s="73" t="s">
        <v>785</v>
      </c>
      <c r="G81" s="73">
        <v>1407110500</v>
      </c>
      <c r="H81" s="247" t="str">
        <f>VLOOKUP(G81,'[11]List chuẩn'!$C$2:$E$514,2,0)</f>
        <v>Nguyễn Thị Mỹ</v>
      </c>
      <c r="I81" s="649" t="s">
        <v>629</v>
      </c>
      <c r="J81" s="334" t="s">
        <v>784</v>
      </c>
      <c r="K81" s="252">
        <v>1407110500</v>
      </c>
      <c r="L81" s="291">
        <f>VLOOKUP(J81,'[15]6'!$B$6:$C$119,2,0)</f>
        <v>129</v>
      </c>
      <c r="M81" s="292">
        <f>+L81+L82</f>
        <v>4515</v>
      </c>
      <c r="N81" s="293">
        <v>129</v>
      </c>
      <c r="O81" s="292">
        <f>+N81+N82</f>
        <v>4512</v>
      </c>
      <c r="P81" s="294">
        <f>(L81-N81)+(L82-N82)</f>
        <v>3</v>
      </c>
      <c r="Q81" s="313">
        <f t="shared" si="11"/>
        <v>3</v>
      </c>
      <c r="R81" s="313">
        <f t="shared" si="12"/>
        <v>0</v>
      </c>
      <c r="S81" s="313">
        <f t="shared" si="13"/>
        <v>0</v>
      </c>
      <c r="T81" s="313">
        <f t="shared" si="14"/>
        <v>0</v>
      </c>
      <c r="U81" s="314">
        <f t="shared" si="15"/>
        <v>19626</v>
      </c>
      <c r="V81" s="314">
        <f t="shared" si="16"/>
        <v>981</v>
      </c>
      <c r="W81" s="315">
        <f t="shared" si="17"/>
        <v>1962.6</v>
      </c>
      <c r="X81" s="316">
        <f t="shared" si="18"/>
        <v>22570</v>
      </c>
      <c r="Y81" s="329">
        <v>-27875</v>
      </c>
      <c r="Z81" s="315">
        <f t="shared" si="20"/>
        <v>-5305</v>
      </c>
      <c r="AA81" s="330">
        <f>VLOOKUP(J81,'[14]WC villa 1'!$J$7:$X$120,15,0)</f>
        <v>0</v>
      </c>
      <c r="AB81" s="315">
        <f>X81-AA81</f>
        <v>22570</v>
      </c>
      <c r="AC81" s="330">
        <f>VLOOKUP(J81,'[14]WC villa 1'!$J$7:$P$120,7,0)</f>
        <v>0</v>
      </c>
      <c r="AD81" s="315">
        <f t="shared" si="19"/>
        <v>3</v>
      </c>
      <c r="AE81" s="331">
        <f>VLOOKUP(J81,'[15]6'!$B$6:$F$119,5,0)</f>
        <v>0</v>
      </c>
    </row>
    <row r="82" s="221" customFormat="1" ht="19.5" customHeight="1" spans="1:31">
      <c r="A82" s="248"/>
      <c r="B82" s="336" t="s">
        <v>786</v>
      </c>
      <c r="C82" s="249">
        <v>5271133</v>
      </c>
      <c r="D82" s="74" t="s">
        <v>558</v>
      </c>
      <c r="E82" s="248" t="str">
        <f>D82</f>
        <v>E05</v>
      </c>
      <c r="F82" s="248"/>
      <c r="G82" s="250"/>
      <c r="H82" s="247"/>
      <c r="I82" s="336" t="s">
        <v>787</v>
      </c>
      <c r="J82" s="295" t="str">
        <f>J81&amp;" HD2"</f>
        <v>05 Villa E HD2</v>
      </c>
      <c r="K82" s="254"/>
      <c r="L82" s="291">
        <f>VLOOKUP(J82,'[15]6'!$B$6:$C$119,2,0)</f>
        <v>4386</v>
      </c>
      <c r="M82" s="296"/>
      <c r="N82" s="293">
        <v>4383</v>
      </c>
      <c r="O82" s="296"/>
      <c r="P82" s="294"/>
      <c r="Q82" s="313">
        <f t="shared" si="11"/>
        <v>0</v>
      </c>
      <c r="R82" s="313">
        <f t="shared" si="12"/>
        <v>0</v>
      </c>
      <c r="S82" s="313">
        <f t="shared" si="13"/>
        <v>0</v>
      </c>
      <c r="T82" s="313">
        <f t="shared" si="14"/>
        <v>0</v>
      </c>
      <c r="U82" s="314">
        <f t="shared" si="15"/>
        <v>0</v>
      </c>
      <c r="V82" s="314">
        <f t="shared" si="16"/>
        <v>0</v>
      </c>
      <c r="W82" s="315">
        <f t="shared" si="17"/>
        <v>0</v>
      </c>
      <c r="X82" s="316">
        <f t="shared" si="18"/>
        <v>0</v>
      </c>
      <c r="Y82" s="329"/>
      <c r="Z82" s="315"/>
      <c r="AA82" s="330">
        <f>VLOOKUP(J82,'[14]WC villa 1'!$J$7:$X$120,15,0)</f>
        <v>0</v>
      </c>
      <c r="AC82" s="330">
        <f>VLOOKUP(J82,'[14]WC villa 1'!$J$7:$P$120,7,0)</f>
        <v>0</v>
      </c>
      <c r="AD82" s="315">
        <f t="shared" si="19"/>
        <v>0</v>
      </c>
      <c r="AE82" s="331">
        <f>VLOOKUP(J82,'[15]6'!$B$6:$F$119,5,0)</f>
        <v>0</v>
      </c>
    </row>
    <row r="83" ht="19.5" customHeight="1" spans="1:31">
      <c r="A83" s="73">
        <v>35</v>
      </c>
      <c r="B83" s="73" t="s">
        <v>788</v>
      </c>
      <c r="C83" s="246">
        <v>5404995</v>
      </c>
      <c r="D83" s="74" t="s">
        <v>559</v>
      </c>
      <c r="E83" s="73" t="s">
        <v>789</v>
      </c>
      <c r="F83" s="73" t="s">
        <v>790</v>
      </c>
      <c r="G83" s="73">
        <v>1407110491</v>
      </c>
      <c r="H83" s="247" t="str">
        <f>VLOOKUP(G83,'[11]List chuẩn'!$C$2:$E$514,2,0)</f>
        <v>Lương Cao Thắng</v>
      </c>
      <c r="I83" s="646" t="s">
        <v>791</v>
      </c>
      <c r="J83" s="73" t="s">
        <v>789</v>
      </c>
      <c r="K83" s="252">
        <v>1407110491</v>
      </c>
      <c r="L83" s="291">
        <f>VLOOKUP(J83,'[15]6'!$B$6:$C$119,2,0)</f>
        <v>3601</v>
      </c>
      <c r="M83" s="292">
        <f>+L83+L84</f>
        <v>3665</v>
      </c>
      <c r="N83" s="293">
        <v>3596</v>
      </c>
      <c r="O83" s="292">
        <f>+N83+N84</f>
        <v>3660</v>
      </c>
      <c r="P83" s="294">
        <f>(L83-N83)+(L84-N84)</f>
        <v>5</v>
      </c>
      <c r="Q83" s="313">
        <f t="shared" si="11"/>
        <v>5</v>
      </c>
      <c r="R83" s="313">
        <f t="shared" si="12"/>
        <v>0</v>
      </c>
      <c r="S83" s="313">
        <f t="shared" si="13"/>
        <v>0</v>
      </c>
      <c r="T83" s="313">
        <f t="shared" si="14"/>
        <v>0</v>
      </c>
      <c r="U83" s="314">
        <f t="shared" si="15"/>
        <v>32710</v>
      </c>
      <c r="V83" s="314">
        <f t="shared" si="16"/>
        <v>1636</v>
      </c>
      <c r="W83" s="315">
        <f t="shared" si="17"/>
        <v>3271</v>
      </c>
      <c r="X83" s="316">
        <f t="shared" si="18"/>
        <v>37617</v>
      </c>
      <c r="Y83" s="329">
        <v>0</v>
      </c>
      <c r="Z83" s="315">
        <f t="shared" si="20"/>
        <v>37617</v>
      </c>
      <c r="AA83" s="330">
        <f>VLOOKUP(J83,'[14]WC villa 1'!$J$7:$X$120,15,0)</f>
        <v>84115</v>
      </c>
      <c r="AB83" s="315">
        <f>X83-AA83</f>
        <v>-46498</v>
      </c>
      <c r="AC83" s="330">
        <f>VLOOKUP(J83,'[14]WC villa 1'!$J$7:$P$120,7,0)</f>
        <v>11</v>
      </c>
      <c r="AD83" s="315">
        <f t="shared" si="19"/>
        <v>-6</v>
      </c>
      <c r="AE83" s="331">
        <f>VLOOKUP(J83,'[15]6'!$B$6:$F$119,5,0)</f>
        <v>0</v>
      </c>
    </row>
    <row r="84" s="221" customFormat="1" ht="19.5" customHeight="1" spans="1:31">
      <c r="A84" s="248"/>
      <c r="B84" s="248" t="s">
        <v>792</v>
      </c>
      <c r="C84" s="249">
        <v>5271597</v>
      </c>
      <c r="D84" s="74" t="s">
        <v>559</v>
      </c>
      <c r="E84" s="248" t="str">
        <f>D84</f>
        <v>E06</v>
      </c>
      <c r="F84" s="248"/>
      <c r="G84" s="250"/>
      <c r="H84" s="247"/>
      <c r="I84" s="248"/>
      <c r="J84" s="295" t="str">
        <f>J83&amp;" HD2"</f>
        <v>06 Villa E HD2</v>
      </c>
      <c r="K84" s="254"/>
      <c r="L84" s="291">
        <f>VLOOKUP(J84,'[15]6'!$B$6:$C$119,2,0)</f>
        <v>64</v>
      </c>
      <c r="M84" s="296"/>
      <c r="N84" s="293">
        <v>64</v>
      </c>
      <c r="O84" s="296"/>
      <c r="P84" s="294"/>
      <c r="Q84" s="313">
        <f t="shared" si="11"/>
        <v>0</v>
      </c>
      <c r="R84" s="313">
        <f t="shared" si="12"/>
        <v>0</v>
      </c>
      <c r="S84" s="313">
        <f t="shared" si="13"/>
        <v>0</v>
      </c>
      <c r="T84" s="313">
        <f t="shared" si="14"/>
        <v>0</v>
      </c>
      <c r="U84" s="314">
        <f t="shared" si="15"/>
        <v>0</v>
      </c>
      <c r="V84" s="314">
        <f t="shared" si="16"/>
        <v>0</v>
      </c>
      <c r="W84" s="315">
        <f t="shared" si="17"/>
        <v>0</v>
      </c>
      <c r="X84" s="316">
        <f t="shared" si="18"/>
        <v>0</v>
      </c>
      <c r="Y84" s="329"/>
      <c r="Z84" s="315"/>
      <c r="AA84" s="330">
        <f>VLOOKUP(J84,'[14]WC villa 1'!$J$7:$X$120,15,0)</f>
        <v>0</v>
      </c>
      <c r="AC84" s="330">
        <f>VLOOKUP(J84,'[14]WC villa 1'!$J$7:$P$120,7,0)</f>
        <v>0</v>
      </c>
      <c r="AD84" s="315">
        <f t="shared" si="19"/>
        <v>0</v>
      </c>
      <c r="AE84" s="331">
        <f>VLOOKUP(J84,'[15]6'!$B$6:$F$119,5,0)</f>
        <v>0</v>
      </c>
    </row>
    <row r="85" ht="19.5" customHeight="1" spans="1:31">
      <c r="A85" s="73">
        <v>9</v>
      </c>
      <c r="B85" s="337" t="s">
        <v>793</v>
      </c>
      <c r="C85" s="246">
        <v>270882</v>
      </c>
      <c r="D85" s="74" t="s">
        <v>560</v>
      </c>
      <c r="E85" s="73" t="s">
        <v>794</v>
      </c>
      <c r="F85" s="73">
        <v>7001526</v>
      </c>
      <c r="G85" s="73">
        <v>1407110483</v>
      </c>
      <c r="H85" s="247" t="str">
        <f>VLOOKUP(G85,'[11]List chuẩn'!$C$2:$E$514,2,0)</f>
        <v>Nguyễn Thị Bích Hạnh</v>
      </c>
      <c r="I85" s="649" t="s">
        <v>795</v>
      </c>
      <c r="J85" s="334" t="s">
        <v>794</v>
      </c>
      <c r="K85" s="252">
        <v>1407110483</v>
      </c>
      <c r="L85" s="291">
        <f>VLOOKUP(J85,'[15]6'!$B$6:$C$119,2,0)</f>
        <v>1971</v>
      </c>
      <c r="M85" s="292">
        <f>+L85+L86</f>
        <v>2731</v>
      </c>
      <c r="N85" s="293">
        <v>1960</v>
      </c>
      <c r="O85" s="292">
        <f>+N85+N86</f>
        <v>2720</v>
      </c>
      <c r="P85" s="294">
        <f>(L85-N85)+(L86-N86)</f>
        <v>11</v>
      </c>
      <c r="Q85" s="313">
        <f t="shared" si="11"/>
        <v>10</v>
      </c>
      <c r="R85" s="313">
        <f t="shared" si="12"/>
        <v>1</v>
      </c>
      <c r="S85" s="313">
        <f t="shared" si="13"/>
        <v>0</v>
      </c>
      <c r="T85" s="313">
        <f t="shared" si="14"/>
        <v>0</v>
      </c>
      <c r="U85" s="314">
        <f t="shared" si="15"/>
        <v>73144</v>
      </c>
      <c r="V85" s="314">
        <f t="shared" si="16"/>
        <v>3657</v>
      </c>
      <c r="W85" s="315">
        <f t="shared" si="17"/>
        <v>7314.4</v>
      </c>
      <c r="X85" s="316">
        <f t="shared" si="18"/>
        <v>84115</v>
      </c>
      <c r="Y85" s="329">
        <v>0</v>
      </c>
      <c r="Z85" s="315">
        <f t="shared" si="20"/>
        <v>84115</v>
      </c>
      <c r="AA85" s="330">
        <f>VLOOKUP(J85,'[14]WC villa 1'!$J$7:$X$120,15,0)</f>
        <v>67710</v>
      </c>
      <c r="AB85" s="315">
        <f>X85-AA85</f>
        <v>16405</v>
      </c>
      <c r="AC85" s="330">
        <f>VLOOKUP(J85,'[14]WC villa 1'!$J$7:$P$120,7,0)</f>
        <v>9</v>
      </c>
      <c r="AD85" s="315">
        <f t="shared" si="19"/>
        <v>2</v>
      </c>
      <c r="AE85" s="331">
        <f>VLOOKUP(J85,'[15]6'!$B$6:$F$119,5,0)</f>
        <v>0</v>
      </c>
    </row>
    <row r="86" s="221" customFormat="1" ht="19.5" customHeight="1" spans="1:31">
      <c r="A86" s="248"/>
      <c r="B86" s="338" t="s">
        <v>796</v>
      </c>
      <c r="C86" s="249">
        <v>405013</v>
      </c>
      <c r="D86" s="74" t="s">
        <v>560</v>
      </c>
      <c r="E86" s="248" t="str">
        <f>D86</f>
        <v>E07</v>
      </c>
      <c r="F86" s="248"/>
      <c r="G86" s="250"/>
      <c r="H86" s="247"/>
      <c r="I86" s="336"/>
      <c r="J86" s="295" t="str">
        <f>J85&amp;" HD2"</f>
        <v>07 Villa E HD2</v>
      </c>
      <c r="K86" s="254"/>
      <c r="L86" s="291">
        <f>VLOOKUP(J86,'[15]6'!$B$6:$C$119,2,0)</f>
        <v>760</v>
      </c>
      <c r="M86" s="296"/>
      <c r="N86" s="293">
        <v>760</v>
      </c>
      <c r="O86" s="296"/>
      <c r="P86" s="294"/>
      <c r="Q86" s="313">
        <f t="shared" si="11"/>
        <v>0</v>
      </c>
      <c r="R86" s="313">
        <f t="shared" si="12"/>
        <v>0</v>
      </c>
      <c r="S86" s="313">
        <f t="shared" si="13"/>
        <v>0</v>
      </c>
      <c r="T86" s="313">
        <f t="shared" si="14"/>
        <v>0</v>
      </c>
      <c r="U86" s="314">
        <f t="shared" si="15"/>
        <v>0</v>
      </c>
      <c r="V86" s="314">
        <f t="shared" si="16"/>
        <v>0</v>
      </c>
      <c r="W86" s="315">
        <f t="shared" si="17"/>
        <v>0</v>
      </c>
      <c r="X86" s="316">
        <f t="shared" si="18"/>
        <v>0</v>
      </c>
      <c r="Y86" s="329"/>
      <c r="Z86" s="315"/>
      <c r="AA86" s="330">
        <f>VLOOKUP(J86,'[14]WC villa 1'!$J$7:$X$120,15,0)</f>
        <v>0</v>
      </c>
      <c r="AC86" s="330">
        <f>VLOOKUP(J86,'[14]WC villa 1'!$J$7:$P$120,7,0)</f>
        <v>0</v>
      </c>
      <c r="AD86" s="315">
        <f t="shared" si="19"/>
        <v>0</v>
      </c>
      <c r="AE86" s="331">
        <f>VLOOKUP(J86,'[15]6'!$B$6:$F$119,5,0)</f>
        <v>0</v>
      </c>
    </row>
    <row r="87" ht="19.5" customHeight="1" spans="1:31">
      <c r="A87" s="73">
        <v>9</v>
      </c>
      <c r="B87" s="73" t="s">
        <v>797</v>
      </c>
      <c r="C87" s="246">
        <v>5404979</v>
      </c>
      <c r="D87" s="74" t="s">
        <v>561</v>
      </c>
      <c r="E87" s="73" t="s">
        <v>798</v>
      </c>
      <c r="F87" s="73" t="s">
        <v>799</v>
      </c>
      <c r="G87" s="73">
        <v>1407110484</v>
      </c>
      <c r="H87" s="247" t="str">
        <f>VLOOKUP(G87,'[11]List chuẩn'!$C$2:$E$514,2,0)</f>
        <v>Trần Minh Chính</v>
      </c>
      <c r="I87" s="646" t="s">
        <v>800</v>
      </c>
      <c r="J87" s="73" t="s">
        <v>798</v>
      </c>
      <c r="K87" s="252">
        <v>1407110484</v>
      </c>
      <c r="L87" s="291">
        <f>VLOOKUP(J87,'[15]6'!$B$6:$C$119,2,0)</f>
        <v>0</v>
      </c>
      <c r="M87" s="292">
        <f>+L87+L88</f>
        <v>7388</v>
      </c>
      <c r="N87" s="293">
        <v>0</v>
      </c>
      <c r="O87" s="292">
        <f>+N87+N88</f>
        <v>7330</v>
      </c>
      <c r="P87" s="294">
        <f>(L87-N87)+(L88-N88)</f>
        <v>58</v>
      </c>
      <c r="Q87" s="313">
        <f t="shared" si="11"/>
        <v>10</v>
      </c>
      <c r="R87" s="313">
        <f t="shared" si="12"/>
        <v>10</v>
      </c>
      <c r="S87" s="313">
        <f t="shared" si="13"/>
        <v>10</v>
      </c>
      <c r="T87" s="313">
        <f t="shared" si="14"/>
        <v>28</v>
      </c>
      <c r="U87" s="314">
        <f t="shared" si="15"/>
        <v>726088</v>
      </c>
      <c r="V87" s="314">
        <f t="shared" si="16"/>
        <v>36304</v>
      </c>
      <c r="W87" s="315">
        <f t="shared" si="17"/>
        <v>72608.8</v>
      </c>
      <c r="X87" s="316">
        <f t="shared" si="18"/>
        <v>835001</v>
      </c>
      <c r="Y87" s="329">
        <v>36000</v>
      </c>
      <c r="Z87" s="315">
        <f t="shared" si="20"/>
        <v>871001</v>
      </c>
      <c r="AA87" s="330">
        <f>VLOOKUP(J87,'[14]WC villa 1'!$J$7:$X$120,15,0)</f>
        <v>895190</v>
      </c>
      <c r="AB87" s="315">
        <f>X87-AA87</f>
        <v>-60189</v>
      </c>
      <c r="AC87" s="330">
        <f>VLOOKUP(J87,'[14]WC villa 1'!$J$7:$P$120,7,0)</f>
        <v>61</v>
      </c>
      <c r="AD87" s="315">
        <f t="shared" si="19"/>
        <v>-3</v>
      </c>
      <c r="AE87" s="331">
        <f>VLOOKUP(J87,'[15]6'!$B$6:$F$119,5,0)</f>
        <v>0</v>
      </c>
    </row>
    <row r="88" s="221" customFormat="1" ht="19.5" customHeight="1" spans="1:31">
      <c r="A88" s="248"/>
      <c r="B88" s="248" t="s">
        <v>801</v>
      </c>
      <c r="C88" s="249">
        <v>5186474</v>
      </c>
      <c r="D88" s="74" t="s">
        <v>561</v>
      </c>
      <c r="E88" s="248" t="str">
        <f>D88</f>
        <v>E08</v>
      </c>
      <c r="F88" s="248"/>
      <c r="G88" s="250"/>
      <c r="H88" s="247"/>
      <c r="I88" s="248"/>
      <c r="J88" s="295" t="str">
        <f>J87&amp;" HD2"</f>
        <v>08 Villa E HD2</v>
      </c>
      <c r="K88" s="254"/>
      <c r="L88" s="291">
        <f>VLOOKUP(J88,'[15]6'!$B$6:$C$119,2,0)</f>
        <v>7388</v>
      </c>
      <c r="M88" s="296"/>
      <c r="N88" s="293">
        <v>7330</v>
      </c>
      <c r="O88" s="296"/>
      <c r="P88" s="294"/>
      <c r="Q88" s="313">
        <f t="shared" si="11"/>
        <v>0</v>
      </c>
      <c r="R88" s="313">
        <f t="shared" si="12"/>
        <v>0</v>
      </c>
      <c r="S88" s="313">
        <f t="shared" si="13"/>
        <v>0</v>
      </c>
      <c r="T88" s="313">
        <f t="shared" si="14"/>
        <v>0</v>
      </c>
      <c r="U88" s="314">
        <f t="shared" si="15"/>
        <v>0</v>
      </c>
      <c r="V88" s="314">
        <f t="shared" si="16"/>
        <v>0</v>
      </c>
      <c r="W88" s="315">
        <f t="shared" si="17"/>
        <v>0</v>
      </c>
      <c r="X88" s="316">
        <f t="shared" si="18"/>
        <v>0</v>
      </c>
      <c r="Y88" s="329"/>
      <c r="Z88" s="315"/>
      <c r="AA88" s="330">
        <f>VLOOKUP(J88,'[14]WC villa 1'!$J$7:$X$120,15,0)</f>
        <v>0</v>
      </c>
      <c r="AC88" s="330">
        <f>VLOOKUP(J88,'[14]WC villa 1'!$J$7:$P$120,7,0)</f>
        <v>0</v>
      </c>
      <c r="AD88" s="315">
        <f t="shared" si="19"/>
        <v>0</v>
      </c>
      <c r="AE88" s="331">
        <f>VLOOKUP(J88,'[15]6'!$B$6:$F$119,5,0)</f>
        <v>0</v>
      </c>
    </row>
    <row r="89" ht="19.5" customHeight="1" spans="1:31">
      <c r="A89" s="73">
        <v>9</v>
      </c>
      <c r="B89" s="337" t="s">
        <v>802</v>
      </c>
      <c r="C89" s="246">
        <v>186621</v>
      </c>
      <c r="D89" s="74" t="s">
        <v>562</v>
      </c>
      <c r="E89" s="73" t="s">
        <v>803</v>
      </c>
      <c r="F89" s="73" t="s">
        <v>804</v>
      </c>
      <c r="G89" s="73">
        <v>1407110024</v>
      </c>
      <c r="H89" s="247" t="str">
        <f>VLOOKUP(G89,'[11]List chuẩn'!$C$2:$E$514,2,0)</f>
        <v>Đinh Thị Ngọc</v>
      </c>
      <c r="I89" s="649" t="s">
        <v>805</v>
      </c>
      <c r="J89" s="334" t="s">
        <v>803</v>
      </c>
      <c r="K89" s="252">
        <v>1407110024</v>
      </c>
      <c r="L89" s="291">
        <f>VLOOKUP(J89,'[15]6'!$B$6:$C$119,2,0)</f>
        <v>0</v>
      </c>
      <c r="M89" s="292">
        <f>+L89+L90</f>
        <v>5242</v>
      </c>
      <c r="N89" s="293">
        <v>0</v>
      </c>
      <c r="O89" s="292">
        <f>+N89+N90</f>
        <v>5226</v>
      </c>
      <c r="P89" s="294">
        <f>(L89-N89)+(L90-N90)</f>
        <v>16</v>
      </c>
      <c r="Q89" s="313">
        <f t="shared" si="11"/>
        <v>10</v>
      </c>
      <c r="R89" s="313">
        <f t="shared" si="12"/>
        <v>6</v>
      </c>
      <c r="S89" s="313">
        <f t="shared" si="13"/>
        <v>0</v>
      </c>
      <c r="T89" s="313">
        <f t="shared" si="14"/>
        <v>0</v>
      </c>
      <c r="U89" s="314">
        <f t="shared" si="15"/>
        <v>111764</v>
      </c>
      <c r="V89" s="314">
        <f t="shared" si="16"/>
        <v>5588</v>
      </c>
      <c r="W89" s="315">
        <f t="shared" si="17"/>
        <v>11176.4</v>
      </c>
      <c r="X89" s="316">
        <f t="shared" si="18"/>
        <v>128528</v>
      </c>
      <c r="Y89" s="329">
        <v>0</v>
      </c>
      <c r="Z89" s="315">
        <f t="shared" si="20"/>
        <v>128528</v>
      </c>
      <c r="AA89" s="330">
        <f>VLOOKUP(J89,'[14]WC villa 1'!$J$7:$X$120,15,0)</f>
        <v>119646</v>
      </c>
      <c r="AB89" s="315">
        <f>X89-AA89</f>
        <v>8882</v>
      </c>
      <c r="AC89" s="330">
        <f>VLOOKUP(J89,'[14]WC villa 1'!$J$7:$P$120,7,0)</f>
        <v>15</v>
      </c>
      <c r="AD89" s="315">
        <f t="shared" si="19"/>
        <v>1</v>
      </c>
      <c r="AE89" s="331">
        <f>VLOOKUP(J89,'[15]6'!$B$6:$F$119,5,0)</f>
        <v>0</v>
      </c>
    </row>
    <row r="90" s="221" customFormat="1" ht="19.5" customHeight="1" spans="1:31">
      <c r="A90" s="248"/>
      <c r="B90" s="338" t="s">
        <v>802</v>
      </c>
      <c r="C90" s="249">
        <v>271578</v>
      </c>
      <c r="D90" s="74" t="s">
        <v>562</v>
      </c>
      <c r="E90" s="248" t="str">
        <f>D90</f>
        <v>E09</v>
      </c>
      <c r="F90" s="248"/>
      <c r="G90" s="250"/>
      <c r="H90" s="247"/>
      <c r="I90" s="336"/>
      <c r="J90" s="295" t="str">
        <f>J89&amp;" HD2"</f>
        <v>09 Villa E HD2</v>
      </c>
      <c r="K90" s="254"/>
      <c r="L90" s="291">
        <f>VLOOKUP(J90,'[15]6'!$B$6:$C$119,2,0)</f>
        <v>5242</v>
      </c>
      <c r="M90" s="296"/>
      <c r="N90" s="293">
        <v>5226</v>
      </c>
      <c r="O90" s="296"/>
      <c r="P90" s="294"/>
      <c r="Q90" s="313">
        <f t="shared" si="11"/>
        <v>0</v>
      </c>
      <c r="R90" s="313">
        <f t="shared" si="12"/>
        <v>0</v>
      </c>
      <c r="S90" s="313">
        <f t="shared" si="13"/>
        <v>0</v>
      </c>
      <c r="T90" s="313">
        <f t="shared" si="14"/>
        <v>0</v>
      </c>
      <c r="U90" s="314">
        <f t="shared" si="15"/>
        <v>0</v>
      </c>
      <c r="V90" s="314">
        <f t="shared" si="16"/>
        <v>0</v>
      </c>
      <c r="W90" s="315">
        <f t="shared" si="17"/>
        <v>0</v>
      </c>
      <c r="X90" s="316">
        <f t="shared" si="18"/>
        <v>0</v>
      </c>
      <c r="Y90" s="329"/>
      <c r="Z90" s="315"/>
      <c r="AA90" s="330">
        <f>VLOOKUP(J90,'[14]WC villa 1'!$J$7:$X$120,15,0)</f>
        <v>0</v>
      </c>
      <c r="AC90" s="330">
        <f>VLOOKUP(J90,'[14]WC villa 1'!$J$7:$P$120,7,0)</f>
        <v>0</v>
      </c>
      <c r="AD90" s="315">
        <f t="shared" si="19"/>
        <v>0</v>
      </c>
      <c r="AE90" s="331">
        <f>VLOOKUP(J90,'[15]6'!$B$6:$F$119,5,0)</f>
        <v>0</v>
      </c>
    </row>
    <row r="91" ht="19.5" customHeight="1" spans="1:31">
      <c r="A91" s="73">
        <v>39</v>
      </c>
      <c r="B91" s="73" t="s">
        <v>806</v>
      </c>
      <c r="C91" s="246">
        <v>186627</v>
      </c>
      <c r="D91" s="74" t="s">
        <v>563</v>
      </c>
      <c r="E91" s="73" t="s">
        <v>807</v>
      </c>
      <c r="F91" s="73" t="s">
        <v>808</v>
      </c>
      <c r="G91" s="73">
        <v>1407110486</v>
      </c>
      <c r="H91" s="247" t="str">
        <f>VLOOKUP(G91,'[11]List chuẩn'!$C$2:$E$514,2,0)</f>
        <v>Pham Thị Thu Hà</v>
      </c>
      <c r="I91" s="646" t="s">
        <v>809</v>
      </c>
      <c r="J91" s="73" t="s">
        <v>807</v>
      </c>
      <c r="K91" s="252">
        <v>1407110486</v>
      </c>
      <c r="L91" s="291">
        <f>VLOOKUP(J91,'[15]6'!$B$6:$C$119,2,0)</f>
        <v>669</v>
      </c>
      <c r="M91" s="292">
        <f>+L91+L92</f>
        <v>2881</v>
      </c>
      <c r="N91" s="293">
        <v>641</v>
      </c>
      <c r="O91" s="292">
        <f>+N91+N92</f>
        <v>2843</v>
      </c>
      <c r="P91" s="294">
        <f>(L91-N91)+(L92-N92)</f>
        <v>38</v>
      </c>
      <c r="Q91" s="313">
        <f t="shared" si="11"/>
        <v>10</v>
      </c>
      <c r="R91" s="313">
        <f t="shared" si="12"/>
        <v>10</v>
      </c>
      <c r="S91" s="313">
        <f t="shared" si="13"/>
        <v>10</v>
      </c>
      <c r="T91" s="313">
        <f t="shared" si="14"/>
        <v>8</v>
      </c>
      <c r="U91" s="314">
        <f t="shared" si="15"/>
        <v>377168</v>
      </c>
      <c r="V91" s="314">
        <f t="shared" si="16"/>
        <v>18858</v>
      </c>
      <c r="W91" s="315">
        <f t="shared" si="17"/>
        <v>37716.8</v>
      </c>
      <c r="X91" s="316">
        <f t="shared" si="18"/>
        <v>433743</v>
      </c>
      <c r="Y91" s="329">
        <v>0</v>
      </c>
      <c r="Z91" s="315">
        <f t="shared" si="20"/>
        <v>433743</v>
      </c>
      <c r="AA91" s="330">
        <f>VLOOKUP(J91,'[14]WC villa 1'!$J$7:$X$120,15,0)</f>
        <v>453806</v>
      </c>
      <c r="AB91" s="315">
        <f>X91-AA91</f>
        <v>-20063</v>
      </c>
      <c r="AC91" s="330">
        <f>VLOOKUP(J91,'[14]WC villa 1'!$J$7:$P$120,7,0)</f>
        <v>39</v>
      </c>
      <c r="AD91" s="315">
        <f t="shared" si="19"/>
        <v>-1</v>
      </c>
      <c r="AE91" s="331">
        <f>VLOOKUP(J91,'[15]6'!$B$6:$F$119,5,0)</f>
        <v>0</v>
      </c>
    </row>
    <row r="92" s="221" customFormat="1" ht="19.5" customHeight="1" spans="1:31">
      <c r="A92" s="248"/>
      <c r="B92" s="248" t="s">
        <v>810</v>
      </c>
      <c r="C92" s="249">
        <v>404527</v>
      </c>
      <c r="D92" s="74" t="s">
        <v>563</v>
      </c>
      <c r="E92" s="248" t="str">
        <f>D92</f>
        <v>E10</v>
      </c>
      <c r="F92" s="248"/>
      <c r="G92" s="250"/>
      <c r="H92" s="247"/>
      <c r="I92" s="248"/>
      <c r="J92" s="295" t="str">
        <f>J91&amp;" HD2"</f>
        <v>10 Villa E HD2</v>
      </c>
      <c r="K92" s="254"/>
      <c r="L92" s="291">
        <f>VLOOKUP(J92,'[15]6'!$B$6:$C$119,2,0)</f>
        <v>2212</v>
      </c>
      <c r="M92" s="296"/>
      <c r="N92" s="293">
        <v>2202</v>
      </c>
      <c r="O92" s="296"/>
      <c r="P92" s="294"/>
      <c r="Q92" s="313">
        <f t="shared" si="11"/>
        <v>0</v>
      </c>
      <c r="R92" s="313">
        <f t="shared" si="12"/>
        <v>0</v>
      </c>
      <c r="S92" s="313">
        <f t="shared" si="13"/>
        <v>0</v>
      </c>
      <c r="T92" s="313">
        <f t="shared" si="14"/>
        <v>0</v>
      </c>
      <c r="U92" s="314">
        <f t="shared" si="15"/>
        <v>0</v>
      </c>
      <c r="V92" s="314">
        <f t="shared" si="16"/>
        <v>0</v>
      </c>
      <c r="W92" s="315">
        <f t="shared" si="17"/>
        <v>0</v>
      </c>
      <c r="X92" s="316">
        <f t="shared" si="18"/>
        <v>0</v>
      </c>
      <c r="Y92" s="329"/>
      <c r="Z92" s="315"/>
      <c r="AA92" s="330">
        <f>VLOOKUP(J92,'[14]WC villa 1'!$J$7:$X$120,15,0)</f>
        <v>0</v>
      </c>
      <c r="AC92" s="330">
        <f>VLOOKUP(J92,'[14]WC villa 1'!$J$7:$P$120,7,0)</f>
        <v>0</v>
      </c>
      <c r="AD92" s="315">
        <f t="shared" si="19"/>
        <v>0</v>
      </c>
      <c r="AE92" s="331">
        <f>VLOOKUP(J92,'[15]6'!$B$6:$F$119,5,0)</f>
        <v>0</v>
      </c>
    </row>
    <row r="93" ht="19.5" customHeight="1" spans="1:31">
      <c r="A93" s="73">
        <v>9</v>
      </c>
      <c r="B93" s="334" t="s">
        <v>811</v>
      </c>
      <c r="C93" s="246">
        <v>5270876</v>
      </c>
      <c r="D93" s="74" t="s">
        <v>564</v>
      </c>
      <c r="E93" s="73" t="s">
        <v>812</v>
      </c>
      <c r="F93" s="73" t="s">
        <v>813</v>
      </c>
      <c r="G93" s="73">
        <v>1407110487</v>
      </c>
      <c r="H93" s="247" t="str">
        <f>VLOOKUP(G93,'[11]List chuẩn'!$C$2:$E$514,2,0)</f>
        <v>Nguyễn Đức Trọng</v>
      </c>
      <c r="I93" s="649" t="s">
        <v>814</v>
      </c>
      <c r="J93" s="334" t="s">
        <v>812</v>
      </c>
      <c r="K93" s="252">
        <v>1407110487</v>
      </c>
      <c r="L93" s="291">
        <f>VLOOKUP(J93,'[15]6'!$B$6:$C$119,2,0)</f>
        <v>0</v>
      </c>
      <c r="M93" s="292">
        <f>+L93+L94</f>
        <v>5188</v>
      </c>
      <c r="N93" s="293">
        <v>0</v>
      </c>
      <c r="O93" s="292">
        <f>+N93+N94</f>
        <v>5179</v>
      </c>
      <c r="P93" s="294">
        <f>(L93-N93)+(L94-N94)</f>
        <v>9</v>
      </c>
      <c r="Q93" s="313">
        <f t="shared" si="11"/>
        <v>9</v>
      </c>
      <c r="R93" s="313">
        <f t="shared" si="12"/>
        <v>0</v>
      </c>
      <c r="S93" s="313">
        <f t="shared" si="13"/>
        <v>0</v>
      </c>
      <c r="T93" s="313">
        <f t="shared" si="14"/>
        <v>0</v>
      </c>
      <c r="U93" s="314">
        <f t="shared" si="15"/>
        <v>58878</v>
      </c>
      <c r="V93" s="314">
        <f t="shared" si="16"/>
        <v>2944</v>
      </c>
      <c r="W93" s="315">
        <f t="shared" si="17"/>
        <v>5887.8</v>
      </c>
      <c r="X93" s="316">
        <f t="shared" si="18"/>
        <v>67710</v>
      </c>
      <c r="Y93" s="329">
        <v>0</v>
      </c>
      <c r="Z93" s="315">
        <f t="shared" si="20"/>
        <v>67710</v>
      </c>
      <c r="AA93" s="330">
        <f>VLOOKUP(J93,'[14]WC villa 1'!$J$7:$X$120,15,0)</f>
        <v>75233</v>
      </c>
      <c r="AB93" s="315">
        <f>X93-AA93</f>
        <v>-7523</v>
      </c>
      <c r="AC93" s="330">
        <f>VLOOKUP(J93,'[14]WC villa 1'!$J$7:$P$120,7,0)</f>
        <v>10</v>
      </c>
      <c r="AD93" s="315">
        <f t="shared" si="19"/>
        <v>-1</v>
      </c>
      <c r="AE93" s="331">
        <f>VLOOKUP(J93,'[15]6'!$B$6:$F$119,5,0)</f>
        <v>0</v>
      </c>
    </row>
    <row r="94" s="221" customFormat="1" ht="19.5" customHeight="1" spans="1:31">
      <c r="A94" s="248"/>
      <c r="B94" s="336" t="s">
        <v>815</v>
      </c>
      <c r="C94" s="249">
        <v>5405048</v>
      </c>
      <c r="D94" s="74" t="s">
        <v>564</v>
      </c>
      <c r="E94" s="248" t="str">
        <f>D94</f>
        <v>E11</v>
      </c>
      <c r="F94" s="249"/>
      <c r="G94" s="250"/>
      <c r="H94" s="247"/>
      <c r="I94" s="336"/>
      <c r="J94" s="295" t="str">
        <f>J93&amp;" HD2"</f>
        <v>11 Villa E HD2</v>
      </c>
      <c r="K94" s="254"/>
      <c r="L94" s="291">
        <f>VLOOKUP(J94,'[15]6'!$B$6:$C$119,2,0)</f>
        <v>5188</v>
      </c>
      <c r="M94" s="296"/>
      <c r="N94" s="293">
        <v>5179</v>
      </c>
      <c r="O94" s="296"/>
      <c r="P94" s="294"/>
      <c r="Q94" s="313">
        <f t="shared" si="11"/>
        <v>0</v>
      </c>
      <c r="R94" s="313">
        <f t="shared" si="12"/>
        <v>0</v>
      </c>
      <c r="S94" s="313">
        <f t="shared" si="13"/>
        <v>0</v>
      </c>
      <c r="T94" s="313">
        <f t="shared" si="14"/>
        <v>0</v>
      </c>
      <c r="U94" s="314">
        <f t="shared" si="15"/>
        <v>0</v>
      </c>
      <c r="V94" s="314">
        <f t="shared" si="16"/>
        <v>0</v>
      </c>
      <c r="W94" s="315">
        <f t="shared" si="17"/>
        <v>0</v>
      </c>
      <c r="X94" s="316">
        <f t="shared" si="18"/>
        <v>0</v>
      </c>
      <c r="Y94" s="329"/>
      <c r="Z94" s="315"/>
      <c r="AA94" s="330">
        <f>VLOOKUP(J94,'[14]WC villa 1'!$J$7:$X$120,15,0)</f>
        <v>0</v>
      </c>
      <c r="AC94" s="330">
        <f>VLOOKUP(J94,'[14]WC villa 1'!$J$7:$P$120,7,0)</f>
        <v>0</v>
      </c>
      <c r="AD94" s="315">
        <f t="shared" si="19"/>
        <v>0</v>
      </c>
      <c r="AE94" s="331">
        <f>VLOOKUP(J94,'[15]6'!$B$6:$F$119,5,0)</f>
        <v>0</v>
      </c>
    </row>
    <row r="95" ht="19.5" customHeight="1" spans="1:31">
      <c r="A95" s="73">
        <v>41</v>
      </c>
      <c r="B95" s="73" t="s">
        <v>816</v>
      </c>
      <c r="C95" s="246">
        <v>5404954</v>
      </c>
      <c r="D95" s="74" t="s">
        <v>565</v>
      </c>
      <c r="E95" s="73" t="s">
        <v>817</v>
      </c>
      <c r="F95" s="73" t="s">
        <v>818</v>
      </c>
      <c r="G95" s="73">
        <v>1407110488</v>
      </c>
      <c r="H95" s="247" t="str">
        <f>VLOOKUP(G95,'[11]List chuẩn'!$C$2:$E$514,2,0)</f>
        <v>Nguyễn Khắc Sinh</v>
      </c>
      <c r="I95" s="646" t="s">
        <v>819</v>
      </c>
      <c r="J95" s="73" t="s">
        <v>817</v>
      </c>
      <c r="K95" s="252">
        <v>1407110488</v>
      </c>
      <c r="L95" s="291">
        <f>VLOOKUP(J95,'[15]6'!$B$6:$C$119,2,0)</f>
        <v>0</v>
      </c>
      <c r="M95" s="292">
        <f>+L95+L96</f>
        <v>4280</v>
      </c>
      <c r="N95" s="293">
        <v>0</v>
      </c>
      <c r="O95" s="292">
        <f>+N95+N96</f>
        <v>4255</v>
      </c>
      <c r="P95" s="294">
        <f>(L95-N95)+(L96-N96)</f>
        <v>25</v>
      </c>
      <c r="Q95" s="313">
        <f t="shared" si="11"/>
        <v>10</v>
      </c>
      <c r="R95" s="313">
        <f t="shared" si="12"/>
        <v>10</v>
      </c>
      <c r="S95" s="313">
        <f t="shared" si="13"/>
        <v>5</v>
      </c>
      <c r="T95" s="313">
        <f t="shared" si="14"/>
        <v>0</v>
      </c>
      <c r="U95" s="314">
        <f t="shared" si="15"/>
        <v>190130</v>
      </c>
      <c r="V95" s="314">
        <f t="shared" si="16"/>
        <v>9507</v>
      </c>
      <c r="W95" s="315">
        <f t="shared" si="17"/>
        <v>19013</v>
      </c>
      <c r="X95" s="316">
        <f t="shared" si="18"/>
        <v>218650</v>
      </c>
      <c r="Y95" s="329">
        <v>0</v>
      </c>
      <c r="Z95" s="315">
        <f t="shared" si="20"/>
        <v>218650</v>
      </c>
      <c r="AA95" s="330">
        <f>VLOOKUP(J95,'[14]WC villa 1'!$J$7:$X$120,15,0)</f>
        <v>92998</v>
      </c>
      <c r="AB95" s="315">
        <f>X95-AA95</f>
        <v>125652</v>
      </c>
      <c r="AC95" s="330">
        <f>VLOOKUP(J95,'[14]WC villa 1'!$J$7:$P$120,7,0)</f>
        <v>12</v>
      </c>
      <c r="AD95" s="315">
        <f t="shared" si="19"/>
        <v>13</v>
      </c>
      <c r="AE95" s="331" t="str">
        <f>VLOOKUP(J95,'[15]6'!$B$6:$F$119,5,0)</f>
        <v>Ngày 3/7 Mr.Ngọc đã kiểm tra lại chỉ số đồng hồ đúng. Khách thuê mới vào ở</v>
      </c>
    </row>
    <row r="96" s="221" customFormat="1" ht="19.5" customHeight="1" spans="1:31">
      <c r="A96" s="248"/>
      <c r="B96" s="248" t="s">
        <v>820</v>
      </c>
      <c r="C96" s="249"/>
      <c r="D96" s="74" t="s">
        <v>565</v>
      </c>
      <c r="E96" s="248" t="str">
        <f>D96</f>
        <v>E12</v>
      </c>
      <c r="F96" s="248"/>
      <c r="G96" s="250"/>
      <c r="H96" s="247"/>
      <c r="I96" s="248"/>
      <c r="J96" s="295" t="str">
        <f>J95&amp;" HD2"</f>
        <v>12 Villa E HD2</v>
      </c>
      <c r="K96" s="254"/>
      <c r="L96" s="291">
        <f>VLOOKUP(J96,'[15]6'!$B$6:$C$119,2,0)</f>
        <v>4280</v>
      </c>
      <c r="M96" s="296"/>
      <c r="N96" s="293">
        <v>4255</v>
      </c>
      <c r="O96" s="296"/>
      <c r="P96" s="294"/>
      <c r="Q96" s="313">
        <f t="shared" si="11"/>
        <v>0</v>
      </c>
      <c r="R96" s="313">
        <f t="shared" si="12"/>
        <v>0</v>
      </c>
      <c r="S96" s="313">
        <f t="shared" si="13"/>
        <v>0</v>
      </c>
      <c r="T96" s="313">
        <f t="shared" si="14"/>
        <v>0</v>
      </c>
      <c r="U96" s="314">
        <f t="shared" si="15"/>
        <v>0</v>
      </c>
      <c r="V96" s="314">
        <f t="shared" si="16"/>
        <v>0</v>
      </c>
      <c r="W96" s="315">
        <f t="shared" si="17"/>
        <v>0</v>
      </c>
      <c r="X96" s="316">
        <f t="shared" si="18"/>
        <v>0</v>
      </c>
      <c r="Y96" s="329"/>
      <c r="Z96" s="315"/>
      <c r="AA96" s="330">
        <f>VLOOKUP(J96,'[14]WC villa 1'!$J$7:$X$120,15,0)</f>
        <v>0</v>
      </c>
      <c r="AC96" s="330">
        <f>VLOOKUP(J96,'[14]WC villa 1'!$J$7:$P$120,7,0)</f>
        <v>0</v>
      </c>
      <c r="AD96" s="315">
        <f t="shared" si="19"/>
        <v>0</v>
      </c>
      <c r="AE96" s="331">
        <f>VLOOKUP(J96,'[15]6'!$B$6:$F$119,5,0)</f>
        <v>0</v>
      </c>
    </row>
    <row r="97" ht="19.5" customHeight="1" spans="1:31">
      <c r="A97" s="73">
        <v>42</v>
      </c>
      <c r="B97" s="73" t="s">
        <v>821</v>
      </c>
      <c r="C97" s="246">
        <v>186309</v>
      </c>
      <c r="D97" s="74" t="s">
        <v>566</v>
      </c>
      <c r="E97" s="73" t="s">
        <v>822</v>
      </c>
      <c r="F97" s="73" t="s">
        <v>823</v>
      </c>
      <c r="G97" s="73">
        <v>1407111498</v>
      </c>
      <c r="H97" s="247" t="str">
        <f>VLOOKUP(G97,'[11]List chuẩn'!$C$2:$E$514,2,0)</f>
        <v>Vũ Văn Thân</v>
      </c>
      <c r="I97" s="646" t="s">
        <v>824</v>
      </c>
      <c r="J97" s="73" t="s">
        <v>822</v>
      </c>
      <c r="K97" s="252">
        <v>1407111498</v>
      </c>
      <c r="L97" s="291">
        <f>VLOOKUP(J97,'[15]6'!$B$6:$C$119,2,0)</f>
        <v>1169</v>
      </c>
      <c r="M97" s="292">
        <f>+L97+L98</f>
        <v>3050</v>
      </c>
      <c r="N97" s="293">
        <v>1143</v>
      </c>
      <c r="O97" s="292">
        <f>+N97+N98</f>
        <v>3024</v>
      </c>
      <c r="P97" s="294">
        <f>(L97-N97)+(L98-N98)</f>
        <v>26</v>
      </c>
      <c r="Q97" s="313">
        <f t="shared" si="11"/>
        <v>10</v>
      </c>
      <c r="R97" s="313">
        <f t="shared" si="12"/>
        <v>10</v>
      </c>
      <c r="S97" s="313">
        <f t="shared" si="13"/>
        <v>6</v>
      </c>
      <c r="T97" s="313">
        <f t="shared" si="14"/>
        <v>0</v>
      </c>
      <c r="U97" s="314">
        <f t="shared" si="15"/>
        <v>199624</v>
      </c>
      <c r="V97" s="314">
        <f t="shared" si="16"/>
        <v>9981</v>
      </c>
      <c r="W97" s="315">
        <f t="shared" si="17"/>
        <v>19962.4</v>
      </c>
      <c r="X97" s="316">
        <f t="shared" si="18"/>
        <v>229567</v>
      </c>
      <c r="Y97" s="329">
        <v>0</v>
      </c>
      <c r="Z97" s="315">
        <f t="shared" si="20"/>
        <v>229567</v>
      </c>
      <c r="AA97" s="330">
        <f>VLOOKUP(J97,'[14]WC villa 1'!$J$7:$X$120,15,0)</f>
        <v>119646</v>
      </c>
      <c r="AB97" s="315">
        <f>X97-AA97</f>
        <v>109921</v>
      </c>
      <c r="AC97" s="330">
        <f>VLOOKUP(J97,'[14]WC villa 1'!$J$7:$P$120,7,0)</f>
        <v>15</v>
      </c>
      <c r="AD97" s="315">
        <f t="shared" si="19"/>
        <v>11</v>
      </c>
      <c r="AE97" s="331" t="str">
        <f>VLOOKUP(J97,'[15]6'!$B$6:$F$119,5,0)</f>
        <v>Ngày 3/7 Mr.Ngọc đã kiểm tra lại chỉ số đồng hồ đúng. Quán cắt tóc gội đầu</v>
      </c>
    </row>
    <row r="98" s="221" customFormat="1" ht="19.5" customHeight="1" spans="1:31">
      <c r="A98" s="248"/>
      <c r="B98" s="248" t="s">
        <v>825</v>
      </c>
      <c r="C98" s="249">
        <v>271865</v>
      </c>
      <c r="D98" s="74" t="s">
        <v>566</v>
      </c>
      <c r="E98" s="248" t="str">
        <f>D98</f>
        <v>E13</v>
      </c>
      <c r="F98" s="249"/>
      <c r="G98" s="250"/>
      <c r="H98" s="247"/>
      <c r="I98" s="248"/>
      <c r="J98" s="295" t="str">
        <f>J97&amp;" HD2"</f>
        <v>13 Villa E HD2</v>
      </c>
      <c r="K98" s="254"/>
      <c r="L98" s="291">
        <f>VLOOKUP(J98,'[15]6'!$B$6:$C$119,2,0)</f>
        <v>1881</v>
      </c>
      <c r="M98" s="296"/>
      <c r="N98" s="293">
        <v>1881</v>
      </c>
      <c r="O98" s="296"/>
      <c r="P98" s="294"/>
      <c r="Q98" s="313">
        <f t="shared" si="11"/>
        <v>0</v>
      </c>
      <c r="R98" s="313">
        <f t="shared" si="12"/>
        <v>0</v>
      </c>
      <c r="S98" s="313">
        <f t="shared" si="13"/>
        <v>0</v>
      </c>
      <c r="T98" s="313">
        <f t="shared" si="14"/>
        <v>0</v>
      </c>
      <c r="U98" s="314">
        <f t="shared" si="15"/>
        <v>0</v>
      </c>
      <c r="V98" s="314">
        <f t="shared" si="16"/>
        <v>0</v>
      </c>
      <c r="W98" s="315">
        <f t="shared" si="17"/>
        <v>0</v>
      </c>
      <c r="X98" s="316">
        <f t="shared" si="18"/>
        <v>0</v>
      </c>
      <c r="Y98" s="329"/>
      <c r="Z98" s="315"/>
      <c r="AA98" s="330">
        <f>VLOOKUP(J98,'[14]WC villa 1'!$J$7:$X$120,15,0)</f>
        <v>0</v>
      </c>
      <c r="AC98" s="330">
        <f>VLOOKUP(J98,'[14]WC villa 1'!$J$7:$P$120,7,0)</f>
        <v>0</v>
      </c>
      <c r="AD98" s="315">
        <f t="shared" si="19"/>
        <v>0</v>
      </c>
      <c r="AE98" s="331">
        <f>VLOOKUP(J98,'[15]6'!$B$6:$F$119,5,0)</f>
        <v>0</v>
      </c>
    </row>
    <row r="99" ht="19.5" customHeight="1" spans="1:31">
      <c r="A99" s="73">
        <v>9</v>
      </c>
      <c r="B99" s="73" t="s">
        <v>826</v>
      </c>
      <c r="C99" s="246">
        <v>344544</v>
      </c>
      <c r="D99" s="74" t="s">
        <v>567</v>
      </c>
      <c r="E99" s="73" t="s">
        <v>827</v>
      </c>
      <c r="F99" s="73" t="s">
        <v>828</v>
      </c>
      <c r="G99" s="73">
        <v>1407110489</v>
      </c>
      <c r="H99" s="247" t="str">
        <f>VLOOKUP(G99,'[11]List chuẩn'!$C$2:$E$514,2,0)</f>
        <v>Nguyễn Thị Duân</v>
      </c>
      <c r="I99" s="646" t="s">
        <v>829</v>
      </c>
      <c r="J99" s="73" t="s">
        <v>827</v>
      </c>
      <c r="K99" s="252">
        <v>1407110489</v>
      </c>
      <c r="L99" s="291">
        <f>VLOOKUP(J99,'[15]6'!$B$6:$C$119,2,0)</f>
        <v>0</v>
      </c>
      <c r="M99" s="292">
        <f>+L99+L100</f>
        <v>3679</v>
      </c>
      <c r="N99" s="293">
        <v>0</v>
      </c>
      <c r="O99" s="292">
        <f>+N99+N100</f>
        <v>3639</v>
      </c>
      <c r="P99" s="294">
        <f>(L99-N99)+(L100-N100)</f>
        <v>40</v>
      </c>
      <c r="Q99" s="313">
        <f t="shared" si="11"/>
        <v>10</v>
      </c>
      <c r="R99" s="313">
        <f t="shared" si="12"/>
        <v>10</v>
      </c>
      <c r="S99" s="313">
        <f t="shared" si="13"/>
        <v>10</v>
      </c>
      <c r="T99" s="313">
        <f t="shared" si="14"/>
        <v>10</v>
      </c>
      <c r="U99" s="314">
        <f t="shared" si="15"/>
        <v>412060</v>
      </c>
      <c r="V99" s="314">
        <f t="shared" si="16"/>
        <v>20603</v>
      </c>
      <c r="W99" s="315">
        <f t="shared" si="17"/>
        <v>41206</v>
      </c>
      <c r="X99" s="316">
        <f t="shared" si="18"/>
        <v>473869</v>
      </c>
      <c r="Y99" s="329">
        <v>0</v>
      </c>
      <c r="Z99" s="315">
        <f t="shared" si="20"/>
        <v>473869</v>
      </c>
      <c r="AA99" s="330">
        <f>VLOOKUP(J99,'[14]WC villa 1'!$J$7:$X$120,15,0)</f>
        <v>654435</v>
      </c>
      <c r="AB99" s="315">
        <f>X99-AA99</f>
        <v>-180566</v>
      </c>
      <c r="AC99" s="330">
        <f>VLOOKUP(J99,'[14]WC villa 1'!$J$7:$P$120,7,0)</f>
        <v>49</v>
      </c>
      <c r="AD99" s="315">
        <f t="shared" si="19"/>
        <v>-9</v>
      </c>
      <c r="AE99" s="331">
        <f>VLOOKUP(J99,'[15]6'!$B$6:$F$119,5,0)</f>
        <v>0</v>
      </c>
    </row>
    <row r="100" s="221" customFormat="1" ht="19.5" customHeight="1" spans="1:31">
      <c r="A100" s="248"/>
      <c r="B100" s="248" t="s">
        <v>830</v>
      </c>
      <c r="C100" s="249">
        <v>404967</v>
      </c>
      <c r="D100" s="74" t="s">
        <v>567</v>
      </c>
      <c r="E100" s="248" t="str">
        <f>D100</f>
        <v>E14</v>
      </c>
      <c r="F100" s="249"/>
      <c r="G100" s="250"/>
      <c r="H100" s="247"/>
      <c r="I100" s="248"/>
      <c r="J100" s="295" t="str">
        <f>J99&amp;" HD2"</f>
        <v>14 Villa E HD2</v>
      </c>
      <c r="K100" s="254"/>
      <c r="L100" s="291">
        <f>VLOOKUP(J100,'[15]6'!$B$6:$C$119,2,0)</f>
        <v>3679</v>
      </c>
      <c r="M100" s="296"/>
      <c r="N100" s="293">
        <v>3639</v>
      </c>
      <c r="O100" s="296"/>
      <c r="P100" s="294"/>
      <c r="Q100" s="313">
        <f t="shared" si="11"/>
        <v>0</v>
      </c>
      <c r="R100" s="313">
        <f t="shared" si="12"/>
        <v>0</v>
      </c>
      <c r="S100" s="313">
        <f t="shared" si="13"/>
        <v>0</v>
      </c>
      <c r="T100" s="313">
        <f t="shared" si="14"/>
        <v>0</v>
      </c>
      <c r="U100" s="314">
        <f t="shared" si="15"/>
        <v>0</v>
      </c>
      <c r="V100" s="314">
        <f t="shared" si="16"/>
        <v>0</v>
      </c>
      <c r="W100" s="315">
        <f t="shared" si="17"/>
        <v>0</v>
      </c>
      <c r="X100" s="316">
        <f t="shared" si="18"/>
        <v>0</v>
      </c>
      <c r="Y100" s="329"/>
      <c r="Z100" s="315"/>
      <c r="AA100" s="330">
        <f>VLOOKUP(J100,'[14]WC villa 1'!$J$7:$X$120,15,0)</f>
        <v>0</v>
      </c>
      <c r="AC100" s="330">
        <f>VLOOKUP(J100,'[14]WC villa 1'!$J$7:$P$120,7,0)</f>
        <v>0</v>
      </c>
      <c r="AD100" s="315">
        <f t="shared" si="19"/>
        <v>0</v>
      </c>
      <c r="AE100" s="331">
        <f>VLOOKUP(J100,'[15]6'!$B$6:$F$119,5,0)</f>
        <v>0</v>
      </c>
    </row>
    <row r="101" s="220" customFormat="1" ht="19.5" customHeight="1" spans="1:31">
      <c r="A101" s="339">
        <v>44</v>
      </c>
      <c r="B101" s="271" t="s">
        <v>831</v>
      </c>
      <c r="C101" s="272">
        <v>5404770</v>
      </c>
      <c r="D101" s="273" t="s">
        <v>568</v>
      </c>
      <c r="E101" s="73" t="s">
        <v>832</v>
      </c>
      <c r="F101" s="73" t="s">
        <v>833</v>
      </c>
      <c r="G101" s="259">
        <v>1407110501</v>
      </c>
      <c r="H101" s="247" t="str">
        <f>VLOOKUP(G101,'[11]List chuẩn'!$C$2:$E$514,2,0)</f>
        <v>Lê Minh Hiệu</v>
      </c>
      <c r="I101" s="650" t="s">
        <v>834</v>
      </c>
      <c r="J101" s="271" t="s">
        <v>832</v>
      </c>
      <c r="K101" s="353">
        <v>1407110501</v>
      </c>
      <c r="L101" s="291">
        <f>VLOOKUP(J101,'[15]6'!$B$6:$C$119,2,0)</f>
        <v>3806</v>
      </c>
      <c r="M101" s="292">
        <f>+L101+L102</f>
        <v>3806</v>
      </c>
      <c r="N101" s="293">
        <v>3800</v>
      </c>
      <c r="O101" s="292">
        <f>+N101+N102</f>
        <v>3800</v>
      </c>
      <c r="P101" s="294">
        <f>(L101-N101)+(L102-N102)</f>
        <v>6</v>
      </c>
      <c r="Q101" s="313">
        <f t="shared" si="11"/>
        <v>6</v>
      </c>
      <c r="R101" s="313">
        <f t="shared" si="12"/>
        <v>0</v>
      </c>
      <c r="S101" s="313">
        <f t="shared" si="13"/>
        <v>0</v>
      </c>
      <c r="T101" s="313">
        <f t="shared" si="14"/>
        <v>0</v>
      </c>
      <c r="U101" s="314">
        <f t="shared" si="15"/>
        <v>39252</v>
      </c>
      <c r="V101" s="314">
        <f t="shared" si="16"/>
        <v>1963</v>
      </c>
      <c r="W101" s="315">
        <f t="shared" si="17"/>
        <v>3925.2</v>
      </c>
      <c r="X101" s="316">
        <f t="shared" si="18"/>
        <v>45140</v>
      </c>
      <c r="Y101" s="329">
        <v>150467</v>
      </c>
      <c r="Z101" s="315">
        <f t="shared" si="20"/>
        <v>195607</v>
      </c>
      <c r="AA101" s="330">
        <f>VLOOKUP(J101,'[14]WC villa 1'!$J$7:$X$120,15,0)</f>
        <v>22570</v>
      </c>
      <c r="AB101" s="315">
        <f>X101-AA101</f>
        <v>22570</v>
      </c>
      <c r="AC101" s="330">
        <f>VLOOKUP(J101,'[14]WC villa 1'!$J$7:$P$120,7,0)</f>
        <v>3</v>
      </c>
      <c r="AD101" s="315">
        <f t="shared" si="19"/>
        <v>3</v>
      </c>
      <c r="AE101" s="331">
        <f>VLOOKUP(J101,'[15]6'!$B$6:$F$119,5,0)</f>
        <v>0</v>
      </c>
    </row>
    <row r="102" s="220" customFormat="1" ht="19.5" customHeight="1" spans="1:31">
      <c r="A102" s="73"/>
      <c r="B102" s="274"/>
      <c r="C102" s="246"/>
      <c r="D102" s="273" t="s">
        <v>568</v>
      </c>
      <c r="E102" s="73" t="str">
        <f>D102</f>
        <v>E15</v>
      </c>
      <c r="F102" s="73"/>
      <c r="G102" s="73"/>
      <c r="H102" s="247"/>
      <c r="I102" s="274"/>
      <c r="J102" s="274" t="str">
        <f>J101&amp;" HD2"</f>
        <v>15 Villa E HD2</v>
      </c>
      <c r="K102" s="251"/>
      <c r="L102" s="291">
        <f>VLOOKUP(J102,'[15]6'!$B$6:$C$119,2,0)</f>
        <v>0</v>
      </c>
      <c r="M102" s="296"/>
      <c r="N102" s="293">
        <v>0</v>
      </c>
      <c r="O102" s="296"/>
      <c r="P102" s="294"/>
      <c r="Q102" s="313">
        <f t="shared" si="11"/>
        <v>0</v>
      </c>
      <c r="R102" s="313">
        <f t="shared" si="12"/>
        <v>0</v>
      </c>
      <c r="S102" s="313">
        <f t="shared" si="13"/>
        <v>0</v>
      </c>
      <c r="T102" s="313">
        <f t="shared" si="14"/>
        <v>0</v>
      </c>
      <c r="U102" s="314">
        <f t="shared" si="15"/>
        <v>0</v>
      </c>
      <c r="V102" s="314">
        <f t="shared" si="16"/>
        <v>0</v>
      </c>
      <c r="W102" s="315">
        <f t="shared" si="17"/>
        <v>0</v>
      </c>
      <c r="X102" s="316">
        <f t="shared" si="18"/>
        <v>0</v>
      </c>
      <c r="Y102" s="329"/>
      <c r="Z102" s="315"/>
      <c r="AA102" s="330">
        <f>VLOOKUP(J102,'[14]WC villa 1'!$J$7:$X$120,15,0)</f>
        <v>0</v>
      </c>
      <c r="AB102" s="368"/>
      <c r="AC102" s="330">
        <f>VLOOKUP(J102,'[14]WC villa 1'!$J$7:$P$120,7,0)</f>
        <v>0</v>
      </c>
      <c r="AD102" s="315">
        <f t="shared" si="19"/>
        <v>0</v>
      </c>
      <c r="AE102" s="331">
        <f>VLOOKUP(J102,'[15]6'!$B$6:$F$119,5,0)</f>
        <v>0</v>
      </c>
    </row>
    <row r="103" ht="19.5" customHeight="1" spans="1:31">
      <c r="A103" s="257">
        <v>45</v>
      </c>
      <c r="B103" s="274"/>
      <c r="C103" s="246">
        <v>5186164</v>
      </c>
      <c r="D103" s="74" t="s">
        <v>569</v>
      </c>
      <c r="E103" s="73" t="s">
        <v>835</v>
      </c>
      <c r="F103" s="73" t="s">
        <v>836</v>
      </c>
      <c r="G103" s="73">
        <v>1407111617</v>
      </c>
      <c r="H103" s="247" t="str">
        <f>VLOOKUP(G103,'[11]List chuẩn'!$C$2:$E$514,2,0)</f>
        <v>Hoàng Thị Việt Hà</v>
      </c>
      <c r="I103" s="354" t="s">
        <v>837</v>
      </c>
      <c r="J103" s="354" t="s">
        <v>835</v>
      </c>
      <c r="K103" s="252">
        <v>1407111617</v>
      </c>
      <c r="L103" s="291">
        <f>VLOOKUP(J103,'[15]6'!$B$6:$C$119,2,0)</f>
        <v>2732</v>
      </c>
      <c r="M103" s="292">
        <f>+L103+L104</f>
        <v>2732</v>
      </c>
      <c r="N103" s="293">
        <v>2694</v>
      </c>
      <c r="O103" s="292">
        <f>+N103+N104</f>
        <v>2694</v>
      </c>
      <c r="P103" s="294">
        <f>(L103-N103)+(L104-N104)</f>
        <v>38</v>
      </c>
      <c r="Q103" s="313">
        <f t="shared" si="11"/>
        <v>10</v>
      </c>
      <c r="R103" s="313">
        <f t="shared" si="12"/>
        <v>10</v>
      </c>
      <c r="S103" s="313">
        <f t="shared" si="13"/>
        <v>10</v>
      </c>
      <c r="T103" s="313">
        <f t="shared" si="14"/>
        <v>8</v>
      </c>
      <c r="U103" s="314">
        <f t="shared" si="15"/>
        <v>377168</v>
      </c>
      <c r="V103" s="314">
        <f t="shared" si="16"/>
        <v>18858</v>
      </c>
      <c r="W103" s="315">
        <f t="shared" si="17"/>
        <v>37716.8</v>
      </c>
      <c r="X103" s="316">
        <f t="shared" si="18"/>
        <v>433743</v>
      </c>
      <c r="Y103" s="329">
        <v>433743</v>
      </c>
      <c r="Z103" s="315">
        <f t="shared" si="20"/>
        <v>867486</v>
      </c>
      <c r="AA103" s="330">
        <f>VLOOKUP(J103,'[14]WC villa 1'!$J$7:$X$120,15,0)</f>
        <v>433743</v>
      </c>
      <c r="AB103" s="315">
        <f>X103-AA103</f>
        <v>0</v>
      </c>
      <c r="AC103" s="330">
        <f>VLOOKUP(J103,'[14]WC villa 1'!$J$7:$P$120,7,0)</f>
        <v>38</v>
      </c>
      <c r="AD103" s="315">
        <f t="shared" si="19"/>
        <v>0</v>
      </c>
      <c r="AE103" s="331">
        <f>VLOOKUP(J103,'[15]6'!$B$6:$F$119,5,0)</f>
        <v>0</v>
      </c>
    </row>
    <row r="104" ht="19.5" customHeight="1" spans="1:31">
      <c r="A104" s="257"/>
      <c r="B104" s="274"/>
      <c r="C104" s="246"/>
      <c r="D104" s="74" t="s">
        <v>569</v>
      </c>
      <c r="E104" s="73" t="str">
        <f>D104</f>
        <v>E16</v>
      </c>
      <c r="F104" s="73"/>
      <c r="G104" s="73"/>
      <c r="H104" s="247"/>
      <c r="I104" s="354"/>
      <c r="J104" s="274" t="str">
        <f>J103&amp;" HD2"</f>
        <v>16 Villa E HD2</v>
      </c>
      <c r="K104" s="252"/>
      <c r="L104" s="291">
        <f>VLOOKUP(J104,'[15]6'!$B$6:$C$119,2,0)</f>
        <v>0</v>
      </c>
      <c r="M104" s="296"/>
      <c r="N104" s="293">
        <v>0</v>
      </c>
      <c r="O104" s="296"/>
      <c r="P104" s="294"/>
      <c r="Q104" s="313">
        <f t="shared" si="11"/>
        <v>0</v>
      </c>
      <c r="R104" s="313">
        <f t="shared" si="12"/>
        <v>0</v>
      </c>
      <c r="S104" s="313">
        <f t="shared" si="13"/>
        <v>0</v>
      </c>
      <c r="T104" s="313">
        <f t="shared" si="14"/>
        <v>0</v>
      </c>
      <c r="U104" s="314">
        <f t="shared" si="15"/>
        <v>0</v>
      </c>
      <c r="V104" s="314">
        <f t="shared" si="16"/>
        <v>0</v>
      </c>
      <c r="W104" s="315">
        <f t="shared" si="17"/>
        <v>0</v>
      </c>
      <c r="X104" s="316">
        <f t="shared" si="18"/>
        <v>0</v>
      </c>
      <c r="Y104" s="329"/>
      <c r="Z104" s="315"/>
      <c r="AA104" s="330">
        <f>VLOOKUP(J104,'[14]WC villa 1'!$J$7:$X$120,15,0)</f>
        <v>0</v>
      </c>
      <c r="AC104" s="330">
        <f>VLOOKUP(J104,'[14]WC villa 1'!$J$7:$P$120,7,0)</f>
        <v>0</v>
      </c>
      <c r="AD104" s="315">
        <f t="shared" si="19"/>
        <v>0</v>
      </c>
      <c r="AE104" s="331">
        <f>VLOOKUP(J104,'[15]6'!$B$6:$F$119,5,0)</f>
        <v>0</v>
      </c>
    </row>
    <row r="105" ht="19.5" customHeight="1" spans="1:31">
      <c r="A105" s="73">
        <v>9</v>
      </c>
      <c r="B105" s="271" t="s">
        <v>838</v>
      </c>
      <c r="C105" s="272">
        <v>5029845</v>
      </c>
      <c r="D105" s="273" t="s">
        <v>570</v>
      </c>
      <c r="E105" s="73" t="s">
        <v>839</v>
      </c>
      <c r="F105" s="73" t="s">
        <v>840</v>
      </c>
      <c r="G105" s="259">
        <v>1407110490</v>
      </c>
      <c r="H105" s="247" t="str">
        <f>VLOOKUP(G105,'[11]List chuẩn'!$C$2:$E$514,2,0)</f>
        <v>Nguyễn Hữu Trọng</v>
      </c>
      <c r="I105" s="651" t="s">
        <v>634</v>
      </c>
      <c r="J105" s="355" t="s">
        <v>839</v>
      </c>
      <c r="K105" s="298">
        <v>1407110490</v>
      </c>
      <c r="L105" s="291">
        <f>VLOOKUP(J105,'[15]6'!$B$6:$C$119,2,0)</f>
        <v>7310</v>
      </c>
      <c r="M105" s="292">
        <f>+L105+L106</f>
        <v>7310</v>
      </c>
      <c r="N105" s="293">
        <v>7279</v>
      </c>
      <c r="O105" s="292">
        <f>+N105+N106</f>
        <v>7279</v>
      </c>
      <c r="P105" s="294">
        <f>(L105-N105)+(L106-N106)</f>
        <v>31</v>
      </c>
      <c r="Q105" s="313">
        <f t="shared" si="11"/>
        <v>10</v>
      </c>
      <c r="R105" s="313">
        <f t="shared" si="12"/>
        <v>10</v>
      </c>
      <c r="S105" s="313">
        <f t="shared" si="13"/>
        <v>10</v>
      </c>
      <c r="T105" s="313">
        <f t="shared" si="14"/>
        <v>1</v>
      </c>
      <c r="U105" s="314">
        <f t="shared" si="15"/>
        <v>255046</v>
      </c>
      <c r="V105" s="314">
        <f t="shared" si="16"/>
        <v>12752</v>
      </c>
      <c r="W105" s="315">
        <f t="shared" si="17"/>
        <v>25504.6</v>
      </c>
      <c r="X105" s="316">
        <f t="shared" si="18"/>
        <v>293303</v>
      </c>
      <c r="Y105" s="329">
        <v>0</v>
      </c>
      <c r="Z105" s="315">
        <f t="shared" si="20"/>
        <v>293303</v>
      </c>
      <c r="AA105" s="330">
        <f>VLOOKUP(J105,'[14]WC villa 1'!$J$7:$X$120,15,0)</f>
        <v>251404</v>
      </c>
      <c r="AB105" s="315">
        <f>X105-AA105</f>
        <v>41899</v>
      </c>
      <c r="AC105" s="330">
        <f>VLOOKUP(J105,'[14]WC villa 1'!$J$7:$P$120,7,0)</f>
        <v>28</v>
      </c>
      <c r="AD105" s="315">
        <f t="shared" si="19"/>
        <v>3</v>
      </c>
      <c r="AE105" s="331">
        <f>VLOOKUP(J105,'[15]6'!$B$6:$F$119,5,0)</f>
        <v>0</v>
      </c>
    </row>
    <row r="106" ht="19.5" customHeight="1" spans="1:31">
      <c r="A106" s="73"/>
      <c r="B106" s="271"/>
      <c r="C106" s="272"/>
      <c r="D106" s="273" t="s">
        <v>570</v>
      </c>
      <c r="E106" s="73" t="str">
        <f>D106</f>
        <v>E17</v>
      </c>
      <c r="F106" s="73"/>
      <c r="G106" s="259"/>
      <c r="H106" s="247"/>
      <c r="I106" s="355"/>
      <c r="J106" s="274" t="str">
        <f>J105&amp;" HD2"</f>
        <v>17 Villa E HD2</v>
      </c>
      <c r="K106" s="298"/>
      <c r="L106" s="291">
        <f>VLOOKUP(J106,'[15]6'!$B$6:$C$119,2,0)</f>
        <v>0</v>
      </c>
      <c r="M106" s="296"/>
      <c r="N106" s="293">
        <v>0</v>
      </c>
      <c r="O106" s="296"/>
      <c r="P106" s="294"/>
      <c r="Q106" s="313">
        <f t="shared" si="11"/>
        <v>0</v>
      </c>
      <c r="R106" s="313">
        <f t="shared" si="12"/>
        <v>0</v>
      </c>
      <c r="S106" s="313">
        <f t="shared" si="13"/>
        <v>0</v>
      </c>
      <c r="T106" s="313">
        <f t="shared" si="14"/>
        <v>0</v>
      </c>
      <c r="U106" s="314">
        <f t="shared" si="15"/>
        <v>0</v>
      </c>
      <c r="V106" s="314">
        <f t="shared" si="16"/>
        <v>0</v>
      </c>
      <c r="W106" s="315">
        <f t="shared" si="17"/>
        <v>0</v>
      </c>
      <c r="X106" s="316">
        <f t="shared" si="18"/>
        <v>0</v>
      </c>
      <c r="Y106" s="329"/>
      <c r="Z106" s="315"/>
      <c r="AA106" s="330">
        <f>VLOOKUP(J106,'[14]WC villa 1'!$J$7:$X$120,15,0)</f>
        <v>0</v>
      </c>
      <c r="AC106" s="330">
        <f>VLOOKUP(J106,'[14]WC villa 1'!$J$7:$P$120,7,0)</f>
        <v>0</v>
      </c>
      <c r="AD106" s="315">
        <f t="shared" si="19"/>
        <v>0</v>
      </c>
      <c r="AE106" s="331">
        <f>VLOOKUP(J106,'[15]6'!$B$6:$F$119,5,0)</f>
        <v>0</v>
      </c>
    </row>
    <row r="107" ht="19.5" customHeight="1" spans="1:31">
      <c r="A107" s="73">
        <v>9</v>
      </c>
      <c r="B107" s="271" t="s">
        <v>841</v>
      </c>
      <c r="C107" s="272">
        <v>5404925</v>
      </c>
      <c r="D107" s="273" t="s">
        <v>571</v>
      </c>
      <c r="E107" s="73" t="s">
        <v>842</v>
      </c>
      <c r="F107" s="73" t="s">
        <v>843</v>
      </c>
      <c r="G107" s="259">
        <v>1407110492</v>
      </c>
      <c r="H107" s="247" t="str">
        <f>VLOOKUP(G107,'[11]List chuẩn'!$C$2:$E$514,2,0)</f>
        <v>Phạm Ngọc Ánh</v>
      </c>
      <c r="I107" s="651" t="s">
        <v>644</v>
      </c>
      <c r="J107" s="355" t="s">
        <v>842</v>
      </c>
      <c r="K107" s="298">
        <v>1407110492</v>
      </c>
      <c r="L107" s="291">
        <f>VLOOKUP(J107,'[15]6'!$B$6:$C$119,2,0)</f>
        <v>3639</v>
      </c>
      <c r="M107" s="292">
        <f>+L107+L108</f>
        <v>3639</v>
      </c>
      <c r="N107" s="293">
        <v>3639</v>
      </c>
      <c r="O107" s="292">
        <f>+N107+N108</f>
        <v>3639</v>
      </c>
      <c r="P107" s="294">
        <f>(L107-N107)+(L108-N108)</f>
        <v>0</v>
      </c>
      <c r="Q107" s="313">
        <f t="shared" si="11"/>
        <v>0</v>
      </c>
      <c r="R107" s="313">
        <f t="shared" si="12"/>
        <v>0</v>
      </c>
      <c r="S107" s="313">
        <f t="shared" si="13"/>
        <v>0</v>
      </c>
      <c r="T107" s="313">
        <f t="shared" si="14"/>
        <v>0</v>
      </c>
      <c r="U107" s="314">
        <f t="shared" si="15"/>
        <v>0</v>
      </c>
      <c r="V107" s="314">
        <f t="shared" si="16"/>
        <v>0</v>
      </c>
      <c r="W107" s="315">
        <f t="shared" si="17"/>
        <v>0</v>
      </c>
      <c r="X107" s="316">
        <f t="shared" si="18"/>
        <v>0</v>
      </c>
      <c r="Y107" s="329">
        <v>0</v>
      </c>
      <c r="Z107" s="315">
        <f t="shared" si="20"/>
        <v>0</v>
      </c>
      <c r="AA107" s="330">
        <f>VLOOKUP(J107,'[14]WC villa 1'!$J$7:$X$120,15,0)</f>
        <v>7523</v>
      </c>
      <c r="AB107" s="315">
        <f>X107-AA107</f>
        <v>-7523</v>
      </c>
      <c r="AC107" s="330">
        <f>VLOOKUP(J107,'[14]WC villa 1'!$J$7:$P$120,7,0)</f>
        <v>1</v>
      </c>
      <c r="AD107" s="315">
        <f t="shared" si="19"/>
        <v>-1</v>
      </c>
      <c r="AE107" s="331">
        <f>VLOOKUP(J107,'[15]6'!$B$6:$F$119,5,0)</f>
        <v>0</v>
      </c>
    </row>
    <row r="108" ht="19.5" customHeight="1" spans="1:31">
      <c r="A108" s="73"/>
      <c r="B108" s="271"/>
      <c r="C108" s="272"/>
      <c r="D108" s="273" t="s">
        <v>571</v>
      </c>
      <c r="E108" s="73" t="str">
        <f>D108</f>
        <v>E18</v>
      </c>
      <c r="F108" s="73"/>
      <c r="G108" s="259"/>
      <c r="H108" s="247"/>
      <c r="I108" s="355"/>
      <c r="J108" s="274" t="str">
        <f>J107&amp;" HD2"</f>
        <v>18 Villa E HD2</v>
      </c>
      <c r="K108" s="298"/>
      <c r="L108" s="291">
        <f>VLOOKUP(J108,'[15]6'!$B$6:$C$119,2,0)</f>
        <v>0</v>
      </c>
      <c r="M108" s="296"/>
      <c r="N108" s="293">
        <v>0</v>
      </c>
      <c r="O108" s="296"/>
      <c r="P108" s="294"/>
      <c r="Q108" s="313">
        <f t="shared" si="11"/>
        <v>0</v>
      </c>
      <c r="R108" s="313">
        <f t="shared" si="12"/>
        <v>0</v>
      </c>
      <c r="S108" s="313">
        <f t="shared" si="13"/>
        <v>0</v>
      </c>
      <c r="T108" s="313">
        <f t="shared" si="14"/>
        <v>0</v>
      </c>
      <c r="U108" s="314">
        <f t="shared" si="15"/>
        <v>0</v>
      </c>
      <c r="V108" s="314">
        <f t="shared" si="16"/>
        <v>0</v>
      </c>
      <c r="W108" s="315">
        <f t="shared" si="17"/>
        <v>0</v>
      </c>
      <c r="X108" s="316">
        <f t="shared" si="18"/>
        <v>0</v>
      </c>
      <c r="Y108" s="329"/>
      <c r="Z108" s="315"/>
      <c r="AA108" s="330">
        <f>VLOOKUP(J108,'[14]WC villa 1'!$J$7:$X$120,15,0)</f>
        <v>0</v>
      </c>
      <c r="AC108" s="330">
        <f>VLOOKUP(J108,'[14]WC villa 1'!$J$7:$P$120,7,0)</f>
        <v>0</v>
      </c>
      <c r="AD108" s="315">
        <f t="shared" si="19"/>
        <v>0</v>
      </c>
      <c r="AE108" s="331">
        <f>VLOOKUP(J108,'[15]6'!$B$6:$F$119,5,0)</f>
        <v>0</v>
      </c>
    </row>
    <row r="109" ht="19.5" customHeight="1" spans="1:31">
      <c r="A109" s="73">
        <v>9</v>
      </c>
      <c r="B109" s="340" t="s">
        <v>844</v>
      </c>
      <c r="C109" s="272">
        <v>5186608</v>
      </c>
      <c r="D109" s="273" t="s">
        <v>572</v>
      </c>
      <c r="E109" s="73" t="s">
        <v>845</v>
      </c>
      <c r="F109" s="73" t="s">
        <v>846</v>
      </c>
      <c r="G109" s="259">
        <v>1407110493</v>
      </c>
      <c r="H109" s="247" t="str">
        <f>VLOOKUP(G109,'[11]List chuẩn'!$C$2:$E$514,2,0)</f>
        <v>Vũ Thành Huế/Vũ Thị Hương Giang</v>
      </c>
      <c r="I109" s="652" t="s">
        <v>847</v>
      </c>
      <c r="J109" s="356" t="s">
        <v>845</v>
      </c>
      <c r="K109" s="298">
        <v>1407110493</v>
      </c>
      <c r="L109" s="291">
        <f>VLOOKUP(J109,'[15]6'!$B$6:$C$119,2,0)</f>
        <v>4894</v>
      </c>
      <c r="M109" s="292">
        <f>+L109+L110</f>
        <v>4894</v>
      </c>
      <c r="N109" s="293">
        <v>4862</v>
      </c>
      <c r="O109" s="292">
        <f>+N109+N110</f>
        <v>4862</v>
      </c>
      <c r="P109" s="294">
        <f>(L109-N109)+(L110-N110)</f>
        <v>32</v>
      </c>
      <c r="Q109" s="313">
        <f t="shared" si="11"/>
        <v>10</v>
      </c>
      <c r="R109" s="313">
        <f t="shared" si="12"/>
        <v>10</v>
      </c>
      <c r="S109" s="313">
        <f t="shared" si="13"/>
        <v>10</v>
      </c>
      <c r="T109" s="313">
        <f t="shared" si="14"/>
        <v>2</v>
      </c>
      <c r="U109" s="314">
        <f t="shared" si="15"/>
        <v>272492</v>
      </c>
      <c r="V109" s="314">
        <f t="shared" si="16"/>
        <v>13625</v>
      </c>
      <c r="W109" s="315">
        <f t="shared" si="17"/>
        <v>27249.2</v>
      </c>
      <c r="X109" s="316">
        <f t="shared" si="18"/>
        <v>313366</v>
      </c>
      <c r="Y109" s="329">
        <v>0</v>
      </c>
      <c r="Z109" s="315">
        <f t="shared" si="20"/>
        <v>313366</v>
      </c>
      <c r="AA109" s="330">
        <f>VLOOKUP(J109,'[14]WC villa 1'!$J$7:$X$120,15,0)</f>
        <v>251404</v>
      </c>
      <c r="AB109" s="315">
        <f>X109-AA109</f>
        <v>61962</v>
      </c>
      <c r="AC109" s="330">
        <f>VLOOKUP(J109,'[14]WC villa 1'!$J$7:$P$120,7,0)</f>
        <v>28</v>
      </c>
      <c r="AD109" s="315">
        <f t="shared" si="19"/>
        <v>4</v>
      </c>
      <c r="AE109" s="331">
        <f>VLOOKUP(J109,'[15]6'!$B$6:$F$119,5,0)</f>
        <v>0</v>
      </c>
    </row>
    <row r="110" ht="19.5" customHeight="1" spans="1:31">
      <c r="A110" s="73"/>
      <c r="B110" s="340"/>
      <c r="C110" s="272"/>
      <c r="D110" s="273" t="s">
        <v>572</v>
      </c>
      <c r="E110" s="73" t="str">
        <f>D110</f>
        <v>E19</v>
      </c>
      <c r="F110" s="73"/>
      <c r="G110" s="259"/>
      <c r="H110" s="247"/>
      <c r="I110" s="356"/>
      <c r="J110" s="274" t="str">
        <f>J109&amp;" HD2"</f>
        <v>19 Villa E HD2</v>
      </c>
      <c r="K110" s="298"/>
      <c r="L110" s="291">
        <f>VLOOKUP(J110,'[15]6'!$B$6:$C$119,2,0)</f>
        <v>0</v>
      </c>
      <c r="M110" s="296"/>
      <c r="N110" s="293">
        <v>0</v>
      </c>
      <c r="O110" s="296"/>
      <c r="P110" s="294"/>
      <c r="Q110" s="313">
        <f t="shared" si="11"/>
        <v>0</v>
      </c>
      <c r="R110" s="313">
        <f t="shared" si="12"/>
        <v>0</v>
      </c>
      <c r="S110" s="313">
        <f t="shared" si="13"/>
        <v>0</v>
      </c>
      <c r="T110" s="313">
        <f t="shared" si="14"/>
        <v>0</v>
      </c>
      <c r="U110" s="314">
        <f t="shared" si="15"/>
        <v>0</v>
      </c>
      <c r="V110" s="314">
        <f t="shared" si="16"/>
        <v>0</v>
      </c>
      <c r="W110" s="315">
        <f t="shared" si="17"/>
        <v>0</v>
      </c>
      <c r="X110" s="316">
        <f t="shared" si="18"/>
        <v>0</v>
      </c>
      <c r="Y110" s="329"/>
      <c r="Z110" s="315"/>
      <c r="AA110" s="330">
        <f>VLOOKUP(J110,'[14]WC villa 1'!$J$7:$X$120,15,0)</f>
        <v>0</v>
      </c>
      <c r="AC110" s="330">
        <f>VLOOKUP(J110,'[14]WC villa 1'!$J$7:$P$120,7,0)</f>
        <v>0</v>
      </c>
      <c r="AD110" s="315">
        <f t="shared" si="19"/>
        <v>0</v>
      </c>
      <c r="AE110" s="331">
        <f>VLOOKUP(J110,'[15]6'!$B$6:$F$119,5,0)</f>
        <v>0</v>
      </c>
    </row>
    <row r="111" ht="19.5" customHeight="1" spans="1:31">
      <c r="A111" s="341">
        <v>49</v>
      </c>
      <c r="B111" s="271" t="s">
        <v>848</v>
      </c>
      <c r="C111" s="272">
        <v>5186173</v>
      </c>
      <c r="D111" s="273" t="s">
        <v>573</v>
      </c>
      <c r="E111" s="73" t="s">
        <v>849</v>
      </c>
      <c r="F111" s="73" t="s">
        <v>850</v>
      </c>
      <c r="G111" s="259">
        <v>1407111518</v>
      </c>
      <c r="H111" s="247" t="str">
        <f>VLOOKUP(G111,'[11]List chuẩn'!$C$2:$E$514,2,0)</f>
        <v>Vũ Thị An Thái</v>
      </c>
      <c r="I111" s="651" t="s">
        <v>634</v>
      </c>
      <c r="J111" s="355" t="s">
        <v>849</v>
      </c>
      <c r="K111" s="298">
        <v>1407111518</v>
      </c>
      <c r="L111" s="291">
        <f>VLOOKUP(J111,'[15]6'!$B$6:$C$119,2,0)</f>
        <v>2619</v>
      </c>
      <c r="M111" s="292">
        <f>+L111+L112</f>
        <v>2619</v>
      </c>
      <c r="N111" s="293">
        <v>2587</v>
      </c>
      <c r="O111" s="292">
        <f>+N111+N112</f>
        <v>2587</v>
      </c>
      <c r="P111" s="294">
        <f>(L111-N111)+(L112-N112)</f>
        <v>32</v>
      </c>
      <c r="Q111" s="313">
        <f t="shared" si="11"/>
        <v>10</v>
      </c>
      <c r="R111" s="313">
        <f t="shared" si="12"/>
        <v>10</v>
      </c>
      <c r="S111" s="313">
        <f t="shared" si="13"/>
        <v>10</v>
      </c>
      <c r="T111" s="313">
        <f t="shared" si="14"/>
        <v>2</v>
      </c>
      <c r="U111" s="314">
        <f t="shared" si="15"/>
        <v>272492</v>
      </c>
      <c r="V111" s="314">
        <f t="shared" si="16"/>
        <v>13625</v>
      </c>
      <c r="W111" s="315">
        <f t="shared" si="17"/>
        <v>27249.2</v>
      </c>
      <c r="X111" s="316">
        <f t="shared" si="18"/>
        <v>313366</v>
      </c>
      <c r="Y111" s="329">
        <v>1098827</v>
      </c>
      <c r="Z111" s="315">
        <f t="shared" si="20"/>
        <v>1412193</v>
      </c>
      <c r="AA111" s="330">
        <f>VLOOKUP(J111,'[14]WC villa 1'!$J$7:$X$120,15,0)</f>
        <v>554120</v>
      </c>
      <c r="AB111" s="315">
        <f>X111-AA111</f>
        <v>-240754</v>
      </c>
      <c r="AC111" s="330">
        <f>VLOOKUP(J111,'[14]WC villa 1'!$J$7:$P$120,7,0)</f>
        <v>44</v>
      </c>
      <c r="AD111" s="315">
        <f t="shared" si="19"/>
        <v>-12</v>
      </c>
      <c r="AE111" s="331" t="str">
        <f>VLOOKUP(J111,'[15]6'!$B$6:$F$119,5,0)</f>
        <v>Ngày 3/7 Mr.Ngọc đã kiểm tra lại chỉ số đồng hồ đúng</v>
      </c>
    </row>
    <row r="112" ht="19.5" customHeight="1" spans="1:31">
      <c r="A112" s="257"/>
      <c r="B112" s="271"/>
      <c r="C112" s="272"/>
      <c r="D112" s="273" t="s">
        <v>573</v>
      </c>
      <c r="E112" s="73" t="str">
        <f>D112</f>
        <v>E20</v>
      </c>
      <c r="F112" s="73"/>
      <c r="G112" s="259"/>
      <c r="H112" s="247"/>
      <c r="I112" s="355"/>
      <c r="J112" s="274" t="str">
        <f>J111&amp;" HD2"</f>
        <v>20 Villa E HD2</v>
      </c>
      <c r="K112" s="298"/>
      <c r="L112" s="291">
        <f>VLOOKUP(J112,'[15]6'!$B$6:$C$119,2,0)</f>
        <v>0</v>
      </c>
      <c r="M112" s="296"/>
      <c r="N112" s="293">
        <v>0</v>
      </c>
      <c r="O112" s="296"/>
      <c r="P112" s="294"/>
      <c r="Q112" s="313">
        <f t="shared" si="11"/>
        <v>0</v>
      </c>
      <c r="R112" s="313">
        <f t="shared" si="12"/>
        <v>0</v>
      </c>
      <c r="S112" s="313">
        <f t="shared" si="13"/>
        <v>0</v>
      </c>
      <c r="T112" s="313">
        <f t="shared" si="14"/>
        <v>0</v>
      </c>
      <c r="U112" s="314">
        <f t="shared" si="15"/>
        <v>0</v>
      </c>
      <c r="V112" s="314">
        <f t="shared" si="16"/>
        <v>0</v>
      </c>
      <c r="W112" s="315">
        <f t="shared" si="17"/>
        <v>0</v>
      </c>
      <c r="X112" s="316">
        <f t="shared" si="18"/>
        <v>0</v>
      </c>
      <c r="Y112" s="329"/>
      <c r="Z112" s="315"/>
      <c r="AA112" s="330">
        <f>VLOOKUP(J112,'[14]WC villa 1'!$J$7:$X$120,15,0)</f>
        <v>0</v>
      </c>
      <c r="AC112" s="330">
        <f>VLOOKUP(J112,'[14]WC villa 1'!$J$7:$P$120,7,0)</f>
        <v>0</v>
      </c>
      <c r="AD112" s="315">
        <f t="shared" si="19"/>
        <v>0</v>
      </c>
      <c r="AE112" s="331">
        <f>VLOOKUP(J112,'[15]6'!$B$6:$F$119,5,0)</f>
        <v>0</v>
      </c>
    </row>
    <row r="113" ht="19.5" customHeight="1" spans="1:31">
      <c r="A113" s="73">
        <v>9</v>
      </c>
      <c r="B113" s="271" t="s">
        <v>851</v>
      </c>
      <c r="C113" s="272">
        <v>5404751</v>
      </c>
      <c r="D113" s="273" t="s">
        <v>574</v>
      </c>
      <c r="E113" s="73" t="s">
        <v>852</v>
      </c>
      <c r="F113" s="73">
        <v>320919</v>
      </c>
      <c r="G113" s="259">
        <v>1407111618</v>
      </c>
      <c r="H113" s="247" t="str">
        <f>VLOOKUP(G113,'[11]List chuẩn'!$C$2:$E$514,2,0)</f>
        <v>Nguyễn Đình Hải</v>
      </c>
      <c r="I113" s="339"/>
      <c r="J113" s="339" t="s">
        <v>852</v>
      </c>
      <c r="K113" s="298">
        <v>1407111618</v>
      </c>
      <c r="L113" s="291">
        <f>VLOOKUP(J113,'[15]6'!$B$6:$C$119,2,0)</f>
        <v>4518</v>
      </c>
      <c r="M113" s="292">
        <f>+L113+L114</f>
        <v>4518</v>
      </c>
      <c r="N113" s="293">
        <v>4501</v>
      </c>
      <c r="O113" s="292">
        <f>+N113+N114</f>
        <v>4501</v>
      </c>
      <c r="P113" s="294">
        <f>(L113-N113)+(L114-N114)</f>
        <v>17</v>
      </c>
      <c r="Q113" s="313">
        <f t="shared" si="11"/>
        <v>10</v>
      </c>
      <c r="R113" s="313">
        <f t="shared" si="12"/>
        <v>7</v>
      </c>
      <c r="S113" s="313">
        <f t="shared" si="13"/>
        <v>0</v>
      </c>
      <c r="T113" s="313">
        <f t="shared" si="14"/>
        <v>0</v>
      </c>
      <c r="U113" s="314">
        <f t="shared" si="15"/>
        <v>119488</v>
      </c>
      <c r="V113" s="314">
        <f t="shared" si="16"/>
        <v>5974</v>
      </c>
      <c r="W113" s="315">
        <f t="shared" si="17"/>
        <v>11948.8</v>
      </c>
      <c r="X113" s="316">
        <f t="shared" si="18"/>
        <v>137411</v>
      </c>
      <c r="Y113" s="329">
        <v>421118</v>
      </c>
      <c r="Z113" s="315">
        <f t="shared" si="20"/>
        <v>558529</v>
      </c>
      <c r="AA113" s="330">
        <f>VLOOKUP(J113,'[14]WC villa 1'!$J$7:$X$120,15,0)</f>
        <v>155177</v>
      </c>
      <c r="AB113" s="315">
        <f>X113-AA113</f>
        <v>-17766</v>
      </c>
      <c r="AC113" s="330">
        <f>VLOOKUP(J113,'[14]WC villa 1'!$J$7:$P$120,7,0)</f>
        <v>19</v>
      </c>
      <c r="AD113" s="315">
        <f t="shared" si="19"/>
        <v>-2</v>
      </c>
      <c r="AE113" s="331">
        <f>VLOOKUP(J113,'[15]6'!$B$6:$F$119,5,0)</f>
        <v>0</v>
      </c>
    </row>
    <row r="114" ht="19.5" customHeight="1" spans="1:31">
      <c r="A114" s="73"/>
      <c r="B114" s="271"/>
      <c r="C114" s="272"/>
      <c r="D114" s="273" t="s">
        <v>574</v>
      </c>
      <c r="E114" s="73" t="str">
        <f>D114</f>
        <v>E21</v>
      </c>
      <c r="F114" s="73"/>
      <c r="G114" s="259"/>
      <c r="H114" s="247"/>
      <c r="I114" s="339"/>
      <c r="J114" s="274" t="str">
        <f>J113&amp;" HD2"</f>
        <v>21 Villa E HD2</v>
      </c>
      <c r="K114" s="298"/>
      <c r="L114" s="291">
        <f>VLOOKUP(J114,'[15]6'!$B$6:$C$119,2,0)</f>
        <v>0</v>
      </c>
      <c r="M114" s="296"/>
      <c r="N114" s="293">
        <v>0</v>
      </c>
      <c r="O114" s="296"/>
      <c r="P114" s="294"/>
      <c r="Q114" s="313">
        <f t="shared" si="11"/>
        <v>0</v>
      </c>
      <c r="R114" s="313">
        <f t="shared" si="12"/>
        <v>0</v>
      </c>
      <c r="S114" s="313">
        <f t="shared" si="13"/>
        <v>0</v>
      </c>
      <c r="T114" s="313">
        <f t="shared" si="14"/>
        <v>0</v>
      </c>
      <c r="U114" s="314">
        <f t="shared" si="15"/>
        <v>0</v>
      </c>
      <c r="V114" s="314">
        <f t="shared" si="16"/>
        <v>0</v>
      </c>
      <c r="W114" s="315">
        <f t="shared" si="17"/>
        <v>0</v>
      </c>
      <c r="X114" s="316">
        <f t="shared" si="18"/>
        <v>0</v>
      </c>
      <c r="Y114" s="329"/>
      <c r="Z114" s="315"/>
      <c r="AA114" s="330">
        <f>VLOOKUP(J114,'[14]WC villa 1'!$J$7:$X$120,15,0)</f>
        <v>0</v>
      </c>
      <c r="AC114" s="330">
        <f>VLOOKUP(J114,'[14]WC villa 1'!$J$7:$P$120,7,0)</f>
        <v>0</v>
      </c>
      <c r="AD114" s="315">
        <f t="shared" si="19"/>
        <v>0</v>
      </c>
      <c r="AE114" s="331">
        <f>VLOOKUP(J114,'[15]6'!$B$6:$F$119,5,0)</f>
        <v>0</v>
      </c>
    </row>
    <row r="115" ht="19.5" customHeight="1" spans="1:31">
      <c r="A115" s="341">
        <v>51</v>
      </c>
      <c r="B115" s="271" t="s">
        <v>853</v>
      </c>
      <c r="C115" s="272">
        <v>5186262</v>
      </c>
      <c r="D115" s="273" t="s">
        <v>575</v>
      </c>
      <c r="E115" s="73" t="s">
        <v>854</v>
      </c>
      <c r="F115" s="73" t="s">
        <v>855</v>
      </c>
      <c r="G115" s="259">
        <v>1407111619</v>
      </c>
      <c r="H115" s="247" t="str">
        <f>VLOOKUP(G115,'[11]List chuẩn'!$C$2:$E$514,2,0)</f>
        <v>Phạm Thị Thanh Hằng</v>
      </c>
      <c r="I115" s="339"/>
      <c r="J115" s="339" t="s">
        <v>854</v>
      </c>
      <c r="K115" s="298">
        <v>1407111619</v>
      </c>
      <c r="L115" s="291">
        <f>VLOOKUP(J115,'[15]6'!$B$6:$C$119,2,0)</f>
        <v>3172</v>
      </c>
      <c r="M115" s="292">
        <f>+L115+L116</f>
        <v>3172</v>
      </c>
      <c r="N115" s="293">
        <v>3150</v>
      </c>
      <c r="O115" s="292">
        <f>+N115+N116</f>
        <v>3150</v>
      </c>
      <c r="P115" s="294">
        <f>(L115-N115)+(L116-N116)</f>
        <v>22</v>
      </c>
      <c r="Q115" s="313">
        <f t="shared" si="11"/>
        <v>10</v>
      </c>
      <c r="R115" s="313">
        <f t="shared" si="12"/>
        <v>10</v>
      </c>
      <c r="S115" s="313">
        <f t="shared" si="13"/>
        <v>2</v>
      </c>
      <c r="T115" s="313">
        <f t="shared" si="14"/>
        <v>0</v>
      </c>
      <c r="U115" s="314">
        <f t="shared" si="15"/>
        <v>161648</v>
      </c>
      <c r="V115" s="314">
        <f t="shared" si="16"/>
        <v>8082</v>
      </c>
      <c r="W115" s="315">
        <f t="shared" si="17"/>
        <v>16164.8</v>
      </c>
      <c r="X115" s="316">
        <f t="shared" si="18"/>
        <v>185895</v>
      </c>
      <c r="Y115" s="329">
        <v>0</v>
      </c>
      <c r="Z115" s="315">
        <f t="shared" si="20"/>
        <v>185895</v>
      </c>
      <c r="AA115" s="330">
        <f>VLOOKUP(J115,'[14]WC villa 1'!$J$7:$X$120,15,0)</f>
        <v>229567</v>
      </c>
      <c r="AB115" s="315">
        <f>X115-AA115</f>
        <v>-43672</v>
      </c>
      <c r="AC115" s="330">
        <f>VLOOKUP(J115,'[14]WC villa 1'!$J$7:$P$120,7,0)</f>
        <v>26</v>
      </c>
      <c r="AD115" s="315">
        <f t="shared" si="19"/>
        <v>-4</v>
      </c>
      <c r="AE115" s="331">
        <f>VLOOKUP(J115,'[15]6'!$B$6:$F$119,5,0)</f>
        <v>0</v>
      </c>
    </row>
    <row r="116" ht="19.5" customHeight="1" spans="1:31">
      <c r="A116" s="257"/>
      <c r="B116" s="274"/>
      <c r="C116" s="246"/>
      <c r="D116" s="273" t="s">
        <v>575</v>
      </c>
      <c r="E116" s="73" t="str">
        <f>D116</f>
        <v>E22</v>
      </c>
      <c r="F116" s="73"/>
      <c r="G116" s="73"/>
      <c r="H116" s="247"/>
      <c r="I116" s="73"/>
      <c r="J116" s="274" t="str">
        <f>J115&amp;" HD2"</f>
        <v>22 Villa E HD2</v>
      </c>
      <c r="K116" s="252"/>
      <c r="L116" s="291">
        <f>VLOOKUP(J116,'[15]6'!$B$6:$C$119,2,0)</f>
        <v>0</v>
      </c>
      <c r="M116" s="296"/>
      <c r="N116" s="293">
        <v>0</v>
      </c>
      <c r="O116" s="296"/>
      <c r="P116" s="294"/>
      <c r="Q116" s="313">
        <f t="shared" si="11"/>
        <v>0</v>
      </c>
      <c r="R116" s="313">
        <f t="shared" si="12"/>
        <v>0</v>
      </c>
      <c r="S116" s="313">
        <f t="shared" si="13"/>
        <v>0</v>
      </c>
      <c r="T116" s="313">
        <f t="shared" si="14"/>
        <v>0</v>
      </c>
      <c r="U116" s="314">
        <f t="shared" si="15"/>
        <v>0</v>
      </c>
      <c r="V116" s="314">
        <f t="shared" si="16"/>
        <v>0</v>
      </c>
      <c r="W116" s="315">
        <f t="shared" si="17"/>
        <v>0</v>
      </c>
      <c r="X116" s="316">
        <f t="shared" si="18"/>
        <v>0</v>
      </c>
      <c r="Y116" s="329"/>
      <c r="Z116" s="315"/>
      <c r="AA116" s="330">
        <f>VLOOKUP(J116,'[14]WC villa 1'!$J$7:$X$120,15,0)</f>
        <v>0</v>
      </c>
      <c r="AC116" s="330">
        <f>VLOOKUP(J116,'[14]WC villa 1'!$J$7:$P$120,7,0)</f>
        <v>0</v>
      </c>
      <c r="AD116" s="315">
        <f t="shared" si="19"/>
        <v>0</v>
      </c>
      <c r="AE116" s="331">
        <f>VLOOKUP(J116,'[15]6'!$B$6:$F$119,5,0)</f>
        <v>0</v>
      </c>
    </row>
    <row r="117" ht="19.5" customHeight="1" spans="1:31">
      <c r="A117" s="73">
        <v>9</v>
      </c>
      <c r="B117" s="274"/>
      <c r="C117" s="246">
        <v>271470</v>
      </c>
      <c r="D117" s="73" t="s">
        <v>856</v>
      </c>
      <c r="E117" s="73" t="s">
        <v>856</v>
      </c>
      <c r="F117" s="73"/>
      <c r="G117" s="252">
        <v>1407111803</v>
      </c>
      <c r="H117" s="247" t="str">
        <f>VLOOKUP(G117,'[11]List chuẩn'!$C$2:$E$514,2,0)</f>
        <v>Công ty TNHH tập đoàn Bitexco</v>
      </c>
      <c r="I117" s="73"/>
      <c r="J117" s="73" t="s">
        <v>857</v>
      </c>
      <c r="K117" s="252">
        <v>1407111803</v>
      </c>
      <c r="L117" s="291">
        <f>VLOOKUP(J117,'[15]6'!$B$6:$C$119,2,0)</f>
        <v>638</v>
      </c>
      <c r="M117" s="292">
        <f>+L117+L118</f>
        <v>638</v>
      </c>
      <c r="N117" s="293">
        <v>621</v>
      </c>
      <c r="O117" s="292">
        <f>+N117+N118</f>
        <v>621</v>
      </c>
      <c r="P117" s="294">
        <f>(L117-N117)+(L118-N118)</f>
        <v>17</v>
      </c>
      <c r="Q117" s="313">
        <f t="shared" si="11"/>
        <v>10</v>
      </c>
      <c r="R117" s="313">
        <f t="shared" si="12"/>
        <v>7</v>
      </c>
      <c r="S117" s="313">
        <f t="shared" si="13"/>
        <v>0</v>
      </c>
      <c r="T117" s="313">
        <f t="shared" si="14"/>
        <v>0</v>
      </c>
      <c r="U117" s="314">
        <f t="shared" si="15"/>
        <v>119488</v>
      </c>
      <c r="V117" s="314">
        <f t="shared" si="16"/>
        <v>5974</v>
      </c>
      <c r="W117" s="315">
        <f t="shared" si="17"/>
        <v>11948.8</v>
      </c>
      <c r="X117" s="316">
        <f t="shared" si="18"/>
        <v>137411</v>
      </c>
      <c r="Y117" s="329">
        <v>754033</v>
      </c>
      <c r="Z117" s="315">
        <f t="shared" si="20"/>
        <v>891444</v>
      </c>
      <c r="AA117" s="330">
        <f>VLOOKUP(J117,'[14]WC villa 1'!$J$7:$X$120,15,0)</f>
        <v>45140</v>
      </c>
      <c r="AB117" s="315">
        <f>X117-AA117</f>
        <v>92271</v>
      </c>
      <c r="AC117" s="330">
        <f>VLOOKUP(J117,'[14]WC villa 1'!$J$7:$P$120,7,0)</f>
        <v>6</v>
      </c>
      <c r="AD117" s="315">
        <f t="shared" si="19"/>
        <v>11</v>
      </c>
      <c r="AE117" s="331">
        <f>VLOOKUP(J117,'[15]6'!$B$6:$F$119,5,0)</f>
        <v>0</v>
      </c>
    </row>
    <row r="118" ht="19.5" customHeight="1" spans="1:31">
      <c r="A118" s="73"/>
      <c r="B118" s="342"/>
      <c r="C118" s="246"/>
      <c r="D118" s="73" t="s">
        <v>856</v>
      </c>
      <c r="E118" s="73" t="str">
        <f>D118</f>
        <v>Cong Vom D</v>
      </c>
      <c r="F118" s="73"/>
      <c r="G118" s="252"/>
      <c r="H118" s="247"/>
      <c r="I118" s="73"/>
      <c r="J118" s="274" t="str">
        <f>J117&amp;" HD2"</f>
        <v>Cong vom D HD2</v>
      </c>
      <c r="K118" s="252"/>
      <c r="L118" s="291">
        <f>VLOOKUP(J118,'[15]6'!$B$6:$C$119,2,0)</f>
        <v>0</v>
      </c>
      <c r="M118" s="296"/>
      <c r="N118" s="293">
        <v>0</v>
      </c>
      <c r="O118" s="296"/>
      <c r="P118" s="294"/>
      <c r="Q118" s="313">
        <f t="shared" si="11"/>
        <v>0</v>
      </c>
      <c r="R118" s="313">
        <f t="shared" si="12"/>
        <v>0</v>
      </c>
      <c r="S118" s="313">
        <f t="shared" si="13"/>
        <v>0</v>
      </c>
      <c r="T118" s="313">
        <f t="shared" si="14"/>
        <v>0</v>
      </c>
      <c r="U118" s="314">
        <f t="shared" si="15"/>
        <v>0</v>
      </c>
      <c r="V118" s="314">
        <f t="shared" si="16"/>
        <v>0</v>
      </c>
      <c r="W118" s="315">
        <f t="shared" si="17"/>
        <v>0</v>
      </c>
      <c r="X118" s="316">
        <f t="shared" si="18"/>
        <v>0</v>
      </c>
      <c r="Y118" s="329"/>
      <c r="Z118" s="315"/>
      <c r="AA118" s="330">
        <f>VLOOKUP(J118,'[14]WC villa 1'!$J$7:$X$120,15,0)</f>
        <v>0</v>
      </c>
      <c r="AB118" s="226"/>
      <c r="AC118" s="330">
        <f>VLOOKUP(J118,'[14]WC villa 1'!$J$7:$P$120,7,0)</f>
        <v>0</v>
      </c>
      <c r="AD118" s="315">
        <f t="shared" si="19"/>
        <v>0</v>
      </c>
      <c r="AE118" s="331">
        <f>VLOOKUP(J118,'[15]6'!$B$6:$F$119,5,0)</f>
        <v>0</v>
      </c>
    </row>
    <row r="119" ht="19.5" customHeight="1" spans="1:31">
      <c r="A119" s="73">
        <v>9</v>
      </c>
      <c r="B119" s="274"/>
      <c r="C119" s="246">
        <v>271470</v>
      </c>
      <c r="D119" s="73" t="s">
        <v>858</v>
      </c>
      <c r="E119" s="73" t="s">
        <v>858</v>
      </c>
      <c r="F119" s="73">
        <v>26732</v>
      </c>
      <c r="G119" s="252">
        <v>1407111750</v>
      </c>
      <c r="H119" s="247" t="str">
        <f>VLOOKUP(G119,'[11]List chuẩn'!$C$2:$E$514,2,0)</f>
        <v>Trần Thị Tho</v>
      </c>
      <c r="I119" s="73"/>
      <c r="J119" s="357" t="s">
        <v>858</v>
      </c>
      <c r="K119" s="252">
        <v>1407111750</v>
      </c>
      <c r="L119" s="291">
        <f>VLOOKUP(J119,'[15]6'!$B$6:$C$119,2,0)</f>
        <v>3715</v>
      </c>
      <c r="M119" s="292">
        <f>+L119+L120</f>
        <v>3715</v>
      </c>
      <c r="N119" s="293">
        <v>3694</v>
      </c>
      <c r="O119" s="292">
        <f>+N119+N120</f>
        <v>3694</v>
      </c>
      <c r="P119" s="294">
        <f>(L119-N119)+(L120-N120)</f>
        <v>21</v>
      </c>
      <c r="Q119" s="313">
        <f t="shared" si="11"/>
        <v>10</v>
      </c>
      <c r="R119" s="313">
        <f t="shared" si="12"/>
        <v>10</v>
      </c>
      <c r="S119" s="313">
        <f t="shared" si="13"/>
        <v>1</v>
      </c>
      <c r="T119" s="313">
        <f t="shared" si="14"/>
        <v>0</v>
      </c>
      <c r="U119" s="314">
        <f t="shared" si="15"/>
        <v>152154</v>
      </c>
      <c r="V119" s="314">
        <f t="shared" si="16"/>
        <v>7608</v>
      </c>
      <c r="W119" s="315">
        <f t="shared" si="17"/>
        <v>15215.4</v>
      </c>
      <c r="X119" s="316">
        <f t="shared" si="18"/>
        <v>174977</v>
      </c>
      <c r="Y119" s="329">
        <v>0</v>
      </c>
      <c r="Z119" s="315">
        <f t="shared" si="20"/>
        <v>174977</v>
      </c>
      <c r="AA119" s="330">
        <f>VLOOKUP(J119,'[14]WC villa 1'!$J$7:$X$120,15,0)</f>
        <v>155177</v>
      </c>
      <c r="AB119" s="315">
        <f>X119-AA119</f>
        <v>19800</v>
      </c>
      <c r="AC119" s="330">
        <f>VLOOKUP(J119,'[14]WC villa 1'!$J$7:$P$120,7,0)</f>
        <v>19</v>
      </c>
      <c r="AD119" s="315">
        <f t="shared" si="19"/>
        <v>2</v>
      </c>
      <c r="AE119" s="331">
        <f>VLOOKUP(J119,'[15]6'!$B$6:$F$119,5,0)</f>
        <v>0</v>
      </c>
    </row>
    <row r="120" ht="19.5" customHeight="1" spans="1:31">
      <c r="A120" s="73"/>
      <c r="B120" s="274"/>
      <c r="C120" s="246"/>
      <c r="D120" s="73" t="s">
        <v>858</v>
      </c>
      <c r="E120" s="73" t="str">
        <f>D120</f>
        <v>Cong vom E</v>
      </c>
      <c r="F120" s="73"/>
      <c r="G120" s="252"/>
      <c r="H120" s="247"/>
      <c r="I120" s="73"/>
      <c r="J120" s="274" t="str">
        <f>J119&amp;" HD2"</f>
        <v>Cong vom E HD2</v>
      </c>
      <c r="K120" s="252"/>
      <c r="L120" s="291">
        <f>VLOOKUP(J120,'[15]6'!$B$6:$C$119,2,0)</f>
        <v>0</v>
      </c>
      <c r="M120" s="296"/>
      <c r="N120" s="293">
        <v>0</v>
      </c>
      <c r="O120" s="296"/>
      <c r="P120" s="294"/>
      <c r="Q120" s="313">
        <f t="shared" si="11"/>
        <v>0</v>
      </c>
      <c r="R120" s="313">
        <f t="shared" si="12"/>
        <v>0</v>
      </c>
      <c r="S120" s="313">
        <f t="shared" si="13"/>
        <v>0</v>
      </c>
      <c r="T120" s="313">
        <f t="shared" si="14"/>
        <v>0</v>
      </c>
      <c r="U120" s="314">
        <f t="shared" si="15"/>
        <v>0</v>
      </c>
      <c r="V120" s="314">
        <f t="shared" si="16"/>
        <v>0</v>
      </c>
      <c r="W120" s="315">
        <f t="shared" si="17"/>
        <v>0</v>
      </c>
      <c r="X120" s="316">
        <f t="shared" si="18"/>
        <v>0</v>
      </c>
      <c r="Y120" s="329"/>
      <c r="Z120" s="315"/>
      <c r="AA120" s="330">
        <f>VLOOKUP(J120,'[14]WC villa 1'!$J$7:$X$120,15,0)</f>
        <v>0</v>
      </c>
      <c r="AC120" s="330">
        <f>VLOOKUP(J120,'[14]WC villa 1'!$J$7:$P$120,7,0)</f>
        <v>0</v>
      </c>
      <c r="AD120" s="315">
        <f t="shared" si="19"/>
        <v>0</v>
      </c>
      <c r="AE120" s="331">
        <f>VLOOKUP(J120,'[15]6'!$B$6:$F$119,5,0)</f>
        <v>0</v>
      </c>
    </row>
    <row r="121" s="224" customFormat="1" ht="19.5" customHeight="1" spans="1:32">
      <c r="A121" s="343"/>
      <c r="B121" s="343"/>
      <c r="C121" s="343"/>
      <c r="D121" s="344"/>
      <c r="E121" s="344"/>
      <c r="F121" s="344"/>
      <c r="G121" s="343"/>
      <c r="H121" s="345"/>
      <c r="I121" s="344"/>
      <c r="J121" s="344"/>
      <c r="K121" s="344"/>
      <c r="L121" s="358">
        <f>SUM(L7:L120)</f>
        <v>256237</v>
      </c>
      <c r="M121" s="358">
        <f>SUM(M7:M120)</f>
        <v>256237</v>
      </c>
      <c r="N121" s="358">
        <f>SUM(N7:N120)</f>
        <v>254385</v>
      </c>
      <c r="O121" s="359">
        <f t="shared" ref="O121:Y121" si="21">SUM(O7:O120)</f>
        <v>254385</v>
      </c>
      <c r="P121" s="359">
        <f t="shared" si="21"/>
        <v>1852</v>
      </c>
      <c r="Q121" s="359">
        <f t="shared" si="21"/>
        <v>512</v>
      </c>
      <c r="R121" s="359">
        <f t="shared" si="21"/>
        <v>406</v>
      </c>
      <c r="S121" s="359">
        <f t="shared" si="21"/>
        <v>271</v>
      </c>
      <c r="T121" s="359">
        <f t="shared" si="21"/>
        <v>663</v>
      </c>
      <c r="U121" s="359">
        <f t="shared" si="21"/>
        <v>20625020</v>
      </c>
      <c r="V121" s="359">
        <f t="shared" si="21"/>
        <v>1031250</v>
      </c>
      <c r="W121" s="359">
        <f t="shared" si="21"/>
        <v>2062502</v>
      </c>
      <c r="X121" s="359">
        <f t="shared" si="21"/>
        <v>23718770</v>
      </c>
      <c r="Y121" s="359">
        <f t="shared" si="21"/>
        <v>11578191</v>
      </c>
      <c r="Z121" s="359">
        <f t="shared" ref="Z121:AD121" si="22">SUM(Z7:Z120)</f>
        <v>35296961</v>
      </c>
      <c r="AA121" s="358">
        <f t="shared" si="22"/>
        <v>23912684</v>
      </c>
      <c r="AB121" s="359">
        <f t="shared" si="22"/>
        <v>-246469</v>
      </c>
      <c r="AC121" s="358">
        <f t="shared" si="22"/>
        <v>1826</v>
      </c>
      <c r="AD121" s="359">
        <f t="shared" si="22"/>
        <v>26</v>
      </c>
      <c r="AE121" s="369"/>
      <c r="AF121" s="370"/>
    </row>
    <row r="122" spans="25:31">
      <c r="Y122" s="371"/>
      <c r="Z122" s="372"/>
      <c r="AB122" s="226"/>
      <c r="AC122" s="232"/>
      <c r="AD122" s="226"/>
      <c r="AE122" s="317"/>
    </row>
    <row r="123" spans="2:26">
      <c r="B123" s="346"/>
      <c r="C123" s="346"/>
      <c r="D123" s="227" t="s">
        <v>859</v>
      </c>
      <c r="U123" s="363"/>
      <c r="V123" s="363"/>
      <c r="W123" s="363"/>
      <c r="X123" s="364" t="s">
        <v>860</v>
      </c>
      <c r="Y123" s="364"/>
      <c r="Z123" s="364"/>
    </row>
    <row r="124" ht="17.25" customHeight="1" spans="12:26">
      <c r="L124" s="227" t="s">
        <v>861</v>
      </c>
      <c r="M124" s="227"/>
      <c r="W124" s="363"/>
      <c r="X124" s="227" t="s">
        <v>862</v>
      </c>
      <c r="Y124" s="227"/>
      <c r="Z124" s="227"/>
    </row>
    <row r="125" s="225" customFormat="1" spans="4:31">
      <c r="D125" s="347"/>
      <c r="E125" s="348"/>
      <c r="F125" s="348"/>
      <c r="H125" s="349"/>
      <c r="I125" s="348"/>
      <c r="J125" s="348"/>
      <c r="K125" s="348"/>
      <c r="L125" s="360"/>
      <c r="M125" s="347"/>
      <c r="N125" s="361"/>
      <c r="O125" s="348"/>
      <c r="P125" s="362"/>
      <c r="X125" s="365"/>
      <c r="Y125" s="373"/>
      <c r="Z125" s="374"/>
      <c r="AA125" s="375"/>
      <c r="AB125" s="376"/>
      <c r="AC125" s="377"/>
      <c r="AD125" s="376"/>
      <c r="AE125" s="378"/>
    </row>
    <row r="126" s="225" customFormat="1" spans="4:31">
      <c r="D126" s="347"/>
      <c r="E126" s="348"/>
      <c r="F126" s="348"/>
      <c r="H126" s="349"/>
      <c r="I126" s="348"/>
      <c r="J126" s="348"/>
      <c r="K126" s="348"/>
      <c r="L126" s="360"/>
      <c r="M126" s="347"/>
      <c r="N126" s="361"/>
      <c r="O126" s="348"/>
      <c r="P126" s="362"/>
      <c r="X126" s="366"/>
      <c r="Y126" s="373"/>
      <c r="Z126" s="379"/>
      <c r="AA126" s="375"/>
      <c r="AB126" s="376"/>
      <c r="AC126" s="377"/>
      <c r="AD126" s="376"/>
      <c r="AE126" s="378"/>
    </row>
    <row r="127" s="225" customFormat="1" spans="4:31">
      <c r="D127" s="347"/>
      <c r="E127" s="348"/>
      <c r="F127" s="348"/>
      <c r="H127" s="349"/>
      <c r="I127" s="348"/>
      <c r="J127" s="348"/>
      <c r="K127" s="348"/>
      <c r="L127" s="360"/>
      <c r="M127" s="347"/>
      <c r="N127" s="361"/>
      <c r="O127" s="348"/>
      <c r="P127" s="362"/>
      <c r="U127" s="367"/>
      <c r="V127" s="367"/>
      <c r="W127" s="367"/>
      <c r="X127" s="365"/>
      <c r="Y127" s="373"/>
      <c r="Z127" s="374"/>
      <c r="AA127" s="375"/>
      <c r="AB127" s="376"/>
      <c r="AC127" s="377"/>
      <c r="AD127" s="376"/>
      <c r="AE127" s="378"/>
    </row>
    <row r="128" s="225" customFormat="1" spans="4:31">
      <c r="D128" s="347"/>
      <c r="E128" s="348"/>
      <c r="F128" s="348"/>
      <c r="H128" s="349"/>
      <c r="I128" s="348"/>
      <c r="J128" s="348"/>
      <c r="K128" s="348"/>
      <c r="L128" s="360"/>
      <c r="M128" s="347"/>
      <c r="N128" s="361"/>
      <c r="O128" s="348"/>
      <c r="P128" s="362"/>
      <c r="U128" s="367"/>
      <c r="V128" s="367"/>
      <c r="W128" s="367"/>
      <c r="X128" s="365"/>
      <c r="Y128" s="373"/>
      <c r="Z128" s="374"/>
      <c r="AA128" s="375"/>
      <c r="AB128" s="376"/>
      <c r="AC128" s="377"/>
      <c r="AD128" s="376"/>
      <c r="AE128" s="378"/>
    </row>
    <row r="129" s="225" customFormat="1" spans="4:31">
      <c r="D129" s="347"/>
      <c r="E129" s="348"/>
      <c r="F129" s="348"/>
      <c r="H129" s="349"/>
      <c r="I129" s="348"/>
      <c r="J129" s="348"/>
      <c r="K129" s="348"/>
      <c r="L129" s="347"/>
      <c r="M129" s="347"/>
      <c r="N129" s="361"/>
      <c r="O129" s="348"/>
      <c r="P129" s="362"/>
      <c r="X129" s="380" t="s">
        <v>39</v>
      </c>
      <c r="Y129" s="380"/>
      <c r="Z129" s="380"/>
      <c r="AA129" s="375"/>
      <c r="AB129" s="376"/>
      <c r="AC129" s="377"/>
      <c r="AD129" s="376"/>
      <c r="AE129" s="378"/>
    </row>
    <row r="130" s="225" customFormat="1" spans="4:31">
      <c r="D130" s="347"/>
      <c r="E130" s="348"/>
      <c r="F130" s="348"/>
      <c r="H130" s="349"/>
      <c r="I130" s="348"/>
      <c r="J130" s="348"/>
      <c r="K130" s="348"/>
      <c r="L130" s="361"/>
      <c r="M130" s="348"/>
      <c r="N130" s="361"/>
      <c r="O130" s="348"/>
      <c r="P130" s="362"/>
      <c r="Y130" s="371"/>
      <c r="Z130" s="381"/>
      <c r="AA130" s="375"/>
      <c r="AB130" s="376"/>
      <c r="AC130" s="377"/>
      <c r="AD130" s="376"/>
      <c r="AE130" s="378"/>
    </row>
    <row r="131" s="225" customFormat="1" spans="4:31">
      <c r="D131" s="347"/>
      <c r="E131" s="348"/>
      <c r="F131" s="348"/>
      <c r="H131" s="349"/>
      <c r="I131" s="348"/>
      <c r="J131" s="348"/>
      <c r="K131" s="348"/>
      <c r="L131" s="361"/>
      <c r="M131" s="348"/>
      <c r="N131" s="361"/>
      <c r="O131" s="348"/>
      <c r="P131" s="362"/>
      <c r="Y131" s="371"/>
      <c r="Z131" s="381"/>
      <c r="AA131" s="375"/>
      <c r="AB131" s="376"/>
      <c r="AC131" s="377"/>
      <c r="AD131" s="376"/>
      <c r="AE131" s="378"/>
    </row>
    <row r="132" s="225" customFormat="1" spans="4:31">
      <c r="D132" s="347"/>
      <c r="E132" s="348"/>
      <c r="F132" s="348"/>
      <c r="H132" s="349"/>
      <c r="I132" s="348"/>
      <c r="J132" s="348"/>
      <c r="K132" s="348"/>
      <c r="L132" s="361"/>
      <c r="M132" s="348"/>
      <c r="N132" s="361"/>
      <c r="O132" s="348"/>
      <c r="P132" s="362"/>
      <c r="Y132" s="371"/>
      <c r="Z132" s="381"/>
      <c r="AA132" s="375"/>
      <c r="AB132" s="376"/>
      <c r="AC132" s="377"/>
      <c r="AD132" s="376"/>
      <c r="AE132" s="378"/>
    </row>
    <row r="133" s="225" customFormat="1" spans="4:31">
      <c r="D133" s="347"/>
      <c r="E133" s="348"/>
      <c r="F133" s="348"/>
      <c r="H133" s="349"/>
      <c r="I133" s="348"/>
      <c r="J133" s="348"/>
      <c r="K133" s="348"/>
      <c r="L133" s="361"/>
      <c r="M133" s="348"/>
      <c r="N133" s="361"/>
      <c r="O133" s="348"/>
      <c r="P133" s="362"/>
      <c r="Y133" s="373"/>
      <c r="Z133" s="381"/>
      <c r="AA133" s="375"/>
      <c r="AB133" s="376"/>
      <c r="AC133" s="377"/>
      <c r="AD133" s="376"/>
      <c r="AE133" s="378"/>
    </row>
    <row r="134" s="225" customFormat="1" spans="4:31">
      <c r="D134" s="347"/>
      <c r="E134" s="348"/>
      <c r="F134" s="348"/>
      <c r="H134" s="349"/>
      <c r="I134" s="348"/>
      <c r="J134" s="348"/>
      <c r="K134" s="348"/>
      <c r="L134" s="361"/>
      <c r="M134" s="348"/>
      <c r="N134" s="361"/>
      <c r="O134" s="348"/>
      <c r="P134" s="362"/>
      <c r="Y134" s="382"/>
      <c r="Z134" s="381"/>
      <c r="AA134" s="375"/>
      <c r="AB134" s="376"/>
      <c r="AC134" s="377"/>
      <c r="AD134" s="376"/>
      <c r="AE134" s="378"/>
    </row>
    <row r="135" s="225" customFormat="1" spans="4:31">
      <c r="D135" s="347"/>
      <c r="E135" s="348"/>
      <c r="F135" s="348"/>
      <c r="H135" s="349"/>
      <c r="I135" s="348"/>
      <c r="J135" s="348"/>
      <c r="K135" s="348"/>
      <c r="L135" s="361"/>
      <c r="M135" s="348"/>
      <c r="N135" s="361"/>
      <c r="O135" s="348"/>
      <c r="P135" s="362"/>
      <c r="Y135" s="383"/>
      <c r="Z135" s="381"/>
      <c r="AA135" s="375"/>
      <c r="AB135" s="376"/>
      <c r="AC135" s="377"/>
      <c r="AD135" s="376"/>
      <c r="AE135" s="378"/>
    </row>
    <row r="136" s="225" customFormat="1" spans="4:31">
      <c r="D136" s="347"/>
      <c r="E136" s="348"/>
      <c r="F136" s="348"/>
      <c r="H136" s="349"/>
      <c r="I136" s="348"/>
      <c r="J136" s="348"/>
      <c r="K136" s="348"/>
      <c r="L136" s="361"/>
      <c r="M136" s="348"/>
      <c r="N136" s="361"/>
      <c r="O136" s="348"/>
      <c r="P136" s="362"/>
      <c r="Y136" s="382"/>
      <c r="Z136" s="381"/>
      <c r="AA136" s="375"/>
      <c r="AB136" s="376"/>
      <c r="AC136" s="377"/>
      <c r="AD136" s="376"/>
      <c r="AE136" s="378"/>
    </row>
    <row r="137" s="225" customFormat="1" spans="4:31">
      <c r="D137" s="347"/>
      <c r="E137" s="348"/>
      <c r="F137" s="348"/>
      <c r="H137" s="349"/>
      <c r="I137" s="348"/>
      <c r="J137" s="348"/>
      <c r="K137" s="348"/>
      <c r="L137" s="361"/>
      <c r="M137" s="348"/>
      <c r="N137" s="361"/>
      <c r="O137" s="348"/>
      <c r="P137" s="362"/>
      <c r="Y137" s="382"/>
      <c r="Z137" s="381"/>
      <c r="AA137" s="375"/>
      <c r="AB137" s="376"/>
      <c r="AC137" s="377"/>
      <c r="AD137" s="376"/>
      <c r="AE137" s="378"/>
    </row>
    <row r="138" s="225" customFormat="1" spans="4:31">
      <c r="D138" s="347"/>
      <c r="E138" s="348"/>
      <c r="F138" s="348"/>
      <c r="H138" s="349"/>
      <c r="I138" s="348"/>
      <c r="J138" s="348"/>
      <c r="K138" s="348"/>
      <c r="L138" s="361"/>
      <c r="M138" s="348"/>
      <c r="N138" s="361"/>
      <c r="O138" s="348"/>
      <c r="P138" s="362"/>
      <c r="Y138" s="382"/>
      <c r="Z138" s="381"/>
      <c r="AA138" s="375"/>
      <c r="AB138" s="376"/>
      <c r="AC138" s="377"/>
      <c r="AD138" s="376"/>
      <c r="AE138" s="378"/>
    </row>
    <row r="139" s="225" customFormat="1" spans="4:31">
      <c r="D139" s="347"/>
      <c r="E139" s="348"/>
      <c r="F139" s="348"/>
      <c r="H139" s="349"/>
      <c r="I139" s="348"/>
      <c r="J139" s="348"/>
      <c r="K139" s="348"/>
      <c r="L139" s="361"/>
      <c r="M139" s="348"/>
      <c r="N139" s="361"/>
      <c r="O139" s="348"/>
      <c r="P139" s="362"/>
      <c r="Y139" s="382"/>
      <c r="Z139" s="381"/>
      <c r="AA139" s="375"/>
      <c r="AB139" s="376"/>
      <c r="AC139" s="377"/>
      <c r="AD139" s="376"/>
      <c r="AE139" s="378"/>
    </row>
    <row r="140" s="225" customFormat="1" spans="4:31">
      <c r="D140" s="347"/>
      <c r="E140" s="348"/>
      <c r="F140" s="348"/>
      <c r="H140" s="349"/>
      <c r="I140" s="348"/>
      <c r="J140" s="348"/>
      <c r="K140" s="348"/>
      <c r="L140" s="361"/>
      <c r="M140" s="348"/>
      <c r="N140" s="361"/>
      <c r="O140" s="348"/>
      <c r="P140" s="362"/>
      <c r="Y140" s="222"/>
      <c r="AA140" s="375"/>
      <c r="AB140" s="376"/>
      <c r="AC140" s="377"/>
      <c r="AD140" s="376"/>
      <c r="AE140" s="378"/>
    </row>
    <row r="141" s="225" customFormat="1" spans="4:31">
      <c r="D141" s="347"/>
      <c r="E141" s="348"/>
      <c r="F141" s="348"/>
      <c r="H141" s="349"/>
      <c r="I141" s="348"/>
      <c r="J141" s="348"/>
      <c r="K141" s="348"/>
      <c r="L141" s="361"/>
      <c r="M141" s="348"/>
      <c r="N141" s="361"/>
      <c r="O141" s="348"/>
      <c r="P141" s="362"/>
      <c r="Y141" s="222"/>
      <c r="AA141" s="375"/>
      <c r="AB141" s="376"/>
      <c r="AC141" s="377"/>
      <c r="AD141" s="376"/>
      <c r="AE141" s="378"/>
    </row>
    <row r="142" s="225" customFormat="1" spans="4:31">
      <c r="D142" s="347"/>
      <c r="E142" s="348"/>
      <c r="F142" s="348"/>
      <c r="H142" s="349"/>
      <c r="I142" s="348"/>
      <c r="J142" s="348"/>
      <c r="K142" s="348"/>
      <c r="L142" s="361"/>
      <c r="M142" s="348"/>
      <c r="N142" s="361"/>
      <c r="O142" s="348"/>
      <c r="P142" s="362"/>
      <c r="Y142" s="222"/>
      <c r="AA142" s="375"/>
      <c r="AB142" s="376"/>
      <c r="AC142" s="377"/>
      <c r="AD142" s="376"/>
      <c r="AE142" s="378"/>
    </row>
    <row r="143" s="225" customFormat="1" spans="4:31">
      <c r="D143" s="347"/>
      <c r="E143" s="348"/>
      <c r="F143" s="348"/>
      <c r="H143" s="349"/>
      <c r="I143" s="348"/>
      <c r="J143" s="348"/>
      <c r="K143" s="348"/>
      <c r="L143" s="361"/>
      <c r="M143" s="348"/>
      <c r="N143" s="361"/>
      <c r="O143" s="348"/>
      <c r="P143" s="362"/>
      <c r="Y143" s="222"/>
      <c r="AA143" s="375"/>
      <c r="AB143" s="376"/>
      <c r="AC143" s="377"/>
      <c r="AD143" s="376"/>
      <c r="AE143" s="378"/>
    </row>
    <row r="144" s="225" customFormat="1" spans="4:31">
      <c r="D144" s="347"/>
      <c r="E144" s="348"/>
      <c r="F144" s="348"/>
      <c r="H144" s="349"/>
      <c r="I144" s="348"/>
      <c r="J144" s="348"/>
      <c r="K144" s="348"/>
      <c r="L144" s="361"/>
      <c r="M144" s="348"/>
      <c r="N144" s="361"/>
      <c r="O144" s="348"/>
      <c r="P144" s="362"/>
      <c r="Y144" s="222"/>
      <c r="AA144" s="375"/>
      <c r="AB144" s="376"/>
      <c r="AC144" s="377"/>
      <c r="AD144" s="376"/>
      <c r="AE144" s="378"/>
    </row>
    <row r="145" s="225" customFormat="1" spans="4:31">
      <c r="D145" s="347"/>
      <c r="E145" s="348"/>
      <c r="F145" s="348"/>
      <c r="H145" s="349"/>
      <c r="I145" s="348"/>
      <c r="J145" s="348"/>
      <c r="K145" s="348"/>
      <c r="L145" s="361"/>
      <c r="M145" s="348"/>
      <c r="N145" s="361"/>
      <c r="O145" s="348"/>
      <c r="P145" s="362"/>
      <c r="Y145" s="222"/>
      <c r="AA145" s="375"/>
      <c r="AB145" s="376"/>
      <c r="AC145" s="377"/>
      <c r="AD145" s="376"/>
      <c r="AE145" s="378"/>
    </row>
    <row r="146" s="225" customFormat="1" spans="4:31">
      <c r="D146" s="347"/>
      <c r="E146" s="348"/>
      <c r="F146" s="348"/>
      <c r="H146" s="349"/>
      <c r="I146" s="348"/>
      <c r="J146" s="348"/>
      <c r="K146" s="348"/>
      <c r="L146" s="361"/>
      <c r="M146" s="348"/>
      <c r="N146" s="361"/>
      <c r="O146" s="348"/>
      <c r="P146" s="362"/>
      <c r="Y146" s="222"/>
      <c r="AA146" s="375"/>
      <c r="AB146" s="376"/>
      <c r="AC146" s="377"/>
      <c r="AD146" s="376"/>
      <c r="AE146" s="378"/>
    </row>
    <row r="147" s="225" customFormat="1" spans="4:31">
      <c r="D147" s="347"/>
      <c r="E147" s="348"/>
      <c r="F147" s="348"/>
      <c r="H147" s="349"/>
      <c r="I147" s="348"/>
      <c r="J147" s="348"/>
      <c r="K147" s="348"/>
      <c r="L147" s="361"/>
      <c r="M147" s="348"/>
      <c r="N147" s="361"/>
      <c r="O147" s="348"/>
      <c r="P147" s="362"/>
      <c r="Y147" s="222"/>
      <c r="AA147" s="375"/>
      <c r="AB147" s="376"/>
      <c r="AC147" s="377"/>
      <c r="AD147" s="376"/>
      <c r="AE147" s="378"/>
    </row>
    <row r="148" s="225" customFormat="1" spans="4:31">
      <c r="D148" s="347"/>
      <c r="E148" s="348"/>
      <c r="F148" s="348"/>
      <c r="H148" s="349"/>
      <c r="I148" s="348"/>
      <c r="J148" s="348"/>
      <c r="K148" s="348"/>
      <c r="L148" s="361"/>
      <c r="M148" s="348"/>
      <c r="N148" s="361"/>
      <c r="O148" s="348"/>
      <c r="P148" s="362"/>
      <c r="Y148" s="222"/>
      <c r="AA148" s="375"/>
      <c r="AB148" s="376"/>
      <c r="AC148" s="377"/>
      <c r="AD148" s="376"/>
      <c r="AE148" s="378"/>
    </row>
    <row r="149" s="225" customFormat="1" spans="4:31">
      <c r="D149" s="347"/>
      <c r="E149" s="348"/>
      <c r="F149" s="348"/>
      <c r="H149" s="349"/>
      <c r="I149" s="348"/>
      <c r="J149" s="348"/>
      <c r="K149" s="348"/>
      <c r="L149" s="361"/>
      <c r="M149" s="348"/>
      <c r="N149" s="361"/>
      <c r="O149" s="348"/>
      <c r="P149" s="362"/>
      <c r="Y149" s="222"/>
      <c r="AA149" s="375"/>
      <c r="AB149" s="376"/>
      <c r="AC149" s="377"/>
      <c r="AD149" s="376"/>
      <c r="AE149" s="378"/>
    </row>
    <row r="150" s="225" customFormat="1" spans="4:31">
      <c r="D150" s="347"/>
      <c r="E150" s="348"/>
      <c r="F150" s="348"/>
      <c r="H150" s="349"/>
      <c r="I150" s="348"/>
      <c r="J150" s="348"/>
      <c r="K150" s="348"/>
      <c r="L150" s="361"/>
      <c r="M150" s="348"/>
      <c r="N150" s="361"/>
      <c r="O150" s="348"/>
      <c r="P150" s="362"/>
      <c r="Y150" s="222"/>
      <c r="AA150" s="375"/>
      <c r="AB150" s="376"/>
      <c r="AC150" s="377"/>
      <c r="AD150" s="376"/>
      <c r="AE150" s="378"/>
    </row>
    <row r="151" s="225" customFormat="1" spans="4:31">
      <c r="D151" s="347"/>
      <c r="E151" s="348"/>
      <c r="F151" s="348"/>
      <c r="H151" s="349"/>
      <c r="I151" s="348"/>
      <c r="J151" s="348"/>
      <c r="K151" s="348"/>
      <c r="L151" s="361"/>
      <c r="M151" s="348"/>
      <c r="N151" s="361"/>
      <c r="O151" s="348"/>
      <c r="P151" s="362"/>
      <c r="Y151" s="222"/>
      <c r="AA151" s="375"/>
      <c r="AB151" s="376"/>
      <c r="AC151" s="377"/>
      <c r="AD151" s="376"/>
      <c r="AE151" s="378"/>
    </row>
    <row r="152" s="225" customFormat="1" spans="4:31">
      <c r="D152" s="347"/>
      <c r="E152" s="348"/>
      <c r="F152" s="348"/>
      <c r="H152" s="349"/>
      <c r="I152" s="348"/>
      <c r="J152" s="348"/>
      <c r="K152" s="348"/>
      <c r="L152" s="361"/>
      <c r="M152" s="348"/>
      <c r="N152" s="361"/>
      <c r="O152" s="348"/>
      <c r="P152" s="362"/>
      <c r="Y152" s="222"/>
      <c r="AA152" s="375"/>
      <c r="AB152" s="376"/>
      <c r="AC152" s="377"/>
      <c r="AD152" s="376"/>
      <c r="AE152" s="378"/>
    </row>
    <row r="153" s="225" customFormat="1" spans="4:31">
      <c r="D153" s="347"/>
      <c r="E153" s="348"/>
      <c r="F153" s="348"/>
      <c r="H153" s="349"/>
      <c r="I153" s="348"/>
      <c r="J153" s="348"/>
      <c r="K153" s="348"/>
      <c r="L153" s="361"/>
      <c r="M153" s="348"/>
      <c r="N153" s="361"/>
      <c r="O153" s="348"/>
      <c r="P153" s="362"/>
      <c r="Y153" s="222"/>
      <c r="AA153" s="375"/>
      <c r="AB153" s="376"/>
      <c r="AC153" s="377"/>
      <c r="AD153" s="376"/>
      <c r="AE153" s="378"/>
    </row>
    <row r="154" s="225" customFormat="1" spans="4:31">
      <c r="D154" s="347"/>
      <c r="E154" s="348"/>
      <c r="F154" s="348"/>
      <c r="H154" s="349"/>
      <c r="I154" s="348"/>
      <c r="J154" s="348"/>
      <c r="K154" s="348"/>
      <c r="L154" s="361"/>
      <c r="M154" s="348"/>
      <c r="N154" s="361"/>
      <c r="O154" s="348"/>
      <c r="P154" s="362"/>
      <c r="Y154" s="222"/>
      <c r="AA154" s="375"/>
      <c r="AB154" s="376"/>
      <c r="AC154" s="377"/>
      <c r="AD154" s="376"/>
      <c r="AE154" s="378"/>
    </row>
    <row r="155" s="225" customFormat="1" spans="4:31">
      <c r="D155" s="347"/>
      <c r="E155" s="348"/>
      <c r="F155" s="348"/>
      <c r="H155" s="349"/>
      <c r="I155" s="348"/>
      <c r="J155" s="348"/>
      <c r="K155" s="348"/>
      <c r="L155" s="361"/>
      <c r="M155" s="348"/>
      <c r="N155" s="361"/>
      <c r="O155" s="348"/>
      <c r="P155" s="362"/>
      <c r="Y155" s="222"/>
      <c r="AA155" s="375"/>
      <c r="AB155" s="376"/>
      <c r="AC155" s="377"/>
      <c r="AD155" s="376"/>
      <c r="AE155" s="378"/>
    </row>
    <row r="156" s="225" customFormat="1" spans="4:31">
      <c r="D156" s="347"/>
      <c r="E156" s="348"/>
      <c r="F156" s="348"/>
      <c r="H156" s="349"/>
      <c r="I156" s="348"/>
      <c r="J156" s="348"/>
      <c r="K156" s="348"/>
      <c r="L156" s="361"/>
      <c r="M156" s="348"/>
      <c r="N156" s="361"/>
      <c r="O156" s="348"/>
      <c r="P156" s="362"/>
      <c r="Y156" s="222"/>
      <c r="AA156" s="375"/>
      <c r="AB156" s="376"/>
      <c r="AC156" s="377"/>
      <c r="AD156" s="376"/>
      <c r="AE156" s="378"/>
    </row>
    <row r="157" s="225" customFormat="1" spans="4:31">
      <c r="D157" s="347"/>
      <c r="E157" s="348"/>
      <c r="F157" s="348"/>
      <c r="H157" s="349"/>
      <c r="I157" s="348"/>
      <c r="J157" s="348"/>
      <c r="K157" s="348"/>
      <c r="L157" s="361"/>
      <c r="M157" s="348"/>
      <c r="N157" s="361"/>
      <c r="O157" s="348"/>
      <c r="P157" s="362"/>
      <c r="Y157" s="222"/>
      <c r="AA157" s="375"/>
      <c r="AB157" s="376"/>
      <c r="AC157" s="377"/>
      <c r="AD157" s="376"/>
      <c r="AE157" s="378"/>
    </row>
    <row r="158" s="225" customFormat="1" spans="4:31">
      <c r="D158" s="347"/>
      <c r="E158" s="348"/>
      <c r="F158" s="348"/>
      <c r="H158" s="349"/>
      <c r="I158" s="348"/>
      <c r="J158" s="348"/>
      <c r="K158" s="348"/>
      <c r="L158" s="361"/>
      <c r="M158" s="348"/>
      <c r="N158" s="361"/>
      <c r="O158" s="348"/>
      <c r="P158" s="362"/>
      <c r="Y158" s="222"/>
      <c r="AA158" s="375"/>
      <c r="AB158" s="376"/>
      <c r="AC158" s="377"/>
      <c r="AD158" s="376"/>
      <c r="AE158" s="378"/>
    </row>
    <row r="159" s="225" customFormat="1" spans="4:31">
      <c r="D159" s="347"/>
      <c r="E159" s="348"/>
      <c r="F159" s="348"/>
      <c r="H159" s="349"/>
      <c r="I159" s="348"/>
      <c r="J159" s="348"/>
      <c r="K159" s="348"/>
      <c r="L159" s="361"/>
      <c r="M159" s="348"/>
      <c r="N159" s="361"/>
      <c r="O159" s="348"/>
      <c r="P159" s="362"/>
      <c r="Y159" s="222"/>
      <c r="AA159" s="375"/>
      <c r="AB159" s="376"/>
      <c r="AC159" s="377"/>
      <c r="AD159" s="376"/>
      <c r="AE159" s="378"/>
    </row>
    <row r="160" s="225" customFormat="1" spans="4:31">
      <c r="D160" s="347"/>
      <c r="E160" s="348"/>
      <c r="F160" s="348"/>
      <c r="H160" s="349"/>
      <c r="I160" s="348"/>
      <c r="J160" s="348"/>
      <c r="K160" s="348"/>
      <c r="L160" s="361"/>
      <c r="M160" s="348"/>
      <c r="N160" s="361"/>
      <c r="O160" s="348"/>
      <c r="P160" s="362"/>
      <c r="Y160" s="222"/>
      <c r="AA160" s="375"/>
      <c r="AB160" s="376"/>
      <c r="AC160" s="377"/>
      <c r="AD160" s="376"/>
      <c r="AE160" s="378"/>
    </row>
    <row r="161" s="225" customFormat="1" spans="4:31">
      <c r="D161" s="347"/>
      <c r="E161" s="348"/>
      <c r="F161" s="348"/>
      <c r="H161" s="349"/>
      <c r="I161" s="348"/>
      <c r="J161" s="348"/>
      <c r="K161" s="348"/>
      <c r="L161" s="361"/>
      <c r="M161" s="348"/>
      <c r="N161" s="361"/>
      <c r="O161" s="348"/>
      <c r="P161" s="362"/>
      <c r="Y161" s="222"/>
      <c r="AA161" s="375"/>
      <c r="AB161" s="376"/>
      <c r="AC161" s="377"/>
      <c r="AD161" s="376"/>
      <c r="AE161" s="378"/>
    </row>
    <row r="162" s="225" customFormat="1" spans="4:31">
      <c r="D162" s="347"/>
      <c r="E162" s="348"/>
      <c r="F162" s="348"/>
      <c r="H162" s="349"/>
      <c r="I162" s="348"/>
      <c r="J162" s="348"/>
      <c r="K162" s="348"/>
      <c r="L162" s="361"/>
      <c r="M162" s="348"/>
      <c r="N162" s="361"/>
      <c r="O162" s="348"/>
      <c r="P162" s="362"/>
      <c r="Y162" s="222"/>
      <c r="AA162" s="375"/>
      <c r="AB162" s="376"/>
      <c r="AC162" s="377"/>
      <c r="AD162" s="376"/>
      <c r="AE162" s="378"/>
    </row>
    <row r="163" s="225" customFormat="1" spans="4:31">
      <c r="D163" s="347"/>
      <c r="E163" s="348"/>
      <c r="F163" s="348"/>
      <c r="H163" s="349"/>
      <c r="I163" s="348"/>
      <c r="J163" s="348"/>
      <c r="K163" s="348"/>
      <c r="L163" s="361"/>
      <c r="M163" s="348"/>
      <c r="N163" s="361"/>
      <c r="O163" s="348"/>
      <c r="P163" s="362"/>
      <c r="Y163" s="222"/>
      <c r="AA163" s="375"/>
      <c r="AB163" s="376"/>
      <c r="AC163" s="377"/>
      <c r="AD163" s="376"/>
      <c r="AE163" s="378"/>
    </row>
    <row r="164" s="225" customFormat="1" spans="4:31">
      <c r="D164" s="347"/>
      <c r="E164" s="348"/>
      <c r="F164" s="348"/>
      <c r="H164" s="349"/>
      <c r="I164" s="348"/>
      <c r="J164" s="348"/>
      <c r="K164" s="348"/>
      <c r="L164" s="361"/>
      <c r="M164" s="348"/>
      <c r="N164" s="361"/>
      <c r="O164" s="348"/>
      <c r="P164" s="362"/>
      <c r="Y164" s="222"/>
      <c r="AA164" s="375"/>
      <c r="AB164" s="376"/>
      <c r="AC164" s="377"/>
      <c r="AD164" s="376"/>
      <c r="AE164" s="378"/>
    </row>
    <row r="165" s="225" customFormat="1" spans="4:31">
      <c r="D165" s="347"/>
      <c r="E165" s="348"/>
      <c r="F165" s="348"/>
      <c r="H165" s="349"/>
      <c r="I165" s="348"/>
      <c r="J165" s="348"/>
      <c r="K165" s="348"/>
      <c r="L165" s="361"/>
      <c r="M165" s="348"/>
      <c r="N165" s="361"/>
      <c r="O165" s="348"/>
      <c r="P165" s="362"/>
      <c r="Y165" s="222"/>
      <c r="AA165" s="375"/>
      <c r="AB165" s="376"/>
      <c r="AC165" s="377"/>
      <c r="AD165" s="376"/>
      <c r="AE165" s="378"/>
    </row>
    <row r="166" s="225" customFormat="1" spans="4:31">
      <c r="D166" s="347"/>
      <c r="E166" s="348"/>
      <c r="F166" s="348"/>
      <c r="H166" s="349"/>
      <c r="I166" s="348"/>
      <c r="J166" s="348"/>
      <c r="K166" s="348"/>
      <c r="L166" s="361"/>
      <c r="M166" s="348"/>
      <c r="N166" s="361"/>
      <c r="O166" s="348"/>
      <c r="P166" s="362"/>
      <c r="Y166" s="222"/>
      <c r="AA166" s="375"/>
      <c r="AB166" s="376"/>
      <c r="AC166" s="377"/>
      <c r="AD166" s="376"/>
      <c r="AE166" s="378"/>
    </row>
    <row r="167" s="225" customFormat="1" spans="4:31">
      <c r="D167" s="347"/>
      <c r="E167" s="348"/>
      <c r="F167" s="348"/>
      <c r="H167" s="349"/>
      <c r="I167" s="348"/>
      <c r="J167" s="348"/>
      <c r="K167" s="348"/>
      <c r="L167" s="361"/>
      <c r="M167" s="348"/>
      <c r="N167" s="361"/>
      <c r="O167" s="348"/>
      <c r="P167" s="362"/>
      <c r="Y167" s="222"/>
      <c r="AA167" s="375"/>
      <c r="AB167" s="376"/>
      <c r="AC167" s="377"/>
      <c r="AD167" s="376"/>
      <c r="AE167" s="378"/>
    </row>
    <row r="168" s="225" customFormat="1" spans="4:31">
      <c r="D168" s="347"/>
      <c r="E168" s="348"/>
      <c r="F168" s="348"/>
      <c r="H168" s="349"/>
      <c r="I168" s="348"/>
      <c r="J168" s="348"/>
      <c r="K168" s="348"/>
      <c r="L168" s="361"/>
      <c r="M168" s="348"/>
      <c r="N168" s="361"/>
      <c r="O168" s="348"/>
      <c r="P168" s="362"/>
      <c r="Y168" s="222"/>
      <c r="AA168" s="375"/>
      <c r="AB168" s="376"/>
      <c r="AC168" s="377"/>
      <c r="AD168" s="376"/>
      <c r="AE168" s="378"/>
    </row>
    <row r="169" s="225" customFormat="1" spans="4:31">
      <c r="D169" s="347"/>
      <c r="E169" s="348"/>
      <c r="F169" s="348"/>
      <c r="H169" s="349"/>
      <c r="I169" s="348"/>
      <c r="J169" s="348"/>
      <c r="K169" s="348"/>
      <c r="L169" s="361"/>
      <c r="M169" s="348"/>
      <c r="N169" s="361"/>
      <c r="O169" s="348"/>
      <c r="P169" s="362"/>
      <c r="Y169" s="222"/>
      <c r="AA169" s="375"/>
      <c r="AB169" s="376"/>
      <c r="AC169" s="377"/>
      <c r="AD169" s="376"/>
      <c r="AE169" s="378"/>
    </row>
    <row r="170" s="225" customFormat="1" spans="4:31">
      <c r="D170" s="347"/>
      <c r="E170" s="348"/>
      <c r="F170" s="348"/>
      <c r="H170" s="349"/>
      <c r="I170" s="348"/>
      <c r="J170" s="348"/>
      <c r="K170" s="348"/>
      <c r="L170" s="361"/>
      <c r="M170" s="348"/>
      <c r="N170" s="361"/>
      <c r="O170" s="348"/>
      <c r="P170" s="362"/>
      <c r="Y170" s="222"/>
      <c r="AA170" s="375"/>
      <c r="AB170" s="376"/>
      <c r="AC170" s="377"/>
      <c r="AD170" s="376"/>
      <c r="AE170" s="378"/>
    </row>
    <row r="171" s="225" customFormat="1" spans="4:31">
      <c r="D171" s="347"/>
      <c r="E171" s="348"/>
      <c r="F171" s="348"/>
      <c r="H171" s="349"/>
      <c r="I171" s="348"/>
      <c r="J171" s="348"/>
      <c r="K171" s="348"/>
      <c r="L171" s="361"/>
      <c r="M171" s="348"/>
      <c r="N171" s="361"/>
      <c r="O171" s="348"/>
      <c r="P171" s="362"/>
      <c r="Y171" s="222"/>
      <c r="AA171" s="375"/>
      <c r="AB171" s="376"/>
      <c r="AC171" s="377"/>
      <c r="AD171" s="376"/>
      <c r="AE171" s="378"/>
    </row>
    <row r="172" s="225" customFormat="1" spans="4:31">
      <c r="D172" s="347"/>
      <c r="E172" s="348"/>
      <c r="F172" s="348"/>
      <c r="H172" s="349"/>
      <c r="I172" s="348"/>
      <c r="J172" s="348"/>
      <c r="K172" s="348"/>
      <c r="L172" s="361"/>
      <c r="M172" s="348"/>
      <c r="N172" s="361"/>
      <c r="O172" s="348"/>
      <c r="P172" s="362"/>
      <c r="Y172" s="222"/>
      <c r="AA172" s="375"/>
      <c r="AB172" s="376"/>
      <c r="AC172" s="377"/>
      <c r="AD172" s="376"/>
      <c r="AE172" s="378"/>
    </row>
    <row r="173" s="225" customFormat="1" spans="4:31">
      <c r="D173" s="347"/>
      <c r="E173" s="348"/>
      <c r="F173" s="348"/>
      <c r="H173" s="349"/>
      <c r="I173" s="348"/>
      <c r="J173" s="348"/>
      <c r="K173" s="348"/>
      <c r="L173" s="361"/>
      <c r="M173" s="348"/>
      <c r="N173" s="361"/>
      <c r="O173" s="348"/>
      <c r="P173" s="362"/>
      <c r="Y173" s="222"/>
      <c r="AA173" s="375"/>
      <c r="AB173" s="376"/>
      <c r="AC173" s="377"/>
      <c r="AD173" s="376"/>
      <c r="AE173" s="378"/>
    </row>
    <row r="174" s="225" customFormat="1" spans="4:31">
      <c r="D174" s="347"/>
      <c r="E174" s="348"/>
      <c r="F174" s="348"/>
      <c r="H174" s="349"/>
      <c r="I174" s="348"/>
      <c r="J174" s="348"/>
      <c r="K174" s="348"/>
      <c r="L174" s="361"/>
      <c r="M174" s="348"/>
      <c r="N174" s="361"/>
      <c r="O174" s="348"/>
      <c r="P174" s="362"/>
      <c r="Y174" s="222"/>
      <c r="AA174" s="375"/>
      <c r="AB174" s="376"/>
      <c r="AC174" s="377"/>
      <c r="AD174" s="376"/>
      <c r="AE174" s="378"/>
    </row>
    <row r="175" s="225" customFormat="1" spans="4:31">
      <c r="D175" s="347"/>
      <c r="E175" s="348"/>
      <c r="F175" s="348"/>
      <c r="H175" s="349"/>
      <c r="I175" s="348"/>
      <c r="J175" s="348"/>
      <c r="K175" s="348"/>
      <c r="L175" s="361"/>
      <c r="M175" s="348"/>
      <c r="N175" s="361"/>
      <c r="O175" s="348"/>
      <c r="P175" s="362"/>
      <c r="Y175" s="222"/>
      <c r="AA175" s="375"/>
      <c r="AB175" s="376"/>
      <c r="AC175" s="377"/>
      <c r="AD175" s="376"/>
      <c r="AE175" s="378"/>
    </row>
    <row r="176" s="225" customFormat="1" spans="4:31">
      <c r="D176" s="347"/>
      <c r="E176" s="348"/>
      <c r="F176" s="348"/>
      <c r="H176" s="349"/>
      <c r="I176" s="348"/>
      <c r="J176" s="348"/>
      <c r="K176" s="348"/>
      <c r="L176" s="361"/>
      <c r="M176" s="348"/>
      <c r="N176" s="361"/>
      <c r="O176" s="348"/>
      <c r="P176" s="362"/>
      <c r="Y176" s="222"/>
      <c r="AA176" s="375"/>
      <c r="AB176" s="376"/>
      <c r="AC176" s="377"/>
      <c r="AD176" s="376"/>
      <c r="AE176" s="378"/>
    </row>
    <row r="177" s="225" customFormat="1" spans="4:31">
      <c r="D177" s="347"/>
      <c r="E177" s="348"/>
      <c r="F177" s="348"/>
      <c r="H177" s="349"/>
      <c r="I177" s="348"/>
      <c r="J177" s="348"/>
      <c r="K177" s="348"/>
      <c r="L177" s="361"/>
      <c r="M177" s="348"/>
      <c r="N177" s="361"/>
      <c r="O177" s="348"/>
      <c r="P177" s="362"/>
      <c r="Y177" s="222"/>
      <c r="AA177" s="375"/>
      <c r="AB177" s="376"/>
      <c r="AC177" s="377"/>
      <c r="AD177" s="376"/>
      <c r="AE177" s="378"/>
    </row>
    <row r="178" s="225" customFormat="1" spans="4:31">
      <c r="D178" s="347"/>
      <c r="E178" s="348"/>
      <c r="F178" s="348"/>
      <c r="H178" s="349"/>
      <c r="I178" s="348"/>
      <c r="J178" s="348"/>
      <c r="K178" s="348"/>
      <c r="L178" s="361"/>
      <c r="M178" s="348"/>
      <c r="N178" s="361"/>
      <c r="O178" s="348"/>
      <c r="P178" s="362"/>
      <c r="Y178" s="222"/>
      <c r="AA178" s="375"/>
      <c r="AB178" s="376"/>
      <c r="AC178" s="377"/>
      <c r="AD178" s="376"/>
      <c r="AE178" s="378"/>
    </row>
    <row r="179" s="225" customFormat="1" spans="4:31">
      <c r="D179" s="347"/>
      <c r="E179" s="348"/>
      <c r="F179" s="348"/>
      <c r="H179" s="349"/>
      <c r="I179" s="348"/>
      <c r="J179" s="348"/>
      <c r="K179" s="348"/>
      <c r="L179" s="361"/>
      <c r="M179" s="348"/>
      <c r="N179" s="361"/>
      <c r="O179" s="348"/>
      <c r="P179" s="362"/>
      <c r="Y179" s="222"/>
      <c r="AA179" s="375"/>
      <c r="AB179" s="376"/>
      <c r="AC179" s="377"/>
      <c r="AD179" s="376"/>
      <c r="AE179" s="378"/>
    </row>
    <row r="180" s="225" customFormat="1" spans="4:31">
      <c r="D180" s="347"/>
      <c r="E180" s="348"/>
      <c r="F180" s="348"/>
      <c r="H180" s="349"/>
      <c r="I180" s="348"/>
      <c r="J180" s="348"/>
      <c r="K180" s="348"/>
      <c r="L180" s="361"/>
      <c r="M180" s="348"/>
      <c r="N180" s="361"/>
      <c r="O180" s="348"/>
      <c r="P180" s="362"/>
      <c r="Y180" s="222"/>
      <c r="AA180" s="375"/>
      <c r="AB180" s="376"/>
      <c r="AC180" s="377"/>
      <c r="AD180" s="376"/>
      <c r="AE180" s="378"/>
    </row>
    <row r="181" s="225" customFormat="1" spans="4:31">
      <c r="D181" s="347"/>
      <c r="E181" s="348"/>
      <c r="F181" s="348"/>
      <c r="H181" s="349"/>
      <c r="I181" s="348"/>
      <c r="J181" s="348"/>
      <c r="K181" s="348"/>
      <c r="L181" s="361"/>
      <c r="M181" s="348"/>
      <c r="N181" s="361"/>
      <c r="O181" s="348"/>
      <c r="P181" s="362"/>
      <c r="Y181" s="222"/>
      <c r="AA181" s="375"/>
      <c r="AB181" s="376"/>
      <c r="AC181" s="377"/>
      <c r="AD181" s="376"/>
      <c r="AE181" s="378"/>
    </row>
    <row r="182" s="225" customFormat="1" spans="4:31">
      <c r="D182" s="347"/>
      <c r="E182" s="348"/>
      <c r="F182" s="348"/>
      <c r="H182" s="349"/>
      <c r="I182" s="348"/>
      <c r="J182" s="348"/>
      <c r="K182" s="348"/>
      <c r="L182" s="361"/>
      <c r="M182" s="348"/>
      <c r="N182" s="361"/>
      <c r="O182" s="348"/>
      <c r="P182" s="362"/>
      <c r="Y182" s="222"/>
      <c r="AA182" s="375"/>
      <c r="AB182" s="376"/>
      <c r="AC182" s="377"/>
      <c r="AD182" s="376"/>
      <c r="AE182" s="378"/>
    </row>
    <row r="183" s="225" customFormat="1" spans="4:31">
      <c r="D183" s="347"/>
      <c r="E183" s="348"/>
      <c r="F183" s="348"/>
      <c r="H183" s="349"/>
      <c r="I183" s="348"/>
      <c r="J183" s="348"/>
      <c r="K183" s="348"/>
      <c r="L183" s="361"/>
      <c r="M183" s="348"/>
      <c r="N183" s="361"/>
      <c r="O183" s="348"/>
      <c r="P183" s="362"/>
      <c r="Y183" s="222"/>
      <c r="AA183" s="375"/>
      <c r="AB183" s="376"/>
      <c r="AC183" s="377"/>
      <c r="AD183" s="376"/>
      <c r="AE183" s="378"/>
    </row>
    <row r="184" s="225" customFormat="1" spans="4:31">
      <c r="D184" s="347"/>
      <c r="E184" s="348"/>
      <c r="F184" s="348"/>
      <c r="H184" s="349"/>
      <c r="I184" s="348"/>
      <c r="J184" s="348"/>
      <c r="K184" s="348"/>
      <c r="L184" s="361"/>
      <c r="M184" s="348"/>
      <c r="N184" s="361"/>
      <c r="O184" s="348"/>
      <c r="P184" s="362"/>
      <c r="Y184" s="222"/>
      <c r="AA184" s="375"/>
      <c r="AB184" s="376"/>
      <c r="AC184" s="377"/>
      <c r="AD184" s="376"/>
      <c r="AE184" s="378"/>
    </row>
    <row r="185" s="225" customFormat="1" spans="4:31">
      <c r="D185" s="347"/>
      <c r="E185" s="348"/>
      <c r="F185" s="348"/>
      <c r="H185" s="349"/>
      <c r="I185" s="348"/>
      <c r="J185" s="348"/>
      <c r="K185" s="348"/>
      <c r="L185" s="361"/>
      <c r="M185" s="348"/>
      <c r="N185" s="361"/>
      <c r="O185" s="348"/>
      <c r="P185" s="362"/>
      <c r="Y185" s="222"/>
      <c r="AA185" s="375"/>
      <c r="AB185" s="376"/>
      <c r="AC185" s="377"/>
      <c r="AD185" s="376"/>
      <c r="AE185" s="378"/>
    </row>
    <row r="186" s="225" customFormat="1" spans="4:31">
      <c r="D186" s="347"/>
      <c r="E186" s="348"/>
      <c r="F186" s="348"/>
      <c r="H186" s="349"/>
      <c r="I186" s="348"/>
      <c r="J186" s="348"/>
      <c r="K186" s="348"/>
      <c r="L186" s="361"/>
      <c r="M186" s="348"/>
      <c r="N186" s="361"/>
      <c r="O186" s="348"/>
      <c r="P186" s="362"/>
      <c r="Y186" s="222"/>
      <c r="AA186" s="375"/>
      <c r="AB186" s="376"/>
      <c r="AC186" s="377"/>
      <c r="AD186" s="376"/>
      <c r="AE186" s="378"/>
    </row>
    <row r="187" s="225" customFormat="1" spans="4:31">
      <c r="D187" s="347"/>
      <c r="E187" s="348"/>
      <c r="F187" s="348"/>
      <c r="H187" s="349"/>
      <c r="I187" s="348"/>
      <c r="J187" s="348"/>
      <c r="K187" s="348"/>
      <c r="L187" s="361"/>
      <c r="M187" s="348"/>
      <c r="N187" s="361"/>
      <c r="O187" s="348"/>
      <c r="P187" s="362"/>
      <c r="Y187" s="222"/>
      <c r="AA187" s="375"/>
      <c r="AB187" s="376"/>
      <c r="AC187" s="377"/>
      <c r="AD187" s="376"/>
      <c r="AE187" s="378"/>
    </row>
    <row r="188" s="225" customFormat="1" spans="4:31">
      <c r="D188" s="347"/>
      <c r="E188" s="348"/>
      <c r="F188" s="348"/>
      <c r="H188" s="349"/>
      <c r="I188" s="348"/>
      <c r="J188" s="348"/>
      <c r="K188" s="348"/>
      <c r="L188" s="361"/>
      <c r="M188" s="348"/>
      <c r="N188" s="361"/>
      <c r="O188" s="348"/>
      <c r="P188" s="362"/>
      <c r="Y188" s="222"/>
      <c r="AA188" s="375"/>
      <c r="AB188" s="376"/>
      <c r="AC188" s="377"/>
      <c r="AD188" s="376"/>
      <c r="AE188" s="378"/>
    </row>
    <row r="189" s="225" customFormat="1" spans="4:31">
      <c r="D189" s="347"/>
      <c r="E189" s="348"/>
      <c r="F189" s="348"/>
      <c r="H189" s="349"/>
      <c r="I189" s="348"/>
      <c r="J189" s="348"/>
      <c r="K189" s="348"/>
      <c r="L189" s="361"/>
      <c r="M189" s="348"/>
      <c r="N189" s="361"/>
      <c r="O189" s="348"/>
      <c r="P189" s="362"/>
      <c r="Y189" s="222"/>
      <c r="AA189" s="375"/>
      <c r="AB189" s="376"/>
      <c r="AC189" s="377"/>
      <c r="AD189" s="376"/>
      <c r="AE189" s="378"/>
    </row>
    <row r="190" s="225" customFormat="1" spans="4:31">
      <c r="D190" s="347"/>
      <c r="E190" s="348"/>
      <c r="F190" s="348"/>
      <c r="H190" s="349"/>
      <c r="I190" s="348"/>
      <c r="J190" s="348"/>
      <c r="K190" s="348"/>
      <c r="L190" s="361"/>
      <c r="M190" s="348"/>
      <c r="N190" s="361"/>
      <c r="O190" s="348"/>
      <c r="P190" s="362"/>
      <c r="Y190" s="222"/>
      <c r="AA190" s="375"/>
      <c r="AB190" s="376"/>
      <c r="AC190" s="377"/>
      <c r="AD190" s="376"/>
      <c r="AE190" s="378"/>
    </row>
    <row r="191" s="225" customFormat="1" spans="4:31">
      <c r="D191" s="347"/>
      <c r="E191" s="348"/>
      <c r="F191" s="348"/>
      <c r="H191" s="349"/>
      <c r="I191" s="348"/>
      <c r="J191" s="348"/>
      <c r="K191" s="348"/>
      <c r="L191" s="361"/>
      <c r="M191" s="348"/>
      <c r="N191" s="361"/>
      <c r="O191" s="348"/>
      <c r="P191" s="362"/>
      <c r="Y191" s="222"/>
      <c r="AA191" s="375"/>
      <c r="AB191" s="376"/>
      <c r="AC191" s="377"/>
      <c r="AD191" s="376"/>
      <c r="AE191" s="378"/>
    </row>
    <row r="192" s="225" customFormat="1" spans="4:31">
      <c r="D192" s="347"/>
      <c r="E192" s="348"/>
      <c r="F192" s="348"/>
      <c r="H192" s="349"/>
      <c r="I192" s="348"/>
      <c r="J192" s="348"/>
      <c r="K192" s="348"/>
      <c r="L192" s="361"/>
      <c r="M192" s="348"/>
      <c r="N192" s="361"/>
      <c r="O192" s="348"/>
      <c r="P192" s="362"/>
      <c r="Y192" s="222"/>
      <c r="AA192" s="375"/>
      <c r="AB192" s="376"/>
      <c r="AC192" s="377"/>
      <c r="AD192" s="376"/>
      <c r="AE192" s="378"/>
    </row>
    <row r="193" s="225" customFormat="1" spans="4:31">
      <c r="D193" s="347"/>
      <c r="E193" s="348"/>
      <c r="F193" s="348"/>
      <c r="H193" s="349"/>
      <c r="I193" s="348"/>
      <c r="J193" s="348"/>
      <c r="K193" s="348"/>
      <c r="L193" s="361"/>
      <c r="M193" s="348"/>
      <c r="N193" s="361"/>
      <c r="O193" s="348"/>
      <c r="P193" s="362"/>
      <c r="Y193" s="222"/>
      <c r="AA193" s="375"/>
      <c r="AB193" s="376"/>
      <c r="AC193" s="377"/>
      <c r="AD193" s="376"/>
      <c r="AE193" s="378"/>
    </row>
    <row r="194" s="225" customFormat="1" spans="4:31">
      <c r="D194" s="347"/>
      <c r="E194" s="348"/>
      <c r="F194" s="348"/>
      <c r="H194" s="349"/>
      <c r="I194" s="348"/>
      <c r="J194" s="348"/>
      <c r="K194" s="348"/>
      <c r="L194" s="361"/>
      <c r="M194" s="348"/>
      <c r="N194" s="361"/>
      <c r="O194" s="348"/>
      <c r="P194" s="362"/>
      <c r="Y194" s="222"/>
      <c r="AA194" s="375"/>
      <c r="AB194" s="376"/>
      <c r="AC194" s="377"/>
      <c r="AD194" s="376"/>
      <c r="AE194" s="378"/>
    </row>
    <row r="195" s="225" customFormat="1" spans="4:31">
      <c r="D195" s="347"/>
      <c r="E195" s="348"/>
      <c r="F195" s="348"/>
      <c r="H195" s="349"/>
      <c r="I195" s="348"/>
      <c r="J195" s="348"/>
      <c r="K195" s="348"/>
      <c r="L195" s="361"/>
      <c r="M195" s="348"/>
      <c r="N195" s="361"/>
      <c r="O195" s="348"/>
      <c r="P195" s="362"/>
      <c r="Y195" s="222"/>
      <c r="AA195" s="375"/>
      <c r="AB195" s="376"/>
      <c r="AC195" s="377"/>
      <c r="AD195" s="376"/>
      <c r="AE195" s="378"/>
    </row>
    <row r="196" s="225" customFormat="1" spans="4:31">
      <c r="D196" s="347"/>
      <c r="E196" s="348"/>
      <c r="F196" s="348"/>
      <c r="H196" s="349"/>
      <c r="I196" s="348"/>
      <c r="J196" s="348"/>
      <c r="K196" s="348"/>
      <c r="L196" s="361"/>
      <c r="M196" s="348"/>
      <c r="N196" s="361"/>
      <c r="O196" s="348"/>
      <c r="P196" s="362"/>
      <c r="Y196" s="222"/>
      <c r="AA196" s="375"/>
      <c r="AB196" s="376"/>
      <c r="AC196" s="377"/>
      <c r="AD196" s="376"/>
      <c r="AE196" s="378"/>
    </row>
    <row r="197" s="225" customFormat="1" spans="4:31">
      <c r="D197" s="347"/>
      <c r="E197" s="348"/>
      <c r="F197" s="348"/>
      <c r="H197" s="349"/>
      <c r="I197" s="348"/>
      <c r="J197" s="348"/>
      <c r="K197" s="348"/>
      <c r="L197" s="361"/>
      <c r="M197" s="348"/>
      <c r="N197" s="361"/>
      <c r="O197" s="348"/>
      <c r="P197" s="362"/>
      <c r="Y197" s="222"/>
      <c r="AA197" s="375"/>
      <c r="AB197" s="376"/>
      <c r="AC197" s="377"/>
      <c r="AD197" s="376"/>
      <c r="AE197" s="378"/>
    </row>
    <row r="198" s="225" customFormat="1" spans="4:31">
      <c r="D198" s="347"/>
      <c r="E198" s="348"/>
      <c r="F198" s="348"/>
      <c r="H198" s="349"/>
      <c r="I198" s="348"/>
      <c r="J198" s="348"/>
      <c r="K198" s="348"/>
      <c r="L198" s="361"/>
      <c r="M198" s="348"/>
      <c r="N198" s="361"/>
      <c r="O198" s="348"/>
      <c r="P198" s="362"/>
      <c r="Y198" s="222"/>
      <c r="AA198" s="375"/>
      <c r="AB198" s="376"/>
      <c r="AC198" s="377"/>
      <c r="AD198" s="376"/>
      <c r="AE198" s="378"/>
    </row>
    <row r="199" s="225" customFormat="1" spans="4:31">
      <c r="D199" s="347"/>
      <c r="E199" s="348"/>
      <c r="F199" s="348"/>
      <c r="H199" s="349"/>
      <c r="I199" s="348"/>
      <c r="J199" s="348"/>
      <c r="K199" s="348"/>
      <c r="L199" s="361"/>
      <c r="M199" s="348"/>
      <c r="N199" s="361"/>
      <c r="O199" s="348"/>
      <c r="P199" s="362"/>
      <c r="Y199" s="222"/>
      <c r="AA199" s="375"/>
      <c r="AB199" s="376"/>
      <c r="AC199" s="377"/>
      <c r="AD199" s="376"/>
      <c r="AE199" s="378"/>
    </row>
    <row r="200" s="225" customFormat="1" spans="4:31">
      <c r="D200" s="347"/>
      <c r="E200" s="348"/>
      <c r="F200" s="348"/>
      <c r="H200" s="349"/>
      <c r="I200" s="348"/>
      <c r="J200" s="348"/>
      <c r="K200" s="348"/>
      <c r="L200" s="361"/>
      <c r="M200" s="348"/>
      <c r="N200" s="361"/>
      <c r="O200" s="348"/>
      <c r="P200" s="362"/>
      <c r="Y200" s="222"/>
      <c r="AA200" s="375"/>
      <c r="AB200" s="376"/>
      <c r="AC200" s="377"/>
      <c r="AD200" s="376"/>
      <c r="AE200" s="378"/>
    </row>
    <row r="201" s="225" customFormat="1" spans="4:31">
      <c r="D201" s="347"/>
      <c r="E201" s="348"/>
      <c r="F201" s="348"/>
      <c r="H201" s="349"/>
      <c r="I201" s="348"/>
      <c r="J201" s="348"/>
      <c r="K201" s="348"/>
      <c r="L201" s="361"/>
      <c r="M201" s="348"/>
      <c r="N201" s="361"/>
      <c r="O201" s="348"/>
      <c r="P201" s="362"/>
      <c r="Y201" s="222"/>
      <c r="AA201" s="375"/>
      <c r="AB201" s="376"/>
      <c r="AC201" s="377"/>
      <c r="AD201" s="376"/>
      <c r="AE201" s="378"/>
    </row>
    <row r="202" s="225" customFormat="1" spans="4:31">
      <c r="D202" s="347"/>
      <c r="E202" s="348"/>
      <c r="F202" s="348"/>
      <c r="H202" s="349"/>
      <c r="I202" s="348"/>
      <c r="J202" s="348"/>
      <c r="K202" s="348"/>
      <c r="L202" s="361"/>
      <c r="M202" s="348"/>
      <c r="N202" s="361"/>
      <c r="O202" s="348"/>
      <c r="P202" s="362"/>
      <c r="Y202" s="222"/>
      <c r="AA202" s="375"/>
      <c r="AB202" s="376"/>
      <c r="AC202" s="377"/>
      <c r="AD202" s="376"/>
      <c r="AE202" s="378"/>
    </row>
    <row r="203" s="225" customFormat="1" spans="4:31">
      <c r="D203" s="347"/>
      <c r="E203" s="348"/>
      <c r="F203" s="348"/>
      <c r="H203" s="349"/>
      <c r="I203" s="348"/>
      <c r="J203" s="348"/>
      <c r="K203" s="348"/>
      <c r="L203" s="361"/>
      <c r="M203" s="348"/>
      <c r="N203" s="361"/>
      <c r="O203" s="348"/>
      <c r="P203" s="362"/>
      <c r="Y203" s="222"/>
      <c r="AA203" s="375"/>
      <c r="AB203" s="376"/>
      <c r="AC203" s="377"/>
      <c r="AD203" s="376"/>
      <c r="AE203" s="378"/>
    </row>
    <row r="204" s="225" customFormat="1" spans="4:31">
      <c r="D204" s="347"/>
      <c r="E204" s="348"/>
      <c r="F204" s="348"/>
      <c r="H204" s="349"/>
      <c r="I204" s="348"/>
      <c r="J204" s="348"/>
      <c r="K204" s="348"/>
      <c r="L204" s="361"/>
      <c r="M204" s="348"/>
      <c r="N204" s="361"/>
      <c r="O204" s="348"/>
      <c r="P204" s="362"/>
      <c r="Y204" s="222"/>
      <c r="AA204" s="375"/>
      <c r="AB204" s="376"/>
      <c r="AC204" s="377"/>
      <c r="AD204" s="376"/>
      <c r="AE204" s="378"/>
    </row>
    <row r="205" s="225" customFormat="1" spans="4:31">
      <c r="D205" s="347"/>
      <c r="E205" s="348"/>
      <c r="F205" s="348"/>
      <c r="H205" s="349"/>
      <c r="I205" s="348"/>
      <c r="J205" s="348"/>
      <c r="K205" s="348"/>
      <c r="L205" s="361"/>
      <c r="M205" s="348"/>
      <c r="N205" s="361"/>
      <c r="O205" s="348"/>
      <c r="P205" s="362"/>
      <c r="Y205" s="222"/>
      <c r="AA205" s="375"/>
      <c r="AB205" s="376"/>
      <c r="AC205" s="377"/>
      <c r="AD205" s="376"/>
      <c r="AE205" s="378"/>
    </row>
    <row r="206" s="225" customFormat="1" spans="4:31">
      <c r="D206" s="347"/>
      <c r="E206" s="348"/>
      <c r="F206" s="348"/>
      <c r="H206" s="349"/>
      <c r="I206" s="348"/>
      <c r="J206" s="348"/>
      <c r="K206" s="348"/>
      <c r="L206" s="361"/>
      <c r="M206" s="348"/>
      <c r="N206" s="361"/>
      <c r="O206" s="348"/>
      <c r="P206" s="362"/>
      <c r="Y206" s="222"/>
      <c r="AA206" s="375"/>
      <c r="AB206" s="376"/>
      <c r="AC206" s="377"/>
      <c r="AD206" s="376"/>
      <c r="AE206" s="378"/>
    </row>
    <row r="207" s="225" customFormat="1" spans="4:31">
      <c r="D207" s="347"/>
      <c r="E207" s="348"/>
      <c r="F207" s="348"/>
      <c r="H207" s="349"/>
      <c r="I207" s="348"/>
      <c r="J207" s="348"/>
      <c r="K207" s="348"/>
      <c r="L207" s="361"/>
      <c r="M207" s="348"/>
      <c r="N207" s="361"/>
      <c r="O207" s="348"/>
      <c r="P207" s="362"/>
      <c r="Y207" s="222"/>
      <c r="AA207" s="375"/>
      <c r="AB207" s="376"/>
      <c r="AC207" s="377"/>
      <c r="AD207" s="376"/>
      <c r="AE207" s="378"/>
    </row>
    <row r="208" s="225" customFormat="1" spans="4:31">
      <c r="D208" s="347"/>
      <c r="E208" s="348"/>
      <c r="F208" s="348"/>
      <c r="H208" s="349"/>
      <c r="I208" s="348"/>
      <c r="J208" s="348"/>
      <c r="K208" s="348"/>
      <c r="L208" s="361"/>
      <c r="M208" s="348"/>
      <c r="N208" s="361"/>
      <c r="O208" s="348"/>
      <c r="P208" s="362"/>
      <c r="Y208" s="222"/>
      <c r="AA208" s="375"/>
      <c r="AB208" s="376"/>
      <c r="AC208" s="377"/>
      <c r="AD208" s="376"/>
      <c r="AE208" s="378"/>
    </row>
    <row r="209" s="225" customFormat="1" spans="4:31">
      <c r="D209" s="347"/>
      <c r="E209" s="348"/>
      <c r="F209" s="348"/>
      <c r="H209" s="349"/>
      <c r="I209" s="348"/>
      <c r="J209" s="348"/>
      <c r="K209" s="348"/>
      <c r="L209" s="361"/>
      <c r="M209" s="348"/>
      <c r="N209" s="361"/>
      <c r="O209" s="348"/>
      <c r="P209" s="362"/>
      <c r="Y209" s="222"/>
      <c r="AA209" s="375"/>
      <c r="AB209" s="376"/>
      <c r="AC209" s="377"/>
      <c r="AD209" s="376"/>
      <c r="AE209" s="378"/>
    </row>
    <row r="210" s="225" customFormat="1" spans="4:31">
      <c r="D210" s="347"/>
      <c r="E210" s="348"/>
      <c r="F210" s="348"/>
      <c r="H210" s="349"/>
      <c r="I210" s="348"/>
      <c r="J210" s="348"/>
      <c r="K210" s="348"/>
      <c r="L210" s="361"/>
      <c r="M210" s="348"/>
      <c r="N210" s="361"/>
      <c r="O210" s="348"/>
      <c r="P210" s="362"/>
      <c r="Y210" s="222"/>
      <c r="AA210" s="375"/>
      <c r="AB210" s="376"/>
      <c r="AC210" s="377"/>
      <c r="AD210" s="376"/>
      <c r="AE210" s="378"/>
    </row>
    <row r="211" s="225" customFormat="1" spans="4:31">
      <c r="D211" s="347"/>
      <c r="E211" s="348"/>
      <c r="F211" s="348"/>
      <c r="H211" s="349"/>
      <c r="I211" s="348"/>
      <c r="J211" s="348"/>
      <c r="K211" s="348"/>
      <c r="L211" s="361"/>
      <c r="M211" s="348"/>
      <c r="N211" s="361"/>
      <c r="O211" s="348"/>
      <c r="P211" s="362"/>
      <c r="Y211" s="222"/>
      <c r="AA211" s="375"/>
      <c r="AB211" s="376"/>
      <c r="AC211" s="377"/>
      <c r="AD211" s="376"/>
      <c r="AE211" s="378"/>
    </row>
    <row r="212" s="225" customFormat="1" spans="4:31">
      <c r="D212" s="347"/>
      <c r="E212" s="348"/>
      <c r="F212" s="348"/>
      <c r="H212" s="349"/>
      <c r="I212" s="348"/>
      <c r="J212" s="348"/>
      <c r="K212" s="348"/>
      <c r="L212" s="361"/>
      <c r="M212" s="348"/>
      <c r="N212" s="361"/>
      <c r="O212" s="348"/>
      <c r="P212" s="362"/>
      <c r="Y212" s="222"/>
      <c r="AA212" s="375"/>
      <c r="AB212" s="376"/>
      <c r="AC212" s="377"/>
      <c r="AD212" s="376"/>
      <c r="AE212" s="378"/>
    </row>
    <row r="213" s="225" customFormat="1" spans="4:31">
      <c r="D213" s="347"/>
      <c r="E213" s="348"/>
      <c r="F213" s="348"/>
      <c r="H213" s="349"/>
      <c r="I213" s="348"/>
      <c r="J213" s="348"/>
      <c r="K213" s="348"/>
      <c r="L213" s="361"/>
      <c r="M213" s="348"/>
      <c r="N213" s="361"/>
      <c r="O213" s="348"/>
      <c r="P213" s="362"/>
      <c r="Y213" s="222"/>
      <c r="AA213" s="375"/>
      <c r="AB213" s="376"/>
      <c r="AC213" s="377"/>
      <c r="AD213" s="376"/>
      <c r="AE213" s="378"/>
    </row>
    <row r="214" s="225" customFormat="1" spans="4:31">
      <c r="D214" s="347"/>
      <c r="E214" s="348"/>
      <c r="F214" s="348"/>
      <c r="H214" s="349"/>
      <c r="I214" s="348"/>
      <c r="J214" s="348"/>
      <c r="K214" s="348"/>
      <c r="L214" s="361"/>
      <c r="M214" s="348"/>
      <c r="N214" s="361"/>
      <c r="O214" s="348"/>
      <c r="P214" s="362"/>
      <c r="Y214" s="222"/>
      <c r="AA214" s="375"/>
      <c r="AB214" s="376"/>
      <c r="AC214" s="377"/>
      <c r="AD214" s="376"/>
      <c r="AE214" s="378"/>
    </row>
    <row r="215" s="225" customFormat="1" spans="4:31">
      <c r="D215" s="347"/>
      <c r="E215" s="348"/>
      <c r="F215" s="348"/>
      <c r="H215" s="349"/>
      <c r="I215" s="348"/>
      <c r="J215" s="348"/>
      <c r="K215" s="348"/>
      <c r="L215" s="361"/>
      <c r="M215" s="348"/>
      <c r="N215" s="361"/>
      <c r="O215" s="348"/>
      <c r="P215" s="362"/>
      <c r="Y215" s="222"/>
      <c r="AA215" s="375"/>
      <c r="AB215" s="376"/>
      <c r="AC215" s="377"/>
      <c r="AD215" s="376"/>
      <c r="AE215" s="378"/>
    </row>
    <row r="216" s="225" customFormat="1" spans="4:31">
      <c r="D216" s="347"/>
      <c r="E216" s="348"/>
      <c r="F216" s="348"/>
      <c r="H216" s="349"/>
      <c r="I216" s="348"/>
      <c r="J216" s="348"/>
      <c r="K216" s="348"/>
      <c r="L216" s="361"/>
      <c r="M216" s="348"/>
      <c r="N216" s="361"/>
      <c r="O216" s="348"/>
      <c r="P216" s="362"/>
      <c r="Y216" s="222"/>
      <c r="AA216" s="375"/>
      <c r="AB216" s="376"/>
      <c r="AC216" s="377"/>
      <c r="AD216" s="376"/>
      <c r="AE216" s="378"/>
    </row>
    <row r="217" s="225" customFormat="1" spans="4:31">
      <c r="D217" s="347"/>
      <c r="E217" s="348"/>
      <c r="F217" s="348"/>
      <c r="H217" s="349"/>
      <c r="I217" s="348"/>
      <c r="J217" s="348"/>
      <c r="K217" s="348"/>
      <c r="L217" s="361"/>
      <c r="M217" s="348"/>
      <c r="N217" s="361"/>
      <c r="O217" s="348"/>
      <c r="P217" s="362"/>
      <c r="Y217" s="222"/>
      <c r="AA217" s="375"/>
      <c r="AB217" s="376"/>
      <c r="AC217" s="377"/>
      <c r="AD217" s="376"/>
      <c r="AE217" s="378"/>
    </row>
    <row r="218" s="225" customFormat="1" spans="4:31">
      <c r="D218" s="347"/>
      <c r="E218" s="348"/>
      <c r="F218" s="348"/>
      <c r="H218" s="349"/>
      <c r="I218" s="348"/>
      <c r="J218" s="348"/>
      <c r="K218" s="348"/>
      <c r="L218" s="361"/>
      <c r="M218" s="348"/>
      <c r="N218" s="361"/>
      <c r="O218" s="348"/>
      <c r="P218" s="362"/>
      <c r="Y218" s="222"/>
      <c r="AA218" s="375"/>
      <c r="AB218" s="376"/>
      <c r="AC218" s="377"/>
      <c r="AD218" s="376"/>
      <c r="AE218" s="378"/>
    </row>
    <row r="219" s="225" customFormat="1" spans="4:31">
      <c r="D219" s="347"/>
      <c r="E219" s="348"/>
      <c r="F219" s="348"/>
      <c r="H219" s="349"/>
      <c r="I219" s="348"/>
      <c r="J219" s="348"/>
      <c r="K219" s="348"/>
      <c r="L219" s="361"/>
      <c r="M219" s="348"/>
      <c r="N219" s="361"/>
      <c r="O219" s="348"/>
      <c r="P219" s="362"/>
      <c r="Y219" s="222"/>
      <c r="AA219" s="375"/>
      <c r="AB219" s="376"/>
      <c r="AC219" s="377"/>
      <c r="AD219" s="376"/>
      <c r="AE219" s="378"/>
    </row>
    <row r="220" s="225" customFormat="1" spans="4:31">
      <c r="D220" s="347"/>
      <c r="E220" s="348"/>
      <c r="F220" s="348"/>
      <c r="H220" s="349"/>
      <c r="I220" s="348"/>
      <c r="J220" s="348"/>
      <c r="K220" s="348"/>
      <c r="L220" s="361"/>
      <c r="M220" s="348"/>
      <c r="N220" s="361"/>
      <c r="O220" s="348"/>
      <c r="P220" s="362"/>
      <c r="Y220" s="222"/>
      <c r="AA220" s="375"/>
      <c r="AB220" s="376"/>
      <c r="AC220" s="377"/>
      <c r="AD220" s="376"/>
      <c r="AE220" s="378"/>
    </row>
    <row r="221" s="225" customFormat="1" spans="4:31">
      <c r="D221" s="347"/>
      <c r="E221" s="348"/>
      <c r="F221" s="348"/>
      <c r="H221" s="349"/>
      <c r="I221" s="348"/>
      <c r="J221" s="348"/>
      <c r="K221" s="348"/>
      <c r="L221" s="361"/>
      <c r="M221" s="348"/>
      <c r="N221" s="361"/>
      <c r="O221" s="348"/>
      <c r="P221" s="362"/>
      <c r="Y221" s="222"/>
      <c r="AA221" s="375"/>
      <c r="AB221" s="376"/>
      <c r="AC221" s="377"/>
      <c r="AD221" s="376"/>
      <c r="AE221" s="378"/>
    </row>
    <row r="222" s="225" customFormat="1" spans="4:31">
      <c r="D222" s="347"/>
      <c r="E222" s="348"/>
      <c r="F222" s="348"/>
      <c r="H222" s="349"/>
      <c r="I222" s="348"/>
      <c r="J222" s="348"/>
      <c r="K222" s="348"/>
      <c r="L222" s="361"/>
      <c r="M222" s="348"/>
      <c r="N222" s="361"/>
      <c r="O222" s="348"/>
      <c r="P222" s="362"/>
      <c r="Y222" s="222"/>
      <c r="AA222" s="375"/>
      <c r="AB222" s="376"/>
      <c r="AC222" s="377"/>
      <c r="AD222" s="376"/>
      <c r="AE222" s="378"/>
    </row>
    <row r="223" s="225" customFormat="1" spans="4:31">
      <c r="D223" s="347"/>
      <c r="E223" s="348"/>
      <c r="F223" s="348"/>
      <c r="H223" s="349"/>
      <c r="I223" s="348"/>
      <c r="J223" s="348"/>
      <c r="K223" s="348"/>
      <c r="L223" s="361"/>
      <c r="M223" s="348"/>
      <c r="N223" s="361"/>
      <c r="O223" s="348"/>
      <c r="P223" s="362"/>
      <c r="Y223" s="222"/>
      <c r="AA223" s="375"/>
      <c r="AB223" s="376"/>
      <c r="AC223" s="377"/>
      <c r="AD223" s="376"/>
      <c r="AE223" s="378"/>
    </row>
    <row r="224" s="225" customFormat="1" spans="4:31">
      <c r="D224" s="347"/>
      <c r="E224" s="348"/>
      <c r="F224" s="348"/>
      <c r="H224" s="349"/>
      <c r="I224" s="348"/>
      <c r="J224" s="348"/>
      <c r="K224" s="348"/>
      <c r="L224" s="361"/>
      <c r="M224" s="348"/>
      <c r="N224" s="361"/>
      <c r="O224" s="348"/>
      <c r="P224" s="362"/>
      <c r="Y224" s="222"/>
      <c r="AA224" s="375"/>
      <c r="AB224" s="376"/>
      <c r="AC224" s="377"/>
      <c r="AD224" s="376"/>
      <c r="AE224" s="378"/>
    </row>
    <row r="225" s="225" customFormat="1" spans="4:31">
      <c r="D225" s="347"/>
      <c r="E225" s="348"/>
      <c r="F225" s="348"/>
      <c r="H225" s="349"/>
      <c r="I225" s="348"/>
      <c r="J225" s="348"/>
      <c r="K225" s="348"/>
      <c r="L225" s="361"/>
      <c r="M225" s="348"/>
      <c r="N225" s="361"/>
      <c r="O225" s="348"/>
      <c r="P225" s="362"/>
      <c r="Y225" s="222"/>
      <c r="AA225" s="375"/>
      <c r="AB225" s="376"/>
      <c r="AC225" s="377"/>
      <c r="AD225" s="376"/>
      <c r="AE225" s="378"/>
    </row>
    <row r="226" s="225" customFormat="1" spans="4:31">
      <c r="D226" s="347"/>
      <c r="E226" s="348"/>
      <c r="F226" s="348"/>
      <c r="H226" s="349"/>
      <c r="I226" s="348"/>
      <c r="J226" s="348"/>
      <c r="K226" s="348"/>
      <c r="L226" s="361"/>
      <c r="M226" s="348"/>
      <c r="N226" s="361"/>
      <c r="O226" s="348"/>
      <c r="P226" s="362"/>
      <c r="Y226" s="222"/>
      <c r="AA226" s="375"/>
      <c r="AB226" s="376"/>
      <c r="AC226" s="377"/>
      <c r="AD226" s="376"/>
      <c r="AE226" s="378"/>
    </row>
    <row r="227" s="225" customFormat="1" spans="4:31">
      <c r="D227" s="347"/>
      <c r="E227" s="348"/>
      <c r="F227" s="348"/>
      <c r="H227" s="349"/>
      <c r="I227" s="348"/>
      <c r="J227" s="348"/>
      <c r="K227" s="348"/>
      <c r="L227" s="361"/>
      <c r="M227" s="348"/>
      <c r="N227" s="361"/>
      <c r="O227" s="348"/>
      <c r="P227" s="362"/>
      <c r="Y227" s="222"/>
      <c r="AA227" s="375"/>
      <c r="AB227" s="376"/>
      <c r="AC227" s="377"/>
      <c r="AD227" s="376"/>
      <c r="AE227" s="378"/>
    </row>
    <row r="228" s="225" customFormat="1" spans="4:31">
      <c r="D228" s="347"/>
      <c r="E228" s="348"/>
      <c r="F228" s="348"/>
      <c r="H228" s="349"/>
      <c r="I228" s="348"/>
      <c r="J228" s="348"/>
      <c r="K228" s="348"/>
      <c r="L228" s="361"/>
      <c r="M228" s="348"/>
      <c r="N228" s="361"/>
      <c r="O228" s="348"/>
      <c r="P228" s="362"/>
      <c r="Y228" s="222"/>
      <c r="AA228" s="375"/>
      <c r="AB228" s="376"/>
      <c r="AC228" s="377"/>
      <c r="AD228" s="376"/>
      <c r="AE228" s="378"/>
    </row>
    <row r="229" s="225" customFormat="1" spans="4:31">
      <c r="D229" s="347"/>
      <c r="E229" s="348"/>
      <c r="F229" s="348"/>
      <c r="H229" s="349"/>
      <c r="I229" s="348"/>
      <c r="J229" s="348"/>
      <c r="K229" s="348"/>
      <c r="L229" s="361"/>
      <c r="M229" s="348"/>
      <c r="N229" s="361"/>
      <c r="O229" s="348"/>
      <c r="P229" s="362"/>
      <c r="Y229" s="222"/>
      <c r="AA229" s="375"/>
      <c r="AB229" s="376"/>
      <c r="AC229" s="377"/>
      <c r="AD229" s="376"/>
      <c r="AE229" s="378"/>
    </row>
    <row r="230" s="225" customFormat="1" spans="4:31">
      <c r="D230" s="347"/>
      <c r="E230" s="348"/>
      <c r="F230" s="348"/>
      <c r="H230" s="349"/>
      <c r="I230" s="348"/>
      <c r="J230" s="348"/>
      <c r="K230" s="348"/>
      <c r="L230" s="361"/>
      <c r="M230" s="348"/>
      <c r="N230" s="361"/>
      <c r="O230" s="348"/>
      <c r="P230" s="362"/>
      <c r="Y230" s="222"/>
      <c r="AA230" s="375"/>
      <c r="AB230" s="376"/>
      <c r="AC230" s="377"/>
      <c r="AD230" s="376"/>
      <c r="AE230" s="378"/>
    </row>
    <row r="231" s="225" customFormat="1" spans="4:31">
      <c r="D231" s="347"/>
      <c r="E231" s="348"/>
      <c r="F231" s="348"/>
      <c r="H231" s="349"/>
      <c r="I231" s="348"/>
      <c r="J231" s="348"/>
      <c r="K231" s="348"/>
      <c r="L231" s="361"/>
      <c r="M231" s="348"/>
      <c r="N231" s="361"/>
      <c r="O231" s="348"/>
      <c r="P231" s="362"/>
      <c r="Y231" s="222"/>
      <c r="AA231" s="375"/>
      <c r="AB231" s="376"/>
      <c r="AC231" s="377"/>
      <c r="AD231" s="376"/>
      <c r="AE231" s="378"/>
    </row>
    <row r="232" s="225" customFormat="1" spans="4:31">
      <c r="D232" s="347"/>
      <c r="E232" s="348"/>
      <c r="F232" s="348"/>
      <c r="H232" s="349"/>
      <c r="I232" s="348"/>
      <c r="J232" s="348"/>
      <c r="K232" s="348"/>
      <c r="L232" s="361"/>
      <c r="M232" s="348"/>
      <c r="N232" s="361"/>
      <c r="O232" s="348"/>
      <c r="P232" s="362"/>
      <c r="Y232" s="222"/>
      <c r="AA232" s="375"/>
      <c r="AB232" s="376"/>
      <c r="AC232" s="377"/>
      <c r="AD232" s="376"/>
      <c r="AE232" s="378"/>
    </row>
    <row r="233" s="225" customFormat="1" spans="4:31">
      <c r="D233" s="347"/>
      <c r="E233" s="348"/>
      <c r="F233" s="348"/>
      <c r="H233" s="349"/>
      <c r="I233" s="348"/>
      <c r="J233" s="348"/>
      <c r="K233" s="348"/>
      <c r="L233" s="361"/>
      <c r="M233" s="348"/>
      <c r="N233" s="361"/>
      <c r="O233" s="348"/>
      <c r="P233" s="362"/>
      <c r="Y233" s="222"/>
      <c r="AA233" s="375"/>
      <c r="AB233" s="376"/>
      <c r="AC233" s="377"/>
      <c r="AD233" s="376"/>
      <c r="AE233" s="378"/>
    </row>
    <row r="234" s="225" customFormat="1" spans="4:31">
      <c r="D234" s="347"/>
      <c r="E234" s="348"/>
      <c r="F234" s="348"/>
      <c r="H234" s="349"/>
      <c r="I234" s="348"/>
      <c r="J234" s="348"/>
      <c r="K234" s="348"/>
      <c r="L234" s="361"/>
      <c r="M234" s="348"/>
      <c r="N234" s="361"/>
      <c r="O234" s="348"/>
      <c r="P234" s="362"/>
      <c r="Y234" s="222"/>
      <c r="AA234" s="375"/>
      <c r="AB234" s="376"/>
      <c r="AC234" s="377"/>
      <c r="AD234" s="376"/>
      <c r="AE234" s="378"/>
    </row>
    <row r="235" s="225" customFormat="1" spans="4:31">
      <c r="D235" s="347"/>
      <c r="E235" s="348"/>
      <c r="F235" s="348"/>
      <c r="H235" s="349"/>
      <c r="I235" s="348"/>
      <c r="J235" s="348"/>
      <c r="K235" s="348"/>
      <c r="L235" s="361"/>
      <c r="M235" s="348"/>
      <c r="N235" s="361"/>
      <c r="O235" s="348"/>
      <c r="P235" s="362"/>
      <c r="Y235" s="222"/>
      <c r="AA235" s="375"/>
      <c r="AB235" s="376"/>
      <c r="AC235" s="377"/>
      <c r="AD235" s="376"/>
      <c r="AE235" s="378"/>
    </row>
    <row r="236" s="225" customFormat="1" spans="4:31">
      <c r="D236" s="347"/>
      <c r="E236" s="348"/>
      <c r="F236" s="348"/>
      <c r="H236" s="349"/>
      <c r="I236" s="348"/>
      <c r="J236" s="348"/>
      <c r="K236" s="348"/>
      <c r="L236" s="361"/>
      <c r="M236" s="348"/>
      <c r="N236" s="361"/>
      <c r="O236" s="348"/>
      <c r="P236" s="362"/>
      <c r="Y236" s="222"/>
      <c r="AA236" s="375"/>
      <c r="AB236" s="376"/>
      <c r="AC236" s="377"/>
      <c r="AD236" s="376"/>
      <c r="AE236" s="378"/>
    </row>
    <row r="237" s="225" customFormat="1" spans="4:31">
      <c r="D237" s="347"/>
      <c r="E237" s="348"/>
      <c r="F237" s="348"/>
      <c r="H237" s="349"/>
      <c r="I237" s="348"/>
      <c r="J237" s="348"/>
      <c r="K237" s="348"/>
      <c r="L237" s="361"/>
      <c r="M237" s="348"/>
      <c r="N237" s="361"/>
      <c r="O237" s="348"/>
      <c r="P237" s="362"/>
      <c r="Y237" s="222"/>
      <c r="AA237" s="375"/>
      <c r="AB237" s="376"/>
      <c r="AC237" s="377"/>
      <c r="AD237" s="376"/>
      <c r="AE237" s="378"/>
    </row>
    <row r="238" s="225" customFormat="1" spans="4:31">
      <c r="D238" s="347"/>
      <c r="E238" s="348"/>
      <c r="F238" s="348"/>
      <c r="H238" s="349"/>
      <c r="I238" s="348"/>
      <c r="J238" s="348"/>
      <c r="K238" s="348"/>
      <c r="L238" s="361"/>
      <c r="M238" s="348"/>
      <c r="N238" s="361"/>
      <c r="O238" s="348"/>
      <c r="P238" s="362"/>
      <c r="Y238" s="222"/>
      <c r="AA238" s="375"/>
      <c r="AB238" s="376"/>
      <c r="AC238" s="377"/>
      <c r="AD238" s="376"/>
      <c r="AE238" s="378"/>
    </row>
    <row r="239" s="225" customFormat="1" spans="4:31">
      <c r="D239" s="347"/>
      <c r="E239" s="348"/>
      <c r="F239" s="348"/>
      <c r="H239" s="349"/>
      <c r="I239" s="348"/>
      <c r="J239" s="348"/>
      <c r="K239" s="348"/>
      <c r="L239" s="361"/>
      <c r="M239" s="348"/>
      <c r="N239" s="361"/>
      <c r="O239" s="348"/>
      <c r="P239" s="362"/>
      <c r="Y239" s="222"/>
      <c r="AA239" s="375"/>
      <c r="AB239" s="376"/>
      <c r="AC239" s="377"/>
      <c r="AD239" s="376"/>
      <c r="AE239" s="378"/>
    </row>
    <row r="240" s="225" customFormat="1" spans="4:31">
      <c r="D240" s="347"/>
      <c r="E240" s="348"/>
      <c r="F240" s="348"/>
      <c r="H240" s="349"/>
      <c r="I240" s="348"/>
      <c r="J240" s="348"/>
      <c r="K240" s="348"/>
      <c r="L240" s="361"/>
      <c r="M240" s="348"/>
      <c r="N240" s="361"/>
      <c r="O240" s="348"/>
      <c r="P240" s="362"/>
      <c r="Y240" s="222"/>
      <c r="AA240" s="375"/>
      <c r="AB240" s="376"/>
      <c r="AC240" s="377"/>
      <c r="AD240" s="376"/>
      <c r="AE240" s="378"/>
    </row>
    <row r="241" s="225" customFormat="1" spans="4:31">
      <c r="D241" s="347"/>
      <c r="E241" s="348"/>
      <c r="F241" s="348"/>
      <c r="H241" s="349"/>
      <c r="I241" s="348"/>
      <c r="J241" s="348"/>
      <c r="K241" s="348"/>
      <c r="L241" s="361"/>
      <c r="M241" s="348"/>
      <c r="N241" s="361"/>
      <c r="O241" s="348"/>
      <c r="P241" s="362"/>
      <c r="Y241" s="222"/>
      <c r="AA241" s="375"/>
      <c r="AB241" s="376"/>
      <c r="AC241" s="377"/>
      <c r="AD241" s="376"/>
      <c r="AE241" s="378"/>
    </row>
    <row r="242" s="225" customFormat="1" spans="4:31">
      <c r="D242" s="347"/>
      <c r="E242" s="348"/>
      <c r="F242" s="348"/>
      <c r="H242" s="349"/>
      <c r="I242" s="348"/>
      <c r="J242" s="348"/>
      <c r="K242" s="348"/>
      <c r="L242" s="361"/>
      <c r="M242" s="348"/>
      <c r="N242" s="361"/>
      <c r="O242" s="348"/>
      <c r="P242" s="362"/>
      <c r="Y242" s="222"/>
      <c r="AA242" s="375"/>
      <c r="AB242" s="376"/>
      <c r="AC242" s="377"/>
      <c r="AD242" s="376"/>
      <c r="AE242" s="378"/>
    </row>
    <row r="243" s="225" customFormat="1" spans="4:31">
      <c r="D243" s="347"/>
      <c r="E243" s="348"/>
      <c r="F243" s="348"/>
      <c r="H243" s="349"/>
      <c r="I243" s="348"/>
      <c r="J243" s="348"/>
      <c r="K243" s="348"/>
      <c r="L243" s="361"/>
      <c r="M243" s="348"/>
      <c r="N243" s="361"/>
      <c r="O243" s="348"/>
      <c r="P243" s="362"/>
      <c r="Y243" s="222"/>
      <c r="AA243" s="375"/>
      <c r="AB243" s="376"/>
      <c r="AC243" s="377"/>
      <c r="AD243" s="376"/>
      <c r="AE243" s="378"/>
    </row>
    <row r="244" s="225" customFormat="1" spans="4:31">
      <c r="D244" s="347"/>
      <c r="E244" s="348"/>
      <c r="F244" s="348"/>
      <c r="H244" s="349"/>
      <c r="I244" s="348"/>
      <c r="J244" s="348"/>
      <c r="K244" s="348"/>
      <c r="L244" s="361"/>
      <c r="M244" s="348"/>
      <c r="N244" s="361"/>
      <c r="O244" s="348"/>
      <c r="P244" s="362"/>
      <c r="Y244" s="222"/>
      <c r="AA244" s="375"/>
      <c r="AB244" s="376"/>
      <c r="AC244" s="377"/>
      <c r="AD244" s="376"/>
      <c r="AE244" s="378"/>
    </row>
    <row r="245" s="225" customFormat="1" spans="4:31">
      <c r="D245" s="347"/>
      <c r="E245" s="348"/>
      <c r="F245" s="348"/>
      <c r="H245" s="349"/>
      <c r="I245" s="348"/>
      <c r="J245" s="348"/>
      <c r="K245" s="348"/>
      <c r="L245" s="361"/>
      <c r="M245" s="348"/>
      <c r="N245" s="361"/>
      <c r="O245" s="348"/>
      <c r="P245" s="362"/>
      <c r="Y245" s="222"/>
      <c r="AA245" s="375"/>
      <c r="AB245" s="376"/>
      <c r="AC245" s="377"/>
      <c r="AD245" s="376"/>
      <c r="AE245" s="378"/>
    </row>
    <row r="246" s="225" customFormat="1" spans="4:31">
      <c r="D246" s="347"/>
      <c r="E246" s="348"/>
      <c r="F246" s="348"/>
      <c r="H246" s="349"/>
      <c r="I246" s="348"/>
      <c r="J246" s="348"/>
      <c r="K246" s="348"/>
      <c r="L246" s="361"/>
      <c r="M246" s="348"/>
      <c r="N246" s="361"/>
      <c r="O246" s="348"/>
      <c r="P246" s="362"/>
      <c r="Y246" s="222"/>
      <c r="AA246" s="375"/>
      <c r="AB246" s="376"/>
      <c r="AC246" s="377"/>
      <c r="AD246" s="376"/>
      <c r="AE246" s="378"/>
    </row>
    <row r="247" s="225" customFormat="1" spans="4:31">
      <c r="D247" s="347"/>
      <c r="E247" s="348"/>
      <c r="F247" s="348"/>
      <c r="H247" s="349"/>
      <c r="I247" s="348"/>
      <c r="J247" s="348"/>
      <c r="K247" s="348"/>
      <c r="L247" s="361"/>
      <c r="M247" s="348"/>
      <c r="N247" s="361"/>
      <c r="O247" s="348"/>
      <c r="P247" s="362"/>
      <c r="Y247" s="222"/>
      <c r="AA247" s="375"/>
      <c r="AB247" s="376"/>
      <c r="AC247" s="377"/>
      <c r="AD247" s="376"/>
      <c r="AE247" s="378"/>
    </row>
    <row r="248" s="225" customFormat="1" spans="4:31">
      <c r="D248" s="347"/>
      <c r="E248" s="348"/>
      <c r="F248" s="348"/>
      <c r="H248" s="349"/>
      <c r="I248" s="348"/>
      <c r="J248" s="348"/>
      <c r="K248" s="348"/>
      <c r="L248" s="361"/>
      <c r="M248" s="348"/>
      <c r="N248" s="361"/>
      <c r="O248" s="348"/>
      <c r="P248" s="362"/>
      <c r="Y248" s="222"/>
      <c r="AA248" s="375"/>
      <c r="AB248" s="376"/>
      <c r="AC248" s="377"/>
      <c r="AD248" s="376"/>
      <c r="AE248" s="378"/>
    </row>
    <row r="249" s="225" customFormat="1" spans="4:31">
      <c r="D249" s="347"/>
      <c r="E249" s="348"/>
      <c r="F249" s="348"/>
      <c r="H249" s="349"/>
      <c r="I249" s="348"/>
      <c r="J249" s="348"/>
      <c r="K249" s="348"/>
      <c r="L249" s="361"/>
      <c r="M249" s="348"/>
      <c r="N249" s="361"/>
      <c r="O249" s="348"/>
      <c r="P249" s="362"/>
      <c r="Y249" s="222"/>
      <c r="AA249" s="375"/>
      <c r="AB249" s="376"/>
      <c r="AC249" s="377"/>
      <c r="AD249" s="376"/>
      <c r="AE249" s="378"/>
    </row>
    <row r="250" s="225" customFormat="1" spans="4:31">
      <c r="D250" s="347"/>
      <c r="E250" s="348"/>
      <c r="F250" s="348"/>
      <c r="H250" s="349"/>
      <c r="I250" s="348"/>
      <c r="J250" s="348"/>
      <c r="K250" s="348"/>
      <c r="L250" s="361"/>
      <c r="M250" s="348"/>
      <c r="N250" s="361"/>
      <c r="O250" s="348"/>
      <c r="P250" s="362"/>
      <c r="Y250" s="222"/>
      <c r="AA250" s="375"/>
      <c r="AB250" s="376"/>
      <c r="AC250" s="377"/>
      <c r="AD250" s="376"/>
      <c r="AE250" s="378"/>
    </row>
    <row r="251" s="225" customFormat="1" spans="4:31">
      <c r="D251" s="347"/>
      <c r="E251" s="348"/>
      <c r="F251" s="348"/>
      <c r="H251" s="349"/>
      <c r="I251" s="348"/>
      <c r="J251" s="348"/>
      <c r="K251" s="348"/>
      <c r="L251" s="361"/>
      <c r="M251" s="348"/>
      <c r="N251" s="361"/>
      <c r="O251" s="348"/>
      <c r="P251" s="362"/>
      <c r="Y251" s="222"/>
      <c r="AA251" s="375"/>
      <c r="AB251" s="376"/>
      <c r="AC251" s="377"/>
      <c r="AD251" s="376"/>
      <c r="AE251" s="378"/>
    </row>
    <row r="252" s="225" customFormat="1" spans="4:31">
      <c r="D252" s="347"/>
      <c r="E252" s="348"/>
      <c r="F252" s="348"/>
      <c r="H252" s="349"/>
      <c r="I252" s="348"/>
      <c r="J252" s="348"/>
      <c r="K252" s="348"/>
      <c r="L252" s="361"/>
      <c r="M252" s="348"/>
      <c r="N252" s="361"/>
      <c r="O252" s="348"/>
      <c r="P252" s="362"/>
      <c r="Y252" s="222"/>
      <c r="AA252" s="375"/>
      <c r="AB252" s="376"/>
      <c r="AC252" s="377"/>
      <c r="AD252" s="376"/>
      <c r="AE252" s="378"/>
    </row>
    <row r="253" s="225" customFormat="1" spans="4:31">
      <c r="D253" s="347"/>
      <c r="E253" s="348"/>
      <c r="F253" s="348"/>
      <c r="H253" s="349"/>
      <c r="I253" s="348"/>
      <c r="J253" s="348"/>
      <c r="K253" s="348"/>
      <c r="L253" s="361"/>
      <c r="M253" s="348"/>
      <c r="N253" s="361"/>
      <c r="O253" s="348"/>
      <c r="P253" s="362"/>
      <c r="Y253" s="222"/>
      <c r="AA253" s="375"/>
      <c r="AB253" s="376"/>
      <c r="AC253" s="377"/>
      <c r="AD253" s="376"/>
      <c r="AE253" s="378"/>
    </row>
    <row r="254" s="225" customFormat="1" spans="4:31">
      <c r="D254" s="347"/>
      <c r="E254" s="348"/>
      <c r="F254" s="348"/>
      <c r="H254" s="349"/>
      <c r="I254" s="348"/>
      <c r="J254" s="348"/>
      <c r="K254" s="348"/>
      <c r="L254" s="361"/>
      <c r="M254" s="348"/>
      <c r="N254" s="361"/>
      <c r="O254" s="348"/>
      <c r="P254" s="362"/>
      <c r="Y254" s="222"/>
      <c r="AA254" s="375"/>
      <c r="AB254" s="376"/>
      <c r="AC254" s="377"/>
      <c r="AD254" s="376"/>
      <c r="AE254" s="378"/>
    </row>
    <row r="255" s="225" customFormat="1" spans="4:31">
      <c r="D255" s="347"/>
      <c r="E255" s="348"/>
      <c r="F255" s="348"/>
      <c r="H255" s="349"/>
      <c r="I255" s="348"/>
      <c r="J255" s="348"/>
      <c r="K255" s="348"/>
      <c r="L255" s="361"/>
      <c r="M255" s="348"/>
      <c r="N255" s="361"/>
      <c r="O255" s="348"/>
      <c r="P255" s="362"/>
      <c r="Y255" s="222"/>
      <c r="AA255" s="375"/>
      <c r="AB255" s="376"/>
      <c r="AC255" s="377"/>
      <c r="AD255" s="376"/>
      <c r="AE255" s="378"/>
    </row>
    <row r="256" s="225" customFormat="1" spans="4:31">
      <c r="D256" s="347"/>
      <c r="E256" s="348"/>
      <c r="F256" s="348"/>
      <c r="H256" s="349"/>
      <c r="I256" s="348"/>
      <c r="J256" s="348"/>
      <c r="K256" s="348"/>
      <c r="L256" s="361"/>
      <c r="M256" s="348"/>
      <c r="N256" s="361"/>
      <c r="O256" s="348"/>
      <c r="P256" s="362"/>
      <c r="Y256" s="222"/>
      <c r="AA256" s="375"/>
      <c r="AB256" s="376"/>
      <c r="AC256" s="377"/>
      <c r="AD256" s="376"/>
      <c r="AE256" s="378"/>
    </row>
    <row r="257" s="225" customFormat="1" spans="4:31">
      <c r="D257" s="347"/>
      <c r="E257" s="348"/>
      <c r="F257" s="348"/>
      <c r="H257" s="349"/>
      <c r="I257" s="348"/>
      <c r="J257" s="348"/>
      <c r="K257" s="348"/>
      <c r="L257" s="361"/>
      <c r="M257" s="348"/>
      <c r="N257" s="361"/>
      <c r="O257" s="348"/>
      <c r="P257" s="362"/>
      <c r="Y257" s="222"/>
      <c r="AA257" s="375"/>
      <c r="AB257" s="376"/>
      <c r="AC257" s="377"/>
      <c r="AD257" s="376"/>
      <c r="AE257" s="378"/>
    </row>
    <row r="258" s="225" customFormat="1" spans="4:31">
      <c r="D258" s="347"/>
      <c r="E258" s="348"/>
      <c r="F258" s="348"/>
      <c r="H258" s="349"/>
      <c r="I258" s="348"/>
      <c r="J258" s="348"/>
      <c r="K258" s="348"/>
      <c r="L258" s="361"/>
      <c r="M258" s="348"/>
      <c r="N258" s="361"/>
      <c r="O258" s="348"/>
      <c r="P258" s="362"/>
      <c r="Y258" s="222"/>
      <c r="AA258" s="375"/>
      <c r="AB258" s="376"/>
      <c r="AC258" s="377"/>
      <c r="AD258" s="376"/>
      <c r="AE258" s="378"/>
    </row>
    <row r="259" s="225" customFormat="1" spans="4:31">
      <c r="D259" s="347"/>
      <c r="E259" s="348"/>
      <c r="F259" s="348"/>
      <c r="H259" s="349"/>
      <c r="I259" s="348"/>
      <c r="J259" s="348"/>
      <c r="K259" s="348"/>
      <c r="L259" s="361"/>
      <c r="M259" s="348"/>
      <c r="N259" s="361"/>
      <c r="O259" s="348"/>
      <c r="P259" s="362"/>
      <c r="Y259" s="222"/>
      <c r="AA259" s="375"/>
      <c r="AB259" s="376"/>
      <c r="AC259" s="377"/>
      <c r="AD259" s="376"/>
      <c r="AE259" s="378"/>
    </row>
    <row r="260" s="225" customFormat="1" spans="4:31">
      <c r="D260" s="347"/>
      <c r="E260" s="348"/>
      <c r="F260" s="348"/>
      <c r="H260" s="349"/>
      <c r="I260" s="348"/>
      <c r="J260" s="348"/>
      <c r="K260" s="348"/>
      <c r="L260" s="361"/>
      <c r="M260" s="348"/>
      <c r="N260" s="361"/>
      <c r="O260" s="348"/>
      <c r="P260" s="362"/>
      <c r="Y260" s="222"/>
      <c r="AA260" s="375"/>
      <c r="AB260" s="376"/>
      <c r="AC260" s="377"/>
      <c r="AD260" s="376"/>
      <c r="AE260" s="378"/>
    </row>
    <row r="261" s="225" customFormat="1" spans="4:31">
      <c r="D261" s="347"/>
      <c r="E261" s="348"/>
      <c r="F261" s="348"/>
      <c r="H261" s="349"/>
      <c r="I261" s="348"/>
      <c r="J261" s="348"/>
      <c r="K261" s="348"/>
      <c r="L261" s="361"/>
      <c r="M261" s="348"/>
      <c r="N261" s="361"/>
      <c r="O261" s="348"/>
      <c r="P261" s="362"/>
      <c r="Y261" s="222"/>
      <c r="AA261" s="375"/>
      <c r="AB261" s="376"/>
      <c r="AC261" s="377"/>
      <c r="AD261" s="376"/>
      <c r="AE261" s="378"/>
    </row>
    <row r="262" s="225" customFormat="1" spans="4:31">
      <c r="D262" s="347"/>
      <c r="E262" s="348"/>
      <c r="F262" s="348"/>
      <c r="H262" s="349"/>
      <c r="I262" s="348"/>
      <c r="J262" s="348"/>
      <c r="K262" s="348"/>
      <c r="L262" s="361"/>
      <c r="M262" s="348"/>
      <c r="N262" s="361"/>
      <c r="O262" s="348"/>
      <c r="P262" s="362"/>
      <c r="Y262" s="222"/>
      <c r="AA262" s="375"/>
      <c r="AB262" s="376"/>
      <c r="AC262" s="377"/>
      <c r="AD262" s="376"/>
      <c r="AE262" s="378"/>
    </row>
    <row r="263" s="225" customFormat="1" spans="4:31">
      <c r="D263" s="347"/>
      <c r="E263" s="348"/>
      <c r="F263" s="348"/>
      <c r="H263" s="349"/>
      <c r="I263" s="348"/>
      <c r="J263" s="348"/>
      <c r="K263" s="348"/>
      <c r="L263" s="361"/>
      <c r="M263" s="348"/>
      <c r="N263" s="361"/>
      <c r="O263" s="348"/>
      <c r="P263" s="362"/>
      <c r="Y263" s="222"/>
      <c r="AA263" s="375"/>
      <c r="AB263" s="376"/>
      <c r="AC263" s="377"/>
      <c r="AD263" s="376"/>
      <c r="AE263" s="378"/>
    </row>
    <row r="264" s="225" customFormat="1" spans="4:31">
      <c r="D264" s="347"/>
      <c r="E264" s="348"/>
      <c r="F264" s="348"/>
      <c r="H264" s="349"/>
      <c r="I264" s="348"/>
      <c r="J264" s="348"/>
      <c r="K264" s="348"/>
      <c r="L264" s="361"/>
      <c r="M264" s="348"/>
      <c r="N264" s="361"/>
      <c r="O264" s="348"/>
      <c r="P264" s="362"/>
      <c r="Y264" s="222"/>
      <c r="AA264" s="375"/>
      <c r="AB264" s="376"/>
      <c r="AC264" s="377"/>
      <c r="AD264" s="376"/>
      <c r="AE264" s="378"/>
    </row>
    <row r="265" s="225" customFormat="1" spans="4:31">
      <c r="D265" s="347"/>
      <c r="E265" s="348"/>
      <c r="F265" s="348"/>
      <c r="H265" s="349"/>
      <c r="I265" s="348"/>
      <c r="J265" s="348"/>
      <c r="K265" s="348"/>
      <c r="L265" s="361"/>
      <c r="M265" s="348"/>
      <c r="N265" s="361"/>
      <c r="O265" s="348"/>
      <c r="P265" s="362"/>
      <c r="Y265" s="222"/>
      <c r="AA265" s="375"/>
      <c r="AB265" s="376"/>
      <c r="AC265" s="377"/>
      <c r="AD265" s="376"/>
      <c r="AE265" s="378"/>
    </row>
    <row r="266" s="225" customFormat="1" spans="4:31">
      <c r="D266" s="347"/>
      <c r="E266" s="348"/>
      <c r="F266" s="348"/>
      <c r="H266" s="349"/>
      <c r="I266" s="348"/>
      <c r="J266" s="348"/>
      <c r="K266" s="348"/>
      <c r="L266" s="361"/>
      <c r="M266" s="348"/>
      <c r="N266" s="361"/>
      <c r="O266" s="348"/>
      <c r="P266" s="362"/>
      <c r="Y266" s="222"/>
      <c r="AA266" s="375"/>
      <c r="AB266" s="376"/>
      <c r="AC266" s="377"/>
      <c r="AD266" s="376"/>
      <c r="AE266" s="378"/>
    </row>
    <row r="267" s="225" customFormat="1" spans="4:31">
      <c r="D267" s="347"/>
      <c r="E267" s="348"/>
      <c r="F267" s="348"/>
      <c r="H267" s="349"/>
      <c r="I267" s="348"/>
      <c r="J267" s="348"/>
      <c r="K267" s="348"/>
      <c r="L267" s="361"/>
      <c r="M267" s="348"/>
      <c r="N267" s="361"/>
      <c r="O267" s="348"/>
      <c r="P267" s="362"/>
      <c r="Y267" s="222"/>
      <c r="AA267" s="375"/>
      <c r="AB267" s="376"/>
      <c r="AC267" s="377"/>
      <c r="AD267" s="376"/>
      <c r="AE267" s="378"/>
    </row>
    <row r="268" s="225" customFormat="1" spans="4:31">
      <c r="D268" s="347"/>
      <c r="E268" s="348"/>
      <c r="F268" s="348"/>
      <c r="H268" s="349"/>
      <c r="I268" s="348"/>
      <c r="J268" s="348"/>
      <c r="K268" s="348"/>
      <c r="L268" s="361"/>
      <c r="M268" s="348"/>
      <c r="N268" s="361"/>
      <c r="O268" s="348"/>
      <c r="P268" s="362"/>
      <c r="Y268" s="222"/>
      <c r="AA268" s="375"/>
      <c r="AB268" s="376"/>
      <c r="AC268" s="377"/>
      <c r="AD268" s="376"/>
      <c r="AE268" s="378"/>
    </row>
    <row r="269" s="225" customFormat="1" spans="4:31">
      <c r="D269" s="347"/>
      <c r="E269" s="348"/>
      <c r="F269" s="348"/>
      <c r="H269" s="349"/>
      <c r="I269" s="348"/>
      <c r="J269" s="348"/>
      <c r="K269" s="348"/>
      <c r="L269" s="361"/>
      <c r="M269" s="348"/>
      <c r="N269" s="361"/>
      <c r="O269" s="348"/>
      <c r="P269" s="362"/>
      <c r="Y269" s="222"/>
      <c r="AA269" s="375"/>
      <c r="AB269" s="376"/>
      <c r="AC269" s="377"/>
      <c r="AD269" s="376"/>
      <c r="AE269" s="378"/>
    </row>
    <row r="270" s="225" customFormat="1" spans="4:31">
      <c r="D270" s="347"/>
      <c r="E270" s="348"/>
      <c r="F270" s="348"/>
      <c r="H270" s="349"/>
      <c r="I270" s="348"/>
      <c r="J270" s="348"/>
      <c r="K270" s="348"/>
      <c r="L270" s="361"/>
      <c r="M270" s="348"/>
      <c r="N270" s="361"/>
      <c r="O270" s="348"/>
      <c r="P270" s="362"/>
      <c r="Y270" s="222"/>
      <c r="AA270" s="375"/>
      <c r="AB270" s="376"/>
      <c r="AC270" s="377"/>
      <c r="AD270" s="376"/>
      <c r="AE270" s="378"/>
    </row>
    <row r="271" s="225" customFormat="1" spans="4:31">
      <c r="D271" s="347"/>
      <c r="E271" s="348"/>
      <c r="F271" s="348"/>
      <c r="H271" s="349"/>
      <c r="I271" s="348"/>
      <c r="J271" s="348"/>
      <c r="K271" s="348"/>
      <c r="L271" s="361"/>
      <c r="M271" s="348"/>
      <c r="N271" s="361"/>
      <c r="O271" s="348"/>
      <c r="P271" s="362"/>
      <c r="Y271" s="222"/>
      <c r="AA271" s="375"/>
      <c r="AB271" s="376"/>
      <c r="AC271" s="377"/>
      <c r="AD271" s="376"/>
      <c r="AE271" s="378"/>
    </row>
    <row r="272" s="225" customFormat="1" spans="4:31">
      <c r="D272" s="347"/>
      <c r="E272" s="348"/>
      <c r="F272" s="348"/>
      <c r="H272" s="349"/>
      <c r="I272" s="348"/>
      <c r="J272" s="348"/>
      <c r="K272" s="348"/>
      <c r="L272" s="361"/>
      <c r="M272" s="348"/>
      <c r="N272" s="361"/>
      <c r="O272" s="348"/>
      <c r="P272" s="362"/>
      <c r="Y272" s="222"/>
      <c r="AA272" s="375"/>
      <c r="AB272" s="376"/>
      <c r="AC272" s="377"/>
      <c r="AD272" s="376"/>
      <c r="AE272" s="378"/>
    </row>
    <row r="273" s="225" customFormat="1" spans="4:31">
      <c r="D273" s="347"/>
      <c r="E273" s="348"/>
      <c r="F273" s="348"/>
      <c r="H273" s="349"/>
      <c r="I273" s="348"/>
      <c r="J273" s="348"/>
      <c r="K273" s="348"/>
      <c r="L273" s="361"/>
      <c r="M273" s="348"/>
      <c r="N273" s="361"/>
      <c r="O273" s="348"/>
      <c r="P273" s="362"/>
      <c r="Y273" s="222"/>
      <c r="AA273" s="375"/>
      <c r="AB273" s="376"/>
      <c r="AC273" s="377"/>
      <c r="AD273" s="376"/>
      <c r="AE273" s="378"/>
    </row>
    <row r="274" s="225" customFormat="1" spans="4:31">
      <c r="D274" s="347"/>
      <c r="E274" s="348"/>
      <c r="F274" s="348"/>
      <c r="H274" s="349"/>
      <c r="I274" s="348"/>
      <c r="J274" s="348"/>
      <c r="K274" s="348"/>
      <c r="L274" s="361"/>
      <c r="M274" s="348"/>
      <c r="N274" s="361"/>
      <c r="O274" s="348"/>
      <c r="P274" s="362"/>
      <c r="Y274" s="222"/>
      <c r="AA274" s="375"/>
      <c r="AB274" s="376"/>
      <c r="AC274" s="377"/>
      <c r="AD274" s="376"/>
      <c r="AE274" s="378"/>
    </row>
    <row r="275" s="225" customFormat="1" spans="4:31">
      <c r="D275" s="347"/>
      <c r="E275" s="348"/>
      <c r="F275" s="348"/>
      <c r="H275" s="349"/>
      <c r="I275" s="348"/>
      <c r="J275" s="348"/>
      <c r="K275" s="348"/>
      <c r="L275" s="361"/>
      <c r="M275" s="348"/>
      <c r="N275" s="361"/>
      <c r="O275" s="348"/>
      <c r="P275" s="362"/>
      <c r="Y275" s="222"/>
      <c r="AA275" s="375"/>
      <c r="AB275" s="376"/>
      <c r="AC275" s="377"/>
      <c r="AD275" s="376"/>
      <c r="AE275" s="378"/>
    </row>
    <row r="276" s="225" customFormat="1" spans="4:31">
      <c r="D276" s="347"/>
      <c r="E276" s="348"/>
      <c r="F276" s="348"/>
      <c r="H276" s="349"/>
      <c r="I276" s="348"/>
      <c r="J276" s="348"/>
      <c r="K276" s="348"/>
      <c r="L276" s="361"/>
      <c r="M276" s="348"/>
      <c r="N276" s="361"/>
      <c r="O276" s="348"/>
      <c r="P276" s="362"/>
      <c r="Y276" s="222"/>
      <c r="AA276" s="375"/>
      <c r="AB276" s="376"/>
      <c r="AC276" s="377"/>
      <c r="AD276" s="376"/>
      <c r="AE276" s="378"/>
    </row>
    <row r="277" s="225" customFormat="1" spans="4:31">
      <c r="D277" s="347"/>
      <c r="E277" s="348"/>
      <c r="F277" s="348"/>
      <c r="H277" s="349"/>
      <c r="I277" s="348"/>
      <c r="J277" s="348"/>
      <c r="K277" s="348"/>
      <c r="L277" s="361"/>
      <c r="M277" s="348"/>
      <c r="N277" s="361"/>
      <c r="O277" s="348"/>
      <c r="P277" s="362"/>
      <c r="Y277" s="222"/>
      <c r="AA277" s="375"/>
      <c r="AB277" s="376"/>
      <c r="AC277" s="377"/>
      <c r="AD277" s="376"/>
      <c r="AE277" s="378"/>
    </row>
    <row r="278" s="225" customFormat="1" spans="4:31">
      <c r="D278" s="347"/>
      <c r="E278" s="348"/>
      <c r="F278" s="348"/>
      <c r="H278" s="349"/>
      <c r="I278" s="348"/>
      <c r="J278" s="348"/>
      <c r="K278" s="348"/>
      <c r="L278" s="361"/>
      <c r="M278" s="348"/>
      <c r="N278" s="361"/>
      <c r="O278" s="348"/>
      <c r="P278" s="362"/>
      <c r="Y278" s="222"/>
      <c r="AA278" s="375"/>
      <c r="AB278" s="376"/>
      <c r="AC278" s="377"/>
      <c r="AD278" s="376"/>
      <c r="AE278" s="378"/>
    </row>
    <row r="279" s="225" customFormat="1" spans="4:31">
      <c r="D279" s="347"/>
      <c r="E279" s="348"/>
      <c r="F279" s="348"/>
      <c r="H279" s="349"/>
      <c r="I279" s="348"/>
      <c r="J279" s="348"/>
      <c r="K279" s="348"/>
      <c r="L279" s="361"/>
      <c r="M279" s="348"/>
      <c r="N279" s="361"/>
      <c r="O279" s="348"/>
      <c r="P279" s="362"/>
      <c r="Y279" s="222"/>
      <c r="AA279" s="375"/>
      <c r="AB279" s="376"/>
      <c r="AC279" s="377"/>
      <c r="AD279" s="376"/>
      <c r="AE279" s="378"/>
    </row>
    <row r="280" s="225" customFormat="1" spans="4:31">
      <c r="D280" s="347"/>
      <c r="E280" s="348"/>
      <c r="F280" s="348"/>
      <c r="H280" s="349"/>
      <c r="I280" s="348"/>
      <c r="J280" s="348"/>
      <c r="K280" s="348"/>
      <c r="L280" s="361"/>
      <c r="M280" s="348"/>
      <c r="N280" s="361"/>
      <c r="O280" s="348"/>
      <c r="P280" s="362"/>
      <c r="Y280" s="222"/>
      <c r="AA280" s="375"/>
      <c r="AB280" s="376"/>
      <c r="AC280" s="377"/>
      <c r="AD280" s="376"/>
      <c r="AE280" s="378"/>
    </row>
    <row r="281" s="225" customFormat="1" spans="4:31">
      <c r="D281" s="347"/>
      <c r="E281" s="348"/>
      <c r="F281" s="348"/>
      <c r="H281" s="349"/>
      <c r="I281" s="348"/>
      <c r="J281" s="348"/>
      <c r="K281" s="348"/>
      <c r="L281" s="361"/>
      <c r="M281" s="348"/>
      <c r="N281" s="361"/>
      <c r="O281" s="348"/>
      <c r="P281" s="362"/>
      <c r="Y281" s="222"/>
      <c r="AA281" s="375"/>
      <c r="AB281" s="376"/>
      <c r="AC281" s="377"/>
      <c r="AD281" s="376"/>
      <c r="AE281" s="378"/>
    </row>
    <row r="282" s="225" customFormat="1" spans="4:31">
      <c r="D282" s="347"/>
      <c r="E282" s="348"/>
      <c r="F282" s="348"/>
      <c r="H282" s="349"/>
      <c r="I282" s="348"/>
      <c r="J282" s="348"/>
      <c r="K282" s="348"/>
      <c r="L282" s="361"/>
      <c r="M282" s="348"/>
      <c r="N282" s="361"/>
      <c r="O282" s="348"/>
      <c r="P282" s="362"/>
      <c r="Y282" s="222"/>
      <c r="AA282" s="375"/>
      <c r="AB282" s="376"/>
      <c r="AC282" s="377"/>
      <c r="AD282" s="376"/>
      <c r="AE282" s="378"/>
    </row>
    <row r="283" s="225" customFormat="1" spans="4:31">
      <c r="D283" s="347"/>
      <c r="E283" s="348"/>
      <c r="F283" s="348"/>
      <c r="H283" s="349"/>
      <c r="I283" s="348"/>
      <c r="J283" s="348"/>
      <c r="K283" s="348"/>
      <c r="L283" s="361"/>
      <c r="M283" s="348"/>
      <c r="N283" s="361"/>
      <c r="O283" s="348"/>
      <c r="P283" s="362"/>
      <c r="Y283" s="222"/>
      <c r="AA283" s="375"/>
      <c r="AB283" s="376"/>
      <c r="AC283" s="377"/>
      <c r="AD283" s="376"/>
      <c r="AE283" s="378"/>
    </row>
    <row r="284" s="225" customFormat="1" spans="4:31">
      <c r="D284" s="347"/>
      <c r="E284" s="348"/>
      <c r="F284" s="348"/>
      <c r="H284" s="349"/>
      <c r="I284" s="348"/>
      <c r="J284" s="348"/>
      <c r="K284" s="348"/>
      <c r="L284" s="361"/>
      <c r="M284" s="348"/>
      <c r="N284" s="361"/>
      <c r="O284" s="348"/>
      <c r="P284" s="362"/>
      <c r="Y284" s="222"/>
      <c r="AA284" s="375"/>
      <c r="AB284" s="376"/>
      <c r="AC284" s="377"/>
      <c r="AD284" s="376"/>
      <c r="AE284" s="378"/>
    </row>
    <row r="285" s="225" customFormat="1" spans="4:31">
      <c r="D285" s="347"/>
      <c r="E285" s="348"/>
      <c r="F285" s="348"/>
      <c r="H285" s="349"/>
      <c r="I285" s="348"/>
      <c r="J285" s="348"/>
      <c r="K285" s="348"/>
      <c r="L285" s="361"/>
      <c r="M285" s="348"/>
      <c r="N285" s="361"/>
      <c r="O285" s="348"/>
      <c r="P285" s="362"/>
      <c r="Y285" s="222"/>
      <c r="AA285" s="375"/>
      <c r="AB285" s="376"/>
      <c r="AC285" s="377"/>
      <c r="AD285" s="376"/>
      <c r="AE285" s="378"/>
    </row>
    <row r="286" s="225" customFormat="1" spans="4:31">
      <c r="D286" s="347"/>
      <c r="E286" s="348"/>
      <c r="F286" s="348"/>
      <c r="H286" s="349"/>
      <c r="I286" s="348"/>
      <c r="J286" s="348"/>
      <c r="K286" s="348"/>
      <c r="L286" s="361"/>
      <c r="M286" s="348"/>
      <c r="N286" s="361"/>
      <c r="O286" s="348"/>
      <c r="P286" s="362"/>
      <c r="Y286" s="222"/>
      <c r="AA286" s="375"/>
      <c r="AB286" s="376"/>
      <c r="AC286" s="377"/>
      <c r="AD286" s="376"/>
      <c r="AE286" s="378"/>
    </row>
    <row r="287" s="225" customFormat="1" spans="4:31">
      <c r="D287" s="347"/>
      <c r="E287" s="348"/>
      <c r="F287" s="348"/>
      <c r="H287" s="349"/>
      <c r="I287" s="348"/>
      <c r="J287" s="348"/>
      <c r="K287" s="348"/>
      <c r="L287" s="361"/>
      <c r="M287" s="348"/>
      <c r="N287" s="361"/>
      <c r="O287" s="348"/>
      <c r="P287" s="362"/>
      <c r="Y287" s="222"/>
      <c r="AA287" s="375"/>
      <c r="AB287" s="376"/>
      <c r="AC287" s="377"/>
      <c r="AD287" s="376"/>
      <c r="AE287" s="378"/>
    </row>
    <row r="288" s="225" customFormat="1" spans="4:31">
      <c r="D288" s="347"/>
      <c r="E288" s="348"/>
      <c r="F288" s="348"/>
      <c r="H288" s="349"/>
      <c r="I288" s="348"/>
      <c r="J288" s="348"/>
      <c r="K288" s="348"/>
      <c r="L288" s="361"/>
      <c r="M288" s="348"/>
      <c r="N288" s="361"/>
      <c r="O288" s="348"/>
      <c r="P288" s="362"/>
      <c r="Y288" s="222"/>
      <c r="AA288" s="375"/>
      <c r="AB288" s="376"/>
      <c r="AC288" s="377"/>
      <c r="AD288" s="376"/>
      <c r="AE288" s="378"/>
    </row>
    <row r="289" s="225" customFormat="1" spans="4:31">
      <c r="D289" s="347"/>
      <c r="E289" s="348"/>
      <c r="F289" s="348"/>
      <c r="H289" s="349"/>
      <c r="I289" s="348"/>
      <c r="J289" s="348"/>
      <c r="K289" s="348"/>
      <c r="L289" s="361"/>
      <c r="M289" s="348"/>
      <c r="N289" s="361"/>
      <c r="O289" s="348"/>
      <c r="P289" s="362"/>
      <c r="Y289" s="222"/>
      <c r="AA289" s="375"/>
      <c r="AB289" s="376"/>
      <c r="AC289" s="377"/>
      <c r="AD289" s="376"/>
      <c r="AE289" s="378"/>
    </row>
    <row r="290" s="225" customFormat="1" spans="4:31">
      <c r="D290" s="347"/>
      <c r="E290" s="348"/>
      <c r="F290" s="348"/>
      <c r="H290" s="349"/>
      <c r="I290" s="348"/>
      <c r="J290" s="348"/>
      <c r="K290" s="348"/>
      <c r="L290" s="361"/>
      <c r="M290" s="348"/>
      <c r="N290" s="361"/>
      <c r="O290" s="348"/>
      <c r="P290" s="362"/>
      <c r="Y290" s="222"/>
      <c r="AA290" s="375"/>
      <c r="AB290" s="376"/>
      <c r="AC290" s="377"/>
      <c r="AD290" s="376"/>
      <c r="AE290" s="378"/>
    </row>
    <row r="291" s="225" customFormat="1" spans="4:31">
      <c r="D291" s="347"/>
      <c r="E291" s="348"/>
      <c r="F291" s="348"/>
      <c r="H291" s="349"/>
      <c r="I291" s="348"/>
      <c r="J291" s="348"/>
      <c r="K291" s="348"/>
      <c r="L291" s="361"/>
      <c r="M291" s="348"/>
      <c r="N291" s="361"/>
      <c r="O291" s="348"/>
      <c r="P291" s="362"/>
      <c r="Y291" s="222"/>
      <c r="AA291" s="375"/>
      <c r="AB291" s="376"/>
      <c r="AC291" s="377"/>
      <c r="AD291" s="376"/>
      <c r="AE291" s="378"/>
    </row>
    <row r="292" s="225" customFormat="1" spans="4:31">
      <c r="D292" s="347"/>
      <c r="E292" s="348"/>
      <c r="F292" s="348"/>
      <c r="H292" s="349"/>
      <c r="I292" s="348"/>
      <c r="J292" s="348"/>
      <c r="K292" s="348"/>
      <c r="L292" s="361"/>
      <c r="M292" s="348"/>
      <c r="N292" s="361"/>
      <c r="O292" s="348"/>
      <c r="P292" s="362"/>
      <c r="Y292" s="222"/>
      <c r="AA292" s="375"/>
      <c r="AB292" s="376"/>
      <c r="AC292" s="377"/>
      <c r="AD292" s="376"/>
      <c r="AE292" s="378"/>
    </row>
    <row r="293" s="225" customFormat="1" spans="4:31">
      <c r="D293" s="347"/>
      <c r="E293" s="348"/>
      <c r="F293" s="348"/>
      <c r="H293" s="349"/>
      <c r="I293" s="348"/>
      <c r="J293" s="348"/>
      <c r="K293" s="348"/>
      <c r="L293" s="361"/>
      <c r="M293" s="348"/>
      <c r="N293" s="361"/>
      <c r="O293" s="348"/>
      <c r="P293" s="362"/>
      <c r="Y293" s="222"/>
      <c r="AA293" s="375"/>
      <c r="AB293" s="376"/>
      <c r="AC293" s="377"/>
      <c r="AD293" s="376"/>
      <c r="AE293" s="378"/>
    </row>
    <row r="294" s="225" customFormat="1" spans="4:31">
      <c r="D294" s="347"/>
      <c r="E294" s="348"/>
      <c r="F294" s="348"/>
      <c r="H294" s="349"/>
      <c r="I294" s="348"/>
      <c r="J294" s="348"/>
      <c r="K294" s="348"/>
      <c r="L294" s="361"/>
      <c r="M294" s="348"/>
      <c r="N294" s="361"/>
      <c r="O294" s="348"/>
      <c r="P294" s="362"/>
      <c r="Y294" s="222"/>
      <c r="AA294" s="375"/>
      <c r="AB294" s="376"/>
      <c r="AC294" s="377"/>
      <c r="AD294" s="376"/>
      <c r="AE294" s="378"/>
    </row>
    <row r="295" s="225" customFormat="1" spans="4:31">
      <c r="D295" s="347"/>
      <c r="E295" s="348"/>
      <c r="F295" s="348"/>
      <c r="H295" s="349"/>
      <c r="I295" s="348"/>
      <c r="J295" s="348"/>
      <c r="K295" s="348"/>
      <c r="L295" s="361"/>
      <c r="M295" s="348"/>
      <c r="N295" s="361"/>
      <c r="O295" s="348"/>
      <c r="P295" s="362"/>
      <c r="Y295" s="222"/>
      <c r="AA295" s="375"/>
      <c r="AB295" s="376"/>
      <c r="AC295" s="377"/>
      <c r="AD295" s="376"/>
      <c r="AE295" s="378"/>
    </row>
    <row r="296" s="225" customFormat="1" spans="4:31">
      <c r="D296" s="347"/>
      <c r="E296" s="348"/>
      <c r="F296" s="348"/>
      <c r="H296" s="349"/>
      <c r="I296" s="348"/>
      <c r="J296" s="348"/>
      <c r="K296" s="348"/>
      <c r="L296" s="361"/>
      <c r="M296" s="348"/>
      <c r="N296" s="361"/>
      <c r="O296" s="348"/>
      <c r="P296" s="362"/>
      <c r="Y296" s="222"/>
      <c r="AA296" s="375"/>
      <c r="AB296" s="376"/>
      <c r="AC296" s="377"/>
      <c r="AD296" s="376"/>
      <c r="AE296" s="378"/>
    </row>
    <row r="297" s="225" customFormat="1" spans="4:31">
      <c r="D297" s="347"/>
      <c r="E297" s="348"/>
      <c r="F297" s="348"/>
      <c r="H297" s="349"/>
      <c r="I297" s="348"/>
      <c r="J297" s="348"/>
      <c r="K297" s="348"/>
      <c r="L297" s="361"/>
      <c r="M297" s="348"/>
      <c r="N297" s="361"/>
      <c r="O297" s="348"/>
      <c r="P297" s="362"/>
      <c r="Y297" s="222"/>
      <c r="AA297" s="375"/>
      <c r="AB297" s="376"/>
      <c r="AC297" s="377"/>
      <c r="AD297" s="376"/>
      <c r="AE297" s="378"/>
    </row>
    <row r="298" s="225" customFormat="1" spans="4:31">
      <c r="D298" s="347"/>
      <c r="E298" s="348"/>
      <c r="F298" s="348"/>
      <c r="H298" s="349"/>
      <c r="I298" s="348"/>
      <c r="J298" s="348"/>
      <c r="K298" s="348"/>
      <c r="L298" s="361"/>
      <c r="M298" s="348"/>
      <c r="N298" s="361"/>
      <c r="O298" s="348"/>
      <c r="P298" s="362"/>
      <c r="Y298" s="222"/>
      <c r="AA298" s="375"/>
      <c r="AB298" s="376"/>
      <c r="AC298" s="377"/>
      <c r="AD298" s="376"/>
      <c r="AE298" s="378"/>
    </row>
    <row r="299" s="225" customFormat="1" spans="4:31">
      <c r="D299" s="347"/>
      <c r="E299" s="348"/>
      <c r="F299" s="348"/>
      <c r="H299" s="349"/>
      <c r="I299" s="348"/>
      <c r="J299" s="348"/>
      <c r="K299" s="348"/>
      <c r="L299" s="361"/>
      <c r="M299" s="348"/>
      <c r="N299" s="361"/>
      <c r="O299" s="348"/>
      <c r="P299" s="362"/>
      <c r="Y299" s="222"/>
      <c r="AA299" s="375"/>
      <c r="AB299" s="376"/>
      <c r="AC299" s="377"/>
      <c r="AD299" s="376"/>
      <c r="AE299" s="378"/>
    </row>
    <row r="300" s="225" customFormat="1" spans="4:31">
      <c r="D300" s="347"/>
      <c r="E300" s="348"/>
      <c r="F300" s="348"/>
      <c r="H300" s="349"/>
      <c r="I300" s="348"/>
      <c r="J300" s="348"/>
      <c r="K300" s="348"/>
      <c r="L300" s="361"/>
      <c r="M300" s="348"/>
      <c r="N300" s="361"/>
      <c r="O300" s="348"/>
      <c r="P300" s="362"/>
      <c r="Y300" s="222"/>
      <c r="AA300" s="375"/>
      <c r="AB300" s="376"/>
      <c r="AC300" s="377"/>
      <c r="AD300" s="376"/>
      <c r="AE300" s="378"/>
    </row>
    <row r="301" s="225" customFormat="1" spans="4:31">
      <c r="D301" s="347"/>
      <c r="E301" s="348"/>
      <c r="F301" s="348"/>
      <c r="H301" s="349"/>
      <c r="I301" s="348"/>
      <c r="J301" s="348"/>
      <c r="K301" s="348"/>
      <c r="L301" s="361"/>
      <c r="M301" s="348"/>
      <c r="N301" s="361"/>
      <c r="O301" s="348"/>
      <c r="P301" s="362"/>
      <c r="Y301" s="222"/>
      <c r="AA301" s="375"/>
      <c r="AB301" s="376"/>
      <c r="AC301" s="377"/>
      <c r="AD301" s="376"/>
      <c r="AE301" s="378"/>
    </row>
    <row r="302" s="225" customFormat="1" spans="4:31">
      <c r="D302" s="347"/>
      <c r="E302" s="348"/>
      <c r="F302" s="348"/>
      <c r="H302" s="349"/>
      <c r="I302" s="348"/>
      <c r="J302" s="348"/>
      <c r="K302" s="348"/>
      <c r="L302" s="361"/>
      <c r="M302" s="348"/>
      <c r="N302" s="361"/>
      <c r="O302" s="348"/>
      <c r="P302" s="362"/>
      <c r="Y302" s="222"/>
      <c r="AA302" s="375"/>
      <c r="AB302" s="376"/>
      <c r="AC302" s="377"/>
      <c r="AD302" s="376"/>
      <c r="AE302" s="378"/>
    </row>
    <row r="303" s="225" customFormat="1" spans="4:31">
      <c r="D303" s="347"/>
      <c r="E303" s="348"/>
      <c r="F303" s="348"/>
      <c r="H303" s="349"/>
      <c r="I303" s="348"/>
      <c r="J303" s="348"/>
      <c r="K303" s="348"/>
      <c r="L303" s="361"/>
      <c r="M303" s="348"/>
      <c r="N303" s="361"/>
      <c r="O303" s="348"/>
      <c r="P303" s="362"/>
      <c r="Y303" s="222"/>
      <c r="AA303" s="375"/>
      <c r="AB303" s="376"/>
      <c r="AC303" s="377"/>
      <c r="AD303" s="376"/>
      <c r="AE303" s="378"/>
    </row>
    <row r="304" s="225" customFormat="1" spans="4:31">
      <c r="D304" s="347"/>
      <c r="E304" s="348"/>
      <c r="F304" s="348"/>
      <c r="H304" s="349"/>
      <c r="I304" s="348"/>
      <c r="J304" s="348"/>
      <c r="K304" s="348"/>
      <c r="L304" s="361"/>
      <c r="M304" s="348"/>
      <c r="N304" s="361"/>
      <c r="O304" s="348"/>
      <c r="P304" s="362"/>
      <c r="Y304" s="222"/>
      <c r="AA304" s="375"/>
      <c r="AB304" s="376"/>
      <c r="AC304" s="377"/>
      <c r="AD304" s="376"/>
      <c r="AE304" s="378"/>
    </row>
    <row r="305" s="225" customFormat="1" spans="4:31">
      <c r="D305" s="347"/>
      <c r="E305" s="348"/>
      <c r="F305" s="348"/>
      <c r="H305" s="349"/>
      <c r="I305" s="348"/>
      <c r="J305" s="348"/>
      <c r="K305" s="348"/>
      <c r="L305" s="361"/>
      <c r="M305" s="348"/>
      <c r="N305" s="361"/>
      <c r="O305" s="348"/>
      <c r="P305" s="362"/>
      <c r="Y305" s="222"/>
      <c r="AA305" s="375"/>
      <c r="AB305" s="376"/>
      <c r="AC305" s="377"/>
      <c r="AD305" s="376"/>
      <c r="AE305" s="378"/>
    </row>
    <row r="306" s="225" customFormat="1" spans="4:31">
      <c r="D306" s="347"/>
      <c r="E306" s="348"/>
      <c r="F306" s="348"/>
      <c r="H306" s="349"/>
      <c r="I306" s="348"/>
      <c r="J306" s="348"/>
      <c r="K306" s="348"/>
      <c r="L306" s="361"/>
      <c r="M306" s="348"/>
      <c r="N306" s="361"/>
      <c r="O306" s="348"/>
      <c r="P306" s="362"/>
      <c r="Y306" s="222"/>
      <c r="AA306" s="375"/>
      <c r="AB306" s="376"/>
      <c r="AC306" s="377"/>
      <c r="AD306" s="376"/>
      <c r="AE306" s="378"/>
    </row>
    <row r="307" s="225" customFormat="1" spans="4:31">
      <c r="D307" s="347"/>
      <c r="E307" s="348"/>
      <c r="F307" s="348"/>
      <c r="H307" s="349"/>
      <c r="I307" s="348"/>
      <c r="J307" s="348"/>
      <c r="K307" s="348"/>
      <c r="L307" s="361"/>
      <c r="M307" s="348"/>
      <c r="N307" s="361"/>
      <c r="O307" s="348"/>
      <c r="P307" s="362"/>
      <c r="Y307" s="222"/>
      <c r="AA307" s="375"/>
      <c r="AB307" s="376"/>
      <c r="AC307" s="377"/>
      <c r="AD307" s="376"/>
      <c r="AE307" s="378"/>
    </row>
    <row r="308" s="225" customFormat="1" spans="4:31">
      <c r="D308" s="347"/>
      <c r="E308" s="348"/>
      <c r="F308" s="348"/>
      <c r="H308" s="349"/>
      <c r="I308" s="348"/>
      <c r="J308" s="348"/>
      <c r="K308" s="348"/>
      <c r="L308" s="361"/>
      <c r="M308" s="348"/>
      <c r="N308" s="361"/>
      <c r="O308" s="348"/>
      <c r="P308" s="362"/>
      <c r="Y308" s="222"/>
      <c r="AA308" s="375"/>
      <c r="AB308" s="376"/>
      <c r="AC308" s="377"/>
      <c r="AD308" s="376"/>
      <c r="AE308" s="378"/>
    </row>
    <row r="309" s="225" customFormat="1" spans="4:31">
      <c r="D309" s="347"/>
      <c r="E309" s="348"/>
      <c r="F309" s="348"/>
      <c r="H309" s="349"/>
      <c r="I309" s="348"/>
      <c r="J309" s="348"/>
      <c r="K309" s="348"/>
      <c r="L309" s="361"/>
      <c r="M309" s="348"/>
      <c r="N309" s="361"/>
      <c r="O309" s="348"/>
      <c r="P309" s="362"/>
      <c r="Y309" s="222"/>
      <c r="AA309" s="375"/>
      <c r="AB309" s="376"/>
      <c r="AC309" s="377"/>
      <c r="AD309" s="376"/>
      <c r="AE309" s="378"/>
    </row>
    <row r="310" s="225" customFormat="1" spans="4:31">
      <c r="D310" s="347"/>
      <c r="E310" s="348"/>
      <c r="F310" s="348"/>
      <c r="H310" s="349"/>
      <c r="I310" s="348"/>
      <c r="J310" s="348"/>
      <c r="K310" s="348"/>
      <c r="L310" s="361"/>
      <c r="M310" s="348"/>
      <c r="N310" s="361"/>
      <c r="O310" s="348"/>
      <c r="P310" s="362"/>
      <c r="Y310" s="222"/>
      <c r="AA310" s="375"/>
      <c r="AB310" s="376"/>
      <c r="AC310" s="377"/>
      <c r="AD310" s="376"/>
      <c r="AE310" s="378"/>
    </row>
    <row r="311" s="225" customFormat="1" spans="4:31">
      <c r="D311" s="347"/>
      <c r="E311" s="348"/>
      <c r="F311" s="348"/>
      <c r="H311" s="349"/>
      <c r="I311" s="348"/>
      <c r="J311" s="348"/>
      <c r="K311" s="348"/>
      <c r="L311" s="361"/>
      <c r="M311" s="348"/>
      <c r="N311" s="361"/>
      <c r="O311" s="348"/>
      <c r="P311" s="362"/>
      <c r="Y311" s="222"/>
      <c r="AA311" s="375"/>
      <c r="AB311" s="376"/>
      <c r="AC311" s="377"/>
      <c r="AD311" s="376"/>
      <c r="AE311" s="378"/>
    </row>
    <row r="312" s="225" customFormat="1" spans="4:31">
      <c r="D312" s="347"/>
      <c r="E312" s="348"/>
      <c r="F312" s="348"/>
      <c r="H312" s="349"/>
      <c r="I312" s="348"/>
      <c r="J312" s="348"/>
      <c r="K312" s="348"/>
      <c r="L312" s="361"/>
      <c r="M312" s="348"/>
      <c r="N312" s="361"/>
      <c r="O312" s="348"/>
      <c r="P312" s="362"/>
      <c r="Y312" s="222"/>
      <c r="AA312" s="375"/>
      <c r="AB312" s="376"/>
      <c r="AC312" s="377"/>
      <c r="AD312" s="376"/>
      <c r="AE312" s="378"/>
    </row>
    <row r="313" s="225" customFormat="1" spans="4:31">
      <c r="D313" s="347"/>
      <c r="E313" s="348"/>
      <c r="F313" s="348"/>
      <c r="H313" s="349"/>
      <c r="I313" s="348"/>
      <c r="J313" s="348"/>
      <c r="K313" s="348"/>
      <c r="L313" s="361"/>
      <c r="M313" s="348"/>
      <c r="N313" s="361"/>
      <c r="O313" s="348"/>
      <c r="P313" s="362"/>
      <c r="Y313" s="222"/>
      <c r="AA313" s="375"/>
      <c r="AB313" s="376"/>
      <c r="AC313" s="377"/>
      <c r="AD313" s="376"/>
      <c r="AE313" s="378"/>
    </row>
    <row r="314" s="225" customFormat="1" spans="4:31">
      <c r="D314" s="347"/>
      <c r="E314" s="348"/>
      <c r="F314" s="348"/>
      <c r="H314" s="349"/>
      <c r="I314" s="348"/>
      <c r="J314" s="348"/>
      <c r="K314" s="348"/>
      <c r="L314" s="361"/>
      <c r="M314" s="348"/>
      <c r="N314" s="361"/>
      <c r="O314" s="348"/>
      <c r="P314" s="362"/>
      <c r="Y314" s="222"/>
      <c r="AA314" s="375"/>
      <c r="AB314" s="376"/>
      <c r="AC314" s="377"/>
      <c r="AD314" s="376"/>
      <c r="AE314" s="378"/>
    </row>
    <row r="315" s="225" customFormat="1" spans="4:31">
      <c r="D315" s="347"/>
      <c r="E315" s="348"/>
      <c r="F315" s="348"/>
      <c r="H315" s="349"/>
      <c r="I315" s="348"/>
      <c r="J315" s="348"/>
      <c r="K315" s="348"/>
      <c r="L315" s="361"/>
      <c r="M315" s="348"/>
      <c r="N315" s="361"/>
      <c r="O315" s="348"/>
      <c r="P315" s="362"/>
      <c r="Y315" s="222"/>
      <c r="AA315" s="375"/>
      <c r="AB315" s="376"/>
      <c r="AC315" s="377"/>
      <c r="AD315" s="376"/>
      <c r="AE315" s="378"/>
    </row>
    <row r="316" s="225" customFormat="1" spans="4:31">
      <c r="D316" s="347"/>
      <c r="E316" s="348"/>
      <c r="F316" s="348"/>
      <c r="H316" s="349"/>
      <c r="I316" s="348"/>
      <c r="J316" s="348"/>
      <c r="K316" s="348"/>
      <c r="L316" s="361"/>
      <c r="M316" s="348"/>
      <c r="N316" s="361"/>
      <c r="O316" s="348"/>
      <c r="P316" s="362"/>
      <c r="Y316" s="222"/>
      <c r="AA316" s="375"/>
      <c r="AB316" s="376"/>
      <c r="AC316" s="377"/>
      <c r="AD316" s="376"/>
      <c r="AE316" s="378"/>
    </row>
    <row r="317" s="225" customFormat="1" spans="4:31">
      <c r="D317" s="347"/>
      <c r="E317" s="348"/>
      <c r="F317" s="348"/>
      <c r="H317" s="349"/>
      <c r="I317" s="348"/>
      <c r="J317" s="348"/>
      <c r="K317" s="348"/>
      <c r="L317" s="361"/>
      <c r="M317" s="348"/>
      <c r="N317" s="361"/>
      <c r="O317" s="348"/>
      <c r="P317" s="362"/>
      <c r="Y317" s="222"/>
      <c r="AA317" s="375"/>
      <c r="AB317" s="376"/>
      <c r="AC317" s="377"/>
      <c r="AD317" s="376"/>
      <c r="AE317" s="378"/>
    </row>
    <row r="318" s="225" customFormat="1" spans="4:31">
      <c r="D318" s="347"/>
      <c r="E318" s="348"/>
      <c r="F318" s="348"/>
      <c r="H318" s="349"/>
      <c r="I318" s="348"/>
      <c r="J318" s="348"/>
      <c r="K318" s="348"/>
      <c r="L318" s="361"/>
      <c r="M318" s="348"/>
      <c r="N318" s="361"/>
      <c r="O318" s="348"/>
      <c r="P318" s="362"/>
      <c r="Y318" s="222"/>
      <c r="AA318" s="375"/>
      <c r="AB318" s="376"/>
      <c r="AC318" s="377"/>
      <c r="AD318" s="376"/>
      <c r="AE318" s="378"/>
    </row>
    <row r="319" s="225" customFormat="1" spans="4:31">
      <c r="D319" s="347"/>
      <c r="E319" s="348"/>
      <c r="F319" s="348"/>
      <c r="H319" s="349"/>
      <c r="I319" s="348"/>
      <c r="J319" s="348"/>
      <c r="K319" s="348"/>
      <c r="L319" s="361"/>
      <c r="M319" s="348"/>
      <c r="N319" s="361"/>
      <c r="O319" s="348"/>
      <c r="P319" s="362"/>
      <c r="Y319" s="222"/>
      <c r="AA319" s="375"/>
      <c r="AB319" s="376"/>
      <c r="AC319" s="377"/>
      <c r="AD319" s="376"/>
      <c r="AE319" s="378"/>
    </row>
    <row r="320" s="225" customFormat="1" spans="4:31">
      <c r="D320" s="347"/>
      <c r="E320" s="348"/>
      <c r="F320" s="348"/>
      <c r="H320" s="349"/>
      <c r="I320" s="348"/>
      <c r="J320" s="348"/>
      <c r="K320" s="348"/>
      <c r="L320" s="361"/>
      <c r="M320" s="348"/>
      <c r="N320" s="361"/>
      <c r="O320" s="348"/>
      <c r="P320" s="362"/>
      <c r="Y320" s="222"/>
      <c r="AA320" s="375"/>
      <c r="AB320" s="376"/>
      <c r="AC320" s="377"/>
      <c r="AD320" s="376"/>
      <c r="AE320" s="378"/>
    </row>
    <row r="321" s="225" customFormat="1" spans="4:31">
      <c r="D321" s="347"/>
      <c r="E321" s="348"/>
      <c r="F321" s="348"/>
      <c r="H321" s="349"/>
      <c r="I321" s="348"/>
      <c r="J321" s="348"/>
      <c r="K321" s="348"/>
      <c r="L321" s="361"/>
      <c r="M321" s="348"/>
      <c r="N321" s="361"/>
      <c r="O321" s="348"/>
      <c r="P321" s="362"/>
      <c r="Y321" s="222"/>
      <c r="AA321" s="375"/>
      <c r="AB321" s="376"/>
      <c r="AC321" s="377"/>
      <c r="AD321" s="376"/>
      <c r="AE321" s="378"/>
    </row>
    <row r="322" s="225" customFormat="1" spans="4:31">
      <c r="D322" s="347"/>
      <c r="E322" s="348"/>
      <c r="F322" s="348"/>
      <c r="H322" s="349"/>
      <c r="I322" s="348"/>
      <c r="J322" s="348"/>
      <c r="K322" s="348"/>
      <c r="L322" s="361"/>
      <c r="M322" s="348"/>
      <c r="N322" s="361"/>
      <c r="O322" s="348"/>
      <c r="P322" s="362"/>
      <c r="Y322" s="222"/>
      <c r="AA322" s="375"/>
      <c r="AB322" s="376"/>
      <c r="AC322" s="377"/>
      <c r="AD322" s="376"/>
      <c r="AE322" s="378"/>
    </row>
    <row r="323" s="225" customFormat="1" spans="4:31">
      <c r="D323" s="347"/>
      <c r="E323" s="348"/>
      <c r="F323" s="348"/>
      <c r="H323" s="349"/>
      <c r="I323" s="348"/>
      <c r="J323" s="348"/>
      <c r="K323" s="348"/>
      <c r="L323" s="361"/>
      <c r="M323" s="348"/>
      <c r="N323" s="361"/>
      <c r="O323" s="348"/>
      <c r="P323" s="362"/>
      <c r="Y323" s="222"/>
      <c r="AA323" s="375"/>
      <c r="AB323" s="376"/>
      <c r="AC323" s="377"/>
      <c r="AD323" s="376"/>
      <c r="AE323" s="378"/>
    </row>
    <row r="324" s="225" customFormat="1" spans="4:31">
      <c r="D324" s="347"/>
      <c r="E324" s="348"/>
      <c r="F324" s="348"/>
      <c r="H324" s="349"/>
      <c r="I324" s="348"/>
      <c r="J324" s="348"/>
      <c r="K324" s="348"/>
      <c r="L324" s="361"/>
      <c r="M324" s="348"/>
      <c r="N324" s="361"/>
      <c r="O324" s="348"/>
      <c r="P324" s="362"/>
      <c r="Y324" s="222"/>
      <c r="AA324" s="375"/>
      <c r="AB324" s="376"/>
      <c r="AC324" s="377"/>
      <c r="AD324" s="376"/>
      <c r="AE324" s="378"/>
    </row>
    <row r="325" s="225" customFormat="1" spans="4:31">
      <c r="D325" s="347"/>
      <c r="E325" s="348"/>
      <c r="F325" s="348"/>
      <c r="H325" s="349"/>
      <c r="I325" s="348"/>
      <c r="J325" s="348"/>
      <c r="K325" s="348"/>
      <c r="L325" s="361"/>
      <c r="M325" s="348"/>
      <c r="N325" s="361"/>
      <c r="O325" s="348"/>
      <c r="P325" s="362"/>
      <c r="Y325" s="222"/>
      <c r="AA325" s="375"/>
      <c r="AB325" s="376"/>
      <c r="AC325" s="377"/>
      <c r="AD325" s="376"/>
      <c r="AE325" s="378"/>
    </row>
    <row r="326" s="225" customFormat="1" spans="4:31">
      <c r="D326" s="347"/>
      <c r="E326" s="348"/>
      <c r="F326" s="348"/>
      <c r="H326" s="349"/>
      <c r="I326" s="348"/>
      <c r="J326" s="348"/>
      <c r="K326" s="348"/>
      <c r="L326" s="361"/>
      <c r="M326" s="348"/>
      <c r="N326" s="361"/>
      <c r="O326" s="348"/>
      <c r="P326" s="362"/>
      <c r="Y326" s="222"/>
      <c r="AA326" s="375"/>
      <c r="AB326" s="376"/>
      <c r="AC326" s="377"/>
      <c r="AD326" s="376"/>
      <c r="AE326" s="378"/>
    </row>
    <row r="327" s="225" customFormat="1" spans="4:31">
      <c r="D327" s="347"/>
      <c r="E327" s="348"/>
      <c r="F327" s="348"/>
      <c r="H327" s="349"/>
      <c r="I327" s="348"/>
      <c r="J327" s="348"/>
      <c r="K327" s="348"/>
      <c r="L327" s="361"/>
      <c r="M327" s="348"/>
      <c r="N327" s="361"/>
      <c r="O327" s="348"/>
      <c r="P327" s="362"/>
      <c r="Y327" s="222"/>
      <c r="AA327" s="375"/>
      <c r="AB327" s="376"/>
      <c r="AC327" s="377"/>
      <c r="AD327" s="376"/>
      <c r="AE327" s="378"/>
    </row>
    <row r="328" s="225" customFormat="1" spans="4:31">
      <c r="D328" s="347"/>
      <c r="E328" s="348"/>
      <c r="F328" s="348"/>
      <c r="H328" s="349"/>
      <c r="I328" s="348"/>
      <c r="J328" s="348"/>
      <c r="K328" s="348"/>
      <c r="L328" s="361"/>
      <c r="M328" s="348"/>
      <c r="N328" s="361"/>
      <c r="O328" s="348"/>
      <c r="P328" s="362"/>
      <c r="Y328" s="222"/>
      <c r="AA328" s="375"/>
      <c r="AB328" s="376"/>
      <c r="AC328" s="377"/>
      <c r="AD328" s="376"/>
      <c r="AE328" s="378"/>
    </row>
    <row r="329" s="225" customFormat="1" spans="4:31">
      <c r="D329" s="347"/>
      <c r="E329" s="348"/>
      <c r="F329" s="348"/>
      <c r="H329" s="349"/>
      <c r="I329" s="348"/>
      <c r="J329" s="348"/>
      <c r="K329" s="348"/>
      <c r="L329" s="361"/>
      <c r="M329" s="348"/>
      <c r="N329" s="361"/>
      <c r="O329" s="348"/>
      <c r="P329" s="362"/>
      <c r="Y329" s="222"/>
      <c r="AA329" s="375"/>
      <c r="AB329" s="376"/>
      <c r="AC329" s="377"/>
      <c r="AD329" s="376"/>
      <c r="AE329" s="378"/>
    </row>
    <row r="330" s="225" customFormat="1" spans="4:31">
      <c r="D330" s="347"/>
      <c r="E330" s="348"/>
      <c r="F330" s="348"/>
      <c r="H330" s="349"/>
      <c r="I330" s="348"/>
      <c r="J330" s="348"/>
      <c r="K330" s="348"/>
      <c r="L330" s="361"/>
      <c r="M330" s="348"/>
      <c r="N330" s="361"/>
      <c r="O330" s="348"/>
      <c r="P330" s="362"/>
      <c r="Y330" s="222"/>
      <c r="AA330" s="375"/>
      <c r="AB330" s="376"/>
      <c r="AC330" s="377"/>
      <c r="AD330" s="376"/>
      <c r="AE330" s="378"/>
    </row>
    <row r="331" s="225" customFormat="1" spans="4:31">
      <c r="D331" s="347"/>
      <c r="E331" s="348"/>
      <c r="F331" s="348"/>
      <c r="H331" s="349"/>
      <c r="I331" s="348"/>
      <c r="J331" s="348"/>
      <c r="K331" s="348"/>
      <c r="L331" s="361"/>
      <c r="M331" s="348"/>
      <c r="N331" s="361"/>
      <c r="O331" s="348"/>
      <c r="P331" s="362"/>
      <c r="Y331" s="222"/>
      <c r="AA331" s="375"/>
      <c r="AB331" s="376"/>
      <c r="AC331" s="377"/>
      <c r="AD331" s="376"/>
      <c r="AE331" s="378"/>
    </row>
    <row r="332" s="225" customFormat="1" spans="4:31">
      <c r="D332" s="347"/>
      <c r="E332" s="348"/>
      <c r="F332" s="348"/>
      <c r="H332" s="349"/>
      <c r="I332" s="348"/>
      <c r="J332" s="348"/>
      <c r="K332" s="348"/>
      <c r="L332" s="361"/>
      <c r="M332" s="348"/>
      <c r="N332" s="361"/>
      <c r="O332" s="348"/>
      <c r="P332" s="362"/>
      <c r="Y332" s="222"/>
      <c r="AA332" s="375"/>
      <c r="AB332" s="376"/>
      <c r="AC332" s="377"/>
      <c r="AD332" s="376"/>
      <c r="AE332" s="378"/>
    </row>
    <row r="333" s="225" customFormat="1" spans="4:31">
      <c r="D333" s="347"/>
      <c r="E333" s="348"/>
      <c r="F333" s="348"/>
      <c r="H333" s="349"/>
      <c r="I333" s="348"/>
      <c r="J333" s="348"/>
      <c r="K333" s="348"/>
      <c r="L333" s="361"/>
      <c r="M333" s="348"/>
      <c r="N333" s="361"/>
      <c r="O333" s="348"/>
      <c r="P333" s="362"/>
      <c r="Y333" s="222"/>
      <c r="AA333" s="375"/>
      <c r="AB333" s="376"/>
      <c r="AC333" s="377"/>
      <c r="AD333" s="376"/>
      <c r="AE333" s="378"/>
    </row>
    <row r="334" s="225" customFormat="1" spans="4:31">
      <c r="D334" s="347"/>
      <c r="E334" s="348"/>
      <c r="F334" s="348"/>
      <c r="H334" s="349"/>
      <c r="I334" s="348"/>
      <c r="J334" s="348"/>
      <c r="K334" s="348"/>
      <c r="L334" s="361"/>
      <c r="M334" s="348"/>
      <c r="N334" s="361"/>
      <c r="O334" s="348"/>
      <c r="P334" s="362"/>
      <c r="Y334" s="222"/>
      <c r="AA334" s="375"/>
      <c r="AB334" s="376"/>
      <c r="AC334" s="377"/>
      <c r="AD334" s="376"/>
      <c r="AE334" s="378"/>
    </row>
    <row r="335" s="225" customFormat="1" spans="4:31">
      <c r="D335" s="347"/>
      <c r="E335" s="348"/>
      <c r="F335" s="348"/>
      <c r="H335" s="349"/>
      <c r="I335" s="348"/>
      <c r="J335" s="348"/>
      <c r="K335" s="348"/>
      <c r="L335" s="361"/>
      <c r="M335" s="348"/>
      <c r="N335" s="361"/>
      <c r="O335" s="348"/>
      <c r="P335" s="362"/>
      <c r="Y335" s="222"/>
      <c r="AA335" s="375"/>
      <c r="AB335" s="376"/>
      <c r="AC335" s="377"/>
      <c r="AD335" s="376"/>
      <c r="AE335" s="378"/>
    </row>
    <row r="336" s="225" customFormat="1" spans="4:31">
      <c r="D336" s="347"/>
      <c r="E336" s="348"/>
      <c r="F336" s="348"/>
      <c r="H336" s="349"/>
      <c r="I336" s="348"/>
      <c r="J336" s="348"/>
      <c r="K336" s="348"/>
      <c r="L336" s="361"/>
      <c r="M336" s="348"/>
      <c r="N336" s="361"/>
      <c r="O336" s="348"/>
      <c r="P336" s="362"/>
      <c r="Y336" s="222"/>
      <c r="AA336" s="375"/>
      <c r="AB336" s="376"/>
      <c r="AC336" s="377"/>
      <c r="AD336" s="376"/>
      <c r="AE336" s="378"/>
    </row>
    <row r="337" s="225" customFormat="1" spans="4:31">
      <c r="D337" s="347"/>
      <c r="E337" s="348"/>
      <c r="F337" s="348"/>
      <c r="H337" s="349"/>
      <c r="I337" s="348"/>
      <c r="J337" s="348"/>
      <c r="K337" s="348"/>
      <c r="L337" s="361"/>
      <c r="M337" s="348"/>
      <c r="N337" s="361"/>
      <c r="O337" s="348"/>
      <c r="P337" s="362"/>
      <c r="Y337" s="222"/>
      <c r="AA337" s="375"/>
      <c r="AB337" s="376"/>
      <c r="AC337" s="377"/>
      <c r="AD337" s="376"/>
      <c r="AE337" s="378"/>
    </row>
    <row r="338" s="225" customFormat="1" spans="4:31">
      <c r="D338" s="347"/>
      <c r="E338" s="348"/>
      <c r="F338" s="348"/>
      <c r="H338" s="349"/>
      <c r="I338" s="348"/>
      <c r="J338" s="348"/>
      <c r="K338" s="348"/>
      <c r="L338" s="361"/>
      <c r="M338" s="348"/>
      <c r="N338" s="361"/>
      <c r="O338" s="348"/>
      <c r="P338" s="362"/>
      <c r="Y338" s="222"/>
      <c r="AA338" s="375"/>
      <c r="AB338" s="376"/>
      <c r="AC338" s="377"/>
      <c r="AD338" s="376"/>
      <c r="AE338" s="378"/>
    </row>
    <row r="339" s="225" customFormat="1" spans="4:31">
      <c r="D339" s="347"/>
      <c r="E339" s="348"/>
      <c r="F339" s="348"/>
      <c r="H339" s="349"/>
      <c r="I339" s="348"/>
      <c r="J339" s="348"/>
      <c r="K339" s="348"/>
      <c r="L339" s="361"/>
      <c r="M339" s="348"/>
      <c r="N339" s="361"/>
      <c r="O339" s="348"/>
      <c r="P339" s="362"/>
      <c r="Y339" s="222"/>
      <c r="AA339" s="375"/>
      <c r="AB339" s="376"/>
      <c r="AC339" s="377"/>
      <c r="AD339" s="376"/>
      <c r="AE339" s="378"/>
    </row>
    <row r="340" s="225" customFormat="1" spans="4:31">
      <c r="D340" s="347"/>
      <c r="E340" s="348"/>
      <c r="F340" s="348"/>
      <c r="H340" s="349"/>
      <c r="I340" s="348"/>
      <c r="J340" s="348"/>
      <c r="K340" s="348"/>
      <c r="L340" s="361"/>
      <c r="M340" s="348"/>
      <c r="N340" s="361"/>
      <c r="O340" s="348"/>
      <c r="P340" s="362"/>
      <c r="Y340" s="222"/>
      <c r="AA340" s="375"/>
      <c r="AB340" s="376"/>
      <c r="AC340" s="377"/>
      <c r="AD340" s="376"/>
      <c r="AE340" s="378"/>
    </row>
    <row r="341" s="225" customFormat="1" spans="4:31">
      <c r="D341" s="347"/>
      <c r="E341" s="348"/>
      <c r="F341" s="348"/>
      <c r="H341" s="349"/>
      <c r="I341" s="348"/>
      <c r="J341" s="348"/>
      <c r="K341" s="348"/>
      <c r="L341" s="361"/>
      <c r="M341" s="348"/>
      <c r="N341" s="361"/>
      <c r="O341" s="348"/>
      <c r="P341" s="362"/>
      <c r="Y341" s="222"/>
      <c r="AA341" s="375"/>
      <c r="AB341" s="376"/>
      <c r="AC341" s="377"/>
      <c r="AD341" s="376"/>
      <c r="AE341" s="378"/>
    </row>
    <row r="342" s="225" customFormat="1" spans="4:31">
      <c r="D342" s="347"/>
      <c r="E342" s="348"/>
      <c r="F342" s="348"/>
      <c r="H342" s="349"/>
      <c r="I342" s="348"/>
      <c r="J342" s="348"/>
      <c r="K342" s="348"/>
      <c r="L342" s="361"/>
      <c r="M342" s="348"/>
      <c r="N342" s="361"/>
      <c r="O342" s="348"/>
      <c r="P342" s="362"/>
      <c r="Y342" s="222"/>
      <c r="AA342" s="375"/>
      <c r="AB342" s="376"/>
      <c r="AC342" s="377"/>
      <c r="AD342" s="376"/>
      <c r="AE342" s="378"/>
    </row>
    <row r="343" s="225" customFormat="1" spans="4:31">
      <c r="D343" s="347"/>
      <c r="E343" s="348"/>
      <c r="F343" s="348"/>
      <c r="H343" s="349"/>
      <c r="I343" s="348"/>
      <c r="J343" s="348"/>
      <c r="K343" s="348"/>
      <c r="L343" s="361"/>
      <c r="M343" s="348"/>
      <c r="N343" s="361"/>
      <c r="O343" s="348"/>
      <c r="P343" s="362"/>
      <c r="Y343" s="222"/>
      <c r="AA343" s="375"/>
      <c r="AB343" s="376"/>
      <c r="AC343" s="377"/>
      <c r="AD343" s="376"/>
      <c r="AE343" s="378"/>
    </row>
    <row r="344" s="225" customFormat="1" spans="4:31">
      <c r="D344" s="347"/>
      <c r="E344" s="348"/>
      <c r="F344" s="348"/>
      <c r="H344" s="349"/>
      <c r="I344" s="348"/>
      <c r="J344" s="348"/>
      <c r="K344" s="348"/>
      <c r="L344" s="361"/>
      <c r="M344" s="348"/>
      <c r="N344" s="361"/>
      <c r="O344" s="348"/>
      <c r="P344" s="362"/>
      <c r="Y344" s="222"/>
      <c r="AA344" s="375"/>
      <c r="AB344" s="376"/>
      <c r="AC344" s="377"/>
      <c r="AD344" s="376"/>
      <c r="AE344" s="378"/>
    </row>
    <row r="345" s="225" customFormat="1" spans="4:31">
      <c r="D345" s="347"/>
      <c r="E345" s="348"/>
      <c r="F345" s="348"/>
      <c r="H345" s="349"/>
      <c r="I345" s="348"/>
      <c r="J345" s="348"/>
      <c r="K345" s="348"/>
      <c r="L345" s="361"/>
      <c r="M345" s="348"/>
      <c r="N345" s="361"/>
      <c r="O345" s="348"/>
      <c r="P345" s="362"/>
      <c r="Y345" s="222"/>
      <c r="AA345" s="375"/>
      <c r="AB345" s="376"/>
      <c r="AC345" s="377"/>
      <c r="AD345" s="376"/>
      <c r="AE345" s="378"/>
    </row>
    <row r="346" s="225" customFormat="1" spans="4:31">
      <c r="D346" s="347"/>
      <c r="E346" s="348"/>
      <c r="F346" s="348"/>
      <c r="H346" s="349"/>
      <c r="I346" s="348"/>
      <c r="J346" s="348"/>
      <c r="K346" s="348"/>
      <c r="L346" s="361"/>
      <c r="M346" s="348"/>
      <c r="N346" s="361"/>
      <c r="O346" s="348"/>
      <c r="P346" s="362"/>
      <c r="Y346" s="222"/>
      <c r="AA346" s="375"/>
      <c r="AB346" s="376"/>
      <c r="AC346" s="377"/>
      <c r="AD346" s="376"/>
      <c r="AE346" s="378"/>
    </row>
    <row r="347" s="225" customFormat="1" spans="4:31">
      <c r="D347" s="347"/>
      <c r="E347" s="348"/>
      <c r="F347" s="348"/>
      <c r="H347" s="349"/>
      <c r="I347" s="348"/>
      <c r="J347" s="348"/>
      <c r="K347" s="348"/>
      <c r="L347" s="361"/>
      <c r="M347" s="348"/>
      <c r="N347" s="361"/>
      <c r="O347" s="348"/>
      <c r="P347" s="362"/>
      <c r="Y347" s="222"/>
      <c r="AA347" s="375"/>
      <c r="AB347" s="376"/>
      <c r="AC347" s="377"/>
      <c r="AD347" s="376"/>
      <c r="AE347" s="378"/>
    </row>
    <row r="348" s="225" customFormat="1" spans="4:31">
      <c r="D348" s="347"/>
      <c r="E348" s="348"/>
      <c r="F348" s="348"/>
      <c r="H348" s="349"/>
      <c r="I348" s="348"/>
      <c r="J348" s="348"/>
      <c r="K348" s="348"/>
      <c r="L348" s="361"/>
      <c r="M348" s="348"/>
      <c r="N348" s="361"/>
      <c r="O348" s="348"/>
      <c r="P348" s="362"/>
      <c r="Y348" s="222"/>
      <c r="AA348" s="375"/>
      <c r="AB348" s="376"/>
      <c r="AC348" s="377"/>
      <c r="AD348" s="376"/>
      <c r="AE348" s="378"/>
    </row>
    <row r="349" s="225" customFormat="1" spans="4:31">
      <c r="D349" s="347"/>
      <c r="E349" s="348"/>
      <c r="F349" s="348"/>
      <c r="H349" s="349"/>
      <c r="I349" s="348"/>
      <c r="J349" s="348"/>
      <c r="K349" s="348"/>
      <c r="L349" s="361"/>
      <c r="M349" s="348"/>
      <c r="N349" s="361"/>
      <c r="O349" s="348"/>
      <c r="P349" s="362"/>
      <c r="Y349" s="222"/>
      <c r="AA349" s="375"/>
      <c r="AB349" s="376"/>
      <c r="AC349" s="377"/>
      <c r="AD349" s="376"/>
      <c r="AE349" s="378"/>
    </row>
    <row r="350" s="225" customFormat="1" spans="4:31">
      <c r="D350" s="347"/>
      <c r="E350" s="348"/>
      <c r="F350" s="348"/>
      <c r="H350" s="349"/>
      <c r="I350" s="348"/>
      <c r="J350" s="348"/>
      <c r="K350" s="348"/>
      <c r="L350" s="361"/>
      <c r="M350" s="348"/>
      <c r="N350" s="361"/>
      <c r="O350" s="348"/>
      <c r="P350" s="362"/>
      <c r="Y350" s="222"/>
      <c r="AA350" s="375"/>
      <c r="AB350" s="376"/>
      <c r="AC350" s="377"/>
      <c r="AD350" s="376"/>
      <c r="AE350" s="378"/>
    </row>
    <row r="351" s="225" customFormat="1" spans="4:31">
      <c r="D351" s="347"/>
      <c r="E351" s="348"/>
      <c r="F351" s="348"/>
      <c r="H351" s="349"/>
      <c r="I351" s="348"/>
      <c r="J351" s="348"/>
      <c r="K351" s="348"/>
      <c r="L351" s="361"/>
      <c r="M351" s="348"/>
      <c r="N351" s="361"/>
      <c r="O351" s="348"/>
      <c r="P351" s="362"/>
      <c r="Y351" s="222"/>
      <c r="AA351" s="375"/>
      <c r="AB351" s="376"/>
      <c r="AC351" s="377"/>
      <c r="AD351" s="376"/>
      <c r="AE351" s="378"/>
    </row>
    <row r="352" s="225" customFormat="1" spans="4:31">
      <c r="D352" s="347"/>
      <c r="E352" s="348"/>
      <c r="F352" s="348"/>
      <c r="H352" s="349"/>
      <c r="I352" s="348"/>
      <c r="J352" s="348"/>
      <c r="K352" s="348"/>
      <c r="L352" s="361"/>
      <c r="M352" s="348"/>
      <c r="N352" s="361"/>
      <c r="O352" s="348"/>
      <c r="P352" s="362"/>
      <c r="Y352" s="222"/>
      <c r="AA352" s="375"/>
      <c r="AB352" s="376"/>
      <c r="AC352" s="377"/>
      <c r="AD352" s="376"/>
      <c r="AE352" s="378"/>
    </row>
    <row r="353" s="225" customFormat="1" spans="4:31">
      <c r="D353" s="347"/>
      <c r="E353" s="348"/>
      <c r="F353" s="348"/>
      <c r="H353" s="349"/>
      <c r="I353" s="348"/>
      <c r="J353" s="348"/>
      <c r="K353" s="348"/>
      <c r="L353" s="361"/>
      <c r="M353" s="348"/>
      <c r="N353" s="361"/>
      <c r="O353" s="348"/>
      <c r="P353" s="362"/>
      <c r="Y353" s="222"/>
      <c r="AA353" s="375"/>
      <c r="AB353" s="376"/>
      <c r="AC353" s="377"/>
      <c r="AD353" s="376"/>
      <c r="AE353" s="378"/>
    </row>
    <row r="354" s="225" customFormat="1" spans="4:31">
      <c r="D354" s="347"/>
      <c r="E354" s="348"/>
      <c r="F354" s="348"/>
      <c r="H354" s="349"/>
      <c r="I354" s="348"/>
      <c r="J354" s="348"/>
      <c r="K354" s="348"/>
      <c r="L354" s="361"/>
      <c r="M354" s="348"/>
      <c r="N354" s="361"/>
      <c r="O354" s="348"/>
      <c r="P354" s="362"/>
      <c r="Y354" s="222"/>
      <c r="AA354" s="375"/>
      <c r="AB354" s="376"/>
      <c r="AC354" s="377"/>
      <c r="AD354" s="376"/>
      <c r="AE354" s="378"/>
    </row>
    <row r="355" s="225" customFormat="1" spans="4:31">
      <c r="D355" s="347"/>
      <c r="E355" s="348"/>
      <c r="F355" s="348"/>
      <c r="H355" s="349"/>
      <c r="I355" s="348"/>
      <c r="J355" s="348"/>
      <c r="K355" s="348"/>
      <c r="L355" s="361"/>
      <c r="M355" s="348"/>
      <c r="N355" s="361"/>
      <c r="O355" s="348"/>
      <c r="P355" s="362"/>
      <c r="Y355" s="222"/>
      <c r="AA355" s="375"/>
      <c r="AB355" s="376"/>
      <c r="AC355" s="377"/>
      <c r="AD355" s="376"/>
      <c r="AE355" s="378"/>
    </row>
    <row r="356" s="225" customFormat="1" spans="4:31">
      <c r="D356" s="347"/>
      <c r="E356" s="348"/>
      <c r="F356" s="348"/>
      <c r="H356" s="349"/>
      <c r="I356" s="348"/>
      <c r="J356" s="348"/>
      <c r="K356" s="348"/>
      <c r="L356" s="361"/>
      <c r="M356" s="348"/>
      <c r="N356" s="361"/>
      <c r="O356" s="348"/>
      <c r="P356" s="362"/>
      <c r="Y356" s="222"/>
      <c r="AA356" s="375"/>
      <c r="AB356" s="376"/>
      <c r="AC356" s="377"/>
      <c r="AD356" s="376"/>
      <c r="AE356" s="378"/>
    </row>
    <row r="357" s="225" customFormat="1" spans="4:31">
      <c r="D357" s="347"/>
      <c r="E357" s="348"/>
      <c r="F357" s="348"/>
      <c r="H357" s="349"/>
      <c r="I357" s="348"/>
      <c r="J357" s="348"/>
      <c r="K357" s="348"/>
      <c r="L357" s="361"/>
      <c r="M357" s="348"/>
      <c r="N357" s="361"/>
      <c r="O357" s="348"/>
      <c r="P357" s="362"/>
      <c r="Y357" s="222"/>
      <c r="AA357" s="375"/>
      <c r="AB357" s="376"/>
      <c r="AC357" s="377"/>
      <c r="AD357" s="376"/>
      <c r="AE357" s="378"/>
    </row>
    <row r="358" s="225" customFormat="1" spans="4:31">
      <c r="D358" s="347"/>
      <c r="E358" s="348"/>
      <c r="F358" s="348"/>
      <c r="H358" s="349"/>
      <c r="I358" s="348"/>
      <c r="J358" s="348"/>
      <c r="K358" s="348"/>
      <c r="L358" s="361"/>
      <c r="M358" s="348"/>
      <c r="N358" s="361"/>
      <c r="O358" s="348"/>
      <c r="P358" s="362"/>
      <c r="Y358" s="222"/>
      <c r="AA358" s="375"/>
      <c r="AB358" s="376"/>
      <c r="AC358" s="377"/>
      <c r="AD358" s="376"/>
      <c r="AE358" s="378"/>
    </row>
    <row r="359" s="225" customFormat="1" spans="4:31">
      <c r="D359" s="347"/>
      <c r="E359" s="348"/>
      <c r="F359" s="348"/>
      <c r="H359" s="349"/>
      <c r="I359" s="348"/>
      <c r="J359" s="348"/>
      <c r="K359" s="348"/>
      <c r="L359" s="361"/>
      <c r="M359" s="348"/>
      <c r="N359" s="361"/>
      <c r="O359" s="348"/>
      <c r="P359" s="362"/>
      <c r="Y359" s="222"/>
      <c r="AA359" s="375"/>
      <c r="AB359" s="376"/>
      <c r="AC359" s="377"/>
      <c r="AD359" s="376"/>
      <c r="AE359" s="378"/>
    </row>
    <row r="360" s="225" customFormat="1" spans="4:31">
      <c r="D360" s="347"/>
      <c r="E360" s="348"/>
      <c r="F360" s="348"/>
      <c r="H360" s="349"/>
      <c r="I360" s="348"/>
      <c r="J360" s="348"/>
      <c r="K360" s="348"/>
      <c r="L360" s="361"/>
      <c r="M360" s="348"/>
      <c r="N360" s="361"/>
      <c r="O360" s="348"/>
      <c r="P360" s="362"/>
      <c r="Y360" s="222"/>
      <c r="AA360" s="375"/>
      <c r="AB360" s="376"/>
      <c r="AC360" s="377"/>
      <c r="AD360" s="376"/>
      <c r="AE360" s="378"/>
    </row>
    <row r="361" s="225" customFormat="1" spans="4:31">
      <c r="D361" s="347"/>
      <c r="E361" s="348"/>
      <c r="F361" s="348"/>
      <c r="H361" s="349"/>
      <c r="I361" s="348"/>
      <c r="J361" s="348"/>
      <c r="K361" s="348"/>
      <c r="L361" s="361"/>
      <c r="M361" s="348"/>
      <c r="N361" s="361"/>
      <c r="O361" s="348"/>
      <c r="P361" s="362"/>
      <c r="Y361" s="222"/>
      <c r="AA361" s="375"/>
      <c r="AB361" s="376"/>
      <c r="AC361" s="377"/>
      <c r="AD361" s="376"/>
      <c r="AE361" s="378"/>
    </row>
    <row r="362" s="225" customFormat="1" spans="4:31">
      <c r="D362" s="347"/>
      <c r="E362" s="348"/>
      <c r="F362" s="348"/>
      <c r="H362" s="349"/>
      <c r="I362" s="348"/>
      <c r="J362" s="348"/>
      <c r="K362" s="348"/>
      <c r="L362" s="361"/>
      <c r="M362" s="348"/>
      <c r="N362" s="361"/>
      <c r="O362" s="348"/>
      <c r="P362" s="362"/>
      <c r="Y362" s="222"/>
      <c r="AA362" s="375"/>
      <c r="AB362" s="376"/>
      <c r="AC362" s="377"/>
      <c r="AD362" s="376"/>
      <c r="AE362" s="378"/>
    </row>
    <row r="363" s="225" customFormat="1" spans="4:31">
      <c r="D363" s="347"/>
      <c r="E363" s="348"/>
      <c r="F363" s="348"/>
      <c r="H363" s="349"/>
      <c r="I363" s="348"/>
      <c r="J363" s="348"/>
      <c r="K363" s="348"/>
      <c r="L363" s="361"/>
      <c r="M363" s="348"/>
      <c r="N363" s="361"/>
      <c r="O363" s="348"/>
      <c r="P363" s="362"/>
      <c r="Y363" s="222"/>
      <c r="AA363" s="375"/>
      <c r="AB363" s="376"/>
      <c r="AC363" s="377"/>
      <c r="AD363" s="376"/>
      <c r="AE363" s="378"/>
    </row>
    <row r="364" s="225" customFormat="1" spans="4:31">
      <c r="D364" s="347"/>
      <c r="E364" s="348"/>
      <c r="F364" s="348"/>
      <c r="H364" s="349"/>
      <c r="I364" s="348"/>
      <c r="J364" s="348"/>
      <c r="K364" s="348"/>
      <c r="L364" s="361"/>
      <c r="M364" s="348"/>
      <c r="N364" s="361"/>
      <c r="O364" s="348"/>
      <c r="P364" s="362"/>
      <c r="Y364" s="222"/>
      <c r="AA364" s="375"/>
      <c r="AB364" s="376"/>
      <c r="AC364" s="377"/>
      <c r="AD364" s="376"/>
      <c r="AE364" s="378"/>
    </row>
    <row r="365" s="225" customFormat="1" spans="4:31">
      <c r="D365" s="347"/>
      <c r="E365" s="348"/>
      <c r="F365" s="348"/>
      <c r="H365" s="349"/>
      <c r="I365" s="348"/>
      <c r="J365" s="348"/>
      <c r="K365" s="348"/>
      <c r="L365" s="361"/>
      <c r="M365" s="348"/>
      <c r="N365" s="361"/>
      <c r="O365" s="348"/>
      <c r="P365" s="362"/>
      <c r="Y365" s="222"/>
      <c r="AA365" s="375"/>
      <c r="AB365" s="376"/>
      <c r="AC365" s="377"/>
      <c r="AD365" s="376"/>
      <c r="AE365" s="378"/>
    </row>
    <row r="366" s="225" customFormat="1" spans="4:31">
      <c r="D366" s="347"/>
      <c r="E366" s="348"/>
      <c r="F366" s="348"/>
      <c r="H366" s="349"/>
      <c r="I366" s="348"/>
      <c r="J366" s="348"/>
      <c r="K366" s="348"/>
      <c r="L366" s="361"/>
      <c r="M366" s="348"/>
      <c r="N366" s="361"/>
      <c r="O366" s="348"/>
      <c r="P366" s="362"/>
      <c r="Y366" s="222"/>
      <c r="AA366" s="375"/>
      <c r="AB366" s="376"/>
      <c r="AC366" s="377"/>
      <c r="AD366" s="376"/>
      <c r="AE366" s="378"/>
    </row>
    <row r="367" s="225" customFormat="1" spans="4:31">
      <c r="D367" s="347"/>
      <c r="E367" s="348"/>
      <c r="F367" s="348"/>
      <c r="H367" s="349"/>
      <c r="I367" s="348"/>
      <c r="J367" s="348"/>
      <c r="K367" s="348"/>
      <c r="L367" s="361"/>
      <c r="M367" s="348"/>
      <c r="N367" s="361"/>
      <c r="O367" s="348"/>
      <c r="P367" s="362"/>
      <c r="Y367" s="222"/>
      <c r="AA367" s="375"/>
      <c r="AB367" s="376"/>
      <c r="AC367" s="377"/>
      <c r="AD367" s="376"/>
      <c r="AE367" s="378"/>
    </row>
    <row r="368" s="225" customFormat="1" spans="4:31">
      <c r="D368" s="347"/>
      <c r="E368" s="348"/>
      <c r="F368" s="348"/>
      <c r="H368" s="349"/>
      <c r="I368" s="348"/>
      <c r="J368" s="348"/>
      <c r="K368" s="348"/>
      <c r="L368" s="361"/>
      <c r="M368" s="348"/>
      <c r="N368" s="361"/>
      <c r="O368" s="348"/>
      <c r="P368" s="362"/>
      <c r="Y368" s="222"/>
      <c r="AA368" s="375"/>
      <c r="AB368" s="376"/>
      <c r="AC368" s="377"/>
      <c r="AD368" s="376"/>
      <c r="AE368" s="378"/>
    </row>
    <row r="369" s="225" customFormat="1" spans="4:31">
      <c r="D369" s="347"/>
      <c r="E369" s="348"/>
      <c r="F369" s="348"/>
      <c r="H369" s="349"/>
      <c r="I369" s="348"/>
      <c r="J369" s="348"/>
      <c r="K369" s="348"/>
      <c r="L369" s="361"/>
      <c r="M369" s="348"/>
      <c r="N369" s="361"/>
      <c r="O369" s="348"/>
      <c r="P369" s="362"/>
      <c r="Y369" s="222"/>
      <c r="AA369" s="375"/>
      <c r="AB369" s="376"/>
      <c r="AC369" s="377"/>
      <c r="AD369" s="376"/>
      <c r="AE369" s="378"/>
    </row>
    <row r="370" s="225" customFormat="1" spans="4:31">
      <c r="D370" s="347"/>
      <c r="E370" s="348"/>
      <c r="F370" s="348"/>
      <c r="H370" s="349"/>
      <c r="I370" s="348"/>
      <c r="J370" s="348"/>
      <c r="K370" s="348"/>
      <c r="L370" s="361"/>
      <c r="M370" s="348"/>
      <c r="N370" s="361"/>
      <c r="O370" s="348"/>
      <c r="P370" s="362"/>
      <c r="Y370" s="222"/>
      <c r="AA370" s="375"/>
      <c r="AB370" s="376"/>
      <c r="AC370" s="377"/>
      <c r="AD370" s="376"/>
      <c r="AE370" s="378"/>
    </row>
    <row r="371" s="225" customFormat="1" spans="4:31">
      <c r="D371" s="347"/>
      <c r="E371" s="348"/>
      <c r="F371" s="348"/>
      <c r="H371" s="349"/>
      <c r="I371" s="348"/>
      <c r="J371" s="348"/>
      <c r="K371" s="348"/>
      <c r="L371" s="361"/>
      <c r="M371" s="348"/>
      <c r="N371" s="361"/>
      <c r="O371" s="348"/>
      <c r="P371" s="362"/>
      <c r="Y371" s="222"/>
      <c r="AA371" s="375"/>
      <c r="AB371" s="376"/>
      <c r="AC371" s="377"/>
      <c r="AD371" s="376"/>
      <c r="AE371" s="378"/>
    </row>
    <row r="372" s="225" customFormat="1" spans="4:31">
      <c r="D372" s="347"/>
      <c r="E372" s="348"/>
      <c r="F372" s="348"/>
      <c r="H372" s="349"/>
      <c r="I372" s="348"/>
      <c r="J372" s="348"/>
      <c r="K372" s="348"/>
      <c r="L372" s="361"/>
      <c r="M372" s="348"/>
      <c r="N372" s="361"/>
      <c r="O372" s="348"/>
      <c r="P372" s="362"/>
      <c r="Y372" s="222"/>
      <c r="AA372" s="375"/>
      <c r="AB372" s="376"/>
      <c r="AC372" s="377"/>
      <c r="AD372" s="376"/>
      <c r="AE372" s="378"/>
    </row>
    <row r="373" s="225" customFormat="1" spans="4:31">
      <c r="D373" s="347"/>
      <c r="E373" s="348"/>
      <c r="F373" s="348"/>
      <c r="H373" s="349"/>
      <c r="I373" s="348"/>
      <c r="J373" s="348"/>
      <c r="K373" s="348"/>
      <c r="L373" s="361"/>
      <c r="M373" s="348"/>
      <c r="N373" s="361"/>
      <c r="O373" s="348"/>
      <c r="P373" s="362"/>
      <c r="Y373" s="222"/>
      <c r="AA373" s="375"/>
      <c r="AB373" s="376"/>
      <c r="AC373" s="377"/>
      <c r="AD373" s="376"/>
      <c r="AE373" s="378"/>
    </row>
    <row r="374" s="225" customFormat="1" spans="4:31">
      <c r="D374" s="347"/>
      <c r="E374" s="348"/>
      <c r="F374" s="348"/>
      <c r="H374" s="349"/>
      <c r="I374" s="348"/>
      <c r="J374" s="348"/>
      <c r="K374" s="348"/>
      <c r="L374" s="361"/>
      <c r="M374" s="348"/>
      <c r="N374" s="361"/>
      <c r="O374" s="348"/>
      <c r="P374" s="362"/>
      <c r="Y374" s="222"/>
      <c r="AA374" s="375"/>
      <c r="AB374" s="376"/>
      <c r="AC374" s="377"/>
      <c r="AD374" s="376"/>
      <c r="AE374" s="378"/>
    </row>
    <row r="375" s="225" customFormat="1" spans="4:31">
      <c r="D375" s="347"/>
      <c r="E375" s="348"/>
      <c r="F375" s="348"/>
      <c r="H375" s="349"/>
      <c r="I375" s="348"/>
      <c r="J375" s="348"/>
      <c r="K375" s="348"/>
      <c r="L375" s="361"/>
      <c r="M375" s="348"/>
      <c r="N375" s="361"/>
      <c r="O375" s="348"/>
      <c r="P375" s="362"/>
      <c r="Y375" s="222"/>
      <c r="AA375" s="375"/>
      <c r="AB375" s="376"/>
      <c r="AC375" s="377"/>
      <c r="AD375" s="376"/>
      <c r="AE375" s="378"/>
    </row>
    <row r="376" s="225" customFormat="1" spans="4:31">
      <c r="D376" s="347"/>
      <c r="E376" s="348"/>
      <c r="F376" s="348"/>
      <c r="H376" s="349"/>
      <c r="I376" s="348"/>
      <c r="J376" s="348"/>
      <c r="K376" s="348"/>
      <c r="L376" s="361"/>
      <c r="M376" s="348"/>
      <c r="N376" s="361"/>
      <c r="O376" s="348"/>
      <c r="P376" s="362"/>
      <c r="Y376" s="222"/>
      <c r="AA376" s="375"/>
      <c r="AB376" s="376"/>
      <c r="AC376" s="377"/>
      <c r="AD376" s="376"/>
      <c r="AE376" s="378"/>
    </row>
    <row r="377" s="225" customFormat="1" spans="4:31">
      <c r="D377" s="347"/>
      <c r="E377" s="348"/>
      <c r="F377" s="348"/>
      <c r="H377" s="349"/>
      <c r="I377" s="348"/>
      <c r="J377" s="348"/>
      <c r="K377" s="348"/>
      <c r="L377" s="361"/>
      <c r="M377" s="348"/>
      <c r="N377" s="361"/>
      <c r="O377" s="348"/>
      <c r="P377" s="362"/>
      <c r="Y377" s="222"/>
      <c r="AA377" s="375"/>
      <c r="AB377" s="376"/>
      <c r="AC377" s="377"/>
      <c r="AD377" s="376"/>
      <c r="AE377" s="378"/>
    </row>
    <row r="378" s="225" customFormat="1" spans="4:31">
      <c r="D378" s="347"/>
      <c r="E378" s="348"/>
      <c r="F378" s="348"/>
      <c r="H378" s="349"/>
      <c r="I378" s="348"/>
      <c r="J378" s="348"/>
      <c r="K378" s="348"/>
      <c r="L378" s="361"/>
      <c r="M378" s="348"/>
      <c r="N378" s="361"/>
      <c r="O378" s="348"/>
      <c r="P378" s="362"/>
      <c r="Y378" s="222"/>
      <c r="AA378" s="375"/>
      <c r="AB378" s="376"/>
      <c r="AC378" s="377"/>
      <c r="AD378" s="376"/>
      <c r="AE378" s="378"/>
    </row>
    <row r="379" s="225" customFormat="1" spans="4:31">
      <c r="D379" s="347"/>
      <c r="E379" s="348"/>
      <c r="F379" s="348"/>
      <c r="H379" s="349"/>
      <c r="I379" s="348"/>
      <c r="J379" s="348"/>
      <c r="K379" s="348"/>
      <c r="L379" s="361"/>
      <c r="M379" s="348"/>
      <c r="N379" s="361"/>
      <c r="O379" s="348"/>
      <c r="P379" s="362"/>
      <c r="Y379" s="222"/>
      <c r="AA379" s="375"/>
      <c r="AB379" s="376"/>
      <c r="AC379" s="377"/>
      <c r="AD379" s="376"/>
      <c r="AE379" s="378"/>
    </row>
    <row r="380" s="225" customFormat="1" spans="4:31">
      <c r="D380" s="347"/>
      <c r="E380" s="348"/>
      <c r="F380" s="348"/>
      <c r="H380" s="349"/>
      <c r="I380" s="348"/>
      <c r="J380" s="348"/>
      <c r="K380" s="348"/>
      <c r="L380" s="361"/>
      <c r="M380" s="348"/>
      <c r="N380" s="361"/>
      <c r="O380" s="348"/>
      <c r="P380" s="362"/>
      <c r="Y380" s="222"/>
      <c r="AA380" s="375"/>
      <c r="AB380" s="376"/>
      <c r="AC380" s="377"/>
      <c r="AD380" s="376"/>
      <c r="AE380" s="378"/>
    </row>
    <row r="381" s="225" customFormat="1" spans="4:31">
      <c r="D381" s="347"/>
      <c r="E381" s="348"/>
      <c r="F381" s="348"/>
      <c r="H381" s="349"/>
      <c r="I381" s="348"/>
      <c r="J381" s="348"/>
      <c r="K381" s="348"/>
      <c r="L381" s="361"/>
      <c r="M381" s="348"/>
      <c r="N381" s="361"/>
      <c r="O381" s="348"/>
      <c r="P381" s="362"/>
      <c r="Y381" s="222"/>
      <c r="AA381" s="375"/>
      <c r="AB381" s="376"/>
      <c r="AC381" s="377"/>
      <c r="AD381" s="376"/>
      <c r="AE381" s="378"/>
    </row>
    <row r="382" s="225" customFormat="1" spans="4:31">
      <c r="D382" s="347"/>
      <c r="E382" s="348"/>
      <c r="F382" s="348"/>
      <c r="H382" s="349"/>
      <c r="I382" s="348"/>
      <c r="J382" s="348"/>
      <c r="K382" s="348"/>
      <c r="L382" s="361"/>
      <c r="M382" s="348"/>
      <c r="N382" s="361"/>
      <c r="O382" s="348"/>
      <c r="P382" s="362"/>
      <c r="Y382" s="222"/>
      <c r="AA382" s="375"/>
      <c r="AB382" s="376"/>
      <c r="AC382" s="377"/>
      <c r="AD382" s="376"/>
      <c r="AE382" s="378"/>
    </row>
    <row r="383" s="225" customFormat="1" spans="4:31">
      <c r="D383" s="347"/>
      <c r="E383" s="348"/>
      <c r="F383" s="348"/>
      <c r="H383" s="349"/>
      <c r="I383" s="348"/>
      <c r="J383" s="348"/>
      <c r="K383" s="348"/>
      <c r="L383" s="361"/>
      <c r="M383" s="348"/>
      <c r="N383" s="361"/>
      <c r="O383" s="348"/>
      <c r="P383" s="362"/>
      <c r="Y383" s="222"/>
      <c r="AA383" s="375"/>
      <c r="AB383" s="376"/>
      <c r="AC383" s="377"/>
      <c r="AD383" s="376"/>
      <c r="AE383" s="378"/>
    </row>
    <row r="384" s="225" customFormat="1" spans="4:31">
      <c r="D384" s="347"/>
      <c r="E384" s="348"/>
      <c r="F384" s="348"/>
      <c r="H384" s="349"/>
      <c r="I384" s="348"/>
      <c r="J384" s="348"/>
      <c r="K384" s="348"/>
      <c r="L384" s="361"/>
      <c r="M384" s="348"/>
      <c r="N384" s="361"/>
      <c r="O384" s="348"/>
      <c r="P384" s="362"/>
      <c r="Y384" s="222"/>
      <c r="AA384" s="375"/>
      <c r="AB384" s="376"/>
      <c r="AC384" s="377"/>
      <c r="AD384" s="376"/>
      <c r="AE384" s="378"/>
    </row>
    <row r="385" s="225" customFormat="1" spans="4:31">
      <c r="D385" s="347"/>
      <c r="E385" s="348"/>
      <c r="F385" s="348"/>
      <c r="H385" s="349"/>
      <c r="I385" s="348"/>
      <c r="J385" s="348"/>
      <c r="K385" s="348"/>
      <c r="L385" s="361"/>
      <c r="M385" s="348"/>
      <c r="N385" s="361"/>
      <c r="O385" s="348"/>
      <c r="P385" s="362"/>
      <c r="Y385" s="222"/>
      <c r="AA385" s="375"/>
      <c r="AB385" s="376"/>
      <c r="AC385" s="377"/>
      <c r="AD385" s="376"/>
      <c r="AE385" s="378"/>
    </row>
    <row r="386" s="225" customFormat="1" spans="4:31">
      <c r="D386" s="347"/>
      <c r="E386" s="348"/>
      <c r="F386" s="348"/>
      <c r="H386" s="349"/>
      <c r="I386" s="348"/>
      <c r="J386" s="348"/>
      <c r="K386" s="348"/>
      <c r="L386" s="361"/>
      <c r="M386" s="348"/>
      <c r="N386" s="361"/>
      <c r="O386" s="348"/>
      <c r="P386" s="362"/>
      <c r="Y386" s="222"/>
      <c r="AA386" s="375"/>
      <c r="AB386" s="376"/>
      <c r="AC386" s="377"/>
      <c r="AD386" s="376"/>
      <c r="AE386" s="378"/>
    </row>
    <row r="387" s="225" customFormat="1" spans="4:31">
      <c r="D387" s="347"/>
      <c r="E387" s="348"/>
      <c r="F387" s="348"/>
      <c r="H387" s="349"/>
      <c r="I387" s="348"/>
      <c r="J387" s="348"/>
      <c r="K387" s="348"/>
      <c r="L387" s="361"/>
      <c r="M387" s="348"/>
      <c r="N387" s="361"/>
      <c r="O387" s="348"/>
      <c r="P387" s="362"/>
      <c r="Y387" s="222"/>
      <c r="AA387" s="375"/>
      <c r="AB387" s="376"/>
      <c r="AC387" s="377"/>
      <c r="AD387" s="376"/>
      <c r="AE387" s="378"/>
    </row>
    <row r="388" s="225" customFormat="1" spans="4:31">
      <c r="D388" s="347"/>
      <c r="E388" s="348"/>
      <c r="F388" s="348"/>
      <c r="H388" s="349"/>
      <c r="I388" s="348"/>
      <c r="J388" s="348"/>
      <c r="K388" s="348"/>
      <c r="L388" s="361"/>
      <c r="M388" s="348"/>
      <c r="N388" s="361"/>
      <c r="O388" s="348"/>
      <c r="P388" s="362"/>
      <c r="Y388" s="222"/>
      <c r="AA388" s="375"/>
      <c r="AB388" s="376"/>
      <c r="AC388" s="377"/>
      <c r="AD388" s="376"/>
      <c r="AE388" s="378"/>
    </row>
    <row r="389" s="225" customFormat="1" spans="4:31">
      <c r="D389" s="347"/>
      <c r="E389" s="348"/>
      <c r="F389" s="348"/>
      <c r="H389" s="349"/>
      <c r="I389" s="348"/>
      <c r="J389" s="348"/>
      <c r="K389" s="348"/>
      <c r="L389" s="361"/>
      <c r="M389" s="348"/>
      <c r="N389" s="361"/>
      <c r="O389" s="348"/>
      <c r="P389" s="362"/>
      <c r="Y389" s="222"/>
      <c r="AA389" s="375"/>
      <c r="AB389" s="376"/>
      <c r="AC389" s="377"/>
      <c r="AD389" s="376"/>
      <c r="AE389" s="378"/>
    </row>
    <row r="390" s="225" customFormat="1" spans="4:31">
      <c r="D390" s="347"/>
      <c r="E390" s="348"/>
      <c r="F390" s="348"/>
      <c r="H390" s="349"/>
      <c r="I390" s="348"/>
      <c r="J390" s="348"/>
      <c r="K390" s="348"/>
      <c r="L390" s="361"/>
      <c r="M390" s="348"/>
      <c r="N390" s="361"/>
      <c r="O390" s="348"/>
      <c r="P390" s="362"/>
      <c r="Y390" s="222"/>
      <c r="AA390" s="375"/>
      <c r="AB390" s="376"/>
      <c r="AC390" s="377"/>
      <c r="AD390" s="376"/>
      <c r="AE390" s="378"/>
    </row>
    <row r="391" s="225" customFormat="1" spans="4:31">
      <c r="D391" s="347"/>
      <c r="E391" s="348"/>
      <c r="F391" s="348"/>
      <c r="H391" s="349"/>
      <c r="I391" s="348"/>
      <c r="J391" s="348"/>
      <c r="K391" s="348"/>
      <c r="L391" s="361"/>
      <c r="M391" s="348"/>
      <c r="N391" s="361"/>
      <c r="O391" s="348"/>
      <c r="P391" s="362"/>
      <c r="Y391" s="222"/>
      <c r="AA391" s="375"/>
      <c r="AB391" s="376"/>
      <c r="AC391" s="377"/>
      <c r="AD391" s="376"/>
      <c r="AE391" s="378"/>
    </row>
    <row r="392" s="225" customFormat="1" spans="4:31">
      <c r="D392" s="347"/>
      <c r="E392" s="348"/>
      <c r="F392" s="348"/>
      <c r="H392" s="349"/>
      <c r="I392" s="348"/>
      <c r="J392" s="348"/>
      <c r="K392" s="348"/>
      <c r="L392" s="361"/>
      <c r="M392" s="348"/>
      <c r="N392" s="361"/>
      <c r="O392" s="348"/>
      <c r="P392" s="362"/>
      <c r="Y392" s="222"/>
      <c r="AA392" s="375"/>
      <c r="AB392" s="376"/>
      <c r="AC392" s="377"/>
      <c r="AD392" s="376"/>
      <c r="AE392" s="378"/>
    </row>
    <row r="393" s="225" customFormat="1" spans="4:31">
      <c r="D393" s="347"/>
      <c r="E393" s="348"/>
      <c r="F393" s="348"/>
      <c r="H393" s="349"/>
      <c r="I393" s="348"/>
      <c r="J393" s="348"/>
      <c r="K393" s="348"/>
      <c r="L393" s="361"/>
      <c r="M393" s="348"/>
      <c r="N393" s="361"/>
      <c r="O393" s="348"/>
      <c r="P393" s="362"/>
      <c r="Y393" s="222"/>
      <c r="AA393" s="375"/>
      <c r="AB393" s="376"/>
      <c r="AC393" s="377"/>
      <c r="AD393" s="376"/>
      <c r="AE393" s="378"/>
    </row>
    <row r="394" s="225" customFormat="1" spans="4:31">
      <c r="D394" s="347"/>
      <c r="E394" s="348"/>
      <c r="F394" s="348"/>
      <c r="H394" s="349"/>
      <c r="I394" s="348"/>
      <c r="J394" s="348"/>
      <c r="K394" s="348"/>
      <c r="L394" s="361"/>
      <c r="M394" s="348"/>
      <c r="N394" s="361"/>
      <c r="O394" s="348"/>
      <c r="P394" s="362"/>
      <c r="Y394" s="222"/>
      <c r="AA394" s="375"/>
      <c r="AB394" s="376"/>
      <c r="AC394" s="377"/>
      <c r="AD394" s="376"/>
      <c r="AE394" s="378"/>
    </row>
    <row r="395" s="225" customFormat="1" spans="4:31">
      <c r="D395" s="347"/>
      <c r="E395" s="348"/>
      <c r="F395" s="348"/>
      <c r="H395" s="349"/>
      <c r="I395" s="348"/>
      <c r="J395" s="348"/>
      <c r="K395" s="348"/>
      <c r="L395" s="361"/>
      <c r="M395" s="348"/>
      <c r="N395" s="361"/>
      <c r="O395" s="348"/>
      <c r="P395" s="362"/>
      <c r="Y395" s="222"/>
      <c r="AA395" s="375"/>
      <c r="AB395" s="376"/>
      <c r="AC395" s="377"/>
      <c r="AD395" s="376"/>
      <c r="AE395" s="378"/>
    </row>
    <row r="396" s="225" customFormat="1" spans="4:31">
      <c r="D396" s="347"/>
      <c r="E396" s="348"/>
      <c r="F396" s="348"/>
      <c r="H396" s="349"/>
      <c r="I396" s="348"/>
      <c r="J396" s="348"/>
      <c r="K396" s="348"/>
      <c r="L396" s="361"/>
      <c r="M396" s="348"/>
      <c r="N396" s="361"/>
      <c r="O396" s="348"/>
      <c r="P396" s="362"/>
      <c r="Y396" s="222"/>
      <c r="AA396" s="375"/>
      <c r="AB396" s="376"/>
      <c r="AC396" s="377"/>
      <c r="AD396" s="376"/>
      <c r="AE396" s="378"/>
    </row>
    <row r="397" s="225" customFormat="1" spans="4:31">
      <c r="D397" s="347"/>
      <c r="E397" s="348"/>
      <c r="F397" s="348"/>
      <c r="H397" s="349"/>
      <c r="I397" s="348"/>
      <c r="J397" s="348"/>
      <c r="K397" s="348"/>
      <c r="L397" s="361"/>
      <c r="M397" s="348"/>
      <c r="N397" s="361"/>
      <c r="O397" s="348"/>
      <c r="P397" s="362"/>
      <c r="Y397" s="222"/>
      <c r="AA397" s="375"/>
      <c r="AB397" s="376"/>
      <c r="AC397" s="377"/>
      <c r="AD397" s="376"/>
      <c r="AE397" s="378"/>
    </row>
    <row r="398" s="225" customFormat="1" spans="4:31">
      <c r="D398" s="347"/>
      <c r="E398" s="348"/>
      <c r="F398" s="348"/>
      <c r="H398" s="349"/>
      <c r="I398" s="348"/>
      <c r="J398" s="348"/>
      <c r="K398" s="348"/>
      <c r="L398" s="361"/>
      <c r="M398" s="348"/>
      <c r="N398" s="361"/>
      <c r="O398" s="348"/>
      <c r="P398" s="362"/>
      <c r="Y398" s="222"/>
      <c r="AA398" s="375"/>
      <c r="AB398" s="376"/>
      <c r="AC398" s="377"/>
      <c r="AD398" s="376"/>
      <c r="AE398" s="378"/>
    </row>
    <row r="399" s="225" customFormat="1" spans="4:31">
      <c r="D399" s="347"/>
      <c r="E399" s="348"/>
      <c r="F399" s="348"/>
      <c r="H399" s="349"/>
      <c r="I399" s="348"/>
      <c r="J399" s="348"/>
      <c r="K399" s="348"/>
      <c r="L399" s="361"/>
      <c r="M399" s="348"/>
      <c r="N399" s="361"/>
      <c r="O399" s="348"/>
      <c r="P399" s="362"/>
      <c r="Y399" s="222"/>
      <c r="AA399" s="375"/>
      <c r="AB399" s="376"/>
      <c r="AC399" s="377"/>
      <c r="AD399" s="376"/>
      <c r="AE399" s="378"/>
    </row>
    <row r="400" s="225" customFormat="1" spans="4:31">
      <c r="D400" s="347"/>
      <c r="E400" s="348"/>
      <c r="F400" s="348"/>
      <c r="H400" s="349"/>
      <c r="I400" s="348"/>
      <c r="J400" s="348"/>
      <c r="K400" s="348"/>
      <c r="L400" s="361"/>
      <c r="M400" s="348"/>
      <c r="N400" s="361"/>
      <c r="O400" s="348"/>
      <c r="P400" s="362"/>
      <c r="Y400" s="222"/>
      <c r="AA400" s="375"/>
      <c r="AB400" s="376"/>
      <c r="AC400" s="377"/>
      <c r="AD400" s="376"/>
      <c r="AE400" s="378"/>
    </row>
    <row r="401" s="225" customFormat="1" spans="4:31">
      <c r="D401" s="347"/>
      <c r="E401" s="348"/>
      <c r="F401" s="348"/>
      <c r="H401" s="349"/>
      <c r="I401" s="348"/>
      <c r="J401" s="348"/>
      <c r="K401" s="348"/>
      <c r="L401" s="361"/>
      <c r="M401" s="348"/>
      <c r="N401" s="361"/>
      <c r="O401" s="348"/>
      <c r="P401" s="362"/>
      <c r="Y401" s="222"/>
      <c r="AA401" s="375"/>
      <c r="AB401" s="376"/>
      <c r="AC401" s="377"/>
      <c r="AD401" s="376"/>
      <c r="AE401" s="378"/>
    </row>
    <row r="402" s="225" customFormat="1" spans="4:31">
      <c r="D402" s="347"/>
      <c r="E402" s="348"/>
      <c r="F402" s="348"/>
      <c r="H402" s="349"/>
      <c r="I402" s="348"/>
      <c r="J402" s="348"/>
      <c r="K402" s="348"/>
      <c r="L402" s="361"/>
      <c r="M402" s="348"/>
      <c r="N402" s="361"/>
      <c r="O402" s="348"/>
      <c r="P402" s="362"/>
      <c r="Y402" s="222"/>
      <c r="AA402" s="375"/>
      <c r="AB402" s="376"/>
      <c r="AC402" s="377"/>
      <c r="AD402" s="376"/>
      <c r="AE402" s="378"/>
    </row>
    <row r="403" s="225" customFormat="1" spans="4:31">
      <c r="D403" s="347"/>
      <c r="E403" s="348"/>
      <c r="F403" s="348"/>
      <c r="H403" s="349"/>
      <c r="I403" s="348"/>
      <c r="J403" s="348"/>
      <c r="K403" s="348"/>
      <c r="L403" s="361"/>
      <c r="M403" s="348"/>
      <c r="N403" s="361"/>
      <c r="O403" s="348"/>
      <c r="P403" s="362"/>
      <c r="Y403" s="222"/>
      <c r="AA403" s="375"/>
      <c r="AB403" s="376"/>
      <c r="AC403" s="377"/>
      <c r="AD403" s="376"/>
      <c r="AE403" s="378"/>
    </row>
    <row r="404" s="225" customFormat="1" spans="4:31">
      <c r="D404" s="347"/>
      <c r="E404" s="348"/>
      <c r="F404" s="348"/>
      <c r="H404" s="349"/>
      <c r="I404" s="348"/>
      <c r="J404" s="348"/>
      <c r="K404" s="348"/>
      <c r="L404" s="361"/>
      <c r="M404" s="348"/>
      <c r="N404" s="361"/>
      <c r="O404" s="348"/>
      <c r="P404" s="362"/>
      <c r="Y404" s="222"/>
      <c r="AA404" s="375"/>
      <c r="AB404" s="376"/>
      <c r="AC404" s="377"/>
      <c r="AD404" s="376"/>
      <c r="AE404" s="378"/>
    </row>
    <row r="405" s="225" customFormat="1" spans="4:31">
      <c r="D405" s="347"/>
      <c r="E405" s="348"/>
      <c r="F405" s="348"/>
      <c r="H405" s="349"/>
      <c r="I405" s="348"/>
      <c r="J405" s="348"/>
      <c r="K405" s="348"/>
      <c r="L405" s="361"/>
      <c r="M405" s="348"/>
      <c r="N405" s="361"/>
      <c r="O405" s="348"/>
      <c r="P405" s="362"/>
      <c r="Y405" s="222"/>
      <c r="AA405" s="375"/>
      <c r="AB405" s="376"/>
      <c r="AC405" s="377"/>
      <c r="AD405" s="376"/>
      <c r="AE405" s="378"/>
    </row>
    <row r="406" s="225" customFormat="1" spans="4:31">
      <c r="D406" s="347"/>
      <c r="E406" s="348"/>
      <c r="F406" s="348"/>
      <c r="H406" s="349"/>
      <c r="I406" s="348"/>
      <c r="J406" s="348"/>
      <c r="K406" s="348"/>
      <c r="L406" s="361"/>
      <c r="M406" s="348"/>
      <c r="N406" s="361"/>
      <c r="O406" s="348"/>
      <c r="P406" s="362"/>
      <c r="Y406" s="222"/>
      <c r="AA406" s="375"/>
      <c r="AB406" s="376"/>
      <c r="AC406" s="377"/>
      <c r="AD406" s="376"/>
      <c r="AE406" s="378"/>
    </row>
    <row r="407" s="225" customFormat="1" spans="4:31">
      <c r="D407" s="347"/>
      <c r="E407" s="348"/>
      <c r="F407" s="348"/>
      <c r="H407" s="349"/>
      <c r="I407" s="348"/>
      <c r="J407" s="348"/>
      <c r="K407" s="348"/>
      <c r="L407" s="361"/>
      <c r="M407" s="348"/>
      <c r="N407" s="361"/>
      <c r="O407" s="348"/>
      <c r="P407" s="362"/>
      <c r="Y407" s="222"/>
      <c r="AA407" s="375"/>
      <c r="AB407" s="376"/>
      <c r="AC407" s="377"/>
      <c r="AD407" s="376"/>
      <c r="AE407" s="378"/>
    </row>
    <row r="408" s="225" customFormat="1" spans="4:31">
      <c r="D408" s="347"/>
      <c r="E408" s="348"/>
      <c r="F408" s="348"/>
      <c r="H408" s="349"/>
      <c r="I408" s="348"/>
      <c r="J408" s="348"/>
      <c r="K408" s="348"/>
      <c r="L408" s="361"/>
      <c r="M408" s="348"/>
      <c r="N408" s="361"/>
      <c r="O408" s="348"/>
      <c r="P408" s="362"/>
      <c r="Y408" s="222"/>
      <c r="AA408" s="375"/>
      <c r="AB408" s="376"/>
      <c r="AC408" s="377"/>
      <c r="AD408" s="376"/>
      <c r="AE408" s="378"/>
    </row>
    <row r="409" s="225" customFormat="1" spans="4:31">
      <c r="D409" s="347"/>
      <c r="E409" s="348"/>
      <c r="F409" s="348"/>
      <c r="H409" s="349"/>
      <c r="I409" s="348"/>
      <c r="J409" s="348"/>
      <c r="K409" s="348"/>
      <c r="L409" s="361"/>
      <c r="M409" s="348"/>
      <c r="N409" s="361"/>
      <c r="O409" s="348"/>
      <c r="P409" s="362"/>
      <c r="Y409" s="222"/>
      <c r="AA409" s="375"/>
      <c r="AB409" s="376"/>
      <c r="AC409" s="377"/>
      <c r="AD409" s="376"/>
      <c r="AE409" s="378"/>
    </row>
    <row r="410" s="225" customFormat="1" spans="4:31">
      <c r="D410" s="347"/>
      <c r="E410" s="348"/>
      <c r="F410" s="348"/>
      <c r="H410" s="349"/>
      <c r="I410" s="348"/>
      <c r="J410" s="348"/>
      <c r="K410" s="348"/>
      <c r="L410" s="361"/>
      <c r="M410" s="348"/>
      <c r="N410" s="361"/>
      <c r="O410" s="348"/>
      <c r="P410" s="362"/>
      <c r="Y410" s="222"/>
      <c r="AA410" s="375"/>
      <c r="AB410" s="376"/>
      <c r="AC410" s="377"/>
      <c r="AD410" s="376"/>
      <c r="AE410" s="378"/>
    </row>
    <row r="411" s="225" customFormat="1" spans="4:31">
      <c r="D411" s="347"/>
      <c r="E411" s="348"/>
      <c r="F411" s="348"/>
      <c r="H411" s="349"/>
      <c r="I411" s="348"/>
      <c r="J411" s="348"/>
      <c r="K411" s="348"/>
      <c r="L411" s="361"/>
      <c r="M411" s="348"/>
      <c r="N411" s="361"/>
      <c r="O411" s="348"/>
      <c r="P411" s="362"/>
      <c r="Y411" s="222"/>
      <c r="AA411" s="375"/>
      <c r="AB411" s="376"/>
      <c r="AC411" s="377"/>
      <c r="AD411" s="376"/>
      <c r="AE411" s="378"/>
    </row>
    <row r="412" s="225" customFormat="1" spans="4:31">
      <c r="D412" s="347"/>
      <c r="E412" s="348"/>
      <c r="F412" s="348"/>
      <c r="H412" s="349"/>
      <c r="I412" s="348"/>
      <c r="J412" s="348"/>
      <c r="K412" s="348"/>
      <c r="L412" s="361"/>
      <c r="M412" s="348"/>
      <c r="N412" s="361"/>
      <c r="O412" s="348"/>
      <c r="P412" s="362"/>
      <c r="Y412" s="222"/>
      <c r="AA412" s="375"/>
      <c r="AB412" s="376"/>
      <c r="AC412" s="377"/>
      <c r="AD412" s="376"/>
      <c r="AE412" s="378"/>
    </row>
    <row r="413" s="225" customFormat="1" spans="4:31">
      <c r="D413" s="347"/>
      <c r="E413" s="348"/>
      <c r="F413" s="348"/>
      <c r="H413" s="349"/>
      <c r="I413" s="348"/>
      <c r="J413" s="348"/>
      <c r="K413" s="348"/>
      <c r="L413" s="361"/>
      <c r="M413" s="348"/>
      <c r="N413" s="361"/>
      <c r="O413" s="348"/>
      <c r="P413" s="362"/>
      <c r="Y413" s="222"/>
      <c r="AA413" s="375"/>
      <c r="AB413" s="376"/>
      <c r="AC413" s="377"/>
      <c r="AD413" s="376"/>
      <c r="AE413" s="378"/>
    </row>
    <row r="414" s="225" customFormat="1" spans="4:31">
      <c r="D414" s="347"/>
      <c r="E414" s="348"/>
      <c r="F414" s="348"/>
      <c r="H414" s="349"/>
      <c r="I414" s="348"/>
      <c r="J414" s="348"/>
      <c r="K414" s="348"/>
      <c r="L414" s="361"/>
      <c r="M414" s="348"/>
      <c r="N414" s="361"/>
      <c r="O414" s="348"/>
      <c r="P414" s="362"/>
      <c r="Y414" s="222"/>
      <c r="AA414" s="375"/>
      <c r="AB414" s="376"/>
      <c r="AC414" s="377"/>
      <c r="AD414" s="376"/>
      <c r="AE414" s="378"/>
    </row>
    <row r="415" s="225" customFormat="1" spans="4:31">
      <c r="D415" s="347"/>
      <c r="E415" s="348"/>
      <c r="F415" s="348"/>
      <c r="H415" s="349"/>
      <c r="I415" s="348"/>
      <c r="J415" s="348"/>
      <c r="K415" s="348"/>
      <c r="L415" s="361"/>
      <c r="M415" s="348"/>
      <c r="N415" s="361"/>
      <c r="O415" s="348"/>
      <c r="P415" s="362"/>
      <c r="Y415" s="222"/>
      <c r="AA415" s="375"/>
      <c r="AB415" s="376"/>
      <c r="AC415" s="377"/>
      <c r="AD415" s="376"/>
      <c r="AE415" s="378"/>
    </row>
    <row r="416" s="225" customFormat="1" spans="4:31">
      <c r="D416" s="347"/>
      <c r="E416" s="348"/>
      <c r="F416" s="348"/>
      <c r="H416" s="349"/>
      <c r="I416" s="348"/>
      <c r="J416" s="348"/>
      <c r="K416" s="348"/>
      <c r="L416" s="361"/>
      <c r="M416" s="348"/>
      <c r="N416" s="361"/>
      <c r="O416" s="348"/>
      <c r="P416" s="362"/>
      <c r="Y416" s="222"/>
      <c r="AA416" s="375"/>
      <c r="AB416" s="376"/>
      <c r="AC416" s="377"/>
      <c r="AD416" s="376"/>
      <c r="AE416" s="378"/>
    </row>
    <row r="417" s="225" customFormat="1" spans="4:31">
      <c r="D417" s="347"/>
      <c r="E417" s="348"/>
      <c r="F417" s="348"/>
      <c r="H417" s="349"/>
      <c r="I417" s="348"/>
      <c r="J417" s="348"/>
      <c r="K417" s="348"/>
      <c r="L417" s="361"/>
      <c r="M417" s="348"/>
      <c r="N417" s="361"/>
      <c r="O417" s="348"/>
      <c r="P417" s="362"/>
      <c r="Y417" s="222"/>
      <c r="AA417" s="375"/>
      <c r="AB417" s="376"/>
      <c r="AC417" s="377"/>
      <c r="AD417" s="376"/>
      <c r="AE417" s="378"/>
    </row>
    <row r="418" s="225" customFormat="1" spans="4:31">
      <c r="D418" s="347"/>
      <c r="E418" s="348"/>
      <c r="F418" s="348"/>
      <c r="H418" s="349"/>
      <c r="I418" s="348"/>
      <c r="J418" s="348"/>
      <c r="K418" s="348"/>
      <c r="L418" s="361"/>
      <c r="M418" s="348"/>
      <c r="N418" s="361"/>
      <c r="O418" s="348"/>
      <c r="P418" s="362"/>
      <c r="Y418" s="222"/>
      <c r="AA418" s="375"/>
      <c r="AB418" s="376"/>
      <c r="AC418" s="377"/>
      <c r="AD418" s="376"/>
      <c r="AE418" s="378"/>
    </row>
    <row r="419" s="225" customFormat="1" spans="4:31">
      <c r="D419" s="347"/>
      <c r="E419" s="348"/>
      <c r="F419" s="348"/>
      <c r="H419" s="349"/>
      <c r="I419" s="348"/>
      <c r="J419" s="348"/>
      <c r="K419" s="348"/>
      <c r="L419" s="361"/>
      <c r="M419" s="348"/>
      <c r="N419" s="361"/>
      <c r="O419" s="348"/>
      <c r="P419" s="362"/>
      <c r="Y419" s="222"/>
      <c r="AA419" s="375"/>
      <c r="AB419" s="376"/>
      <c r="AC419" s="377"/>
      <c r="AD419" s="376"/>
      <c r="AE419" s="378"/>
    </row>
    <row r="420" s="225" customFormat="1" spans="4:31">
      <c r="D420" s="347"/>
      <c r="E420" s="348"/>
      <c r="F420" s="348"/>
      <c r="H420" s="349"/>
      <c r="I420" s="348"/>
      <c r="J420" s="348"/>
      <c r="K420" s="348"/>
      <c r="L420" s="361"/>
      <c r="M420" s="348"/>
      <c r="N420" s="361"/>
      <c r="O420" s="348"/>
      <c r="P420" s="362"/>
      <c r="Y420" s="222"/>
      <c r="AA420" s="375"/>
      <c r="AB420" s="376"/>
      <c r="AC420" s="377"/>
      <c r="AD420" s="376"/>
      <c r="AE420" s="378"/>
    </row>
    <row r="421" s="225" customFormat="1" spans="4:31">
      <c r="D421" s="347"/>
      <c r="E421" s="348"/>
      <c r="F421" s="348"/>
      <c r="H421" s="349"/>
      <c r="I421" s="348"/>
      <c r="J421" s="348"/>
      <c r="K421" s="348"/>
      <c r="L421" s="361"/>
      <c r="M421" s="348"/>
      <c r="N421" s="361"/>
      <c r="O421" s="348"/>
      <c r="P421" s="362"/>
      <c r="Y421" s="222"/>
      <c r="AA421" s="375"/>
      <c r="AB421" s="376"/>
      <c r="AC421" s="377"/>
      <c r="AD421" s="376"/>
      <c r="AE421" s="378"/>
    </row>
    <row r="422" s="225" customFormat="1" spans="4:31">
      <c r="D422" s="347"/>
      <c r="E422" s="348"/>
      <c r="F422" s="348"/>
      <c r="H422" s="349"/>
      <c r="I422" s="348"/>
      <c r="J422" s="348"/>
      <c r="K422" s="348"/>
      <c r="L422" s="361"/>
      <c r="M422" s="348"/>
      <c r="N422" s="361"/>
      <c r="O422" s="348"/>
      <c r="P422" s="362"/>
      <c r="Y422" s="222"/>
      <c r="AA422" s="375"/>
      <c r="AB422" s="376"/>
      <c r="AC422" s="377"/>
      <c r="AD422" s="376"/>
      <c r="AE422" s="378"/>
    </row>
    <row r="423" s="225" customFormat="1" spans="4:31">
      <c r="D423" s="347"/>
      <c r="E423" s="348"/>
      <c r="F423" s="348"/>
      <c r="H423" s="349"/>
      <c r="I423" s="348"/>
      <c r="J423" s="348"/>
      <c r="K423" s="348"/>
      <c r="L423" s="361"/>
      <c r="M423" s="348"/>
      <c r="N423" s="361"/>
      <c r="O423" s="348"/>
      <c r="P423" s="362"/>
      <c r="Y423" s="222"/>
      <c r="AA423" s="375"/>
      <c r="AB423" s="376"/>
      <c r="AC423" s="377"/>
      <c r="AD423" s="376"/>
      <c r="AE423" s="378"/>
    </row>
    <row r="424" s="225" customFormat="1" spans="4:31">
      <c r="D424" s="347"/>
      <c r="E424" s="348"/>
      <c r="F424" s="348"/>
      <c r="H424" s="349"/>
      <c r="I424" s="348"/>
      <c r="J424" s="348"/>
      <c r="K424" s="348"/>
      <c r="L424" s="361"/>
      <c r="M424" s="348"/>
      <c r="N424" s="361"/>
      <c r="O424" s="348"/>
      <c r="P424" s="362"/>
      <c r="Y424" s="222"/>
      <c r="AA424" s="375"/>
      <c r="AB424" s="376"/>
      <c r="AC424" s="377"/>
      <c r="AD424" s="376"/>
      <c r="AE424" s="378"/>
    </row>
    <row r="425" s="225" customFormat="1" spans="4:31">
      <c r="D425" s="347"/>
      <c r="E425" s="348"/>
      <c r="F425" s="348"/>
      <c r="H425" s="349"/>
      <c r="I425" s="348"/>
      <c r="J425" s="348"/>
      <c r="K425" s="348"/>
      <c r="L425" s="361"/>
      <c r="M425" s="348"/>
      <c r="N425" s="361"/>
      <c r="O425" s="348"/>
      <c r="P425" s="362"/>
      <c r="Y425" s="222"/>
      <c r="AA425" s="375"/>
      <c r="AB425" s="376"/>
      <c r="AC425" s="377"/>
      <c r="AD425" s="376"/>
      <c r="AE425" s="378"/>
    </row>
    <row r="426" s="225" customFormat="1" spans="4:31">
      <c r="D426" s="347"/>
      <c r="E426" s="348"/>
      <c r="F426" s="348"/>
      <c r="H426" s="349"/>
      <c r="I426" s="348"/>
      <c r="J426" s="348"/>
      <c r="K426" s="348"/>
      <c r="L426" s="361"/>
      <c r="M426" s="348"/>
      <c r="N426" s="361"/>
      <c r="O426" s="348"/>
      <c r="P426" s="362"/>
      <c r="Y426" s="222"/>
      <c r="AA426" s="375"/>
      <c r="AB426" s="376"/>
      <c r="AC426" s="377"/>
      <c r="AD426" s="376"/>
      <c r="AE426" s="378"/>
    </row>
    <row r="427" s="225" customFormat="1" spans="4:31">
      <c r="D427" s="347"/>
      <c r="E427" s="348"/>
      <c r="F427" s="348"/>
      <c r="H427" s="349"/>
      <c r="I427" s="348"/>
      <c r="J427" s="348"/>
      <c r="K427" s="348"/>
      <c r="L427" s="361"/>
      <c r="M427" s="348"/>
      <c r="N427" s="361"/>
      <c r="O427" s="348"/>
      <c r="P427" s="362"/>
      <c r="Y427" s="222"/>
      <c r="AA427" s="375"/>
      <c r="AB427" s="376"/>
      <c r="AC427" s="377"/>
      <c r="AD427" s="376"/>
      <c r="AE427" s="378"/>
    </row>
    <row r="428" s="225" customFormat="1" spans="4:31">
      <c r="D428" s="347"/>
      <c r="E428" s="348"/>
      <c r="F428" s="348"/>
      <c r="H428" s="349"/>
      <c r="I428" s="348"/>
      <c r="J428" s="348"/>
      <c r="K428" s="348"/>
      <c r="L428" s="361"/>
      <c r="M428" s="348"/>
      <c r="N428" s="361"/>
      <c r="O428" s="348"/>
      <c r="P428" s="362"/>
      <c r="Y428" s="222"/>
      <c r="AA428" s="375"/>
      <c r="AB428" s="376"/>
      <c r="AC428" s="377"/>
      <c r="AD428" s="376"/>
      <c r="AE428" s="378"/>
    </row>
    <row r="429" s="225" customFormat="1" spans="4:31">
      <c r="D429" s="347"/>
      <c r="E429" s="348"/>
      <c r="F429" s="348"/>
      <c r="H429" s="349"/>
      <c r="I429" s="348"/>
      <c r="J429" s="348"/>
      <c r="K429" s="348"/>
      <c r="L429" s="361"/>
      <c r="M429" s="348"/>
      <c r="N429" s="361"/>
      <c r="O429" s="348"/>
      <c r="P429" s="362"/>
      <c r="Y429" s="222"/>
      <c r="AA429" s="375"/>
      <c r="AB429" s="376"/>
      <c r="AC429" s="377"/>
      <c r="AD429" s="376"/>
      <c r="AE429" s="378"/>
    </row>
    <row r="430" s="225" customFormat="1" spans="4:31">
      <c r="D430" s="347"/>
      <c r="E430" s="348"/>
      <c r="F430" s="348"/>
      <c r="H430" s="349"/>
      <c r="I430" s="348"/>
      <c r="J430" s="348"/>
      <c r="K430" s="348"/>
      <c r="L430" s="361"/>
      <c r="M430" s="348"/>
      <c r="N430" s="361"/>
      <c r="O430" s="348"/>
      <c r="P430" s="362"/>
      <c r="Y430" s="222"/>
      <c r="AA430" s="375"/>
      <c r="AB430" s="376"/>
      <c r="AC430" s="377"/>
      <c r="AD430" s="376"/>
      <c r="AE430" s="378"/>
    </row>
    <row r="431" s="225" customFormat="1" spans="4:31">
      <c r="D431" s="347"/>
      <c r="E431" s="348"/>
      <c r="F431" s="348"/>
      <c r="H431" s="349"/>
      <c r="I431" s="348"/>
      <c r="J431" s="348"/>
      <c r="K431" s="348"/>
      <c r="L431" s="361"/>
      <c r="M431" s="348"/>
      <c r="N431" s="361"/>
      <c r="O431" s="348"/>
      <c r="P431" s="362"/>
      <c r="Y431" s="222"/>
      <c r="AA431" s="375"/>
      <c r="AB431" s="376"/>
      <c r="AC431" s="377"/>
      <c r="AD431" s="376"/>
      <c r="AE431" s="378"/>
    </row>
    <row r="432" s="225" customFormat="1" spans="4:31">
      <c r="D432" s="347"/>
      <c r="E432" s="348"/>
      <c r="F432" s="348"/>
      <c r="H432" s="349"/>
      <c r="I432" s="348"/>
      <c r="J432" s="348"/>
      <c r="K432" s="348"/>
      <c r="L432" s="361"/>
      <c r="M432" s="348"/>
      <c r="N432" s="361"/>
      <c r="O432" s="348"/>
      <c r="P432" s="362"/>
      <c r="Y432" s="222"/>
      <c r="AA432" s="375"/>
      <c r="AB432" s="376"/>
      <c r="AC432" s="377"/>
      <c r="AD432" s="376"/>
      <c r="AE432" s="378"/>
    </row>
    <row r="433" s="225" customFormat="1" spans="4:31">
      <c r="D433" s="347"/>
      <c r="E433" s="348"/>
      <c r="F433" s="348"/>
      <c r="H433" s="349"/>
      <c r="I433" s="348"/>
      <c r="J433" s="348"/>
      <c r="K433" s="348"/>
      <c r="L433" s="361"/>
      <c r="M433" s="348"/>
      <c r="N433" s="361"/>
      <c r="O433" s="348"/>
      <c r="P433" s="362"/>
      <c r="Y433" s="222"/>
      <c r="AA433" s="375"/>
      <c r="AB433" s="376"/>
      <c r="AC433" s="377"/>
      <c r="AD433" s="376"/>
      <c r="AE433" s="378"/>
    </row>
    <row r="434" s="225" customFormat="1" spans="4:31">
      <c r="D434" s="347"/>
      <c r="E434" s="348"/>
      <c r="F434" s="348"/>
      <c r="H434" s="349"/>
      <c r="I434" s="348"/>
      <c r="J434" s="348"/>
      <c r="K434" s="348"/>
      <c r="L434" s="361"/>
      <c r="M434" s="348"/>
      <c r="N434" s="361"/>
      <c r="O434" s="348"/>
      <c r="P434" s="362"/>
      <c r="Y434" s="222"/>
      <c r="AA434" s="375"/>
      <c r="AB434" s="376"/>
      <c r="AC434" s="377"/>
      <c r="AD434" s="376"/>
      <c r="AE434" s="378"/>
    </row>
    <row r="435" s="225" customFormat="1" spans="4:31">
      <c r="D435" s="347"/>
      <c r="E435" s="348"/>
      <c r="F435" s="348"/>
      <c r="H435" s="349"/>
      <c r="I435" s="348"/>
      <c r="J435" s="348"/>
      <c r="K435" s="348"/>
      <c r="L435" s="361"/>
      <c r="M435" s="348"/>
      <c r="N435" s="361"/>
      <c r="O435" s="348"/>
      <c r="P435" s="362"/>
      <c r="Y435" s="222"/>
      <c r="AA435" s="375"/>
      <c r="AB435" s="376"/>
      <c r="AC435" s="377"/>
      <c r="AD435" s="376"/>
      <c r="AE435" s="378"/>
    </row>
    <row r="436" s="225" customFormat="1" spans="4:31">
      <c r="D436" s="347"/>
      <c r="E436" s="348"/>
      <c r="F436" s="348"/>
      <c r="H436" s="349"/>
      <c r="I436" s="348"/>
      <c r="J436" s="348"/>
      <c r="K436" s="348"/>
      <c r="L436" s="361"/>
      <c r="M436" s="348"/>
      <c r="N436" s="361"/>
      <c r="O436" s="348"/>
      <c r="P436" s="362"/>
      <c r="Y436" s="222"/>
      <c r="AA436" s="375"/>
      <c r="AB436" s="376"/>
      <c r="AC436" s="377"/>
      <c r="AD436" s="376"/>
      <c r="AE436" s="378"/>
    </row>
    <row r="437" s="225" customFormat="1" spans="4:31">
      <c r="D437" s="347"/>
      <c r="E437" s="348"/>
      <c r="F437" s="348"/>
      <c r="H437" s="349"/>
      <c r="I437" s="348"/>
      <c r="J437" s="348"/>
      <c r="K437" s="348"/>
      <c r="L437" s="361"/>
      <c r="M437" s="348"/>
      <c r="N437" s="361"/>
      <c r="O437" s="348"/>
      <c r="P437" s="362"/>
      <c r="Y437" s="222"/>
      <c r="AA437" s="375"/>
      <c r="AB437" s="376"/>
      <c r="AC437" s="377"/>
      <c r="AD437" s="376"/>
      <c r="AE437" s="378"/>
    </row>
    <row r="438" s="225" customFormat="1" spans="4:31">
      <c r="D438" s="347"/>
      <c r="E438" s="348"/>
      <c r="F438" s="348"/>
      <c r="H438" s="349"/>
      <c r="I438" s="348"/>
      <c r="J438" s="348"/>
      <c r="K438" s="348"/>
      <c r="L438" s="361"/>
      <c r="M438" s="348"/>
      <c r="N438" s="361"/>
      <c r="O438" s="348"/>
      <c r="P438" s="362"/>
      <c r="Y438" s="222"/>
      <c r="AA438" s="375"/>
      <c r="AB438" s="376"/>
      <c r="AC438" s="377"/>
      <c r="AD438" s="376"/>
      <c r="AE438" s="378"/>
    </row>
    <row r="439" s="225" customFormat="1" spans="4:31">
      <c r="D439" s="347"/>
      <c r="E439" s="348"/>
      <c r="F439" s="348"/>
      <c r="H439" s="349"/>
      <c r="I439" s="348"/>
      <c r="J439" s="348"/>
      <c r="K439" s="348"/>
      <c r="L439" s="361"/>
      <c r="M439" s="348"/>
      <c r="N439" s="361"/>
      <c r="O439" s="348"/>
      <c r="P439" s="362"/>
      <c r="Y439" s="222"/>
      <c r="AA439" s="375"/>
      <c r="AB439" s="376"/>
      <c r="AC439" s="377"/>
      <c r="AD439" s="376"/>
      <c r="AE439" s="378"/>
    </row>
    <row r="440" s="225" customFormat="1" spans="4:31">
      <c r="D440" s="347"/>
      <c r="E440" s="348"/>
      <c r="F440" s="348"/>
      <c r="H440" s="349"/>
      <c r="I440" s="348"/>
      <c r="J440" s="348"/>
      <c r="K440" s="348"/>
      <c r="L440" s="361"/>
      <c r="M440" s="348"/>
      <c r="N440" s="361"/>
      <c r="O440" s="348"/>
      <c r="P440" s="362"/>
      <c r="Y440" s="222"/>
      <c r="AA440" s="375"/>
      <c r="AB440" s="376"/>
      <c r="AC440" s="377"/>
      <c r="AD440" s="376"/>
      <c r="AE440" s="378"/>
    </row>
    <row r="441" s="225" customFormat="1" spans="4:31">
      <c r="D441" s="347"/>
      <c r="E441" s="348"/>
      <c r="F441" s="348"/>
      <c r="H441" s="349"/>
      <c r="I441" s="348"/>
      <c r="J441" s="348"/>
      <c r="K441" s="348"/>
      <c r="L441" s="361"/>
      <c r="M441" s="348"/>
      <c r="N441" s="361"/>
      <c r="O441" s="348"/>
      <c r="P441" s="362"/>
      <c r="Y441" s="222"/>
      <c r="AA441" s="375"/>
      <c r="AB441" s="376"/>
      <c r="AC441" s="377"/>
      <c r="AD441" s="376"/>
      <c r="AE441" s="378"/>
    </row>
    <row r="442" s="225" customFormat="1" spans="4:31">
      <c r="D442" s="347"/>
      <c r="E442" s="348"/>
      <c r="F442" s="348"/>
      <c r="H442" s="349"/>
      <c r="I442" s="348"/>
      <c r="J442" s="348"/>
      <c r="K442" s="348"/>
      <c r="L442" s="361"/>
      <c r="M442" s="348"/>
      <c r="N442" s="361"/>
      <c r="O442" s="348"/>
      <c r="P442" s="362"/>
      <c r="Y442" s="222"/>
      <c r="AA442" s="375"/>
      <c r="AB442" s="376"/>
      <c r="AC442" s="377"/>
      <c r="AD442" s="376"/>
      <c r="AE442" s="378"/>
    </row>
    <row r="443" s="225" customFormat="1" spans="4:31">
      <c r="D443" s="347"/>
      <c r="E443" s="348"/>
      <c r="F443" s="348"/>
      <c r="H443" s="349"/>
      <c r="I443" s="348"/>
      <c r="J443" s="348"/>
      <c r="K443" s="348"/>
      <c r="L443" s="361"/>
      <c r="M443" s="348"/>
      <c r="N443" s="361"/>
      <c r="O443" s="348"/>
      <c r="P443" s="362"/>
      <c r="Y443" s="222"/>
      <c r="AA443" s="375"/>
      <c r="AB443" s="376"/>
      <c r="AC443" s="377"/>
      <c r="AD443" s="376"/>
      <c r="AE443" s="378"/>
    </row>
    <row r="444" s="225" customFormat="1" spans="4:31">
      <c r="D444" s="347"/>
      <c r="E444" s="348"/>
      <c r="F444" s="348"/>
      <c r="H444" s="349"/>
      <c r="I444" s="348"/>
      <c r="J444" s="348"/>
      <c r="K444" s="348"/>
      <c r="L444" s="361"/>
      <c r="M444" s="348"/>
      <c r="N444" s="361"/>
      <c r="O444" s="348"/>
      <c r="P444" s="362"/>
      <c r="Y444" s="222"/>
      <c r="AA444" s="375"/>
      <c r="AB444" s="376"/>
      <c r="AC444" s="377"/>
      <c r="AD444" s="376"/>
      <c r="AE444" s="378"/>
    </row>
    <row r="445" s="225" customFormat="1" spans="4:31">
      <c r="D445" s="347"/>
      <c r="E445" s="348"/>
      <c r="F445" s="348"/>
      <c r="H445" s="349"/>
      <c r="I445" s="348"/>
      <c r="J445" s="348"/>
      <c r="K445" s="348"/>
      <c r="L445" s="361"/>
      <c r="M445" s="348"/>
      <c r="N445" s="361"/>
      <c r="O445" s="348"/>
      <c r="P445" s="362"/>
      <c r="Y445" s="222"/>
      <c r="AA445" s="375"/>
      <c r="AB445" s="376"/>
      <c r="AC445" s="377"/>
      <c r="AD445" s="376"/>
      <c r="AE445" s="378"/>
    </row>
    <row r="446" s="225" customFormat="1" spans="4:31">
      <c r="D446" s="347"/>
      <c r="E446" s="348"/>
      <c r="F446" s="348"/>
      <c r="H446" s="349"/>
      <c r="I446" s="348"/>
      <c r="J446" s="348"/>
      <c r="K446" s="348"/>
      <c r="L446" s="361"/>
      <c r="M446" s="348"/>
      <c r="N446" s="361"/>
      <c r="O446" s="348"/>
      <c r="P446" s="362"/>
      <c r="Y446" s="222"/>
      <c r="AA446" s="375"/>
      <c r="AB446" s="376"/>
      <c r="AC446" s="377"/>
      <c r="AD446" s="376"/>
      <c r="AE446" s="378"/>
    </row>
    <row r="447" s="225" customFormat="1" spans="4:31">
      <c r="D447" s="347"/>
      <c r="E447" s="348"/>
      <c r="F447" s="348"/>
      <c r="H447" s="349"/>
      <c r="I447" s="348"/>
      <c r="J447" s="348"/>
      <c r="K447" s="348"/>
      <c r="L447" s="361"/>
      <c r="M447" s="348"/>
      <c r="N447" s="361"/>
      <c r="O447" s="348"/>
      <c r="P447" s="362"/>
      <c r="Y447" s="222"/>
      <c r="AA447" s="375"/>
      <c r="AB447" s="376"/>
      <c r="AC447" s="377"/>
      <c r="AD447" s="376"/>
      <c r="AE447" s="378"/>
    </row>
    <row r="448" s="225" customFormat="1" spans="4:31">
      <c r="D448" s="347"/>
      <c r="E448" s="348"/>
      <c r="F448" s="348"/>
      <c r="H448" s="349"/>
      <c r="I448" s="348"/>
      <c r="J448" s="348"/>
      <c r="K448" s="348"/>
      <c r="L448" s="361"/>
      <c r="M448" s="348"/>
      <c r="N448" s="361"/>
      <c r="O448" s="348"/>
      <c r="P448" s="362"/>
      <c r="Y448" s="222"/>
      <c r="AA448" s="375"/>
      <c r="AB448" s="376"/>
      <c r="AC448" s="377"/>
      <c r="AD448" s="376"/>
      <c r="AE448" s="378"/>
    </row>
    <row r="449" s="225" customFormat="1" spans="4:31">
      <c r="D449" s="347"/>
      <c r="E449" s="348"/>
      <c r="F449" s="348"/>
      <c r="H449" s="349"/>
      <c r="I449" s="348"/>
      <c r="J449" s="348"/>
      <c r="K449" s="348"/>
      <c r="L449" s="361"/>
      <c r="M449" s="348"/>
      <c r="N449" s="361"/>
      <c r="O449" s="348"/>
      <c r="P449" s="362"/>
      <c r="Y449" s="222"/>
      <c r="AA449" s="375"/>
      <c r="AB449" s="376"/>
      <c r="AC449" s="377"/>
      <c r="AD449" s="376"/>
      <c r="AE449" s="378"/>
    </row>
    <row r="450" s="225" customFormat="1" spans="4:31">
      <c r="D450" s="347"/>
      <c r="E450" s="348"/>
      <c r="F450" s="348"/>
      <c r="H450" s="349"/>
      <c r="I450" s="348"/>
      <c r="J450" s="348"/>
      <c r="K450" s="348"/>
      <c r="L450" s="361"/>
      <c r="M450" s="348"/>
      <c r="N450" s="361"/>
      <c r="O450" s="348"/>
      <c r="P450" s="362"/>
      <c r="Y450" s="222"/>
      <c r="AA450" s="375"/>
      <c r="AB450" s="376"/>
      <c r="AC450" s="377"/>
      <c r="AD450" s="376"/>
      <c r="AE450" s="378"/>
    </row>
    <row r="451" s="225" customFormat="1" spans="4:31">
      <c r="D451" s="347"/>
      <c r="E451" s="348"/>
      <c r="F451" s="348"/>
      <c r="H451" s="349"/>
      <c r="I451" s="348"/>
      <c r="J451" s="348"/>
      <c r="K451" s="348"/>
      <c r="L451" s="361"/>
      <c r="M451" s="348"/>
      <c r="N451" s="361"/>
      <c r="O451" s="348"/>
      <c r="P451" s="362"/>
      <c r="Y451" s="222"/>
      <c r="AA451" s="375"/>
      <c r="AB451" s="376"/>
      <c r="AC451" s="377"/>
      <c r="AD451" s="376"/>
      <c r="AE451" s="378"/>
    </row>
    <row r="452" s="225" customFormat="1" spans="4:31">
      <c r="D452" s="347"/>
      <c r="E452" s="348"/>
      <c r="F452" s="348"/>
      <c r="H452" s="349"/>
      <c r="I452" s="348"/>
      <c r="J452" s="348"/>
      <c r="K452" s="348"/>
      <c r="L452" s="361"/>
      <c r="M452" s="348"/>
      <c r="N452" s="361"/>
      <c r="O452" s="348"/>
      <c r="P452" s="362"/>
      <c r="Y452" s="222"/>
      <c r="AA452" s="375"/>
      <c r="AB452" s="376"/>
      <c r="AC452" s="377"/>
      <c r="AD452" s="376"/>
      <c r="AE452" s="378"/>
    </row>
    <row r="453" s="225" customFormat="1" spans="4:31">
      <c r="D453" s="347"/>
      <c r="E453" s="348"/>
      <c r="F453" s="348"/>
      <c r="H453" s="349"/>
      <c r="I453" s="348"/>
      <c r="J453" s="348"/>
      <c r="K453" s="348"/>
      <c r="L453" s="361"/>
      <c r="M453" s="348"/>
      <c r="N453" s="361"/>
      <c r="O453" s="348"/>
      <c r="P453" s="362"/>
      <c r="Y453" s="222"/>
      <c r="AA453" s="375"/>
      <c r="AB453" s="376"/>
      <c r="AC453" s="377"/>
      <c r="AD453" s="376"/>
      <c r="AE453" s="378"/>
    </row>
    <row r="454" s="225" customFormat="1" spans="4:31">
      <c r="D454" s="347"/>
      <c r="E454" s="348"/>
      <c r="F454" s="348"/>
      <c r="H454" s="349"/>
      <c r="I454" s="348"/>
      <c r="J454" s="348"/>
      <c r="K454" s="348"/>
      <c r="L454" s="361"/>
      <c r="M454" s="348"/>
      <c r="N454" s="361"/>
      <c r="O454" s="348"/>
      <c r="P454" s="362"/>
      <c r="Y454" s="222"/>
      <c r="AA454" s="375"/>
      <c r="AB454" s="376"/>
      <c r="AC454" s="377"/>
      <c r="AD454" s="376"/>
      <c r="AE454" s="378"/>
    </row>
    <row r="455" s="225" customFormat="1" spans="4:31">
      <c r="D455" s="347"/>
      <c r="E455" s="348"/>
      <c r="F455" s="348"/>
      <c r="H455" s="349"/>
      <c r="I455" s="348"/>
      <c r="J455" s="348"/>
      <c r="K455" s="348"/>
      <c r="L455" s="361"/>
      <c r="M455" s="348"/>
      <c r="N455" s="361"/>
      <c r="O455" s="348"/>
      <c r="P455" s="362"/>
      <c r="Y455" s="222"/>
      <c r="AA455" s="375"/>
      <c r="AB455" s="376"/>
      <c r="AC455" s="377"/>
      <c r="AD455" s="376"/>
      <c r="AE455" s="378"/>
    </row>
    <row r="456" s="225" customFormat="1" spans="4:31">
      <c r="D456" s="347"/>
      <c r="E456" s="348"/>
      <c r="F456" s="348"/>
      <c r="H456" s="349"/>
      <c r="I456" s="348"/>
      <c r="J456" s="348"/>
      <c r="K456" s="348"/>
      <c r="L456" s="361"/>
      <c r="M456" s="348"/>
      <c r="N456" s="361"/>
      <c r="O456" s="348"/>
      <c r="P456" s="362"/>
      <c r="Y456" s="222"/>
      <c r="AA456" s="375"/>
      <c r="AB456" s="376"/>
      <c r="AC456" s="377"/>
      <c r="AD456" s="376"/>
      <c r="AE456" s="378"/>
    </row>
    <row r="457" s="225" customFormat="1" spans="4:31">
      <c r="D457" s="347"/>
      <c r="E457" s="348"/>
      <c r="F457" s="348"/>
      <c r="H457" s="349"/>
      <c r="I457" s="348"/>
      <c r="J457" s="348"/>
      <c r="K457" s="348"/>
      <c r="L457" s="361"/>
      <c r="M457" s="348"/>
      <c r="N457" s="361"/>
      <c r="O457" s="348"/>
      <c r="P457" s="362"/>
      <c r="Y457" s="222"/>
      <c r="AA457" s="375"/>
      <c r="AB457" s="376"/>
      <c r="AC457" s="377"/>
      <c r="AD457" s="376"/>
      <c r="AE457" s="378"/>
    </row>
    <row r="458" s="225" customFormat="1" spans="4:31">
      <c r="D458" s="347"/>
      <c r="E458" s="348"/>
      <c r="F458" s="348"/>
      <c r="H458" s="349"/>
      <c r="I458" s="348"/>
      <c r="J458" s="348"/>
      <c r="K458" s="348"/>
      <c r="L458" s="361"/>
      <c r="M458" s="348"/>
      <c r="N458" s="361"/>
      <c r="O458" s="348"/>
      <c r="P458" s="362"/>
      <c r="Y458" s="222"/>
      <c r="AA458" s="375"/>
      <c r="AB458" s="376"/>
      <c r="AC458" s="377"/>
      <c r="AD458" s="376"/>
      <c r="AE458" s="378"/>
    </row>
    <row r="459" s="225" customFormat="1" spans="4:31">
      <c r="D459" s="347"/>
      <c r="E459" s="348"/>
      <c r="F459" s="348"/>
      <c r="H459" s="349"/>
      <c r="I459" s="348"/>
      <c r="J459" s="348"/>
      <c r="K459" s="348"/>
      <c r="L459" s="361"/>
      <c r="M459" s="348"/>
      <c r="N459" s="361"/>
      <c r="O459" s="348"/>
      <c r="P459" s="362"/>
      <c r="Y459" s="222"/>
      <c r="AA459" s="375"/>
      <c r="AB459" s="376"/>
      <c r="AC459" s="377"/>
      <c r="AD459" s="376"/>
      <c r="AE459" s="378"/>
    </row>
    <row r="460" s="225" customFormat="1" spans="4:31">
      <c r="D460" s="347"/>
      <c r="E460" s="348"/>
      <c r="F460" s="348"/>
      <c r="H460" s="349"/>
      <c r="I460" s="348"/>
      <c r="J460" s="348"/>
      <c r="K460" s="348"/>
      <c r="L460" s="361"/>
      <c r="M460" s="348"/>
      <c r="N460" s="361"/>
      <c r="O460" s="348"/>
      <c r="P460" s="362"/>
      <c r="Y460" s="222"/>
      <c r="AA460" s="375"/>
      <c r="AB460" s="376"/>
      <c r="AC460" s="377"/>
      <c r="AD460" s="376"/>
      <c r="AE460" s="378"/>
    </row>
    <row r="461" s="225" customFormat="1" spans="4:31">
      <c r="D461" s="347"/>
      <c r="E461" s="348"/>
      <c r="F461" s="348"/>
      <c r="H461" s="349"/>
      <c r="I461" s="348"/>
      <c r="J461" s="348"/>
      <c r="K461" s="348"/>
      <c r="L461" s="361"/>
      <c r="M461" s="348"/>
      <c r="N461" s="361"/>
      <c r="O461" s="348"/>
      <c r="P461" s="362"/>
      <c r="Y461" s="222"/>
      <c r="AA461" s="375"/>
      <c r="AB461" s="376"/>
      <c r="AC461" s="377"/>
      <c r="AD461" s="376"/>
      <c r="AE461" s="378"/>
    </row>
    <row r="462" s="225" customFormat="1" spans="4:31">
      <c r="D462" s="347"/>
      <c r="E462" s="348"/>
      <c r="F462" s="348"/>
      <c r="H462" s="349"/>
      <c r="I462" s="348"/>
      <c r="J462" s="348"/>
      <c r="K462" s="348"/>
      <c r="L462" s="361"/>
      <c r="M462" s="348"/>
      <c r="N462" s="361"/>
      <c r="O462" s="348"/>
      <c r="P462" s="362"/>
      <c r="Y462" s="222"/>
      <c r="AA462" s="375"/>
      <c r="AB462" s="376"/>
      <c r="AC462" s="377"/>
      <c r="AD462" s="376"/>
      <c r="AE462" s="378"/>
    </row>
    <row r="463" s="225" customFormat="1" spans="4:31">
      <c r="D463" s="347"/>
      <c r="E463" s="348"/>
      <c r="F463" s="348"/>
      <c r="H463" s="349"/>
      <c r="I463" s="348"/>
      <c r="J463" s="348"/>
      <c r="K463" s="348"/>
      <c r="L463" s="361"/>
      <c r="M463" s="348"/>
      <c r="N463" s="361"/>
      <c r="O463" s="348"/>
      <c r="P463" s="362"/>
      <c r="Y463" s="222"/>
      <c r="AA463" s="375"/>
      <c r="AB463" s="376"/>
      <c r="AC463" s="377"/>
      <c r="AD463" s="376"/>
      <c r="AE463" s="378"/>
    </row>
    <row r="464" s="225" customFormat="1" spans="4:31">
      <c r="D464" s="347"/>
      <c r="E464" s="348"/>
      <c r="F464" s="348"/>
      <c r="H464" s="349"/>
      <c r="I464" s="348"/>
      <c r="J464" s="348"/>
      <c r="K464" s="348"/>
      <c r="L464" s="361"/>
      <c r="M464" s="348"/>
      <c r="N464" s="361"/>
      <c r="O464" s="348"/>
      <c r="P464" s="362"/>
      <c r="Y464" s="222"/>
      <c r="AA464" s="375"/>
      <c r="AB464" s="376"/>
      <c r="AC464" s="377"/>
      <c r="AD464" s="376"/>
      <c r="AE464" s="378"/>
    </row>
    <row r="465" s="225" customFormat="1" spans="4:31">
      <c r="D465" s="347"/>
      <c r="E465" s="348"/>
      <c r="F465" s="348"/>
      <c r="H465" s="349"/>
      <c r="I465" s="348"/>
      <c r="J465" s="348"/>
      <c r="K465" s="348"/>
      <c r="L465" s="361"/>
      <c r="M465" s="348"/>
      <c r="N465" s="361"/>
      <c r="O465" s="348"/>
      <c r="P465" s="362"/>
      <c r="Y465" s="222"/>
      <c r="AA465" s="375"/>
      <c r="AB465" s="376"/>
      <c r="AC465" s="377"/>
      <c r="AD465" s="376"/>
      <c r="AE465" s="378"/>
    </row>
    <row r="466" s="225" customFormat="1" spans="4:31">
      <c r="D466" s="347"/>
      <c r="E466" s="348"/>
      <c r="F466" s="348"/>
      <c r="H466" s="349"/>
      <c r="I466" s="348"/>
      <c r="J466" s="348"/>
      <c r="K466" s="348"/>
      <c r="L466" s="361"/>
      <c r="M466" s="348"/>
      <c r="N466" s="361"/>
      <c r="O466" s="348"/>
      <c r="P466" s="362"/>
      <c r="Y466" s="222"/>
      <c r="AA466" s="375"/>
      <c r="AB466" s="376"/>
      <c r="AC466" s="377"/>
      <c r="AD466" s="376"/>
      <c r="AE466" s="378"/>
    </row>
    <row r="467" s="225" customFormat="1" spans="4:31">
      <c r="D467" s="347"/>
      <c r="E467" s="348"/>
      <c r="F467" s="348"/>
      <c r="H467" s="349"/>
      <c r="I467" s="348"/>
      <c r="J467" s="348"/>
      <c r="K467" s="348"/>
      <c r="L467" s="361"/>
      <c r="M467" s="348"/>
      <c r="N467" s="361"/>
      <c r="O467" s="348"/>
      <c r="P467" s="362"/>
      <c r="Y467" s="222"/>
      <c r="AA467" s="375"/>
      <c r="AB467" s="376"/>
      <c r="AC467" s="377"/>
      <c r="AD467" s="376"/>
      <c r="AE467" s="378"/>
    </row>
    <row r="468" s="225" customFormat="1" spans="4:31">
      <c r="D468" s="347"/>
      <c r="E468" s="348"/>
      <c r="F468" s="348"/>
      <c r="H468" s="349"/>
      <c r="I468" s="348"/>
      <c r="J468" s="348"/>
      <c r="K468" s="348"/>
      <c r="L468" s="361"/>
      <c r="M468" s="348"/>
      <c r="N468" s="361"/>
      <c r="O468" s="348"/>
      <c r="P468" s="362"/>
      <c r="Y468" s="222"/>
      <c r="AA468" s="375"/>
      <c r="AB468" s="376"/>
      <c r="AC468" s="377"/>
      <c r="AD468" s="376"/>
      <c r="AE468" s="378"/>
    </row>
    <row r="469" s="225" customFormat="1" spans="4:31">
      <c r="D469" s="347"/>
      <c r="E469" s="348"/>
      <c r="F469" s="348"/>
      <c r="H469" s="349"/>
      <c r="I469" s="348"/>
      <c r="J469" s="348"/>
      <c r="K469" s="348"/>
      <c r="L469" s="361"/>
      <c r="M469" s="348"/>
      <c r="N469" s="361"/>
      <c r="O469" s="348"/>
      <c r="P469" s="362"/>
      <c r="Y469" s="222"/>
      <c r="AA469" s="375"/>
      <c r="AB469" s="376"/>
      <c r="AC469" s="377"/>
      <c r="AD469" s="376"/>
      <c r="AE469" s="378"/>
    </row>
    <row r="470" s="225" customFormat="1" spans="4:31">
      <c r="D470" s="347"/>
      <c r="E470" s="348"/>
      <c r="F470" s="348"/>
      <c r="H470" s="349"/>
      <c r="I470" s="348"/>
      <c r="J470" s="348"/>
      <c r="K470" s="348"/>
      <c r="L470" s="361"/>
      <c r="M470" s="348"/>
      <c r="N470" s="361"/>
      <c r="O470" s="348"/>
      <c r="P470" s="362"/>
      <c r="Y470" s="222"/>
      <c r="AA470" s="375"/>
      <c r="AB470" s="376"/>
      <c r="AC470" s="377"/>
      <c r="AD470" s="376"/>
      <c r="AE470" s="378"/>
    </row>
    <row r="471" s="225" customFormat="1" spans="4:31">
      <c r="D471" s="347"/>
      <c r="E471" s="348"/>
      <c r="F471" s="348"/>
      <c r="H471" s="349"/>
      <c r="I471" s="348"/>
      <c r="J471" s="348"/>
      <c r="K471" s="348"/>
      <c r="L471" s="361"/>
      <c r="M471" s="348"/>
      <c r="N471" s="361"/>
      <c r="O471" s="348"/>
      <c r="P471" s="362"/>
      <c r="Y471" s="222"/>
      <c r="AA471" s="375"/>
      <c r="AB471" s="376"/>
      <c r="AC471" s="377"/>
      <c r="AD471" s="376"/>
      <c r="AE471" s="378"/>
    </row>
    <row r="472" s="225" customFormat="1" spans="4:31">
      <c r="D472" s="347"/>
      <c r="E472" s="348"/>
      <c r="F472" s="348"/>
      <c r="H472" s="349"/>
      <c r="I472" s="348"/>
      <c r="J472" s="348"/>
      <c r="K472" s="348"/>
      <c r="L472" s="361"/>
      <c r="M472" s="348"/>
      <c r="N472" s="361"/>
      <c r="O472" s="348"/>
      <c r="P472" s="362"/>
      <c r="Y472" s="222"/>
      <c r="AA472" s="375"/>
      <c r="AB472" s="376"/>
      <c r="AC472" s="377"/>
      <c r="AD472" s="376"/>
      <c r="AE472" s="378"/>
    </row>
    <row r="473" s="225" customFormat="1" spans="4:31">
      <c r="D473" s="347"/>
      <c r="E473" s="348"/>
      <c r="F473" s="348"/>
      <c r="H473" s="349"/>
      <c r="I473" s="348"/>
      <c r="J473" s="348"/>
      <c r="K473" s="348"/>
      <c r="L473" s="361"/>
      <c r="M473" s="348"/>
      <c r="N473" s="361"/>
      <c r="O473" s="348"/>
      <c r="P473" s="362"/>
      <c r="Y473" s="222"/>
      <c r="AA473" s="375"/>
      <c r="AB473" s="376"/>
      <c r="AC473" s="377"/>
      <c r="AD473" s="376"/>
      <c r="AE473" s="378"/>
    </row>
    <row r="474" s="225" customFormat="1" spans="4:31">
      <c r="D474" s="347"/>
      <c r="E474" s="348"/>
      <c r="F474" s="348"/>
      <c r="H474" s="349"/>
      <c r="I474" s="348"/>
      <c r="J474" s="348"/>
      <c r="K474" s="348"/>
      <c r="L474" s="361"/>
      <c r="M474" s="348"/>
      <c r="N474" s="361"/>
      <c r="O474" s="348"/>
      <c r="P474" s="362"/>
      <c r="Y474" s="222"/>
      <c r="AA474" s="375"/>
      <c r="AB474" s="376"/>
      <c r="AC474" s="377"/>
      <c r="AD474" s="376"/>
      <c r="AE474" s="378"/>
    </row>
    <row r="475" s="225" customFormat="1" spans="4:31">
      <c r="D475" s="347"/>
      <c r="E475" s="348"/>
      <c r="F475" s="348"/>
      <c r="H475" s="349"/>
      <c r="I475" s="348"/>
      <c r="J475" s="348"/>
      <c r="K475" s="348"/>
      <c r="L475" s="361"/>
      <c r="M475" s="348"/>
      <c r="N475" s="361"/>
      <c r="O475" s="348"/>
      <c r="P475" s="362"/>
      <c r="Y475" s="222"/>
      <c r="AA475" s="375"/>
      <c r="AB475" s="376"/>
      <c r="AC475" s="377"/>
      <c r="AD475" s="376"/>
      <c r="AE475" s="378"/>
    </row>
    <row r="476" s="225" customFormat="1" spans="4:31">
      <c r="D476" s="347"/>
      <c r="E476" s="348"/>
      <c r="F476" s="348"/>
      <c r="H476" s="349"/>
      <c r="I476" s="348"/>
      <c r="J476" s="348"/>
      <c r="K476" s="348"/>
      <c r="L476" s="361"/>
      <c r="M476" s="348"/>
      <c r="N476" s="361"/>
      <c r="O476" s="348"/>
      <c r="P476" s="362"/>
      <c r="Y476" s="222"/>
      <c r="AA476" s="375"/>
      <c r="AB476" s="376"/>
      <c r="AC476" s="377"/>
      <c r="AD476" s="376"/>
      <c r="AE476" s="378"/>
    </row>
    <row r="477" s="225" customFormat="1" spans="4:31">
      <c r="D477" s="347"/>
      <c r="E477" s="348"/>
      <c r="F477" s="348"/>
      <c r="H477" s="349"/>
      <c r="I477" s="348"/>
      <c r="J477" s="348"/>
      <c r="K477" s="348"/>
      <c r="L477" s="361"/>
      <c r="M477" s="348"/>
      <c r="N477" s="361"/>
      <c r="O477" s="348"/>
      <c r="P477" s="362"/>
      <c r="Y477" s="222"/>
      <c r="AA477" s="375"/>
      <c r="AB477" s="376"/>
      <c r="AC477" s="377"/>
      <c r="AD477" s="376"/>
      <c r="AE477" s="378"/>
    </row>
    <row r="478" s="225" customFormat="1" spans="4:31">
      <c r="D478" s="347"/>
      <c r="E478" s="348"/>
      <c r="F478" s="348"/>
      <c r="H478" s="349"/>
      <c r="I478" s="348"/>
      <c r="J478" s="348"/>
      <c r="K478" s="348"/>
      <c r="L478" s="361"/>
      <c r="M478" s="348"/>
      <c r="N478" s="361"/>
      <c r="O478" s="348"/>
      <c r="P478" s="362"/>
      <c r="Y478" s="222"/>
      <c r="AA478" s="375"/>
      <c r="AB478" s="376"/>
      <c r="AC478" s="377"/>
      <c r="AD478" s="376"/>
      <c r="AE478" s="378"/>
    </row>
    <row r="479" s="225" customFormat="1" spans="4:31">
      <c r="D479" s="347"/>
      <c r="E479" s="348"/>
      <c r="F479" s="348"/>
      <c r="H479" s="349"/>
      <c r="I479" s="348"/>
      <c r="J479" s="348"/>
      <c r="K479" s="348"/>
      <c r="L479" s="361"/>
      <c r="M479" s="348"/>
      <c r="N479" s="361"/>
      <c r="O479" s="348"/>
      <c r="P479" s="362"/>
      <c r="Y479" s="222"/>
      <c r="AA479" s="375"/>
      <c r="AB479" s="376"/>
      <c r="AC479" s="377"/>
      <c r="AD479" s="376"/>
      <c r="AE479" s="378"/>
    </row>
    <row r="480" s="225" customFormat="1" spans="4:31">
      <c r="D480" s="347"/>
      <c r="E480" s="348"/>
      <c r="F480" s="348"/>
      <c r="H480" s="349"/>
      <c r="I480" s="348"/>
      <c r="J480" s="348"/>
      <c r="K480" s="348"/>
      <c r="L480" s="361"/>
      <c r="M480" s="348"/>
      <c r="N480" s="361"/>
      <c r="O480" s="348"/>
      <c r="P480" s="362"/>
      <c r="Y480" s="222"/>
      <c r="AA480" s="375"/>
      <c r="AB480" s="376"/>
      <c r="AC480" s="377"/>
      <c r="AD480" s="376"/>
      <c r="AE480" s="378"/>
    </row>
    <row r="481" s="225" customFormat="1" spans="4:31">
      <c r="D481" s="347"/>
      <c r="E481" s="348"/>
      <c r="F481" s="348"/>
      <c r="H481" s="349"/>
      <c r="I481" s="348"/>
      <c r="J481" s="348"/>
      <c r="K481" s="348"/>
      <c r="L481" s="361"/>
      <c r="M481" s="348"/>
      <c r="N481" s="361"/>
      <c r="O481" s="348"/>
      <c r="P481" s="362"/>
      <c r="Y481" s="222"/>
      <c r="AA481" s="375"/>
      <c r="AB481" s="376"/>
      <c r="AC481" s="377"/>
      <c r="AD481" s="376"/>
      <c r="AE481" s="378"/>
    </row>
    <row r="482" s="225" customFormat="1" spans="4:31">
      <c r="D482" s="347"/>
      <c r="E482" s="348"/>
      <c r="F482" s="348"/>
      <c r="H482" s="349"/>
      <c r="I482" s="348"/>
      <c r="J482" s="348"/>
      <c r="K482" s="348"/>
      <c r="L482" s="361"/>
      <c r="M482" s="348"/>
      <c r="N482" s="361"/>
      <c r="O482" s="348"/>
      <c r="P482" s="362"/>
      <c r="Y482" s="222"/>
      <c r="AA482" s="375"/>
      <c r="AB482" s="376"/>
      <c r="AC482" s="377"/>
      <c r="AD482" s="376"/>
      <c r="AE482" s="378"/>
    </row>
    <row r="483" s="225" customFormat="1" spans="4:31">
      <c r="D483" s="347"/>
      <c r="E483" s="348"/>
      <c r="F483" s="348"/>
      <c r="H483" s="349"/>
      <c r="I483" s="348"/>
      <c r="J483" s="348"/>
      <c r="K483" s="348"/>
      <c r="L483" s="361"/>
      <c r="M483" s="348"/>
      <c r="N483" s="361"/>
      <c r="O483" s="348"/>
      <c r="P483" s="362"/>
      <c r="Y483" s="222"/>
      <c r="AA483" s="375"/>
      <c r="AB483" s="376"/>
      <c r="AC483" s="377"/>
      <c r="AD483" s="376"/>
      <c r="AE483" s="378"/>
    </row>
    <row r="484" s="225" customFormat="1" spans="4:31">
      <c r="D484" s="347"/>
      <c r="E484" s="348"/>
      <c r="F484" s="348"/>
      <c r="H484" s="349"/>
      <c r="I484" s="348"/>
      <c r="J484" s="348"/>
      <c r="K484" s="348"/>
      <c r="L484" s="361"/>
      <c r="M484" s="348"/>
      <c r="N484" s="361"/>
      <c r="O484" s="348"/>
      <c r="P484" s="362"/>
      <c r="Y484" s="222"/>
      <c r="AA484" s="375"/>
      <c r="AB484" s="376"/>
      <c r="AC484" s="377"/>
      <c r="AD484" s="376"/>
      <c r="AE484" s="378"/>
    </row>
    <row r="485" s="225" customFormat="1" spans="4:31">
      <c r="D485" s="347"/>
      <c r="E485" s="348"/>
      <c r="F485" s="348"/>
      <c r="H485" s="349"/>
      <c r="I485" s="348"/>
      <c r="J485" s="348"/>
      <c r="K485" s="348"/>
      <c r="L485" s="361"/>
      <c r="M485" s="348"/>
      <c r="N485" s="361"/>
      <c r="O485" s="348"/>
      <c r="P485" s="362"/>
      <c r="Y485" s="222"/>
      <c r="AA485" s="375"/>
      <c r="AB485" s="376"/>
      <c r="AC485" s="377"/>
      <c r="AD485" s="376"/>
      <c r="AE485" s="378"/>
    </row>
    <row r="486" s="225" customFormat="1" spans="4:31">
      <c r="D486" s="347"/>
      <c r="E486" s="348"/>
      <c r="F486" s="348"/>
      <c r="H486" s="349"/>
      <c r="I486" s="348"/>
      <c r="J486" s="348"/>
      <c r="K486" s="348"/>
      <c r="L486" s="361"/>
      <c r="M486" s="348"/>
      <c r="N486" s="361"/>
      <c r="O486" s="348"/>
      <c r="P486" s="362"/>
      <c r="Y486" s="222"/>
      <c r="AA486" s="375"/>
      <c r="AB486" s="376"/>
      <c r="AC486" s="377"/>
      <c r="AD486" s="376"/>
      <c r="AE486" s="378"/>
    </row>
    <row r="487" s="225" customFormat="1" spans="4:31">
      <c r="D487" s="347"/>
      <c r="E487" s="348"/>
      <c r="F487" s="348"/>
      <c r="H487" s="349"/>
      <c r="I487" s="348"/>
      <c r="J487" s="348"/>
      <c r="K487" s="348"/>
      <c r="L487" s="361"/>
      <c r="M487" s="348"/>
      <c r="N487" s="361"/>
      <c r="O487" s="348"/>
      <c r="P487" s="362"/>
      <c r="Y487" s="222"/>
      <c r="AA487" s="375"/>
      <c r="AB487" s="376"/>
      <c r="AC487" s="377"/>
      <c r="AD487" s="376"/>
      <c r="AE487" s="378"/>
    </row>
    <row r="488" s="225" customFormat="1" spans="4:31">
      <c r="D488" s="347"/>
      <c r="E488" s="348"/>
      <c r="F488" s="348"/>
      <c r="H488" s="349"/>
      <c r="I488" s="348"/>
      <c r="J488" s="348"/>
      <c r="K488" s="348"/>
      <c r="L488" s="361"/>
      <c r="M488" s="348"/>
      <c r="N488" s="361"/>
      <c r="O488" s="348"/>
      <c r="P488" s="362"/>
      <c r="Y488" s="222"/>
      <c r="AA488" s="375"/>
      <c r="AB488" s="376"/>
      <c r="AC488" s="377"/>
      <c r="AD488" s="376"/>
      <c r="AE488" s="378"/>
    </row>
    <row r="489" s="225" customFormat="1" spans="4:31">
      <c r="D489" s="347"/>
      <c r="E489" s="348"/>
      <c r="F489" s="348"/>
      <c r="H489" s="349"/>
      <c r="I489" s="348"/>
      <c r="J489" s="348"/>
      <c r="K489" s="348"/>
      <c r="L489" s="361"/>
      <c r="M489" s="348"/>
      <c r="N489" s="361"/>
      <c r="O489" s="348"/>
      <c r="P489" s="362"/>
      <c r="Y489" s="222"/>
      <c r="AA489" s="375"/>
      <c r="AB489" s="376"/>
      <c r="AC489" s="377"/>
      <c r="AD489" s="376"/>
      <c r="AE489" s="378"/>
    </row>
    <row r="490" s="225" customFormat="1" spans="4:31">
      <c r="D490" s="347"/>
      <c r="E490" s="348"/>
      <c r="F490" s="348"/>
      <c r="H490" s="349"/>
      <c r="I490" s="348"/>
      <c r="J490" s="348"/>
      <c r="K490" s="348"/>
      <c r="L490" s="361"/>
      <c r="M490" s="348"/>
      <c r="N490" s="361"/>
      <c r="O490" s="348"/>
      <c r="P490" s="362"/>
      <c r="Y490" s="222"/>
      <c r="AA490" s="375"/>
      <c r="AB490" s="376"/>
      <c r="AC490" s="377"/>
      <c r="AD490" s="376"/>
      <c r="AE490" s="378"/>
    </row>
    <row r="491" s="225" customFormat="1" spans="4:31">
      <c r="D491" s="347"/>
      <c r="E491" s="348"/>
      <c r="F491" s="348"/>
      <c r="H491" s="349"/>
      <c r="I491" s="348"/>
      <c r="J491" s="348"/>
      <c r="K491" s="348"/>
      <c r="L491" s="361"/>
      <c r="M491" s="348"/>
      <c r="N491" s="361"/>
      <c r="O491" s="348"/>
      <c r="P491" s="362"/>
      <c r="Y491" s="222"/>
      <c r="AA491" s="375"/>
      <c r="AB491" s="376"/>
      <c r="AC491" s="377"/>
      <c r="AD491" s="376"/>
      <c r="AE491" s="378"/>
    </row>
    <row r="492" s="225" customFormat="1" spans="4:31">
      <c r="D492" s="347"/>
      <c r="E492" s="348"/>
      <c r="F492" s="348"/>
      <c r="H492" s="349"/>
      <c r="I492" s="348"/>
      <c r="J492" s="348"/>
      <c r="K492" s="348"/>
      <c r="L492" s="361"/>
      <c r="M492" s="348"/>
      <c r="N492" s="361"/>
      <c r="O492" s="348"/>
      <c r="P492" s="362"/>
      <c r="Y492" s="222"/>
      <c r="AA492" s="375"/>
      <c r="AB492" s="376"/>
      <c r="AC492" s="377"/>
      <c r="AD492" s="376"/>
      <c r="AE492" s="378"/>
    </row>
    <row r="493" s="225" customFormat="1" spans="4:31">
      <c r="D493" s="347"/>
      <c r="E493" s="348"/>
      <c r="F493" s="348"/>
      <c r="H493" s="349"/>
      <c r="I493" s="348"/>
      <c r="J493" s="348"/>
      <c r="K493" s="348"/>
      <c r="L493" s="361"/>
      <c r="M493" s="348"/>
      <c r="N493" s="361"/>
      <c r="O493" s="348"/>
      <c r="P493" s="362"/>
      <c r="Y493" s="222"/>
      <c r="AA493" s="375"/>
      <c r="AB493" s="376"/>
      <c r="AC493" s="377"/>
      <c r="AD493" s="376"/>
      <c r="AE493" s="378"/>
    </row>
    <row r="494" s="225" customFormat="1" spans="4:31">
      <c r="D494" s="347"/>
      <c r="E494" s="348"/>
      <c r="F494" s="348"/>
      <c r="H494" s="349"/>
      <c r="I494" s="348"/>
      <c r="J494" s="348"/>
      <c r="K494" s="348"/>
      <c r="L494" s="361"/>
      <c r="M494" s="348"/>
      <c r="N494" s="361"/>
      <c r="O494" s="348"/>
      <c r="P494" s="362"/>
      <c r="Y494" s="222"/>
      <c r="AA494" s="375"/>
      <c r="AB494" s="376"/>
      <c r="AC494" s="377"/>
      <c r="AD494" s="376"/>
      <c r="AE494" s="378"/>
    </row>
    <row r="495" s="225" customFormat="1" spans="4:31">
      <c r="D495" s="347"/>
      <c r="E495" s="348"/>
      <c r="F495" s="348"/>
      <c r="H495" s="349"/>
      <c r="I495" s="348"/>
      <c r="J495" s="348"/>
      <c r="K495" s="348"/>
      <c r="L495" s="361"/>
      <c r="M495" s="348"/>
      <c r="N495" s="361"/>
      <c r="O495" s="348"/>
      <c r="P495" s="362"/>
      <c r="Y495" s="222"/>
      <c r="AA495" s="375"/>
      <c r="AB495" s="376"/>
      <c r="AC495" s="377"/>
      <c r="AD495" s="376"/>
      <c r="AE495" s="378"/>
    </row>
    <row r="496" s="225" customFormat="1" spans="4:31">
      <c r="D496" s="347"/>
      <c r="E496" s="348"/>
      <c r="F496" s="348"/>
      <c r="H496" s="349"/>
      <c r="I496" s="348"/>
      <c r="J496" s="348"/>
      <c r="K496" s="348"/>
      <c r="L496" s="361"/>
      <c r="M496" s="348"/>
      <c r="N496" s="361"/>
      <c r="O496" s="348"/>
      <c r="P496" s="362"/>
      <c r="Y496" s="222"/>
      <c r="AA496" s="375"/>
      <c r="AB496" s="376"/>
      <c r="AC496" s="377"/>
      <c r="AD496" s="376"/>
      <c r="AE496" s="378"/>
    </row>
    <row r="497" s="225" customFormat="1" spans="4:31">
      <c r="D497" s="347"/>
      <c r="E497" s="348"/>
      <c r="F497" s="348"/>
      <c r="H497" s="349"/>
      <c r="I497" s="348"/>
      <c r="J497" s="348"/>
      <c r="K497" s="348"/>
      <c r="L497" s="361"/>
      <c r="M497" s="348"/>
      <c r="N497" s="361"/>
      <c r="O497" s="348"/>
      <c r="P497" s="362"/>
      <c r="Y497" s="222"/>
      <c r="AA497" s="375"/>
      <c r="AB497" s="376"/>
      <c r="AC497" s="377"/>
      <c r="AD497" s="376"/>
      <c r="AE497" s="378"/>
    </row>
    <row r="498" s="225" customFormat="1" spans="4:31">
      <c r="D498" s="347"/>
      <c r="E498" s="348"/>
      <c r="F498" s="348"/>
      <c r="H498" s="349"/>
      <c r="I498" s="348"/>
      <c r="J498" s="348"/>
      <c r="K498" s="348"/>
      <c r="L498" s="361"/>
      <c r="M498" s="348"/>
      <c r="N498" s="361"/>
      <c r="O498" s="348"/>
      <c r="P498" s="362"/>
      <c r="Y498" s="222"/>
      <c r="AA498" s="375"/>
      <c r="AB498" s="376"/>
      <c r="AC498" s="377"/>
      <c r="AD498" s="376"/>
      <c r="AE498" s="378"/>
    </row>
    <row r="499" s="225" customFormat="1" spans="4:31">
      <c r="D499" s="347"/>
      <c r="E499" s="348"/>
      <c r="F499" s="348"/>
      <c r="H499" s="349"/>
      <c r="I499" s="348"/>
      <c r="J499" s="348"/>
      <c r="K499" s="348"/>
      <c r="L499" s="361"/>
      <c r="M499" s="348"/>
      <c r="N499" s="361"/>
      <c r="O499" s="348"/>
      <c r="P499" s="362"/>
      <c r="Y499" s="222"/>
      <c r="AA499" s="375"/>
      <c r="AB499" s="376"/>
      <c r="AC499" s="377"/>
      <c r="AD499" s="376"/>
      <c r="AE499" s="378"/>
    </row>
    <row r="500" s="225" customFormat="1" spans="4:31">
      <c r="D500" s="347"/>
      <c r="E500" s="348"/>
      <c r="F500" s="348"/>
      <c r="H500" s="349"/>
      <c r="I500" s="348"/>
      <c r="J500" s="348"/>
      <c r="K500" s="348"/>
      <c r="L500" s="361"/>
      <c r="M500" s="348"/>
      <c r="N500" s="361"/>
      <c r="O500" s="348"/>
      <c r="P500" s="362"/>
      <c r="Y500" s="222"/>
      <c r="AA500" s="375"/>
      <c r="AB500" s="376"/>
      <c r="AC500" s="377"/>
      <c r="AD500" s="376"/>
      <c r="AE500" s="378"/>
    </row>
    <row r="501" s="225" customFormat="1" spans="4:31">
      <c r="D501" s="347"/>
      <c r="E501" s="348"/>
      <c r="F501" s="348"/>
      <c r="H501" s="349"/>
      <c r="I501" s="348"/>
      <c r="J501" s="348"/>
      <c r="K501" s="348"/>
      <c r="L501" s="361"/>
      <c r="M501" s="348"/>
      <c r="N501" s="361"/>
      <c r="O501" s="348"/>
      <c r="P501" s="362"/>
      <c r="Y501" s="222"/>
      <c r="AA501" s="375"/>
      <c r="AB501" s="376"/>
      <c r="AC501" s="377"/>
      <c r="AD501" s="376"/>
      <c r="AE501" s="378"/>
    </row>
    <row r="502" s="225" customFormat="1" spans="4:31">
      <c r="D502" s="347"/>
      <c r="E502" s="348"/>
      <c r="F502" s="348"/>
      <c r="H502" s="349"/>
      <c r="I502" s="348"/>
      <c r="J502" s="348"/>
      <c r="K502" s="348"/>
      <c r="L502" s="361"/>
      <c r="M502" s="348"/>
      <c r="N502" s="361"/>
      <c r="O502" s="348"/>
      <c r="P502" s="362"/>
      <c r="Y502" s="222"/>
      <c r="AA502" s="375"/>
      <c r="AB502" s="376"/>
      <c r="AC502" s="377"/>
      <c r="AD502" s="376"/>
      <c r="AE502" s="378"/>
    </row>
    <row r="503" s="225" customFormat="1" spans="4:31">
      <c r="D503" s="347"/>
      <c r="E503" s="348"/>
      <c r="F503" s="348"/>
      <c r="H503" s="349"/>
      <c r="I503" s="348"/>
      <c r="J503" s="348"/>
      <c r="K503" s="348"/>
      <c r="L503" s="361"/>
      <c r="M503" s="348"/>
      <c r="N503" s="361"/>
      <c r="O503" s="348"/>
      <c r="P503" s="362"/>
      <c r="Y503" s="222"/>
      <c r="AA503" s="375"/>
      <c r="AB503" s="376"/>
      <c r="AC503" s="377"/>
      <c r="AD503" s="376"/>
      <c r="AE503" s="378"/>
    </row>
    <row r="504" s="225" customFormat="1" spans="4:31">
      <c r="D504" s="347"/>
      <c r="E504" s="348"/>
      <c r="F504" s="348"/>
      <c r="H504" s="349"/>
      <c r="I504" s="348"/>
      <c r="J504" s="348"/>
      <c r="K504" s="348"/>
      <c r="L504" s="361"/>
      <c r="M504" s="348"/>
      <c r="N504" s="361"/>
      <c r="O504" s="348"/>
      <c r="P504" s="362"/>
      <c r="Y504" s="222"/>
      <c r="AA504" s="375"/>
      <c r="AB504" s="376"/>
      <c r="AC504" s="377"/>
      <c r="AD504" s="376"/>
      <c r="AE504" s="378"/>
    </row>
    <row r="505" s="225" customFormat="1" spans="4:31">
      <c r="D505" s="347"/>
      <c r="E505" s="348"/>
      <c r="F505" s="348"/>
      <c r="H505" s="349"/>
      <c r="I505" s="348"/>
      <c r="J505" s="348"/>
      <c r="K505" s="348"/>
      <c r="L505" s="361"/>
      <c r="M505" s="348"/>
      <c r="N505" s="361"/>
      <c r="O505" s="348"/>
      <c r="P505" s="362"/>
      <c r="Y505" s="222"/>
      <c r="AA505" s="375"/>
      <c r="AB505" s="376"/>
      <c r="AC505" s="377"/>
      <c r="AD505" s="376"/>
      <c r="AE505" s="378"/>
    </row>
    <row r="506" s="225" customFormat="1" spans="4:31">
      <c r="D506" s="347"/>
      <c r="E506" s="348"/>
      <c r="F506" s="348"/>
      <c r="H506" s="349"/>
      <c r="I506" s="348"/>
      <c r="J506" s="348"/>
      <c r="K506" s="348"/>
      <c r="L506" s="361"/>
      <c r="M506" s="348"/>
      <c r="N506" s="361"/>
      <c r="O506" s="348"/>
      <c r="P506" s="362"/>
      <c r="Y506" s="222"/>
      <c r="AA506" s="375"/>
      <c r="AB506" s="376"/>
      <c r="AC506" s="377"/>
      <c r="AD506" s="376"/>
      <c r="AE506" s="378"/>
    </row>
    <row r="507" s="225" customFormat="1" spans="4:31">
      <c r="D507" s="347"/>
      <c r="E507" s="348"/>
      <c r="F507" s="348"/>
      <c r="H507" s="349"/>
      <c r="I507" s="348"/>
      <c r="J507" s="348"/>
      <c r="K507" s="348"/>
      <c r="L507" s="361"/>
      <c r="M507" s="348"/>
      <c r="N507" s="361"/>
      <c r="O507" s="348"/>
      <c r="P507" s="362"/>
      <c r="Y507" s="222"/>
      <c r="AA507" s="375"/>
      <c r="AB507" s="376"/>
      <c r="AC507" s="377"/>
      <c r="AD507" s="376"/>
      <c r="AE507" s="378"/>
    </row>
    <row r="508" s="225" customFormat="1" spans="4:31">
      <c r="D508" s="347"/>
      <c r="E508" s="348"/>
      <c r="F508" s="348"/>
      <c r="H508" s="349"/>
      <c r="I508" s="348"/>
      <c r="J508" s="348"/>
      <c r="K508" s="348"/>
      <c r="L508" s="361"/>
      <c r="M508" s="348"/>
      <c r="N508" s="361"/>
      <c r="O508" s="348"/>
      <c r="P508" s="362"/>
      <c r="Y508" s="222"/>
      <c r="AA508" s="375"/>
      <c r="AB508" s="376"/>
      <c r="AC508" s="377"/>
      <c r="AD508" s="376"/>
      <c r="AE508" s="378"/>
    </row>
    <row r="509" s="225" customFormat="1" spans="4:31">
      <c r="D509" s="347"/>
      <c r="E509" s="348"/>
      <c r="F509" s="348"/>
      <c r="H509" s="349"/>
      <c r="I509" s="348"/>
      <c r="J509" s="348"/>
      <c r="K509" s="348"/>
      <c r="L509" s="361"/>
      <c r="M509" s="348"/>
      <c r="N509" s="361"/>
      <c r="O509" s="348"/>
      <c r="P509" s="362"/>
      <c r="Y509" s="222"/>
      <c r="AA509" s="375"/>
      <c r="AB509" s="376"/>
      <c r="AC509" s="377"/>
      <c r="AD509" s="376"/>
      <c r="AE509" s="378"/>
    </row>
    <row r="510" s="225" customFormat="1" spans="4:31">
      <c r="D510" s="347"/>
      <c r="E510" s="348"/>
      <c r="F510" s="348"/>
      <c r="H510" s="349"/>
      <c r="I510" s="348"/>
      <c r="J510" s="348"/>
      <c r="K510" s="348"/>
      <c r="L510" s="361"/>
      <c r="M510" s="348"/>
      <c r="N510" s="361"/>
      <c r="O510" s="348"/>
      <c r="P510" s="362"/>
      <c r="Y510" s="222"/>
      <c r="AA510" s="375"/>
      <c r="AB510" s="376"/>
      <c r="AC510" s="377"/>
      <c r="AD510" s="376"/>
      <c r="AE510" s="378"/>
    </row>
    <row r="511" s="225" customFormat="1" spans="4:31">
      <c r="D511" s="347"/>
      <c r="E511" s="348"/>
      <c r="F511" s="348"/>
      <c r="H511" s="349"/>
      <c r="I511" s="348"/>
      <c r="J511" s="348"/>
      <c r="K511" s="348"/>
      <c r="L511" s="361"/>
      <c r="M511" s="348"/>
      <c r="N511" s="361"/>
      <c r="O511" s="348"/>
      <c r="P511" s="362"/>
      <c r="Y511" s="222"/>
      <c r="AA511" s="375"/>
      <c r="AB511" s="376"/>
      <c r="AC511" s="377"/>
      <c r="AD511" s="376"/>
      <c r="AE511" s="378"/>
    </row>
    <row r="512" s="225" customFormat="1" spans="4:31">
      <c r="D512" s="347"/>
      <c r="E512" s="348"/>
      <c r="F512" s="348"/>
      <c r="H512" s="349"/>
      <c r="I512" s="348"/>
      <c r="J512" s="348"/>
      <c r="K512" s="348"/>
      <c r="L512" s="361"/>
      <c r="M512" s="348"/>
      <c r="N512" s="361"/>
      <c r="O512" s="348"/>
      <c r="P512" s="362"/>
      <c r="Y512" s="222"/>
      <c r="AA512" s="375"/>
      <c r="AB512" s="376"/>
      <c r="AC512" s="377"/>
      <c r="AD512" s="376"/>
      <c r="AE512" s="378"/>
    </row>
    <row r="513" s="225" customFormat="1" spans="4:31">
      <c r="D513" s="347"/>
      <c r="E513" s="348"/>
      <c r="F513" s="348"/>
      <c r="H513" s="349"/>
      <c r="I513" s="348"/>
      <c r="J513" s="348"/>
      <c r="K513" s="348"/>
      <c r="L513" s="361"/>
      <c r="M513" s="348"/>
      <c r="N513" s="361"/>
      <c r="O513" s="348"/>
      <c r="P513" s="362"/>
      <c r="Y513" s="222"/>
      <c r="AA513" s="375"/>
      <c r="AB513" s="376"/>
      <c r="AC513" s="377"/>
      <c r="AD513" s="376"/>
      <c r="AE513" s="378"/>
    </row>
    <row r="514" s="225" customFormat="1" spans="4:31">
      <c r="D514" s="347"/>
      <c r="E514" s="348"/>
      <c r="F514" s="348"/>
      <c r="H514" s="349"/>
      <c r="I514" s="348"/>
      <c r="J514" s="348"/>
      <c r="K514" s="348"/>
      <c r="L514" s="361"/>
      <c r="M514" s="348"/>
      <c r="N514" s="361"/>
      <c r="O514" s="348"/>
      <c r="P514" s="362"/>
      <c r="Y514" s="222"/>
      <c r="AA514" s="375"/>
      <c r="AB514" s="376"/>
      <c r="AC514" s="377"/>
      <c r="AD514" s="376"/>
      <c r="AE514" s="378"/>
    </row>
    <row r="515" s="225" customFormat="1" spans="4:31">
      <c r="D515" s="347"/>
      <c r="E515" s="348"/>
      <c r="F515" s="348"/>
      <c r="H515" s="349"/>
      <c r="I515" s="348"/>
      <c r="J515" s="348"/>
      <c r="K515" s="348"/>
      <c r="L515" s="361"/>
      <c r="M515" s="348"/>
      <c r="N515" s="361"/>
      <c r="O515" s="348"/>
      <c r="P515" s="362"/>
      <c r="Y515" s="222"/>
      <c r="AA515" s="375"/>
      <c r="AB515" s="376"/>
      <c r="AC515" s="377"/>
      <c r="AD515" s="376"/>
      <c r="AE515" s="378"/>
    </row>
    <row r="516" s="225" customFormat="1" spans="4:31">
      <c r="D516" s="347"/>
      <c r="E516" s="348"/>
      <c r="F516" s="348"/>
      <c r="H516" s="349"/>
      <c r="I516" s="348"/>
      <c r="J516" s="348"/>
      <c r="K516" s="348"/>
      <c r="L516" s="361"/>
      <c r="M516" s="348"/>
      <c r="N516" s="361"/>
      <c r="O516" s="348"/>
      <c r="P516" s="362"/>
      <c r="Y516" s="222"/>
      <c r="AA516" s="375"/>
      <c r="AB516" s="376"/>
      <c r="AC516" s="377"/>
      <c r="AD516" s="376"/>
      <c r="AE516" s="378"/>
    </row>
    <row r="517" s="225" customFormat="1" spans="4:31">
      <c r="D517" s="347"/>
      <c r="E517" s="348"/>
      <c r="F517" s="348"/>
      <c r="H517" s="349"/>
      <c r="I517" s="348"/>
      <c r="J517" s="348"/>
      <c r="K517" s="348"/>
      <c r="L517" s="361"/>
      <c r="M517" s="348"/>
      <c r="N517" s="361"/>
      <c r="O517" s="348"/>
      <c r="P517" s="362"/>
      <c r="Y517" s="222"/>
      <c r="AA517" s="375"/>
      <c r="AB517" s="376"/>
      <c r="AC517" s="377"/>
      <c r="AD517" s="376"/>
      <c r="AE517" s="378"/>
    </row>
    <row r="518" s="225" customFormat="1" spans="4:31">
      <c r="D518" s="347"/>
      <c r="E518" s="348"/>
      <c r="F518" s="348"/>
      <c r="H518" s="349"/>
      <c r="I518" s="348"/>
      <c r="J518" s="348"/>
      <c r="K518" s="348"/>
      <c r="L518" s="361"/>
      <c r="M518" s="348"/>
      <c r="N518" s="361"/>
      <c r="O518" s="348"/>
      <c r="P518" s="362"/>
      <c r="Y518" s="222"/>
      <c r="AA518" s="375"/>
      <c r="AB518" s="376"/>
      <c r="AC518" s="377"/>
      <c r="AD518" s="376"/>
      <c r="AE518" s="378"/>
    </row>
    <row r="519" s="225" customFormat="1" spans="4:31">
      <c r="D519" s="347"/>
      <c r="E519" s="348"/>
      <c r="F519" s="348"/>
      <c r="H519" s="349"/>
      <c r="I519" s="348"/>
      <c r="J519" s="348"/>
      <c r="K519" s="348"/>
      <c r="L519" s="361"/>
      <c r="M519" s="348"/>
      <c r="N519" s="361"/>
      <c r="O519" s="348"/>
      <c r="P519" s="362"/>
      <c r="Y519" s="222"/>
      <c r="AA519" s="375"/>
      <c r="AB519" s="376"/>
      <c r="AC519" s="377"/>
      <c r="AD519" s="376"/>
      <c r="AE519" s="378"/>
    </row>
    <row r="525" spans="4:15">
      <c r="D525" s="226"/>
      <c r="E525" s="226"/>
      <c r="F525" s="226"/>
      <c r="H525" s="226"/>
      <c r="I525" s="226"/>
      <c r="J525" s="226"/>
      <c r="K525" s="226"/>
      <c r="L525" s="232"/>
      <c r="M525" s="226"/>
      <c r="N525" s="232"/>
      <c r="O525" s="226"/>
    </row>
    <row r="526" spans="4:15">
      <c r="D526" s="226"/>
      <c r="E526" s="226"/>
      <c r="F526" s="226"/>
      <c r="H526" s="226"/>
      <c r="I526" s="226"/>
      <c r="J526" s="226"/>
      <c r="K526" s="226"/>
      <c r="L526" s="232"/>
      <c r="M526" s="226"/>
      <c r="N526" s="232"/>
      <c r="O526" s="226"/>
    </row>
    <row r="527" spans="4:15">
      <c r="D527" s="226"/>
      <c r="E527" s="226"/>
      <c r="F527" s="226"/>
      <c r="H527" s="226"/>
      <c r="I527" s="226"/>
      <c r="J527" s="226"/>
      <c r="K527" s="226"/>
      <c r="L527" s="232"/>
      <c r="M527" s="226"/>
      <c r="N527" s="232"/>
      <c r="O527" s="226"/>
    </row>
    <row r="528" spans="4:15">
      <c r="D528" s="226"/>
      <c r="E528" s="226"/>
      <c r="F528" s="226"/>
      <c r="H528" s="226"/>
      <c r="I528" s="226"/>
      <c r="J528" s="226"/>
      <c r="K528" s="226"/>
      <c r="L528" s="232"/>
      <c r="M528" s="226"/>
      <c r="N528" s="232"/>
      <c r="O528" s="226"/>
    </row>
  </sheetData>
  <autoFilter ref="A6:AF121">
    <extLst/>
  </autoFilter>
  <mergeCells count="28">
    <mergeCell ref="A2:Z2"/>
    <mergeCell ref="A3:Z3"/>
    <mergeCell ref="L4:O4"/>
    <mergeCell ref="Q4:T4"/>
    <mergeCell ref="U4:W4"/>
    <mergeCell ref="X123:Z123"/>
    <mergeCell ref="L124:M124"/>
    <mergeCell ref="X124:Z124"/>
    <mergeCell ref="L129:M129"/>
    <mergeCell ref="X129:Z129"/>
    <mergeCell ref="B4:B5"/>
    <mergeCell ref="C4:C5"/>
    <mergeCell ref="D4:D5"/>
    <mergeCell ref="E4:E5"/>
    <mergeCell ref="G4:G5"/>
    <mergeCell ref="H4:H5"/>
    <mergeCell ref="I4:I5"/>
    <mergeCell ref="J4:J5"/>
    <mergeCell ref="K4:K5"/>
    <mergeCell ref="P4:P5"/>
    <mergeCell ref="X4:X5"/>
    <mergeCell ref="Y4:Y5"/>
    <mergeCell ref="Z4:Z5"/>
    <mergeCell ref="AA4:AA5"/>
    <mergeCell ref="AB4:AB5"/>
    <mergeCell ref="AC4:AC5"/>
    <mergeCell ref="AD4:AD5"/>
    <mergeCell ref="AE4:AE5"/>
  </mergeCells>
  <pageMargins left="0.17" right="0.33" top="0.23" bottom="0.23" header="0.17" footer="0.18"/>
  <pageSetup paperSize="9" scale="78"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52"/>
  <sheetViews>
    <sheetView workbookViewId="0">
      <selection activeCell="A40" sqref="A40:K40"/>
    </sheetView>
  </sheetViews>
  <sheetFormatPr defaultColWidth="9" defaultRowHeight="12.75"/>
  <cols>
    <col min="1" max="1" width="8.85714285714286" style="115" customWidth="1"/>
    <col min="2" max="2" width="8.42857142857143" style="115" customWidth="1"/>
    <col min="3" max="6" width="7.57142857142857" style="115" customWidth="1"/>
    <col min="7" max="7" width="10.5714285714286" style="115" customWidth="1"/>
    <col min="8" max="8" width="9.28571428571429" style="115" customWidth="1"/>
    <col min="9" max="9" width="9.85714285714286" style="115" customWidth="1"/>
    <col min="10" max="10" width="14" style="115" customWidth="1"/>
    <col min="11" max="11" width="14.5714285714286" style="115" customWidth="1"/>
    <col min="12" max="16384" width="9.14285714285714" style="115"/>
  </cols>
  <sheetData>
    <row r="1" ht="13.5" customHeight="1" spans="3:11">
      <c r="C1" s="116"/>
      <c r="D1" s="116"/>
      <c r="E1" s="116"/>
      <c r="F1" s="116"/>
      <c r="G1" s="117"/>
      <c r="H1" s="117"/>
      <c r="I1" s="117"/>
      <c r="J1" s="117"/>
      <c r="K1" s="117"/>
    </row>
    <row r="2" ht="20.25" customHeight="1" spans="3:11">
      <c r="C2" s="118"/>
      <c r="D2" s="119" t="s">
        <v>863</v>
      </c>
      <c r="G2" s="114"/>
      <c r="H2" s="114"/>
      <c r="I2" s="114"/>
      <c r="J2" s="114"/>
      <c r="K2" s="114"/>
    </row>
    <row r="3" ht="20.25" customHeight="1" spans="4:11">
      <c r="D3" s="120" t="s">
        <v>864</v>
      </c>
      <c r="E3" s="111"/>
      <c r="F3" s="111"/>
      <c r="G3" s="121"/>
      <c r="H3" s="121"/>
      <c r="I3" s="121"/>
      <c r="J3" s="121"/>
      <c r="K3" s="114"/>
    </row>
    <row r="4" ht="20.25" customHeight="1" spans="4:11">
      <c r="D4" s="120"/>
      <c r="E4" s="120" t="s">
        <v>865</v>
      </c>
      <c r="F4" s="111"/>
      <c r="G4" s="121"/>
      <c r="H4" s="121"/>
      <c r="I4" s="121"/>
      <c r="J4" s="121"/>
      <c r="K4" s="114"/>
    </row>
    <row r="5" ht="20.25" customHeight="1" spans="1:11">
      <c r="A5" s="122"/>
      <c r="B5" s="122"/>
      <c r="C5" s="122"/>
      <c r="D5" s="120" t="s">
        <v>866</v>
      </c>
      <c r="E5" s="111"/>
      <c r="F5" s="111"/>
      <c r="G5" s="120" t="s">
        <v>867</v>
      </c>
      <c r="H5" s="121"/>
      <c r="J5" s="121"/>
      <c r="K5" s="114"/>
    </row>
    <row r="6" ht="20.25" customHeight="1" spans="1:11">
      <c r="A6" s="123"/>
      <c r="B6" s="123"/>
      <c r="C6" s="123"/>
      <c r="D6" s="124" t="s">
        <v>868</v>
      </c>
      <c r="E6" s="111"/>
      <c r="F6" s="111"/>
      <c r="G6" s="124" t="s">
        <v>869</v>
      </c>
      <c r="H6" s="111"/>
      <c r="I6" s="195"/>
      <c r="J6" s="124" t="s">
        <v>870</v>
      </c>
      <c r="K6" s="124"/>
    </row>
    <row r="7" ht="10.5" customHeight="1" spans="1:11">
      <c r="A7" s="125"/>
      <c r="B7" s="125"/>
      <c r="C7" s="125"/>
      <c r="D7" s="125"/>
      <c r="E7" s="126"/>
      <c r="F7" s="126"/>
      <c r="G7" s="127"/>
      <c r="H7" s="126"/>
      <c r="I7" s="125"/>
      <c r="J7" s="125"/>
      <c r="K7" s="126"/>
    </row>
    <row r="8" ht="22.5" customHeight="1" spans="1:11">
      <c r="A8" s="128" t="s">
        <v>6</v>
      </c>
      <c r="B8" s="128"/>
      <c r="C8" s="128"/>
      <c r="D8" s="128"/>
      <c r="E8" s="128"/>
      <c r="F8" s="128"/>
      <c r="G8" s="128"/>
      <c r="H8" s="128"/>
      <c r="I8" s="128"/>
      <c r="J8" s="128"/>
      <c r="K8" s="128"/>
    </row>
    <row r="9" ht="5.25" customHeight="1" spans="1:11">
      <c r="A9" s="128"/>
      <c r="B9" s="128"/>
      <c r="C9" s="128"/>
      <c r="D9" s="128"/>
      <c r="E9" s="128"/>
      <c r="F9" s="128"/>
      <c r="G9" s="128"/>
      <c r="H9" s="128"/>
      <c r="I9" s="128"/>
      <c r="J9" s="128"/>
      <c r="K9" s="128"/>
    </row>
    <row r="10" ht="16.5" customHeight="1" spans="1:11">
      <c r="A10" s="129" t="s">
        <v>871</v>
      </c>
      <c r="B10" s="129"/>
      <c r="C10" s="129"/>
      <c r="D10" s="129" t="s">
        <v>872</v>
      </c>
      <c r="F10" s="130">
        <f>VLOOKUP(D13,'WC manor'!$E$7:$F$458,2,0)</f>
        <v>1406110677</v>
      </c>
      <c r="G10" s="130"/>
      <c r="H10" s="131"/>
      <c r="I10" s="129"/>
      <c r="J10" s="129"/>
      <c r="K10" s="196"/>
    </row>
    <row r="11" ht="15" customHeight="1" spans="1:11">
      <c r="A11" s="129" t="s">
        <v>873</v>
      </c>
      <c r="B11" s="129"/>
      <c r="C11" s="129"/>
      <c r="D11" s="132" t="s">
        <v>874</v>
      </c>
      <c r="E11" s="132"/>
      <c r="F11" s="132"/>
      <c r="G11" s="133"/>
      <c r="H11" s="129"/>
      <c r="I11" s="129"/>
      <c r="J11" s="129"/>
      <c r="K11" s="196">
        <v>16052.85</v>
      </c>
    </row>
    <row r="12" ht="16.5" customHeight="1" spans="1:11">
      <c r="A12" s="129" t="s">
        <v>875</v>
      </c>
      <c r="B12" s="129"/>
      <c r="C12" s="129"/>
      <c r="D12" s="134" t="str">
        <f>VLOOKUP(D13,'WC manor'!$E$7:$G$458,3,0)</f>
        <v>Nguyễn Quốc Huy</v>
      </c>
      <c r="E12" s="134"/>
      <c r="F12" s="134"/>
      <c r="G12" s="134"/>
      <c r="H12" s="134"/>
      <c r="I12" s="129"/>
      <c r="J12" s="129"/>
      <c r="K12" s="196"/>
    </row>
    <row r="13" ht="15" customHeight="1" spans="1:11">
      <c r="A13" s="129" t="s">
        <v>876</v>
      </c>
      <c r="B13" s="129"/>
      <c r="C13" s="129"/>
      <c r="D13" s="134" t="s">
        <v>257</v>
      </c>
      <c r="E13" s="134"/>
      <c r="F13" s="134" t="s">
        <v>877</v>
      </c>
      <c r="I13" s="129"/>
      <c r="J13" s="129"/>
      <c r="K13" s="129"/>
    </row>
    <row r="14" ht="15" customHeight="1" spans="1:11">
      <c r="A14" s="135" t="s">
        <v>878</v>
      </c>
      <c r="B14" s="135"/>
      <c r="C14" s="129"/>
      <c r="D14" s="132" t="s">
        <v>879</v>
      </c>
      <c r="G14" s="133"/>
      <c r="H14" s="129"/>
      <c r="I14" s="129"/>
      <c r="J14" s="129"/>
      <c r="K14" s="129"/>
    </row>
    <row r="15" ht="18.75" customHeight="1" spans="1:11">
      <c r="A15" s="136" t="s">
        <v>880</v>
      </c>
      <c r="B15" s="136"/>
      <c r="C15" s="129"/>
      <c r="D15" s="129"/>
      <c r="E15" s="129"/>
      <c r="F15" s="129"/>
      <c r="G15" s="129"/>
      <c r="H15" s="129"/>
      <c r="I15" s="129"/>
      <c r="J15" s="129"/>
      <c r="K15" s="129"/>
    </row>
    <row r="16" ht="30.75" customHeight="1" spans="1:11">
      <c r="A16" s="137" t="s">
        <v>881</v>
      </c>
      <c r="B16" s="138"/>
      <c r="C16" s="138"/>
      <c r="D16" s="138"/>
      <c r="E16" s="138"/>
      <c r="F16" s="138"/>
      <c r="G16" s="139"/>
      <c r="H16" s="140" t="s">
        <v>882</v>
      </c>
      <c r="I16" s="197"/>
      <c r="J16" s="198" t="s">
        <v>883</v>
      </c>
      <c r="K16" s="199" t="s">
        <v>884</v>
      </c>
    </row>
    <row r="17" ht="18" customHeight="1" spans="1:11">
      <c r="A17" s="141" t="s">
        <v>885</v>
      </c>
      <c r="B17" s="142"/>
      <c r="C17" s="143"/>
      <c r="D17" s="143"/>
      <c r="E17" s="143"/>
      <c r="F17" s="143"/>
      <c r="G17" s="143"/>
      <c r="H17" s="144"/>
      <c r="I17" s="200"/>
      <c r="J17" s="201"/>
      <c r="K17" s="202"/>
    </row>
    <row r="18" ht="18" customHeight="1" spans="1:11">
      <c r="A18" s="145" t="s">
        <v>886</v>
      </c>
      <c r="B18" s="142"/>
      <c r="C18" s="143"/>
      <c r="D18" s="143"/>
      <c r="E18" s="143"/>
      <c r="F18" s="143"/>
      <c r="G18" s="143"/>
      <c r="H18" s="146"/>
      <c r="I18" s="203"/>
      <c r="J18" s="201"/>
      <c r="K18" s="202"/>
    </row>
    <row r="19" ht="18" customHeight="1" spans="1:11">
      <c r="A19" s="147"/>
      <c r="B19" s="143"/>
      <c r="C19" s="148" t="s">
        <v>15</v>
      </c>
      <c r="D19" s="149"/>
      <c r="E19" s="150" t="s">
        <v>16</v>
      </c>
      <c r="F19" s="150"/>
      <c r="G19" s="151" t="s">
        <v>887</v>
      </c>
      <c r="H19" s="152"/>
      <c r="I19" s="204"/>
      <c r="J19" s="201"/>
      <c r="K19" s="202"/>
    </row>
    <row r="20" ht="18" customHeight="1" spans="1:11">
      <c r="A20" s="147" t="s">
        <v>888</v>
      </c>
      <c r="B20" s="143"/>
      <c r="C20" s="153">
        <f>VLOOKUP(D13,'WC manor'!$E$7:$I$458,5,0)</f>
        <v>781</v>
      </c>
      <c r="D20" s="153" t="s">
        <v>889</v>
      </c>
      <c r="E20" s="154">
        <f>VLOOKUP(D13,'WC manor'!$E$7:$I$458,4,0)</f>
        <v>788</v>
      </c>
      <c r="F20" s="155"/>
      <c r="G20" s="155">
        <f>E20-C20</f>
        <v>7</v>
      </c>
      <c r="H20" s="156"/>
      <c r="I20" s="205"/>
      <c r="J20" s="206"/>
      <c r="K20" s="207"/>
    </row>
    <row r="21" ht="18" customHeight="1" spans="1:11">
      <c r="A21" s="147"/>
      <c r="B21" s="143"/>
      <c r="C21" s="157" t="s">
        <v>890</v>
      </c>
      <c r="D21" s="158">
        <v>6869</v>
      </c>
      <c r="E21" s="158">
        <v>8110</v>
      </c>
      <c r="F21" s="158">
        <v>9969</v>
      </c>
      <c r="G21" s="158">
        <v>18318</v>
      </c>
      <c r="H21" s="156">
        <f>+D22*D21+E22*E21+G22*G21+F21*F22</f>
        <v>48083</v>
      </c>
      <c r="I21" s="205"/>
      <c r="J21" s="206">
        <f>+H21*0.1</f>
        <v>4808.3</v>
      </c>
      <c r="K21" s="207">
        <f>+H21+J21</f>
        <v>52891.3</v>
      </c>
    </row>
    <row r="22" ht="18" customHeight="1" spans="1:11">
      <c r="A22" s="159"/>
      <c r="B22" s="160"/>
      <c r="C22" s="161" t="s">
        <v>891</v>
      </c>
      <c r="D22" s="162">
        <f>+IF(G20&gt;10,10,G20)</f>
        <v>7</v>
      </c>
      <c r="E22" s="162">
        <f>IF((G20-D22)&gt;10,10,(G20-D22))</f>
        <v>0</v>
      </c>
      <c r="F22" s="162">
        <f>+IF((G20-D22-E22)&gt;10,10,(G20-D22-E22))</f>
        <v>0</v>
      </c>
      <c r="G22" s="162">
        <f>IF((G20-D22-E22-F22)&gt;0,(G20-D22-E22-F22),0)</f>
        <v>0</v>
      </c>
      <c r="H22" s="163"/>
      <c r="I22" s="208"/>
      <c r="J22" s="209"/>
      <c r="K22" s="210"/>
    </row>
    <row r="23" ht="18" customHeight="1" spans="1:11">
      <c r="A23" s="164" t="s">
        <v>892</v>
      </c>
      <c r="B23" s="165"/>
      <c r="C23" s="166"/>
      <c r="D23" s="167"/>
      <c r="E23" s="167"/>
      <c r="F23" s="167"/>
      <c r="G23" s="167"/>
      <c r="H23" s="168"/>
      <c r="I23" s="168"/>
      <c r="J23" s="211"/>
      <c r="K23" s="212">
        <f>VLOOKUP(F10,'WC manor'!$F$7:$S$458,14,0)</f>
        <v>0</v>
      </c>
    </row>
    <row r="24" ht="18" customHeight="1" spans="1:11">
      <c r="A24" s="164" t="s">
        <v>893</v>
      </c>
      <c r="B24" s="165"/>
      <c r="C24" s="166"/>
      <c r="D24" s="167"/>
      <c r="E24" s="167"/>
      <c r="F24" s="167"/>
      <c r="G24" s="167"/>
      <c r="H24" s="168"/>
      <c r="I24" s="168"/>
      <c r="J24" s="165"/>
      <c r="K24" s="212">
        <f>VLOOKUP(F10,'WC manor'!$F$7:$S$458,13,0)</f>
        <v>52663</v>
      </c>
    </row>
    <row r="25" ht="20.25" customHeight="1" spans="1:11">
      <c r="A25" s="169" t="s">
        <v>894</v>
      </c>
      <c r="B25" s="170"/>
      <c r="C25" s="170"/>
      <c r="D25" s="170"/>
      <c r="E25" s="170"/>
      <c r="F25" s="170"/>
      <c r="G25" s="171"/>
      <c r="H25" s="172">
        <f>K21+K23+K24</f>
        <v>105554.3</v>
      </c>
      <c r="I25" s="213"/>
      <c r="J25" s="213"/>
      <c r="K25" s="214"/>
    </row>
    <row r="26" ht="7.5" customHeight="1" spans="1:11">
      <c r="A26" s="129"/>
      <c r="B26" s="129"/>
      <c r="C26" s="129"/>
      <c r="D26" s="129"/>
      <c r="E26" s="129"/>
      <c r="F26" s="129"/>
      <c r="G26" s="129"/>
      <c r="H26" s="129"/>
      <c r="I26" s="129"/>
      <c r="J26" s="129"/>
      <c r="K26" s="129" t="s">
        <v>895</v>
      </c>
    </row>
    <row r="27" ht="15.75" customHeight="1" spans="1:11">
      <c r="A27" s="135" t="s">
        <v>31</v>
      </c>
      <c r="B27" s="135"/>
      <c r="C27" s="173" t="e">
        <f>[16]!vnd(H25)</f>
        <v>#NAME?</v>
      </c>
      <c r="E27" s="129"/>
      <c r="F27" s="129"/>
      <c r="G27" s="129"/>
      <c r="H27" s="129"/>
      <c r="I27" s="129"/>
      <c r="J27" s="129"/>
      <c r="K27" s="129"/>
    </row>
    <row r="28" ht="15.75" spans="1:11">
      <c r="A28" s="135" t="s">
        <v>896</v>
      </c>
      <c r="B28" s="135"/>
      <c r="C28" s="174" t="e">
        <f>[16]!vnd(H25)</f>
        <v>#NAME?</v>
      </c>
      <c r="E28" s="129"/>
      <c r="F28" s="129"/>
      <c r="G28" s="129"/>
      <c r="H28" s="129"/>
      <c r="I28" s="215"/>
      <c r="J28" s="129"/>
      <c r="K28" s="129"/>
    </row>
    <row r="29" ht="6" customHeight="1" spans="1:11">
      <c r="A29" s="175"/>
      <c r="B29" s="175"/>
      <c r="C29" s="129"/>
      <c r="D29" s="129"/>
      <c r="E29" s="129"/>
      <c r="F29" s="129"/>
      <c r="G29" s="129"/>
      <c r="H29" s="129"/>
      <c r="I29" s="129"/>
      <c r="J29" s="129"/>
      <c r="K29" s="129"/>
    </row>
    <row r="30" ht="20.25" customHeight="1" spans="1:11">
      <c r="A30" s="176" t="s">
        <v>897</v>
      </c>
      <c r="B30" s="177"/>
      <c r="C30" s="177"/>
      <c r="D30" s="177"/>
      <c r="E30" s="177"/>
      <c r="F30" s="177"/>
      <c r="G30" s="177"/>
      <c r="H30" s="177"/>
      <c r="I30" s="177"/>
      <c r="J30" s="177"/>
      <c r="K30" s="216"/>
    </row>
    <row r="31" ht="45" customHeight="1" spans="1:11">
      <c r="A31" s="178" t="s">
        <v>898</v>
      </c>
      <c r="B31" s="179"/>
      <c r="C31" s="179"/>
      <c r="D31" s="179"/>
      <c r="E31" s="179"/>
      <c r="F31" s="179"/>
      <c r="G31" s="179"/>
      <c r="H31" s="179"/>
      <c r="I31" s="179"/>
      <c r="J31" s="179"/>
      <c r="K31" s="217"/>
    </row>
    <row r="32" ht="32.25" customHeight="1" spans="1:11">
      <c r="A32" s="178" t="s">
        <v>899</v>
      </c>
      <c r="B32" s="179"/>
      <c r="C32" s="179"/>
      <c r="D32" s="179"/>
      <c r="E32" s="179"/>
      <c r="F32" s="179"/>
      <c r="G32" s="179"/>
      <c r="H32" s="179"/>
      <c r="I32" s="179"/>
      <c r="J32" s="179"/>
      <c r="K32" s="217"/>
    </row>
    <row r="33" ht="17.25" customHeight="1" spans="1:11">
      <c r="A33" s="180" t="s">
        <v>900</v>
      </c>
      <c r="B33" s="181"/>
      <c r="C33" s="181"/>
      <c r="D33" s="181"/>
      <c r="E33" s="181"/>
      <c r="F33" s="181"/>
      <c r="G33" s="181"/>
      <c r="H33" s="181"/>
      <c r="I33" s="181"/>
      <c r="J33" s="181"/>
      <c r="K33" s="218"/>
    </row>
    <row r="34" ht="15.75" customHeight="1" spans="1:11">
      <c r="A34" s="180" t="s">
        <v>901</v>
      </c>
      <c r="B34" s="181"/>
      <c r="C34" s="181" t="s">
        <v>902</v>
      </c>
      <c r="D34" s="181"/>
      <c r="E34" s="181"/>
      <c r="F34" s="181"/>
      <c r="G34" s="181"/>
      <c r="H34" s="181"/>
      <c r="I34" s="181"/>
      <c r="J34" s="181"/>
      <c r="K34" s="218"/>
    </row>
    <row r="35" ht="15.75" customHeight="1" spans="1:11">
      <c r="A35" s="182" t="s">
        <v>903</v>
      </c>
      <c r="B35" s="183"/>
      <c r="C35" s="183" t="s">
        <v>904</v>
      </c>
      <c r="D35" s="183"/>
      <c r="E35" s="183"/>
      <c r="F35" s="183"/>
      <c r="G35" s="183"/>
      <c r="H35" s="183"/>
      <c r="I35" s="183"/>
      <c r="J35" s="183"/>
      <c r="K35" s="219"/>
    </row>
    <row r="36" ht="3.75" customHeight="1" spans="1:11">
      <c r="A36" s="129"/>
      <c r="B36" s="129"/>
      <c r="C36" s="129"/>
      <c r="D36" s="129"/>
      <c r="E36" s="129"/>
      <c r="F36" s="129"/>
      <c r="G36" s="129"/>
      <c r="H36" s="129"/>
      <c r="I36" s="129"/>
      <c r="J36" s="129"/>
      <c r="K36" s="129"/>
    </row>
    <row r="37" s="110" customFormat="1" ht="53.25" customHeight="1" spans="1:11">
      <c r="A37" s="184" t="s">
        <v>905</v>
      </c>
      <c r="B37" s="184"/>
      <c r="C37" s="184"/>
      <c r="D37" s="184"/>
      <c r="E37" s="184"/>
      <c r="F37" s="184"/>
      <c r="G37" s="184"/>
      <c r="H37" s="184"/>
      <c r="I37" s="184"/>
      <c r="J37" s="184"/>
      <c r="K37" s="184"/>
    </row>
    <row r="38" s="110" customFormat="1" ht="24" customHeight="1" spans="1:11">
      <c r="A38" s="185" t="s">
        <v>906</v>
      </c>
      <c r="B38" s="185"/>
      <c r="C38" s="185"/>
      <c r="D38" s="185"/>
      <c r="E38" s="185"/>
      <c r="F38" s="185"/>
      <c r="G38" s="185"/>
      <c r="H38" s="185"/>
      <c r="I38" s="185"/>
      <c r="J38" s="185"/>
      <c r="K38" s="185"/>
    </row>
    <row r="39" s="110" customFormat="1" ht="21.75" customHeight="1" spans="1:11">
      <c r="A39" s="653" t="s">
        <v>907</v>
      </c>
      <c r="B39" s="185"/>
      <c r="C39" s="185"/>
      <c r="D39" s="185"/>
      <c r="E39" s="185"/>
      <c r="F39" s="185"/>
      <c r="G39" s="185"/>
      <c r="H39" s="185"/>
      <c r="I39" s="185"/>
      <c r="J39" s="185"/>
      <c r="K39" s="185"/>
    </row>
    <row r="40" s="110" customFormat="1" ht="39" customHeight="1" spans="1:11">
      <c r="A40" s="184" t="s">
        <v>908</v>
      </c>
      <c r="B40" s="184"/>
      <c r="C40" s="184"/>
      <c r="D40" s="184"/>
      <c r="E40" s="184"/>
      <c r="F40" s="184"/>
      <c r="G40" s="184"/>
      <c r="H40" s="184"/>
      <c r="I40" s="184"/>
      <c r="J40" s="184"/>
      <c r="K40" s="184"/>
    </row>
    <row r="41" s="110" customFormat="1" ht="25.5" customHeight="1" spans="1:11">
      <c r="A41" s="185" t="s">
        <v>909</v>
      </c>
      <c r="B41" s="185"/>
      <c r="C41" s="185"/>
      <c r="D41" s="185"/>
      <c r="E41" s="185"/>
      <c r="F41" s="185"/>
      <c r="G41" s="185"/>
      <c r="H41" s="185"/>
      <c r="I41" s="185"/>
      <c r="J41" s="185"/>
      <c r="K41" s="185"/>
    </row>
    <row r="42" s="111" customFormat="1" ht="18.75" customHeight="1" spans="1:11">
      <c r="A42" s="654" t="s">
        <v>910</v>
      </c>
      <c r="B42" s="186"/>
      <c r="C42" s="186"/>
      <c r="D42" s="186"/>
      <c r="E42" s="186"/>
      <c r="F42" s="186"/>
      <c r="G42" s="186"/>
      <c r="H42" s="186"/>
      <c r="I42" s="186"/>
      <c r="J42" s="186"/>
      <c r="K42" s="186"/>
    </row>
    <row r="43" s="112" customFormat="1" ht="13.5" customHeight="1" spans="1:11">
      <c r="A43" s="187" t="s">
        <v>36</v>
      </c>
      <c r="B43" s="187"/>
      <c r="C43" s="187"/>
      <c r="D43" s="187"/>
      <c r="E43" s="188"/>
      <c r="F43" s="187"/>
      <c r="I43" s="187" t="s">
        <v>911</v>
      </c>
      <c r="J43" s="187"/>
      <c r="K43" s="187"/>
    </row>
    <row r="44" s="112" customFormat="1" ht="14.25" customHeight="1" spans="1:11">
      <c r="A44" s="187"/>
      <c r="B44" s="187"/>
      <c r="C44" s="187"/>
      <c r="D44" s="187"/>
      <c r="E44" s="187"/>
      <c r="F44" s="187"/>
      <c r="J44" s="187"/>
      <c r="K44" s="187"/>
    </row>
    <row r="45" s="112" customFormat="1" ht="14.25" customHeight="1" spans="1:11">
      <c r="A45" s="187"/>
      <c r="B45" s="187"/>
      <c r="C45" s="187"/>
      <c r="D45" s="187"/>
      <c r="E45" s="187"/>
      <c r="F45" s="187"/>
      <c r="J45" s="187"/>
      <c r="K45" s="187"/>
    </row>
    <row r="46" s="112" customFormat="1" ht="14.25" customHeight="1" spans="1:11">
      <c r="A46" s="187"/>
      <c r="B46" s="187"/>
      <c r="C46" s="187"/>
      <c r="D46" s="187"/>
      <c r="E46" s="187"/>
      <c r="F46" s="187"/>
      <c r="J46" s="187"/>
      <c r="K46" s="187"/>
    </row>
    <row r="47" s="112" customFormat="1" ht="14.25" customHeight="1" spans="1:11">
      <c r="A47" s="187"/>
      <c r="B47" s="187"/>
      <c r="C47" s="187"/>
      <c r="D47" s="187"/>
      <c r="E47" s="187"/>
      <c r="F47" s="187"/>
      <c r="J47" s="187"/>
      <c r="K47" s="187"/>
    </row>
    <row r="48" ht="21" customHeight="1"/>
    <row r="49" ht="16.5" customHeight="1" spans="1:11">
      <c r="A49" s="189" t="s">
        <v>912</v>
      </c>
      <c r="B49" s="189"/>
      <c r="C49" s="189"/>
      <c r="D49" s="189"/>
      <c r="F49" s="190"/>
      <c r="G49" s="191"/>
      <c r="H49" s="111"/>
      <c r="I49" s="189" t="s">
        <v>913</v>
      </c>
      <c r="J49" s="189"/>
      <c r="K49" s="189"/>
    </row>
    <row r="50" ht="16.5" customHeight="1" spans="1:11">
      <c r="A50" s="192" t="s">
        <v>40</v>
      </c>
      <c r="B50" s="192"/>
      <c r="C50" s="192"/>
      <c r="D50" s="192"/>
      <c r="E50" s="193"/>
      <c r="F50" s="193"/>
      <c r="G50" s="194"/>
      <c r="H50" s="194"/>
      <c r="I50" s="192" t="s">
        <v>41</v>
      </c>
      <c r="J50" s="192"/>
      <c r="K50" s="192"/>
    </row>
    <row r="51" s="113" customFormat="1" ht="15" customHeight="1" spans="1:11">
      <c r="A51" s="63" t="s">
        <v>914</v>
      </c>
      <c r="B51" s="63"/>
      <c r="C51" s="63"/>
      <c r="D51" s="63"/>
      <c r="E51" s="63"/>
      <c r="F51" s="63"/>
      <c r="G51" s="63"/>
      <c r="H51" s="63"/>
      <c r="I51" s="63"/>
      <c r="J51" s="63"/>
      <c r="K51" s="63"/>
    </row>
    <row r="52" s="114" customFormat="1" spans="1:11">
      <c r="A52" s="64" t="s">
        <v>915</v>
      </c>
      <c r="B52" s="64"/>
      <c r="C52" s="64"/>
      <c r="D52" s="64"/>
      <c r="E52" s="64"/>
      <c r="F52" s="64"/>
      <c r="G52" s="64"/>
      <c r="H52" s="64"/>
      <c r="I52" s="64"/>
      <c r="J52" s="64"/>
      <c r="K52" s="64"/>
    </row>
  </sheetData>
  <mergeCells count="32">
    <mergeCell ref="A8:K8"/>
    <mergeCell ref="F10:G10"/>
    <mergeCell ref="D12:H12"/>
    <mergeCell ref="D13:E13"/>
    <mergeCell ref="A16:G16"/>
    <mergeCell ref="H16:I16"/>
    <mergeCell ref="H19:I19"/>
    <mergeCell ref="H20:I20"/>
    <mergeCell ref="H21:I21"/>
    <mergeCell ref="H22:I22"/>
    <mergeCell ref="A25:G25"/>
    <mergeCell ref="H25:K25"/>
    <mergeCell ref="A30:K30"/>
    <mergeCell ref="A31:K31"/>
    <mergeCell ref="A32:K32"/>
    <mergeCell ref="A33:K33"/>
    <mergeCell ref="A34:K34"/>
    <mergeCell ref="A35:K35"/>
    <mergeCell ref="A37:K37"/>
    <mergeCell ref="A38:K38"/>
    <mergeCell ref="A39:K39"/>
    <mergeCell ref="A40:K40"/>
    <mergeCell ref="A41:K41"/>
    <mergeCell ref="A42:K42"/>
    <mergeCell ref="A43:D43"/>
    <mergeCell ref="I43:K43"/>
    <mergeCell ref="A49:D49"/>
    <mergeCell ref="I49:K49"/>
    <mergeCell ref="A50:D50"/>
    <mergeCell ref="I50:K50"/>
    <mergeCell ref="A51:K51"/>
    <mergeCell ref="A52:K52"/>
  </mergeCells>
  <pageMargins left="0.75" right="0" top="0.1" bottom="0" header="0" footer="0"/>
  <pageSetup paperSize="9" scale="85"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J551"/>
  <sheetViews>
    <sheetView workbookViewId="0">
      <selection activeCell="G371" sqref="G371"/>
    </sheetView>
  </sheetViews>
  <sheetFormatPr defaultColWidth="9" defaultRowHeight="12.75"/>
  <cols>
    <col min="1" max="1" width="17.4285714285714" style="97" customWidth="1"/>
    <col min="2" max="3" width="11" style="97" customWidth="1"/>
    <col min="4" max="4" width="52" style="97" customWidth="1"/>
    <col min="5" max="5" width="11.2857142857143" style="98" customWidth="1"/>
    <col min="6" max="6" width="11.1428571428571" style="98" customWidth="1"/>
    <col min="7" max="7" width="12.1428571428571" style="98" customWidth="1"/>
    <col min="8" max="8" width="12.2857142857143" style="98" customWidth="1"/>
    <col min="9" max="9" width="11.5714285714286" style="98" customWidth="1"/>
    <col min="10" max="10" width="11.4285714285714" style="98" customWidth="1"/>
    <col min="11" max="256" width="9.14285714285714"/>
    <col min="257" max="257" width="17.4285714285714" customWidth="1"/>
    <col min="258" max="259" width="11" customWidth="1"/>
    <col min="260" max="260" width="52" customWidth="1"/>
    <col min="261" max="261" width="11.2857142857143" customWidth="1"/>
    <col min="262" max="262" width="11.1428571428571" customWidth="1"/>
    <col min="263" max="263" width="12.1428571428571" customWidth="1"/>
    <col min="264" max="264" width="12.2857142857143" customWidth="1"/>
    <col min="265" max="265" width="11.5714285714286" customWidth="1"/>
    <col min="266" max="266" width="11.4285714285714" customWidth="1"/>
    <col min="267" max="512" width="9.14285714285714"/>
    <col min="513" max="513" width="17.4285714285714" customWidth="1"/>
    <col min="514" max="515" width="11" customWidth="1"/>
    <col min="516" max="516" width="52" customWidth="1"/>
    <col min="517" max="517" width="11.2857142857143" customWidth="1"/>
    <col min="518" max="518" width="11.1428571428571" customWidth="1"/>
    <col min="519" max="519" width="12.1428571428571" customWidth="1"/>
    <col min="520" max="520" width="12.2857142857143" customWidth="1"/>
    <col min="521" max="521" width="11.5714285714286" customWidth="1"/>
    <col min="522" max="522" width="11.4285714285714" customWidth="1"/>
    <col min="523" max="768" width="9.14285714285714"/>
    <col min="769" max="769" width="17.4285714285714" customWidth="1"/>
    <col min="770" max="771" width="11" customWidth="1"/>
    <col min="772" max="772" width="52" customWidth="1"/>
    <col min="773" max="773" width="11.2857142857143" customWidth="1"/>
    <col min="774" max="774" width="11.1428571428571" customWidth="1"/>
    <col min="775" max="775" width="12.1428571428571" customWidth="1"/>
    <col min="776" max="776" width="12.2857142857143" customWidth="1"/>
    <col min="777" max="777" width="11.5714285714286" customWidth="1"/>
    <col min="778" max="778" width="11.4285714285714" customWidth="1"/>
    <col min="779" max="1024" width="9.14285714285714"/>
    <col min="1025" max="1025" width="17.4285714285714" customWidth="1"/>
    <col min="1026" max="1027" width="11" customWidth="1"/>
    <col min="1028" max="1028" width="52" customWidth="1"/>
    <col min="1029" max="1029" width="11.2857142857143" customWidth="1"/>
    <col min="1030" max="1030" width="11.1428571428571" customWidth="1"/>
    <col min="1031" max="1031" width="12.1428571428571" customWidth="1"/>
    <col min="1032" max="1032" width="12.2857142857143" customWidth="1"/>
    <col min="1033" max="1033" width="11.5714285714286" customWidth="1"/>
    <col min="1034" max="1034" width="11.4285714285714" customWidth="1"/>
    <col min="1035" max="1280" width="9.14285714285714"/>
    <col min="1281" max="1281" width="17.4285714285714" customWidth="1"/>
    <col min="1282" max="1283" width="11" customWidth="1"/>
    <col min="1284" max="1284" width="52" customWidth="1"/>
    <col min="1285" max="1285" width="11.2857142857143" customWidth="1"/>
    <col min="1286" max="1286" width="11.1428571428571" customWidth="1"/>
    <col min="1287" max="1287" width="12.1428571428571" customWidth="1"/>
    <col min="1288" max="1288" width="12.2857142857143" customWidth="1"/>
    <col min="1289" max="1289" width="11.5714285714286" customWidth="1"/>
    <col min="1290" max="1290" width="11.4285714285714" customWidth="1"/>
    <col min="1291" max="1536" width="9.14285714285714"/>
    <col min="1537" max="1537" width="17.4285714285714" customWidth="1"/>
    <col min="1538" max="1539" width="11" customWidth="1"/>
    <col min="1540" max="1540" width="52" customWidth="1"/>
    <col min="1541" max="1541" width="11.2857142857143" customWidth="1"/>
    <col min="1542" max="1542" width="11.1428571428571" customWidth="1"/>
    <col min="1543" max="1543" width="12.1428571428571" customWidth="1"/>
    <col min="1544" max="1544" width="12.2857142857143" customWidth="1"/>
    <col min="1545" max="1545" width="11.5714285714286" customWidth="1"/>
    <col min="1546" max="1546" width="11.4285714285714" customWidth="1"/>
    <col min="1547" max="1792" width="9.14285714285714"/>
    <col min="1793" max="1793" width="17.4285714285714" customWidth="1"/>
    <col min="1794" max="1795" width="11" customWidth="1"/>
    <col min="1796" max="1796" width="52" customWidth="1"/>
    <col min="1797" max="1797" width="11.2857142857143" customWidth="1"/>
    <col min="1798" max="1798" width="11.1428571428571" customWidth="1"/>
    <col min="1799" max="1799" width="12.1428571428571" customWidth="1"/>
    <col min="1800" max="1800" width="12.2857142857143" customWidth="1"/>
    <col min="1801" max="1801" width="11.5714285714286" customWidth="1"/>
    <col min="1802" max="1802" width="11.4285714285714" customWidth="1"/>
    <col min="1803" max="2048" width="9.14285714285714"/>
    <col min="2049" max="2049" width="17.4285714285714" customWidth="1"/>
    <col min="2050" max="2051" width="11" customWidth="1"/>
    <col min="2052" max="2052" width="52" customWidth="1"/>
    <col min="2053" max="2053" width="11.2857142857143" customWidth="1"/>
    <col min="2054" max="2054" width="11.1428571428571" customWidth="1"/>
    <col min="2055" max="2055" width="12.1428571428571" customWidth="1"/>
    <col min="2056" max="2056" width="12.2857142857143" customWidth="1"/>
    <col min="2057" max="2057" width="11.5714285714286" customWidth="1"/>
    <col min="2058" max="2058" width="11.4285714285714" customWidth="1"/>
    <col min="2059" max="2304" width="9.14285714285714"/>
    <col min="2305" max="2305" width="17.4285714285714" customWidth="1"/>
    <col min="2306" max="2307" width="11" customWidth="1"/>
    <col min="2308" max="2308" width="52" customWidth="1"/>
    <col min="2309" max="2309" width="11.2857142857143" customWidth="1"/>
    <col min="2310" max="2310" width="11.1428571428571" customWidth="1"/>
    <col min="2311" max="2311" width="12.1428571428571" customWidth="1"/>
    <col min="2312" max="2312" width="12.2857142857143" customWidth="1"/>
    <col min="2313" max="2313" width="11.5714285714286" customWidth="1"/>
    <col min="2314" max="2314" width="11.4285714285714" customWidth="1"/>
    <col min="2315" max="2560" width="9.14285714285714"/>
    <col min="2561" max="2561" width="17.4285714285714" customWidth="1"/>
    <col min="2562" max="2563" width="11" customWidth="1"/>
    <col min="2564" max="2564" width="52" customWidth="1"/>
    <col min="2565" max="2565" width="11.2857142857143" customWidth="1"/>
    <col min="2566" max="2566" width="11.1428571428571" customWidth="1"/>
    <col min="2567" max="2567" width="12.1428571428571" customWidth="1"/>
    <col min="2568" max="2568" width="12.2857142857143" customWidth="1"/>
    <col min="2569" max="2569" width="11.5714285714286" customWidth="1"/>
    <col min="2570" max="2570" width="11.4285714285714" customWidth="1"/>
    <col min="2571" max="2816" width="9.14285714285714"/>
    <col min="2817" max="2817" width="17.4285714285714" customWidth="1"/>
    <col min="2818" max="2819" width="11" customWidth="1"/>
    <col min="2820" max="2820" width="52" customWidth="1"/>
    <col min="2821" max="2821" width="11.2857142857143" customWidth="1"/>
    <col min="2822" max="2822" width="11.1428571428571" customWidth="1"/>
    <col min="2823" max="2823" width="12.1428571428571" customWidth="1"/>
    <col min="2824" max="2824" width="12.2857142857143" customWidth="1"/>
    <col min="2825" max="2825" width="11.5714285714286" customWidth="1"/>
    <col min="2826" max="2826" width="11.4285714285714" customWidth="1"/>
    <col min="2827" max="3072" width="9.14285714285714"/>
    <col min="3073" max="3073" width="17.4285714285714" customWidth="1"/>
    <col min="3074" max="3075" width="11" customWidth="1"/>
    <col min="3076" max="3076" width="52" customWidth="1"/>
    <col min="3077" max="3077" width="11.2857142857143" customWidth="1"/>
    <col min="3078" max="3078" width="11.1428571428571" customWidth="1"/>
    <col min="3079" max="3079" width="12.1428571428571" customWidth="1"/>
    <col min="3080" max="3080" width="12.2857142857143" customWidth="1"/>
    <col min="3081" max="3081" width="11.5714285714286" customWidth="1"/>
    <col min="3082" max="3082" width="11.4285714285714" customWidth="1"/>
    <col min="3083" max="3328" width="9.14285714285714"/>
    <col min="3329" max="3329" width="17.4285714285714" customWidth="1"/>
    <col min="3330" max="3331" width="11" customWidth="1"/>
    <col min="3332" max="3332" width="52" customWidth="1"/>
    <col min="3333" max="3333" width="11.2857142857143" customWidth="1"/>
    <col min="3334" max="3334" width="11.1428571428571" customWidth="1"/>
    <col min="3335" max="3335" width="12.1428571428571" customWidth="1"/>
    <col min="3336" max="3336" width="12.2857142857143" customWidth="1"/>
    <col min="3337" max="3337" width="11.5714285714286" customWidth="1"/>
    <col min="3338" max="3338" width="11.4285714285714" customWidth="1"/>
    <col min="3339" max="3584" width="9.14285714285714"/>
    <col min="3585" max="3585" width="17.4285714285714" customWidth="1"/>
    <col min="3586" max="3587" width="11" customWidth="1"/>
    <col min="3588" max="3588" width="52" customWidth="1"/>
    <col min="3589" max="3589" width="11.2857142857143" customWidth="1"/>
    <col min="3590" max="3590" width="11.1428571428571" customWidth="1"/>
    <col min="3591" max="3591" width="12.1428571428571" customWidth="1"/>
    <col min="3592" max="3592" width="12.2857142857143" customWidth="1"/>
    <col min="3593" max="3593" width="11.5714285714286" customWidth="1"/>
    <col min="3594" max="3594" width="11.4285714285714" customWidth="1"/>
    <col min="3595" max="3840" width="9.14285714285714"/>
    <col min="3841" max="3841" width="17.4285714285714" customWidth="1"/>
    <col min="3842" max="3843" width="11" customWidth="1"/>
    <col min="3844" max="3844" width="52" customWidth="1"/>
    <col min="3845" max="3845" width="11.2857142857143" customWidth="1"/>
    <col min="3846" max="3846" width="11.1428571428571" customWidth="1"/>
    <col min="3847" max="3847" width="12.1428571428571" customWidth="1"/>
    <col min="3848" max="3848" width="12.2857142857143" customWidth="1"/>
    <col min="3849" max="3849" width="11.5714285714286" customWidth="1"/>
    <col min="3850" max="3850" width="11.4285714285714" customWidth="1"/>
    <col min="3851" max="4096" width="9.14285714285714"/>
    <col min="4097" max="4097" width="17.4285714285714" customWidth="1"/>
    <col min="4098" max="4099" width="11" customWidth="1"/>
    <col min="4100" max="4100" width="52" customWidth="1"/>
    <col min="4101" max="4101" width="11.2857142857143" customWidth="1"/>
    <col min="4102" max="4102" width="11.1428571428571" customWidth="1"/>
    <col min="4103" max="4103" width="12.1428571428571" customWidth="1"/>
    <col min="4104" max="4104" width="12.2857142857143" customWidth="1"/>
    <col min="4105" max="4105" width="11.5714285714286" customWidth="1"/>
    <col min="4106" max="4106" width="11.4285714285714" customWidth="1"/>
    <col min="4107" max="4352" width="9.14285714285714"/>
    <col min="4353" max="4353" width="17.4285714285714" customWidth="1"/>
    <col min="4354" max="4355" width="11" customWidth="1"/>
    <col min="4356" max="4356" width="52" customWidth="1"/>
    <col min="4357" max="4357" width="11.2857142857143" customWidth="1"/>
    <col min="4358" max="4358" width="11.1428571428571" customWidth="1"/>
    <col min="4359" max="4359" width="12.1428571428571" customWidth="1"/>
    <col min="4360" max="4360" width="12.2857142857143" customWidth="1"/>
    <col min="4361" max="4361" width="11.5714285714286" customWidth="1"/>
    <col min="4362" max="4362" width="11.4285714285714" customWidth="1"/>
    <col min="4363" max="4608" width="9.14285714285714"/>
    <col min="4609" max="4609" width="17.4285714285714" customWidth="1"/>
    <col min="4610" max="4611" width="11" customWidth="1"/>
    <col min="4612" max="4612" width="52" customWidth="1"/>
    <col min="4613" max="4613" width="11.2857142857143" customWidth="1"/>
    <col min="4614" max="4614" width="11.1428571428571" customWidth="1"/>
    <col min="4615" max="4615" width="12.1428571428571" customWidth="1"/>
    <col min="4616" max="4616" width="12.2857142857143" customWidth="1"/>
    <col min="4617" max="4617" width="11.5714285714286" customWidth="1"/>
    <col min="4618" max="4618" width="11.4285714285714" customWidth="1"/>
    <col min="4619" max="4864" width="9.14285714285714"/>
    <col min="4865" max="4865" width="17.4285714285714" customWidth="1"/>
    <col min="4866" max="4867" width="11" customWidth="1"/>
    <col min="4868" max="4868" width="52" customWidth="1"/>
    <col min="4869" max="4869" width="11.2857142857143" customWidth="1"/>
    <col min="4870" max="4870" width="11.1428571428571" customWidth="1"/>
    <col min="4871" max="4871" width="12.1428571428571" customWidth="1"/>
    <col min="4872" max="4872" width="12.2857142857143" customWidth="1"/>
    <col min="4873" max="4873" width="11.5714285714286" customWidth="1"/>
    <col min="4874" max="4874" width="11.4285714285714" customWidth="1"/>
    <col min="4875" max="5120" width="9.14285714285714"/>
    <col min="5121" max="5121" width="17.4285714285714" customWidth="1"/>
    <col min="5122" max="5123" width="11" customWidth="1"/>
    <col min="5124" max="5124" width="52" customWidth="1"/>
    <col min="5125" max="5125" width="11.2857142857143" customWidth="1"/>
    <col min="5126" max="5126" width="11.1428571428571" customWidth="1"/>
    <col min="5127" max="5127" width="12.1428571428571" customWidth="1"/>
    <col min="5128" max="5128" width="12.2857142857143" customWidth="1"/>
    <col min="5129" max="5129" width="11.5714285714286" customWidth="1"/>
    <col min="5130" max="5130" width="11.4285714285714" customWidth="1"/>
    <col min="5131" max="5376" width="9.14285714285714"/>
    <col min="5377" max="5377" width="17.4285714285714" customWidth="1"/>
    <col min="5378" max="5379" width="11" customWidth="1"/>
    <col min="5380" max="5380" width="52" customWidth="1"/>
    <col min="5381" max="5381" width="11.2857142857143" customWidth="1"/>
    <col min="5382" max="5382" width="11.1428571428571" customWidth="1"/>
    <col min="5383" max="5383" width="12.1428571428571" customWidth="1"/>
    <col min="5384" max="5384" width="12.2857142857143" customWidth="1"/>
    <col min="5385" max="5385" width="11.5714285714286" customWidth="1"/>
    <col min="5386" max="5386" width="11.4285714285714" customWidth="1"/>
    <col min="5387" max="5632" width="9.14285714285714"/>
    <col min="5633" max="5633" width="17.4285714285714" customWidth="1"/>
    <col min="5634" max="5635" width="11" customWidth="1"/>
    <col min="5636" max="5636" width="52" customWidth="1"/>
    <col min="5637" max="5637" width="11.2857142857143" customWidth="1"/>
    <col min="5638" max="5638" width="11.1428571428571" customWidth="1"/>
    <col min="5639" max="5639" width="12.1428571428571" customWidth="1"/>
    <col min="5640" max="5640" width="12.2857142857143" customWidth="1"/>
    <col min="5641" max="5641" width="11.5714285714286" customWidth="1"/>
    <col min="5642" max="5642" width="11.4285714285714" customWidth="1"/>
    <col min="5643" max="5888" width="9.14285714285714"/>
    <col min="5889" max="5889" width="17.4285714285714" customWidth="1"/>
    <col min="5890" max="5891" width="11" customWidth="1"/>
    <col min="5892" max="5892" width="52" customWidth="1"/>
    <col min="5893" max="5893" width="11.2857142857143" customWidth="1"/>
    <col min="5894" max="5894" width="11.1428571428571" customWidth="1"/>
    <col min="5895" max="5895" width="12.1428571428571" customWidth="1"/>
    <col min="5896" max="5896" width="12.2857142857143" customWidth="1"/>
    <col min="5897" max="5897" width="11.5714285714286" customWidth="1"/>
    <col min="5898" max="5898" width="11.4285714285714" customWidth="1"/>
    <col min="5899" max="6144" width="9.14285714285714"/>
    <col min="6145" max="6145" width="17.4285714285714" customWidth="1"/>
    <col min="6146" max="6147" width="11" customWidth="1"/>
    <col min="6148" max="6148" width="52" customWidth="1"/>
    <col min="6149" max="6149" width="11.2857142857143" customWidth="1"/>
    <col min="6150" max="6150" width="11.1428571428571" customWidth="1"/>
    <col min="6151" max="6151" width="12.1428571428571" customWidth="1"/>
    <col min="6152" max="6152" width="12.2857142857143" customWidth="1"/>
    <col min="6153" max="6153" width="11.5714285714286" customWidth="1"/>
    <col min="6154" max="6154" width="11.4285714285714" customWidth="1"/>
    <col min="6155" max="6400" width="9.14285714285714"/>
    <col min="6401" max="6401" width="17.4285714285714" customWidth="1"/>
    <col min="6402" max="6403" width="11" customWidth="1"/>
    <col min="6404" max="6404" width="52" customWidth="1"/>
    <col min="6405" max="6405" width="11.2857142857143" customWidth="1"/>
    <col min="6406" max="6406" width="11.1428571428571" customWidth="1"/>
    <col min="6407" max="6407" width="12.1428571428571" customWidth="1"/>
    <col min="6408" max="6408" width="12.2857142857143" customWidth="1"/>
    <col min="6409" max="6409" width="11.5714285714286" customWidth="1"/>
    <col min="6410" max="6410" width="11.4285714285714" customWidth="1"/>
    <col min="6411" max="6656" width="9.14285714285714"/>
    <col min="6657" max="6657" width="17.4285714285714" customWidth="1"/>
    <col min="6658" max="6659" width="11" customWidth="1"/>
    <col min="6660" max="6660" width="52" customWidth="1"/>
    <col min="6661" max="6661" width="11.2857142857143" customWidth="1"/>
    <col min="6662" max="6662" width="11.1428571428571" customWidth="1"/>
    <col min="6663" max="6663" width="12.1428571428571" customWidth="1"/>
    <col min="6664" max="6664" width="12.2857142857143" customWidth="1"/>
    <col min="6665" max="6665" width="11.5714285714286" customWidth="1"/>
    <col min="6666" max="6666" width="11.4285714285714" customWidth="1"/>
    <col min="6667" max="6912" width="9.14285714285714"/>
    <col min="6913" max="6913" width="17.4285714285714" customWidth="1"/>
    <col min="6914" max="6915" width="11" customWidth="1"/>
    <col min="6916" max="6916" width="52" customWidth="1"/>
    <col min="6917" max="6917" width="11.2857142857143" customWidth="1"/>
    <col min="6918" max="6918" width="11.1428571428571" customWidth="1"/>
    <col min="6919" max="6919" width="12.1428571428571" customWidth="1"/>
    <col min="6920" max="6920" width="12.2857142857143" customWidth="1"/>
    <col min="6921" max="6921" width="11.5714285714286" customWidth="1"/>
    <col min="6922" max="6922" width="11.4285714285714" customWidth="1"/>
    <col min="6923" max="7168" width="9.14285714285714"/>
    <col min="7169" max="7169" width="17.4285714285714" customWidth="1"/>
    <col min="7170" max="7171" width="11" customWidth="1"/>
    <col min="7172" max="7172" width="52" customWidth="1"/>
    <col min="7173" max="7173" width="11.2857142857143" customWidth="1"/>
    <col min="7174" max="7174" width="11.1428571428571" customWidth="1"/>
    <col min="7175" max="7175" width="12.1428571428571" customWidth="1"/>
    <col min="7176" max="7176" width="12.2857142857143" customWidth="1"/>
    <col min="7177" max="7177" width="11.5714285714286" customWidth="1"/>
    <col min="7178" max="7178" width="11.4285714285714" customWidth="1"/>
    <col min="7179" max="7424" width="9.14285714285714"/>
    <col min="7425" max="7425" width="17.4285714285714" customWidth="1"/>
    <col min="7426" max="7427" width="11" customWidth="1"/>
    <col min="7428" max="7428" width="52" customWidth="1"/>
    <col min="7429" max="7429" width="11.2857142857143" customWidth="1"/>
    <col min="7430" max="7430" width="11.1428571428571" customWidth="1"/>
    <col min="7431" max="7431" width="12.1428571428571" customWidth="1"/>
    <col min="7432" max="7432" width="12.2857142857143" customWidth="1"/>
    <col min="7433" max="7433" width="11.5714285714286" customWidth="1"/>
    <col min="7434" max="7434" width="11.4285714285714" customWidth="1"/>
    <col min="7435" max="7680" width="9.14285714285714"/>
    <col min="7681" max="7681" width="17.4285714285714" customWidth="1"/>
    <col min="7682" max="7683" width="11" customWidth="1"/>
    <col min="7684" max="7684" width="52" customWidth="1"/>
    <col min="7685" max="7685" width="11.2857142857143" customWidth="1"/>
    <col min="7686" max="7686" width="11.1428571428571" customWidth="1"/>
    <col min="7687" max="7687" width="12.1428571428571" customWidth="1"/>
    <col min="7688" max="7688" width="12.2857142857143" customWidth="1"/>
    <col min="7689" max="7689" width="11.5714285714286" customWidth="1"/>
    <col min="7690" max="7690" width="11.4285714285714" customWidth="1"/>
    <col min="7691" max="7936" width="9.14285714285714"/>
    <col min="7937" max="7937" width="17.4285714285714" customWidth="1"/>
    <col min="7938" max="7939" width="11" customWidth="1"/>
    <col min="7940" max="7940" width="52" customWidth="1"/>
    <col min="7941" max="7941" width="11.2857142857143" customWidth="1"/>
    <col min="7942" max="7942" width="11.1428571428571" customWidth="1"/>
    <col min="7943" max="7943" width="12.1428571428571" customWidth="1"/>
    <col min="7944" max="7944" width="12.2857142857143" customWidth="1"/>
    <col min="7945" max="7945" width="11.5714285714286" customWidth="1"/>
    <col min="7946" max="7946" width="11.4285714285714" customWidth="1"/>
    <col min="7947" max="8192" width="9.14285714285714"/>
    <col min="8193" max="8193" width="17.4285714285714" customWidth="1"/>
    <col min="8194" max="8195" width="11" customWidth="1"/>
    <col min="8196" max="8196" width="52" customWidth="1"/>
    <col min="8197" max="8197" width="11.2857142857143" customWidth="1"/>
    <col min="8198" max="8198" width="11.1428571428571" customWidth="1"/>
    <col min="8199" max="8199" width="12.1428571428571" customWidth="1"/>
    <col min="8200" max="8200" width="12.2857142857143" customWidth="1"/>
    <col min="8201" max="8201" width="11.5714285714286" customWidth="1"/>
    <col min="8202" max="8202" width="11.4285714285714" customWidth="1"/>
    <col min="8203" max="8448" width="9.14285714285714"/>
    <col min="8449" max="8449" width="17.4285714285714" customWidth="1"/>
    <col min="8450" max="8451" width="11" customWidth="1"/>
    <col min="8452" max="8452" width="52" customWidth="1"/>
    <col min="8453" max="8453" width="11.2857142857143" customWidth="1"/>
    <col min="8454" max="8454" width="11.1428571428571" customWidth="1"/>
    <col min="8455" max="8455" width="12.1428571428571" customWidth="1"/>
    <col min="8456" max="8456" width="12.2857142857143" customWidth="1"/>
    <col min="8457" max="8457" width="11.5714285714286" customWidth="1"/>
    <col min="8458" max="8458" width="11.4285714285714" customWidth="1"/>
    <col min="8459" max="8704" width="9.14285714285714"/>
    <col min="8705" max="8705" width="17.4285714285714" customWidth="1"/>
    <col min="8706" max="8707" width="11" customWidth="1"/>
    <col min="8708" max="8708" width="52" customWidth="1"/>
    <col min="8709" max="8709" width="11.2857142857143" customWidth="1"/>
    <col min="8710" max="8710" width="11.1428571428571" customWidth="1"/>
    <col min="8711" max="8711" width="12.1428571428571" customWidth="1"/>
    <col min="8712" max="8712" width="12.2857142857143" customWidth="1"/>
    <col min="8713" max="8713" width="11.5714285714286" customWidth="1"/>
    <col min="8714" max="8714" width="11.4285714285714" customWidth="1"/>
    <col min="8715" max="8960" width="9.14285714285714"/>
    <col min="8961" max="8961" width="17.4285714285714" customWidth="1"/>
    <col min="8962" max="8963" width="11" customWidth="1"/>
    <col min="8964" max="8964" width="52" customWidth="1"/>
    <col min="8965" max="8965" width="11.2857142857143" customWidth="1"/>
    <col min="8966" max="8966" width="11.1428571428571" customWidth="1"/>
    <col min="8967" max="8967" width="12.1428571428571" customWidth="1"/>
    <col min="8968" max="8968" width="12.2857142857143" customWidth="1"/>
    <col min="8969" max="8969" width="11.5714285714286" customWidth="1"/>
    <col min="8970" max="8970" width="11.4285714285714" customWidth="1"/>
    <col min="8971" max="9216" width="9.14285714285714"/>
    <col min="9217" max="9217" width="17.4285714285714" customWidth="1"/>
    <col min="9218" max="9219" width="11" customWidth="1"/>
    <col min="9220" max="9220" width="52" customWidth="1"/>
    <col min="9221" max="9221" width="11.2857142857143" customWidth="1"/>
    <col min="9222" max="9222" width="11.1428571428571" customWidth="1"/>
    <col min="9223" max="9223" width="12.1428571428571" customWidth="1"/>
    <col min="9224" max="9224" width="12.2857142857143" customWidth="1"/>
    <col min="9225" max="9225" width="11.5714285714286" customWidth="1"/>
    <col min="9226" max="9226" width="11.4285714285714" customWidth="1"/>
    <col min="9227" max="9472" width="9.14285714285714"/>
    <col min="9473" max="9473" width="17.4285714285714" customWidth="1"/>
    <col min="9474" max="9475" width="11" customWidth="1"/>
    <col min="9476" max="9476" width="52" customWidth="1"/>
    <col min="9477" max="9477" width="11.2857142857143" customWidth="1"/>
    <col min="9478" max="9478" width="11.1428571428571" customWidth="1"/>
    <col min="9479" max="9479" width="12.1428571428571" customWidth="1"/>
    <col min="9480" max="9480" width="12.2857142857143" customWidth="1"/>
    <col min="9481" max="9481" width="11.5714285714286" customWidth="1"/>
    <col min="9482" max="9482" width="11.4285714285714" customWidth="1"/>
    <col min="9483" max="9728" width="9.14285714285714"/>
    <col min="9729" max="9729" width="17.4285714285714" customWidth="1"/>
    <col min="9730" max="9731" width="11" customWidth="1"/>
    <col min="9732" max="9732" width="52" customWidth="1"/>
    <col min="9733" max="9733" width="11.2857142857143" customWidth="1"/>
    <col min="9734" max="9734" width="11.1428571428571" customWidth="1"/>
    <col min="9735" max="9735" width="12.1428571428571" customWidth="1"/>
    <col min="9736" max="9736" width="12.2857142857143" customWidth="1"/>
    <col min="9737" max="9737" width="11.5714285714286" customWidth="1"/>
    <col min="9738" max="9738" width="11.4285714285714" customWidth="1"/>
    <col min="9739" max="9984" width="9.14285714285714"/>
    <col min="9985" max="9985" width="17.4285714285714" customWidth="1"/>
    <col min="9986" max="9987" width="11" customWidth="1"/>
    <col min="9988" max="9988" width="52" customWidth="1"/>
    <col min="9989" max="9989" width="11.2857142857143" customWidth="1"/>
    <col min="9990" max="9990" width="11.1428571428571" customWidth="1"/>
    <col min="9991" max="9991" width="12.1428571428571" customWidth="1"/>
    <col min="9992" max="9992" width="12.2857142857143" customWidth="1"/>
    <col min="9993" max="9993" width="11.5714285714286" customWidth="1"/>
    <col min="9994" max="9994" width="11.4285714285714" customWidth="1"/>
    <col min="9995" max="10240" width="9.14285714285714"/>
    <col min="10241" max="10241" width="17.4285714285714" customWidth="1"/>
    <col min="10242" max="10243" width="11" customWidth="1"/>
    <col min="10244" max="10244" width="52" customWidth="1"/>
    <col min="10245" max="10245" width="11.2857142857143" customWidth="1"/>
    <col min="10246" max="10246" width="11.1428571428571" customWidth="1"/>
    <col min="10247" max="10247" width="12.1428571428571" customWidth="1"/>
    <col min="10248" max="10248" width="12.2857142857143" customWidth="1"/>
    <col min="10249" max="10249" width="11.5714285714286" customWidth="1"/>
    <col min="10250" max="10250" width="11.4285714285714" customWidth="1"/>
    <col min="10251" max="10496" width="9.14285714285714"/>
    <col min="10497" max="10497" width="17.4285714285714" customWidth="1"/>
    <col min="10498" max="10499" width="11" customWidth="1"/>
    <col min="10500" max="10500" width="52" customWidth="1"/>
    <col min="10501" max="10501" width="11.2857142857143" customWidth="1"/>
    <col min="10502" max="10502" width="11.1428571428571" customWidth="1"/>
    <col min="10503" max="10503" width="12.1428571428571" customWidth="1"/>
    <col min="10504" max="10504" width="12.2857142857143" customWidth="1"/>
    <col min="10505" max="10505" width="11.5714285714286" customWidth="1"/>
    <col min="10506" max="10506" width="11.4285714285714" customWidth="1"/>
    <col min="10507" max="10752" width="9.14285714285714"/>
    <col min="10753" max="10753" width="17.4285714285714" customWidth="1"/>
    <col min="10754" max="10755" width="11" customWidth="1"/>
    <col min="10756" max="10756" width="52" customWidth="1"/>
    <col min="10757" max="10757" width="11.2857142857143" customWidth="1"/>
    <col min="10758" max="10758" width="11.1428571428571" customWidth="1"/>
    <col min="10759" max="10759" width="12.1428571428571" customWidth="1"/>
    <col min="10760" max="10760" width="12.2857142857143" customWidth="1"/>
    <col min="10761" max="10761" width="11.5714285714286" customWidth="1"/>
    <col min="10762" max="10762" width="11.4285714285714" customWidth="1"/>
    <col min="10763" max="11008" width="9.14285714285714"/>
    <col min="11009" max="11009" width="17.4285714285714" customWidth="1"/>
    <col min="11010" max="11011" width="11" customWidth="1"/>
    <col min="11012" max="11012" width="52" customWidth="1"/>
    <col min="11013" max="11013" width="11.2857142857143" customWidth="1"/>
    <col min="11014" max="11014" width="11.1428571428571" customWidth="1"/>
    <col min="11015" max="11015" width="12.1428571428571" customWidth="1"/>
    <col min="11016" max="11016" width="12.2857142857143" customWidth="1"/>
    <col min="11017" max="11017" width="11.5714285714286" customWidth="1"/>
    <col min="11018" max="11018" width="11.4285714285714" customWidth="1"/>
    <col min="11019" max="11264" width="9.14285714285714"/>
    <col min="11265" max="11265" width="17.4285714285714" customWidth="1"/>
    <col min="11266" max="11267" width="11" customWidth="1"/>
    <col min="11268" max="11268" width="52" customWidth="1"/>
    <col min="11269" max="11269" width="11.2857142857143" customWidth="1"/>
    <col min="11270" max="11270" width="11.1428571428571" customWidth="1"/>
    <col min="11271" max="11271" width="12.1428571428571" customWidth="1"/>
    <col min="11272" max="11272" width="12.2857142857143" customWidth="1"/>
    <col min="11273" max="11273" width="11.5714285714286" customWidth="1"/>
    <col min="11274" max="11274" width="11.4285714285714" customWidth="1"/>
    <col min="11275" max="11520" width="9.14285714285714"/>
    <col min="11521" max="11521" width="17.4285714285714" customWidth="1"/>
    <col min="11522" max="11523" width="11" customWidth="1"/>
    <col min="11524" max="11524" width="52" customWidth="1"/>
    <col min="11525" max="11525" width="11.2857142857143" customWidth="1"/>
    <col min="11526" max="11526" width="11.1428571428571" customWidth="1"/>
    <col min="11527" max="11527" width="12.1428571428571" customWidth="1"/>
    <col min="11528" max="11528" width="12.2857142857143" customWidth="1"/>
    <col min="11529" max="11529" width="11.5714285714286" customWidth="1"/>
    <col min="11530" max="11530" width="11.4285714285714" customWidth="1"/>
    <col min="11531" max="11776" width="9.14285714285714"/>
    <col min="11777" max="11777" width="17.4285714285714" customWidth="1"/>
    <col min="11778" max="11779" width="11" customWidth="1"/>
    <col min="11780" max="11780" width="52" customWidth="1"/>
    <col min="11781" max="11781" width="11.2857142857143" customWidth="1"/>
    <col min="11782" max="11782" width="11.1428571428571" customWidth="1"/>
    <col min="11783" max="11783" width="12.1428571428571" customWidth="1"/>
    <col min="11784" max="11784" width="12.2857142857143" customWidth="1"/>
    <col min="11785" max="11785" width="11.5714285714286" customWidth="1"/>
    <col min="11786" max="11786" width="11.4285714285714" customWidth="1"/>
    <col min="11787" max="12032" width="9.14285714285714"/>
    <col min="12033" max="12033" width="17.4285714285714" customWidth="1"/>
    <col min="12034" max="12035" width="11" customWidth="1"/>
    <col min="12036" max="12036" width="52" customWidth="1"/>
    <col min="12037" max="12037" width="11.2857142857143" customWidth="1"/>
    <col min="12038" max="12038" width="11.1428571428571" customWidth="1"/>
    <col min="12039" max="12039" width="12.1428571428571" customWidth="1"/>
    <col min="12040" max="12040" width="12.2857142857143" customWidth="1"/>
    <col min="12041" max="12041" width="11.5714285714286" customWidth="1"/>
    <col min="12042" max="12042" width="11.4285714285714" customWidth="1"/>
    <col min="12043" max="12288" width="9.14285714285714"/>
    <col min="12289" max="12289" width="17.4285714285714" customWidth="1"/>
    <col min="12290" max="12291" width="11" customWidth="1"/>
    <col min="12292" max="12292" width="52" customWidth="1"/>
    <col min="12293" max="12293" width="11.2857142857143" customWidth="1"/>
    <col min="12294" max="12294" width="11.1428571428571" customWidth="1"/>
    <col min="12295" max="12295" width="12.1428571428571" customWidth="1"/>
    <col min="12296" max="12296" width="12.2857142857143" customWidth="1"/>
    <col min="12297" max="12297" width="11.5714285714286" customWidth="1"/>
    <col min="12298" max="12298" width="11.4285714285714" customWidth="1"/>
    <col min="12299" max="12544" width="9.14285714285714"/>
    <col min="12545" max="12545" width="17.4285714285714" customWidth="1"/>
    <col min="12546" max="12547" width="11" customWidth="1"/>
    <col min="12548" max="12548" width="52" customWidth="1"/>
    <col min="12549" max="12549" width="11.2857142857143" customWidth="1"/>
    <col min="12550" max="12550" width="11.1428571428571" customWidth="1"/>
    <col min="12551" max="12551" width="12.1428571428571" customWidth="1"/>
    <col min="12552" max="12552" width="12.2857142857143" customWidth="1"/>
    <col min="12553" max="12553" width="11.5714285714286" customWidth="1"/>
    <col min="12554" max="12554" width="11.4285714285714" customWidth="1"/>
    <col min="12555" max="12800" width="9.14285714285714"/>
    <col min="12801" max="12801" width="17.4285714285714" customWidth="1"/>
    <col min="12802" max="12803" width="11" customWidth="1"/>
    <col min="12804" max="12804" width="52" customWidth="1"/>
    <col min="12805" max="12805" width="11.2857142857143" customWidth="1"/>
    <col min="12806" max="12806" width="11.1428571428571" customWidth="1"/>
    <col min="12807" max="12807" width="12.1428571428571" customWidth="1"/>
    <col min="12808" max="12808" width="12.2857142857143" customWidth="1"/>
    <col min="12809" max="12809" width="11.5714285714286" customWidth="1"/>
    <col min="12810" max="12810" width="11.4285714285714" customWidth="1"/>
    <col min="12811" max="13056" width="9.14285714285714"/>
    <col min="13057" max="13057" width="17.4285714285714" customWidth="1"/>
    <col min="13058" max="13059" width="11" customWidth="1"/>
    <col min="13060" max="13060" width="52" customWidth="1"/>
    <col min="13061" max="13061" width="11.2857142857143" customWidth="1"/>
    <col min="13062" max="13062" width="11.1428571428571" customWidth="1"/>
    <col min="13063" max="13063" width="12.1428571428571" customWidth="1"/>
    <col min="13064" max="13064" width="12.2857142857143" customWidth="1"/>
    <col min="13065" max="13065" width="11.5714285714286" customWidth="1"/>
    <col min="13066" max="13066" width="11.4285714285714" customWidth="1"/>
    <col min="13067" max="13312" width="9.14285714285714"/>
    <col min="13313" max="13313" width="17.4285714285714" customWidth="1"/>
    <col min="13314" max="13315" width="11" customWidth="1"/>
    <col min="13316" max="13316" width="52" customWidth="1"/>
    <col min="13317" max="13317" width="11.2857142857143" customWidth="1"/>
    <col min="13318" max="13318" width="11.1428571428571" customWidth="1"/>
    <col min="13319" max="13319" width="12.1428571428571" customWidth="1"/>
    <col min="13320" max="13320" width="12.2857142857143" customWidth="1"/>
    <col min="13321" max="13321" width="11.5714285714286" customWidth="1"/>
    <col min="13322" max="13322" width="11.4285714285714" customWidth="1"/>
    <col min="13323" max="13568" width="9.14285714285714"/>
    <col min="13569" max="13569" width="17.4285714285714" customWidth="1"/>
    <col min="13570" max="13571" width="11" customWidth="1"/>
    <col min="13572" max="13572" width="52" customWidth="1"/>
    <col min="13573" max="13573" width="11.2857142857143" customWidth="1"/>
    <col min="13574" max="13574" width="11.1428571428571" customWidth="1"/>
    <col min="13575" max="13575" width="12.1428571428571" customWidth="1"/>
    <col min="13576" max="13576" width="12.2857142857143" customWidth="1"/>
    <col min="13577" max="13577" width="11.5714285714286" customWidth="1"/>
    <col min="13578" max="13578" width="11.4285714285714" customWidth="1"/>
    <col min="13579" max="13824" width="9.14285714285714"/>
    <col min="13825" max="13825" width="17.4285714285714" customWidth="1"/>
    <col min="13826" max="13827" width="11" customWidth="1"/>
    <col min="13828" max="13828" width="52" customWidth="1"/>
    <col min="13829" max="13829" width="11.2857142857143" customWidth="1"/>
    <col min="13830" max="13830" width="11.1428571428571" customWidth="1"/>
    <col min="13831" max="13831" width="12.1428571428571" customWidth="1"/>
    <col min="13832" max="13832" width="12.2857142857143" customWidth="1"/>
    <col min="13833" max="13833" width="11.5714285714286" customWidth="1"/>
    <col min="13834" max="13834" width="11.4285714285714" customWidth="1"/>
    <col min="13835" max="14080" width="9.14285714285714"/>
    <col min="14081" max="14081" width="17.4285714285714" customWidth="1"/>
    <col min="14082" max="14083" width="11" customWidth="1"/>
    <col min="14084" max="14084" width="52" customWidth="1"/>
    <col min="14085" max="14085" width="11.2857142857143" customWidth="1"/>
    <col min="14086" max="14086" width="11.1428571428571" customWidth="1"/>
    <col min="14087" max="14087" width="12.1428571428571" customWidth="1"/>
    <col min="14088" max="14088" width="12.2857142857143" customWidth="1"/>
    <col min="14089" max="14089" width="11.5714285714286" customWidth="1"/>
    <col min="14090" max="14090" width="11.4285714285714" customWidth="1"/>
    <col min="14091" max="14336" width="9.14285714285714"/>
    <col min="14337" max="14337" width="17.4285714285714" customWidth="1"/>
    <col min="14338" max="14339" width="11" customWidth="1"/>
    <col min="14340" max="14340" width="52" customWidth="1"/>
    <col min="14341" max="14341" width="11.2857142857143" customWidth="1"/>
    <col min="14342" max="14342" width="11.1428571428571" customWidth="1"/>
    <col min="14343" max="14343" width="12.1428571428571" customWidth="1"/>
    <col min="14344" max="14344" width="12.2857142857143" customWidth="1"/>
    <col min="14345" max="14345" width="11.5714285714286" customWidth="1"/>
    <col min="14346" max="14346" width="11.4285714285714" customWidth="1"/>
    <col min="14347" max="14592" width="9.14285714285714"/>
    <col min="14593" max="14593" width="17.4285714285714" customWidth="1"/>
    <col min="14594" max="14595" width="11" customWidth="1"/>
    <col min="14596" max="14596" width="52" customWidth="1"/>
    <col min="14597" max="14597" width="11.2857142857143" customWidth="1"/>
    <col min="14598" max="14598" width="11.1428571428571" customWidth="1"/>
    <col min="14599" max="14599" width="12.1428571428571" customWidth="1"/>
    <col min="14600" max="14600" width="12.2857142857143" customWidth="1"/>
    <col min="14601" max="14601" width="11.5714285714286" customWidth="1"/>
    <col min="14602" max="14602" width="11.4285714285714" customWidth="1"/>
    <col min="14603" max="14848" width="9.14285714285714"/>
    <col min="14849" max="14849" width="17.4285714285714" customWidth="1"/>
    <col min="14850" max="14851" width="11" customWidth="1"/>
    <col min="14852" max="14852" width="52" customWidth="1"/>
    <col min="14853" max="14853" width="11.2857142857143" customWidth="1"/>
    <col min="14854" max="14854" width="11.1428571428571" customWidth="1"/>
    <col min="14855" max="14855" width="12.1428571428571" customWidth="1"/>
    <col min="14856" max="14856" width="12.2857142857143" customWidth="1"/>
    <col min="14857" max="14857" width="11.5714285714286" customWidth="1"/>
    <col min="14858" max="14858" width="11.4285714285714" customWidth="1"/>
    <col min="14859" max="15104" width="9.14285714285714"/>
    <col min="15105" max="15105" width="17.4285714285714" customWidth="1"/>
    <col min="15106" max="15107" width="11" customWidth="1"/>
    <col min="15108" max="15108" width="52" customWidth="1"/>
    <col min="15109" max="15109" width="11.2857142857143" customWidth="1"/>
    <col min="15110" max="15110" width="11.1428571428571" customWidth="1"/>
    <col min="15111" max="15111" width="12.1428571428571" customWidth="1"/>
    <col min="15112" max="15112" width="12.2857142857143" customWidth="1"/>
    <col min="15113" max="15113" width="11.5714285714286" customWidth="1"/>
    <col min="15114" max="15114" width="11.4285714285714" customWidth="1"/>
    <col min="15115" max="15360" width="9.14285714285714"/>
    <col min="15361" max="15361" width="17.4285714285714" customWidth="1"/>
    <col min="15362" max="15363" width="11" customWidth="1"/>
    <col min="15364" max="15364" width="52" customWidth="1"/>
    <col min="15365" max="15365" width="11.2857142857143" customWidth="1"/>
    <col min="15366" max="15366" width="11.1428571428571" customWidth="1"/>
    <col min="15367" max="15367" width="12.1428571428571" customWidth="1"/>
    <col min="15368" max="15368" width="12.2857142857143" customWidth="1"/>
    <col min="15369" max="15369" width="11.5714285714286" customWidth="1"/>
    <col min="15370" max="15370" width="11.4285714285714" customWidth="1"/>
    <col min="15371" max="15616" width="9.14285714285714"/>
    <col min="15617" max="15617" width="17.4285714285714" customWidth="1"/>
    <col min="15618" max="15619" width="11" customWidth="1"/>
    <col min="15620" max="15620" width="52" customWidth="1"/>
    <col min="15621" max="15621" width="11.2857142857143" customWidth="1"/>
    <col min="15622" max="15622" width="11.1428571428571" customWidth="1"/>
    <col min="15623" max="15623" width="12.1428571428571" customWidth="1"/>
    <col min="15624" max="15624" width="12.2857142857143" customWidth="1"/>
    <col min="15625" max="15625" width="11.5714285714286" customWidth="1"/>
    <col min="15626" max="15626" width="11.4285714285714" customWidth="1"/>
    <col min="15627" max="15872" width="9.14285714285714"/>
    <col min="15873" max="15873" width="17.4285714285714" customWidth="1"/>
    <col min="15874" max="15875" width="11" customWidth="1"/>
    <col min="15876" max="15876" width="52" customWidth="1"/>
    <col min="15877" max="15877" width="11.2857142857143" customWidth="1"/>
    <col min="15878" max="15878" width="11.1428571428571" customWidth="1"/>
    <col min="15879" max="15879" width="12.1428571428571" customWidth="1"/>
    <col min="15880" max="15880" width="12.2857142857143" customWidth="1"/>
    <col min="15881" max="15881" width="11.5714285714286" customWidth="1"/>
    <col min="15882" max="15882" width="11.4285714285714" customWidth="1"/>
    <col min="15883" max="16128" width="9.14285714285714"/>
    <col min="16129" max="16129" width="17.4285714285714" customWidth="1"/>
    <col min="16130" max="16131" width="11" customWidth="1"/>
    <col min="16132" max="16132" width="52" customWidth="1"/>
    <col min="16133" max="16133" width="11.2857142857143" customWidth="1"/>
    <col min="16134" max="16134" width="11.1428571428571" customWidth="1"/>
    <col min="16135" max="16135" width="12.1428571428571" customWidth="1"/>
    <col min="16136" max="16136" width="12.2857142857143" customWidth="1"/>
    <col min="16137" max="16137" width="11.5714285714286" customWidth="1"/>
    <col min="16138" max="16138" width="11.4285714285714" customWidth="1"/>
    <col min="16139" max="16384" width="9.14285714285714"/>
  </cols>
  <sheetData>
    <row r="1" spans="1:1">
      <c r="A1" s="99" t="s">
        <v>916</v>
      </c>
    </row>
    <row r="2" spans="1:1">
      <c r="A2" s="99" t="s">
        <v>917</v>
      </c>
    </row>
    <row r="4" ht="18.75" spans="1:10">
      <c r="A4" s="100" t="s">
        <v>918</v>
      </c>
      <c r="B4" s="101"/>
      <c r="C4" s="101"/>
      <c r="D4" s="101"/>
      <c r="E4" s="101"/>
      <c r="F4" s="101"/>
      <c r="G4" s="101"/>
      <c r="H4" s="101"/>
      <c r="I4" s="101"/>
      <c r="J4" s="101"/>
    </row>
    <row r="5" spans="1:10">
      <c r="A5" s="655" t="s">
        <v>919</v>
      </c>
      <c r="B5" s="103"/>
      <c r="C5" s="103"/>
      <c r="D5" s="103"/>
      <c r="E5" s="103"/>
      <c r="F5" s="103"/>
      <c r="G5" s="103"/>
      <c r="H5" s="103"/>
      <c r="I5" s="103"/>
      <c r="J5" s="103"/>
    </row>
    <row r="7" ht="32.1" customHeight="1" spans="1:10">
      <c r="A7" s="104" t="s">
        <v>920</v>
      </c>
      <c r="B7" s="104" t="s">
        <v>921</v>
      </c>
      <c r="C7" s="104"/>
      <c r="D7" s="104" t="s">
        <v>922</v>
      </c>
      <c r="E7" s="105" t="s">
        <v>923</v>
      </c>
      <c r="F7" s="105" t="s">
        <v>924</v>
      </c>
      <c r="G7" s="105" t="s">
        <v>925</v>
      </c>
      <c r="H7" s="105" t="s">
        <v>926</v>
      </c>
      <c r="I7" s="105" t="s">
        <v>927</v>
      </c>
      <c r="J7" s="105" t="s">
        <v>928</v>
      </c>
    </row>
    <row r="8" spans="1:10">
      <c r="A8" s="106"/>
      <c r="B8" s="106"/>
      <c r="C8" s="106"/>
      <c r="D8" s="106"/>
      <c r="E8" s="107"/>
      <c r="F8" s="107"/>
      <c r="G8" s="107"/>
      <c r="H8" s="107"/>
      <c r="I8" s="107"/>
      <c r="J8" s="107"/>
    </row>
    <row r="9" spans="1:10">
      <c r="A9" s="108" t="s">
        <v>929</v>
      </c>
      <c r="B9" s="108" t="s">
        <v>929</v>
      </c>
      <c r="C9" s="108"/>
      <c r="D9" s="108" t="s">
        <v>930</v>
      </c>
      <c r="E9" s="109">
        <v>0</v>
      </c>
      <c r="F9" s="109">
        <v>0</v>
      </c>
      <c r="G9" s="109">
        <v>7254013148</v>
      </c>
      <c r="H9" s="109">
        <v>6934985111</v>
      </c>
      <c r="I9" s="109">
        <v>324864304</v>
      </c>
      <c r="J9" s="109">
        <v>5836267</v>
      </c>
    </row>
    <row r="10" spans="1:10">
      <c r="A10" s="108" t="s">
        <v>929</v>
      </c>
      <c r="B10" s="108" t="s">
        <v>929</v>
      </c>
      <c r="C10" s="108"/>
      <c r="D10" s="108" t="s">
        <v>931</v>
      </c>
      <c r="E10" s="109">
        <v>0</v>
      </c>
      <c r="F10" s="109">
        <v>0</v>
      </c>
      <c r="G10" s="109">
        <v>7254013148</v>
      </c>
      <c r="H10" s="109">
        <v>6934985111</v>
      </c>
      <c r="I10" s="109">
        <v>324864304</v>
      </c>
      <c r="J10" s="109">
        <v>5836267</v>
      </c>
    </row>
    <row r="11" spans="1:10">
      <c r="A11" s="106" t="s">
        <v>929</v>
      </c>
      <c r="B11" s="106" t="s">
        <v>929</v>
      </c>
      <c r="C11" s="106"/>
      <c r="D11" s="106" t="s">
        <v>929</v>
      </c>
      <c r="E11" s="107">
        <v>0</v>
      </c>
      <c r="F11" s="107">
        <v>0</v>
      </c>
      <c r="G11" s="107">
        <v>317350</v>
      </c>
      <c r="H11" s="107">
        <v>317350</v>
      </c>
      <c r="I11" s="107">
        <v>0</v>
      </c>
      <c r="J11" s="107">
        <v>0</v>
      </c>
    </row>
    <row r="12" spans="1:10">
      <c r="A12" s="106" t="s">
        <v>932</v>
      </c>
      <c r="B12" s="106" t="s">
        <v>933</v>
      </c>
      <c r="C12" s="106">
        <f>VALUE(B12)</f>
        <v>13060001</v>
      </c>
      <c r="D12" s="106" t="s">
        <v>934</v>
      </c>
      <c r="E12" s="107">
        <v>0</v>
      </c>
      <c r="F12" s="107">
        <v>0</v>
      </c>
      <c r="G12" s="107">
        <v>150560550</v>
      </c>
      <c r="H12" s="107">
        <v>150560550</v>
      </c>
      <c r="I12" s="107">
        <v>0</v>
      </c>
      <c r="J12" s="107">
        <v>0</v>
      </c>
    </row>
    <row r="13" spans="1:10">
      <c r="A13" s="106" t="s">
        <v>935</v>
      </c>
      <c r="B13" s="106" t="s">
        <v>936</v>
      </c>
      <c r="C13" s="106">
        <f t="shared" ref="C13:C76" si="0">VALUE(B13)</f>
        <v>13060011</v>
      </c>
      <c r="D13" s="106" t="s">
        <v>937</v>
      </c>
      <c r="E13" s="107">
        <v>0</v>
      </c>
      <c r="F13" s="107">
        <v>0</v>
      </c>
      <c r="G13" s="107">
        <v>277358349</v>
      </c>
      <c r="H13" s="107">
        <v>246092406</v>
      </c>
      <c r="I13" s="107">
        <v>31265943</v>
      </c>
      <c r="J13" s="107">
        <v>0</v>
      </c>
    </row>
    <row r="14" spans="1:10">
      <c r="A14" s="106" t="s">
        <v>938</v>
      </c>
      <c r="B14" s="106" t="s">
        <v>939</v>
      </c>
      <c r="C14" s="106">
        <f t="shared" si="0"/>
        <v>13060033</v>
      </c>
      <c r="D14" s="106" t="s">
        <v>940</v>
      </c>
      <c r="E14" s="107">
        <v>0</v>
      </c>
      <c r="F14" s="107">
        <v>0</v>
      </c>
      <c r="G14" s="107">
        <v>236881371</v>
      </c>
      <c r="H14" s="107">
        <v>4437135</v>
      </c>
      <c r="I14" s="107">
        <v>232444236</v>
      </c>
      <c r="J14" s="107">
        <v>0</v>
      </c>
    </row>
    <row r="15" spans="1:10">
      <c r="A15" s="106" t="s">
        <v>941</v>
      </c>
      <c r="B15" s="106" t="s">
        <v>942</v>
      </c>
      <c r="C15" s="106">
        <f t="shared" si="0"/>
        <v>13060063</v>
      </c>
      <c r="D15" s="106" t="s">
        <v>943</v>
      </c>
      <c r="E15" s="107">
        <v>0</v>
      </c>
      <c r="F15" s="107">
        <v>0</v>
      </c>
      <c r="G15" s="107">
        <v>972798299</v>
      </c>
      <c r="H15" s="107">
        <v>972798299</v>
      </c>
      <c r="I15" s="107">
        <v>0</v>
      </c>
      <c r="J15" s="107">
        <v>0</v>
      </c>
    </row>
    <row r="16" spans="1:10">
      <c r="A16" s="106" t="s">
        <v>944</v>
      </c>
      <c r="B16" s="106" t="s">
        <v>945</v>
      </c>
      <c r="C16" s="106">
        <f t="shared" si="0"/>
        <v>13060091</v>
      </c>
      <c r="D16" s="106" t="s">
        <v>944</v>
      </c>
      <c r="E16" s="107">
        <v>0</v>
      </c>
      <c r="F16" s="107">
        <v>0</v>
      </c>
      <c r="G16" s="107">
        <v>110775191</v>
      </c>
      <c r="H16" s="107">
        <v>110775191</v>
      </c>
      <c r="I16" s="107">
        <v>0</v>
      </c>
      <c r="J16" s="107">
        <v>0</v>
      </c>
    </row>
    <row r="17" spans="1:10">
      <c r="A17" s="106" t="s">
        <v>929</v>
      </c>
      <c r="B17" s="106" t="s">
        <v>946</v>
      </c>
      <c r="C17" s="106">
        <f t="shared" si="0"/>
        <v>13060110</v>
      </c>
      <c r="D17" s="106" t="s">
        <v>947</v>
      </c>
      <c r="E17" s="107">
        <v>0</v>
      </c>
      <c r="F17" s="107">
        <v>0</v>
      </c>
      <c r="G17" s="107">
        <v>235883074</v>
      </c>
      <c r="H17" s="107">
        <v>235883074</v>
      </c>
      <c r="I17" s="107">
        <v>0</v>
      </c>
      <c r="J17" s="107">
        <v>0</v>
      </c>
    </row>
    <row r="18" spans="1:10">
      <c r="A18" s="106" t="s">
        <v>948</v>
      </c>
      <c r="B18" s="106" t="s">
        <v>949</v>
      </c>
      <c r="C18" s="106">
        <f t="shared" si="0"/>
        <v>1306110024</v>
      </c>
      <c r="D18" s="106" t="s">
        <v>950</v>
      </c>
      <c r="E18" s="107">
        <v>0</v>
      </c>
      <c r="F18" s="107">
        <v>0</v>
      </c>
      <c r="G18" s="107">
        <v>30387362</v>
      </c>
      <c r="H18" s="107">
        <v>30387362</v>
      </c>
      <c r="I18" s="107">
        <v>0</v>
      </c>
      <c r="J18" s="107">
        <v>0</v>
      </c>
    </row>
    <row r="19" spans="1:10">
      <c r="A19" s="106" t="s">
        <v>525</v>
      </c>
      <c r="B19" s="106" t="s">
        <v>951</v>
      </c>
      <c r="C19" s="106">
        <f t="shared" si="0"/>
        <v>1306110034</v>
      </c>
      <c r="D19" s="106" t="s">
        <v>952</v>
      </c>
      <c r="E19" s="107">
        <v>0</v>
      </c>
      <c r="F19" s="107">
        <v>0</v>
      </c>
      <c r="G19" s="107">
        <v>28835721</v>
      </c>
      <c r="H19" s="107">
        <v>28319495</v>
      </c>
      <c r="I19" s="107">
        <v>516226</v>
      </c>
      <c r="J19" s="107">
        <v>0</v>
      </c>
    </row>
    <row r="20" spans="1:10">
      <c r="A20" s="106" t="s">
        <v>953</v>
      </c>
      <c r="B20" s="106" t="s">
        <v>954</v>
      </c>
      <c r="C20" s="106">
        <f t="shared" si="0"/>
        <v>1306110069</v>
      </c>
      <c r="D20" s="106" t="s">
        <v>955</v>
      </c>
      <c r="E20" s="107">
        <v>0</v>
      </c>
      <c r="F20" s="107">
        <v>0</v>
      </c>
      <c r="G20" s="107">
        <v>1236768</v>
      </c>
      <c r="H20" s="107">
        <v>1236768</v>
      </c>
      <c r="I20" s="107">
        <v>0</v>
      </c>
      <c r="J20" s="107">
        <v>0</v>
      </c>
    </row>
    <row r="21" spans="1:10">
      <c r="A21" s="106" t="s">
        <v>956</v>
      </c>
      <c r="B21" s="106" t="s">
        <v>957</v>
      </c>
      <c r="C21" s="106">
        <f t="shared" si="0"/>
        <v>1306110070</v>
      </c>
      <c r="D21" s="106" t="s">
        <v>958</v>
      </c>
      <c r="E21" s="107">
        <v>0</v>
      </c>
      <c r="F21" s="107">
        <v>0</v>
      </c>
      <c r="G21" s="107">
        <v>3485276</v>
      </c>
      <c r="H21" s="107">
        <v>3485276</v>
      </c>
      <c r="I21" s="107">
        <v>0</v>
      </c>
      <c r="J21" s="107">
        <v>0</v>
      </c>
    </row>
    <row r="22" spans="1:10">
      <c r="A22" s="106" t="s">
        <v>959</v>
      </c>
      <c r="B22" s="106" t="s">
        <v>960</v>
      </c>
      <c r="C22" s="106">
        <f t="shared" si="0"/>
        <v>1306110073</v>
      </c>
      <c r="D22" s="106" t="s">
        <v>961</v>
      </c>
      <c r="E22" s="107">
        <v>0</v>
      </c>
      <c r="F22" s="107">
        <v>0</v>
      </c>
      <c r="G22" s="107">
        <v>3167095</v>
      </c>
      <c r="H22" s="107">
        <v>3167095</v>
      </c>
      <c r="I22" s="107">
        <v>0</v>
      </c>
      <c r="J22" s="107">
        <v>0</v>
      </c>
    </row>
    <row r="23" spans="1:10">
      <c r="A23" s="106" t="s">
        <v>962</v>
      </c>
      <c r="B23" s="106" t="s">
        <v>963</v>
      </c>
      <c r="C23" s="106">
        <f t="shared" si="0"/>
        <v>1306110101</v>
      </c>
      <c r="D23" s="106" t="s">
        <v>964</v>
      </c>
      <c r="E23" s="107">
        <v>0</v>
      </c>
      <c r="F23" s="107">
        <v>0</v>
      </c>
      <c r="G23" s="107">
        <v>15697331</v>
      </c>
      <c r="H23" s="107">
        <v>15281854</v>
      </c>
      <c r="I23" s="107">
        <v>415477</v>
      </c>
      <c r="J23" s="107">
        <v>0</v>
      </c>
    </row>
    <row r="24" spans="1:10">
      <c r="A24" s="106" t="s">
        <v>965</v>
      </c>
      <c r="B24" s="106" t="s">
        <v>966</v>
      </c>
      <c r="C24" s="106">
        <f t="shared" si="0"/>
        <v>1306110120</v>
      </c>
      <c r="D24" s="106" t="s">
        <v>967</v>
      </c>
      <c r="E24" s="107">
        <v>0</v>
      </c>
      <c r="F24" s="107">
        <v>0</v>
      </c>
      <c r="G24" s="107">
        <v>2749279</v>
      </c>
      <c r="H24" s="107">
        <v>2749279</v>
      </c>
      <c r="I24" s="107">
        <v>0</v>
      </c>
      <c r="J24" s="107">
        <v>0</v>
      </c>
    </row>
    <row r="25" spans="1:10">
      <c r="A25" s="106" t="s">
        <v>968</v>
      </c>
      <c r="B25" s="106" t="s">
        <v>969</v>
      </c>
      <c r="C25" s="106">
        <f t="shared" si="0"/>
        <v>1306110154</v>
      </c>
      <c r="D25" s="106" t="s">
        <v>970</v>
      </c>
      <c r="E25" s="107">
        <v>0</v>
      </c>
      <c r="F25" s="107">
        <v>0</v>
      </c>
      <c r="G25" s="107">
        <v>6004892</v>
      </c>
      <c r="H25" s="107">
        <v>5902570</v>
      </c>
      <c r="I25" s="107"/>
      <c r="J25" s="107">
        <v>0</v>
      </c>
    </row>
    <row r="26" spans="1:10">
      <c r="A26" s="106" t="s">
        <v>971</v>
      </c>
      <c r="B26" s="106" t="s">
        <v>972</v>
      </c>
      <c r="C26" s="106">
        <f t="shared" si="0"/>
        <v>1306110317</v>
      </c>
      <c r="D26" s="106" t="s">
        <v>973</v>
      </c>
      <c r="E26" s="107">
        <v>0</v>
      </c>
      <c r="F26" s="107">
        <v>0</v>
      </c>
      <c r="G26" s="107">
        <v>12537151</v>
      </c>
      <c r="H26" s="107">
        <v>12537151</v>
      </c>
      <c r="I26" s="107">
        <v>0</v>
      </c>
      <c r="J26" s="107">
        <v>0</v>
      </c>
    </row>
    <row r="27" spans="1:10">
      <c r="A27" s="106" t="s">
        <v>974</v>
      </c>
      <c r="B27" s="106" t="s">
        <v>975</v>
      </c>
      <c r="C27" s="106">
        <f t="shared" si="0"/>
        <v>1306110323</v>
      </c>
      <c r="D27" s="106" t="s">
        <v>976</v>
      </c>
      <c r="E27" s="107">
        <v>0</v>
      </c>
      <c r="F27" s="107">
        <v>0</v>
      </c>
      <c r="G27" s="107">
        <v>7124458</v>
      </c>
      <c r="H27" s="107">
        <v>7124458</v>
      </c>
      <c r="I27" s="107">
        <v>0</v>
      </c>
      <c r="J27" s="107">
        <v>0</v>
      </c>
    </row>
    <row r="28" spans="1:10">
      <c r="A28" s="106" t="s">
        <v>977</v>
      </c>
      <c r="B28" s="106" t="s">
        <v>978</v>
      </c>
      <c r="C28" s="106">
        <f t="shared" si="0"/>
        <v>1306110337</v>
      </c>
      <c r="D28" s="106" t="s">
        <v>979</v>
      </c>
      <c r="E28" s="107">
        <v>0</v>
      </c>
      <c r="F28" s="107">
        <v>0</v>
      </c>
      <c r="G28" s="107">
        <v>3044202</v>
      </c>
      <c r="H28" s="107">
        <v>3044202</v>
      </c>
      <c r="I28" s="107">
        <v>0</v>
      </c>
      <c r="J28" s="107">
        <v>0</v>
      </c>
    </row>
    <row r="29" spans="1:10">
      <c r="A29" s="106" t="s">
        <v>980</v>
      </c>
      <c r="B29" s="106" t="s">
        <v>981</v>
      </c>
      <c r="C29" s="106">
        <f t="shared" si="0"/>
        <v>1306110378</v>
      </c>
      <c r="D29" s="106" t="s">
        <v>982</v>
      </c>
      <c r="E29" s="107">
        <v>0</v>
      </c>
      <c r="F29" s="107">
        <v>0</v>
      </c>
      <c r="G29" s="107">
        <v>41426642</v>
      </c>
      <c r="H29" s="107">
        <v>41426643</v>
      </c>
      <c r="I29" s="107">
        <v>0</v>
      </c>
      <c r="J29" s="107">
        <v>1</v>
      </c>
    </row>
    <row r="30" spans="1:10">
      <c r="A30" s="106" t="s">
        <v>983</v>
      </c>
      <c r="B30" s="106" t="s">
        <v>984</v>
      </c>
      <c r="C30" s="106">
        <f t="shared" si="0"/>
        <v>1306110442</v>
      </c>
      <c r="D30" s="106" t="s">
        <v>985</v>
      </c>
      <c r="E30" s="107">
        <v>0</v>
      </c>
      <c r="F30" s="107">
        <v>0</v>
      </c>
      <c r="G30" s="107">
        <v>6072000</v>
      </c>
      <c r="H30" s="107">
        <v>4976400</v>
      </c>
      <c r="I30" s="107">
        <v>1095600</v>
      </c>
      <c r="J30" s="107">
        <v>0</v>
      </c>
    </row>
    <row r="31" spans="1:10">
      <c r="A31" s="106" t="s">
        <v>986</v>
      </c>
      <c r="B31" s="106" t="s">
        <v>987</v>
      </c>
      <c r="C31" s="106">
        <f t="shared" si="0"/>
        <v>1306110452</v>
      </c>
      <c r="D31" s="106" t="s">
        <v>988</v>
      </c>
      <c r="E31" s="107">
        <v>0</v>
      </c>
      <c r="F31" s="107">
        <v>0</v>
      </c>
      <c r="G31" s="107">
        <v>147656130</v>
      </c>
      <c r="H31" s="107">
        <v>147656127</v>
      </c>
      <c r="I31" s="107">
        <v>3</v>
      </c>
      <c r="J31" s="107">
        <v>0</v>
      </c>
    </row>
    <row r="32" spans="1:10">
      <c r="A32" s="106" t="s">
        <v>431</v>
      </c>
      <c r="B32" s="106" t="s">
        <v>989</v>
      </c>
      <c r="C32" s="106">
        <f t="shared" si="0"/>
        <v>1306110457</v>
      </c>
      <c r="D32" s="106" t="s">
        <v>990</v>
      </c>
      <c r="E32" s="107">
        <v>0</v>
      </c>
      <c r="F32" s="107">
        <v>0</v>
      </c>
      <c r="G32" s="107">
        <v>2945438</v>
      </c>
      <c r="H32" s="107">
        <v>2884991</v>
      </c>
      <c r="I32" s="107">
        <v>60447</v>
      </c>
      <c r="J32" s="107">
        <v>0</v>
      </c>
    </row>
    <row r="33" spans="1:10">
      <c r="A33" s="106" t="s">
        <v>532</v>
      </c>
      <c r="B33" s="106" t="s">
        <v>991</v>
      </c>
      <c r="C33" s="106">
        <f t="shared" si="0"/>
        <v>1306110459</v>
      </c>
      <c r="D33" s="106" t="s">
        <v>992</v>
      </c>
      <c r="E33" s="107">
        <v>0</v>
      </c>
      <c r="F33" s="107">
        <v>0</v>
      </c>
      <c r="G33" s="107">
        <v>23348647</v>
      </c>
      <c r="H33" s="107">
        <v>23348647</v>
      </c>
      <c r="I33" s="107">
        <v>0</v>
      </c>
      <c r="J33" s="107">
        <v>0</v>
      </c>
    </row>
    <row r="34" spans="1:10">
      <c r="A34" s="106" t="s">
        <v>556</v>
      </c>
      <c r="B34" s="106" t="s">
        <v>993</v>
      </c>
      <c r="C34" s="106">
        <f t="shared" si="0"/>
        <v>1306110460</v>
      </c>
      <c r="D34" s="106" t="s">
        <v>994</v>
      </c>
      <c r="E34" s="107">
        <v>0</v>
      </c>
      <c r="F34" s="107">
        <v>0</v>
      </c>
      <c r="G34" s="107">
        <v>26918012</v>
      </c>
      <c r="H34" s="107">
        <v>26918012</v>
      </c>
      <c r="I34" s="107">
        <v>0</v>
      </c>
      <c r="J34" s="107">
        <v>0</v>
      </c>
    </row>
    <row r="35" spans="1:10">
      <c r="A35" s="106" t="s">
        <v>535</v>
      </c>
      <c r="B35" s="106" t="s">
        <v>995</v>
      </c>
      <c r="C35" s="106">
        <f t="shared" si="0"/>
        <v>1306110461</v>
      </c>
      <c r="D35" s="106" t="s">
        <v>996</v>
      </c>
      <c r="E35" s="107">
        <v>0</v>
      </c>
      <c r="F35" s="107">
        <v>0</v>
      </c>
      <c r="G35" s="107">
        <v>30660429</v>
      </c>
      <c r="H35" s="107">
        <v>30660429</v>
      </c>
      <c r="I35" s="107">
        <v>0</v>
      </c>
      <c r="J35" s="107">
        <v>0</v>
      </c>
    </row>
    <row r="36" spans="1:10">
      <c r="A36" s="106" t="s">
        <v>537</v>
      </c>
      <c r="B36" s="106" t="s">
        <v>997</v>
      </c>
      <c r="C36" s="106">
        <f t="shared" si="0"/>
        <v>1306110462</v>
      </c>
      <c r="D36" s="106" t="s">
        <v>998</v>
      </c>
      <c r="E36" s="107">
        <v>0</v>
      </c>
      <c r="F36" s="107">
        <v>0</v>
      </c>
      <c r="G36" s="107">
        <v>10908021</v>
      </c>
      <c r="H36" s="107">
        <v>10908021</v>
      </c>
      <c r="I36" s="107">
        <v>0</v>
      </c>
      <c r="J36" s="107">
        <v>0</v>
      </c>
    </row>
    <row r="37" spans="1:10">
      <c r="A37" s="106" t="s">
        <v>538</v>
      </c>
      <c r="B37" s="106" t="s">
        <v>999</v>
      </c>
      <c r="C37" s="106">
        <f t="shared" si="0"/>
        <v>1306110463</v>
      </c>
      <c r="D37" s="106" t="s">
        <v>1000</v>
      </c>
      <c r="E37" s="107">
        <v>0</v>
      </c>
      <c r="F37" s="107">
        <v>0</v>
      </c>
      <c r="G37" s="107">
        <v>5815032</v>
      </c>
      <c r="H37" s="107">
        <v>5556862</v>
      </c>
      <c r="I37" s="107">
        <v>258170</v>
      </c>
      <c r="J37" s="107">
        <v>0</v>
      </c>
    </row>
    <row r="38" spans="1:10">
      <c r="A38" s="106" t="s">
        <v>539</v>
      </c>
      <c r="B38" s="106" t="s">
        <v>1001</v>
      </c>
      <c r="C38" s="106">
        <f t="shared" si="0"/>
        <v>1306110464</v>
      </c>
      <c r="D38" s="106" t="s">
        <v>1002</v>
      </c>
      <c r="E38" s="107">
        <v>0</v>
      </c>
      <c r="F38" s="107">
        <v>0</v>
      </c>
      <c r="G38" s="107">
        <v>4244748</v>
      </c>
      <c r="H38" s="107">
        <v>3930020</v>
      </c>
      <c r="I38" s="107">
        <v>314728</v>
      </c>
      <c r="J38" s="107">
        <v>0</v>
      </c>
    </row>
    <row r="39" spans="1:10">
      <c r="A39" s="106" t="s">
        <v>540</v>
      </c>
      <c r="B39" s="106" t="s">
        <v>1003</v>
      </c>
      <c r="C39" s="106">
        <f t="shared" si="0"/>
        <v>1306110465</v>
      </c>
      <c r="D39" s="106" t="s">
        <v>1004</v>
      </c>
      <c r="E39" s="107">
        <v>0</v>
      </c>
      <c r="F39" s="107">
        <v>0</v>
      </c>
      <c r="G39" s="107">
        <v>88621441</v>
      </c>
      <c r="H39" s="107">
        <v>86795478</v>
      </c>
      <c r="I39" s="107">
        <v>1825963</v>
      </c>
      <c r="J39" s="107">
        <v>0</v>
      </c>
    </row>
    <row r="40" spans="1:10">
      <c r="A40" s="106" t="s">
        <v>541</v>
      </c>
      <c r="B40" s="106" t="s">
        <v>1005</v>
      </c>
      <c r="C40" s="106">
        <f t="shared" si="0"/>
        <v>1306110466</v>
      </c>
      <c r="D40" s="106" t="s">
        <v>1006</v>
      </c>
      <c r="E40" s="107">
        <v>0</v>
      </c>
      <c r="F40" s="107">
        <v>0</v>
      </c>
      <c r="G40" s="107">
        <v>30318338</v>
      </c>
      <c r="H40" s="107">
        <v>30318338</v>
      </c>
      <c r="I40" s="107">
        <v>0</v>
      </c>
      <c r="J40" s="107">
        <v>0</v>
      </c>
    </row>
    <row r="41" spans="1:10">
      <c r="A41" s="106" t="s">
        <v>542</v>
      </c>
      <c r="B41" s="106" t="s">
        <v>1007</v>
      </c>
      <c r="C41" s="106">
        <f t="shared" si="0"/>
        <v>1306110467</v>
      </c>
      <c r="D41" s="106" t="s">
        <v>1008</v>
      </c>
      <c r="E41" s="107">
        <v>0</v>
      </c>
      <c r="F41" s="107">
        <v>0</v>
      </c>
      <c r="G41" s="107">
        <v>18279460</v>
      </c>
      <c r="H41" s="107">
        <v>17629855</v>
      </c>
      <c r="I41" s="107">
        <v>649605</v>
      </c>
      <c r="J41" s="107">
        <v>0</v>
      </c>
    </row>
    <row r="42" spans="1:10">
      <c r="A42" s="106" t="s">
        <v>543</v>
      </c>
      <c r="B42" s="106" t="s">
        <v>1009</v>
      </c>
      <c r="C42" s="106">
        <f t="shared" si="0"/>
        <v>1306110468</v>
      </c>
      <c r="D42" s="106" t="s">
        <v>1010</v>
      </c>
      <c r="E42" s="107">
        <v>0</v>
      </c>
      <c r="F42" s="107">
        <v>0</v>
      </c>
      <c r="G42" s="107">
        <v>15642122</v>
      </c>
      <c r="H42" s="107">
        <v>15642122</v>
      </c>
      <c r="I42" s="107">
        <v>0</v>
      </c>
      <c r="J42" s="107">
        <v>0</v>
      </c>
    </row>
    <row r="43" spans="1:10">
      <c r="A43" s="106" t="s">
        <v>544</v>
      </c>
      <c r="B43" s="106" t="s">
        <v>1011</v>
      </c>
      <c r="C43" s="106">
        <f t="shared" si="0"/>
        <v>1306110469</v>
      </c>
      <c r="D43" s="106" t="s">
        <v>1012</v>
      </c>
      <c r="E43" s="107">
        <v>0</v>
      </c>
      <c r="F43" s="107">
        <v>0</v>
      </c>
      <c r="G43" s="107">
        <v>32235073</v>
      </c>
      <c r="H43" s="107">
        <v>32235073</v>
      </c>
      <c r="I43" s="107">
        <v>0</v>
      </c>
      <c r="J43" s="107">
        <v>0</v>
      </c>
    </row>
    <row r="44" spans="1:10">
      <c r="A44" s="106" t="s">
        <v>545</v>
      </c>
      <c r="B44" s="106" t="s">
        <v>1013</v>
      </c>
      <c r="C44" s="106">
        <f t="shared" si="0"/>
        <v>1306110470</v>
      </c>
      <c r="D44" s="106" t="s">
        <v>1014</v>
      </c>
      <c r="E44" s="107">
        <v>0</v>
      </c>
      <c r="F44" s="107">
        <v>0</v>
      </c>
      <c r="G44" s="107">
        <v>17381442</v>
      </c>
      <c r="H44" s="107">
        <v>17381442</v>
      </c>
      <c r="I44" s="107">
        <v>0</v>
      </c>
      <c r="J44" s="107">
        <v>0</v>
      </c>
    </row>
    <row r="45" spans="1:10">
      <c r="A45" s="106" t="s">
        <v>531</v>
      </c>
      <c r="B45" s="106" t="s">
        <v>1015</v>
      </c>
      <c r="C45" s="106">
        <f t="shared" si="0"/>
        <v>1306110471</v>
      </c>
      <c r="D45" s="106" t="s">
        <v>1016</v>
      </c>
      <c r="E45" s="107">
        <v>0</v>
      </c>
      <c r="F45" s="107">
        <v>0</v>
      </c>
      <c r="G45" s="107">
        <v>15847493</v>
      </c>
      <c r="H45" s="107">
        <v>15847493</v>
      </c>
      <c r="I45" s="107">
        <v>0</v>
      </c>
      <c r="J45" s="107">
        <v>0</v>
      </c>
    </row>
    <row r="46" spans="1:10">
      <c r="A46" s="106" t="s">
        <v>551</v>
      </c>
      <c r="B46" s="106" t="s">
        <v>1017</v>
      </c>
      <c r="C46" s="106">
        <f t="shared" si="0"/>
        <v>1306110472</v>
      </c>
      <c r="D46" s="106" t="s">
        <v>1018</v>
      </c>
      <c r="E46" s="107">
        <v>0</v>
      </c>
      <c r="F46" s="107">
        <v>0</v>
      </c>
      <c r="G46" s="107">
        <v>6085903</v>
      </c>
      <c r="H46" s="107">
        <v>6010344</v>
      </c>
      <c r="I46" s="107">
        <v>75559</v>
      </c>
      <c r="J46" s="107">
        <v>0</v>
      </c>
    </row>
    <row r="47" spans="1:10">
      <c r="A47" s="106" t="s">
        <v>720</v>
      </c>
      <c r="B47" s="106" t="s">
        <v>1019</v>
      </c>
      <c r="C47" s="106">
        <f t="shared" si="0"/>
        <v>1306110474</v>
      </c>
      <c r="D47" s="106" t="s">
        <v>1020</v>
      </c>
      <c r="E47" s="107">
        <v>0</v>
      </c>
      <c r="F47" s="107">
        <v>0</v>
      </c>
      <c r="G47" s="107">
        <v>10357650</v>
      </c>
      <c r="H47" s="107">
        <v>10357650</v>
      </c>
      <c r="I47" s="107">
        <v>0</v>
      </c>
      <c r="J47" s="107">
        <v>0</v>
      </c>
    </row>
    <row r="48" spans="1:10">
      <c r="A48" s="106" t="s">
        <v>522</v>
      </c>
      <c r="B48" s="106" t="s">
        <v>1021</v>
      </c>
      <c r="C48" s="106">
        <f t="shared" si="0"/>
        <v>1306110475</v>
      </c>
      <c r="D48" s="106" t="s">
        <v>1022</v>
      </c>
      <c r="E48" s="107">
        <v>0</v>
      </c>
      <c r="F48" s="107">
        <v>0</v>
      </c>
      <c r="G48" s="107">
        <v>13478203</v>
      </c>
      <c r="H48" s="107">
        <v>13478203</v>
      </c>
      <c r="I48" s="107">
        <v>0</v>
      </c>
      <c r="J48" s="107">
        <v>0</v>
      </c>
    </row>
    <row r="49" spans="1:10">
      <c r="A49" s="106" t="s">
        <v>523</v>
      </c>
      <c r="B49" s="106" t="s">
        <v>1023</v>
      </c>
      <c r="C49" s="106">
        <f t="shared" si="0"/>
        <v>1306110476</v>
      </c>
      <c r="D49" s="106" t="s">
        <v>1024</v>
      </c>
      <c r="E49" s="107">
        <v>0</v>
      </c>
      <c r="F49" s="107">
        <v>0</v>
      </c>
      <c r="G49" s="107">
        <v>20404568</v>
      </c>
      <c r="H49" s="107">
        <v>20404568</v>
      </c>
      <c r="I49" s="107">
        <v>0</v>
      </c>
      <c r="J49" s="107">
        <v>0</v>
      </c>
    </row>
    <row r="50" spans="1:10">
      <c r="A50" s="106" t="s">
        <v>524</v>
      </c>
      <c r="B50" s="106" t="s">
        <v>1025</v>
      </c>
      <c r="C50" s="106">
        <f t="shared" si="0"/>
        <v>1306110477</v>
      </c>
      <c r="D50" s="106" t="s">
        <v>1026</v>
      </c>
      <c r="E50" s="107">
        <v>0</v>
      </c>
      <c r="F50" s="107">
        <v>0</v>
      </c>
      <c r="G50" s="107">
        <v>8930569</v>
      </c>
      <c r="H50" s="107">
        <v>8846089</v>
      </c>
      <c r="I50" s="107">
        <v>84480</v>
      </c>
      <c r="J50" s="107">
        <v>0</v>
      </c>
    </row>
    <row r="51" spans="1:10">
      <c r="A51" s="106" t="s">
        <v>528</v>
      </c>
      <c r="B51" s="106" t="s">
        <v>1027</v>
      </c>
      <c r="C51" s="106">
        <f t="shared" si="0"/>
        <v>1306110479</v>
      </c>
      <c r="D51" s="106" t="s">
        <v>1028</v>
      </c>
      <c r="E51" s="107">
        <v>0</v>
      </c>
      <c r="F51" s="107">
        <v>0</v>
      </c>
      <c r="G51" s="107">
        <v>11895640</v>
      </c>
      <c r="H51" s="107">
        <v>8019298</v>
      </c>
      <c r="I51" s="107">
        <v>3876342</v>
      </c>
      <c r="J51" s="107">
        <v>0</v>
      </c>
    </row>
    <row r="52" spans="1:10">
      <c r="A52" s="106" t="s">
        <v>529</v>
      </c>
      <c r="B52" s="106" t="s">
        <v>1029</v>
      </c>
      <c r="C52" s="106">
        <f t="shared" si="0"/>
        <v>1306110480</v>
      </c>
      <c r="D52" s="106" t="s">
        <v>1030</v>
      </c>
      <c r="E52" s="107">
        <v>0</v>
      </c>
      <c r="F52" s="107">
        <v>0</v>
      </c>
      <c r="G52" s="107">
        <v>24299345</v>
      </c>
      <c r="H52" s="107">
        <v>24299345</v>
      </c>
      <c r="I52" s="107">
        <v>0</v>
      </c>
      <c r="J52" s="107">
        <v>0</v>
      </c>
    </row>
    <row r="53" spans="1:10">
      <c r="A53" s="106" t="s">
        <v>554</v>
      </c>
      <c r="B53" s="106" t="s">
        <v>1031</v>
      </c>
      <c r="C53" s="106">
        <f t="shared" si="0"/>
        <v>1306110481</v>
      </c>
      <c r="D53" s="106" t="s">
        <v>1032</v>
      </c>
      <c r="E53" s="107">
        <v>0</v>
      </c>
      <c r="F53" s="107">
        <v>0</v>
      </c>
      <c r="G53" s="107">
        <v>9564646</v>
      </c>
      <c r="H53" s="107">
        <v>9564646</v>
      </c>
      <c r="I53" s="107">
        <v>-138006</v>
      </c>
      <c r="J53" s="107">
        <v>0</v>
      </c>
    </row>
    <row r="54" spans="1:10">
      <c r="A54" s="106" t="s">
        <v>555</v>
      </c>
      <c r="B54" s="106" t="s">
        <v>1033</v>
      </c>
      <c r="C54" s="106">
        <f t="shared" si="0"/>
        <v>1306110482</v>
      </c>
      <c r="D54" s="106" t="s">
        <v>1034</v>
      </c>
      <c r="E54" s="107">
        <v>0</v>
      </c>
      <c r="F54" s="107">
        <v>0</v>
      </c>
      <c r="G54" s="107">
        <v>16831140</v>
      </c>
      <c r="H54" s="107">
        <v>16831140</v>
      </c>
      <c r="I54" s="107">
        <v>0</v>
      </c>
      <c r="J54" s="107">
        <v>0</v>
      </c>
    </row>
    <row r="55" spans="1:10">
      <c r="A55" s="106" t="s">
        <v>560</v>
      </c>
      <c r="B55" s="106" t="s">
        <v>1035</v>
      </c>
      <c r="C55" s="106">
        <f t="shared" si="0"/>
        <v>1306110483</v>
      </c>
      <c r="D55" s="106" t="s">
        <v>1036</v>
      </c>
      <c r="E55" s="107">
        <v>0</v>
      </c>
      <c r="F55" s="107">
        <v>0</v>
      </c>
      <c r="G55" s="107">
        <v>5818702</v>
      </c>
      <c r="H55" s="107">
        <v>5520656</v>
      </c>
      <c r="I55" s="107">
        <v>298046</v>
      </c>
      <c r="J55" s="107">
        <v>0</v>
      </c>
    </row>
    <row r="56" spans="1:10">
      <c r="A56" s="106" t="s">
        <v>561</v>
      </c>
      <c r="B56" s="106" t="s">
        <v>1037</v>
      </c>
      <c r="C56" s="106">
        <f t="shared" si="0"/>
        <v>1306110484</v>
      </c>
      <c r="D56" s="106" t="s">
        <v>1038</v>
      </c>
      <c r="E56" s="107">
        <v>0</v>
      </c>
      <c r="F56" s="107">
        <v>0</v>
      </c>
      <c r="G56" s="107">
        <v>20190702</v>
      </c>
      <c r="H56" s="107">
        <v>20014967</v>
      </c>
      <c r="I56" s="107">
        <v>175735</v>
      </c>
      <c r="J56" s="107">
        <v>0</v>
      </c>
    </row>
    <row r="57" spans="1:10">
      <c r="A57" s="106" t="s">
        <v>563</v>
      </c>
      <c r="B57" s="106" t="s">
        <v>1039</v>
      </c>
      <c r="C57" s="106">
        <f t="shared" si="0"/>
        <v>1306110486</v>
      </c>
      <c r="D57" s="106" t="s">
        <v>1040</v>
      </c>
      <c r="E57" s="107">
        <v>0</v>
      </c>
      <c r="F57" s="107">
        <v>0</v>
      </c>
      <c r="G57" s="107">
        <v>7781702</v>
      </c>
      <c r="H57" s="107">
        <v>8252250</v>
      </c>
      <c r="I57" s="107">
        <v>0</v>
      </c>
      <c r="J57" s="107">
        <v>470548</v>
      </c>
    </row>
    <row r="58" spans="1:10">
      <c r="A58" s="106" t="s">
        <v>564</v>
      </c>
      <c r="B58" s="106" t="s">
        <v>1041</v>
      </c>
      <c r="C58" s="106">
        <f t="shared" si="0"/>
        <v>1306110487</v>
      </c>
      <c r="D58" s="106" t="s">
        <v>1042</v>
      </c>
      <c r="E58" s="107">
        <v>0</v>
      </c>
      <c r="F58" s="107">
        <v>0</v>
      </c>
      <c r="G58" s="107">
        <v>26081541</v>
      </c>
      <c r="H58" s="107">
        <v>21215817</v>
      </c>
      <c r="I58" s="107">
        <v>4865724</v>
      </c>
      <c r="J58" s="107">
        <v>0</v>
      </c>
    </row>
    <row r="59" spans="1:10">
      <c r="A59" s="106" t="s">
        <v>565</v>
      </c>
      <c r="B59" s="106" t="s">
        <v>1043</v>
      </c>
      <c r="C59" s="106">
        <f t="shared" si="0"/>
        <v>1306110488</v>
      </c>
      <c r="D59" s="106" t="s">
        <v>1044</v>
      </c>
      <c r="E59" s="107">
        <v>0</v>
      </c>
      <c r="F59" s="107">
        <v>0</v>
      </c>
      <c r="G59" s="107">
        <v>17054049</v>
      </c>
      <c r="H59" s="107">
        <v>17054049</v>
      </c>
      <c r="I59" s="107">
        <v>0</v>
      </c>
      <c r="J59" s="107">
        <v>0</v>
      </c>
    </row>
    <row r="60" spans="1:10">
      <c r="A60" s="106" t="s">
        <v>567</v>
      </c>
      <c r="B60" s="106" t="s">
        <v>1045</v>
      </c>
      <c r="C60" s="106">
        <f t="shared" si="0"/>
        <v>1306110489</v>
      </c>
      <c r="D60" s="106" t="s">
        <v>1046</v>
      </c>
      <c r="E60" s="107">
        <v>0</v>
      </c>
      <c r="F60" s="107">
        <v>0</v>
      </c>
      <c r="G60" s="107">
        <v>9935931</v>
      </c>
      <c r="H60" s="107">
        <v>9935931</v>
      </c>
      <c r="I60" s="107">
        <v>0</v>
      </c>
      <c r="J60" s="107">
        <v>0</v>
      </c>
    </row>
    <row r="61" spans="1:10">
      <c r="A61" s="106" t="s">
        <v>570</v>
      </c>
      <c r="B61" s="106" t="s">
        <v>1047</v>
      </c>
      <c r="C61" s="106">
        <f t="shared" si="0"/>
        <v>1306110490</v>
      </c>
      <c r="D61" s="106" t="s">
        <v>1048</v>
      </c>
      <c r="E61" s="107">
        <v>0</v>
      </c>
      <c r="F61" s="107">
        <v>0</v>
      </c>
      <c r="G61" s="107">
        <v>32182632</v>
      </c>
      <c r="H61" s="107">
        <v>32182632</v>
      </c>
      <c r="I61" s="107">
        <v>0</v>
      </c>
      <c r="J61" s="107">
        <v>0</v>
      </c>
    </row>
    <row r="62" spans="1:10">
      <c r="A62" s="106" t="s">
        <v>559</v>
      </c>
      <c r="B62" s="106" t="s">
        <v>1049</v>
      </c>
      <c r="C62" s="106">
        <f t="shared" si="0"/>
        <v>1306110491</v>
      </c>
      <c r="D62" s="106" t="s">
        <v>1050</v>
      </c>
      <c r="E62" s="107">
        <v>0</v>
      </c>
      <c r="F62" s="107">
        <v>0</v>
      </c>
      <c r="G62" s="107">
        <v>15299629</v>
      </c>
      <c r="H62" s="107">
        <v>15299629</v>
      </c>
      <c r="I62" s="107">
        <v>0</v>
      </c>
      <c r="J62" s="107">
        <v>0</v>
      </c>
    </row>
    <row r="63" spans="1:10">
      <c r="A63" s="106" t="s">
        <v>571</v>
      </c>
      <c r="B63" s="106" t="s">
        <v>1051</v>
      </c>
      <c r="C63" s="106">
        <f t="shared" si="0"/>
        <v>1306110492</v>
      </c>
      <c r="D63" s="106" t="s">
        <v>1052</v>
      </c>
      <c r="E63" s="107">
        <v>0</v>
      </c>
      <c r="F63" s="107">
        <v>0</v>
      </c>
      <c r="G63" s="107">
        <v>11417198</v>
      </c>
      <c r="H63" s="107">
        <v>11082321</v>
      </c>
      <c r="I63" s="107">
        <v>334877</v>
      </c>
      <c r="J63" s="107">
        <v>0</v>
      </c>
    </row>
    <row r="64" spans="1:10">
      <c r="A64" s="106" t="s">
        <v>572</v>
      </c>
      <c r="B64" s="106" t="s">
        <v>1053</v>
      </c>
      <c r="C64" s="106">
        <f t="shared" si="0"/>
        <v>1306110493</v>
      </c>
      <c r="D64" s="106" t="s">
        <v>1054</v>
      </c>
      <c r="E64" s="107">
        <v>0</v>
      </c>
      <c r="F64" s="107">
        <v>0</v>
      </c>
      <c r="G64" s="107">
        <v>23324065</v>
      </c>
      <c r="H64" s="107">
        <v>23324065</v>
      </c>
      <c r="I64" s="107">
        <v>0</v>
      </c>
      <c r="J64" s="107">
        <v>0</v>
      </c>
    </row>
    <row r="65" spans="1:10">
      <c r="A65" s="106" t="s">
        <v>549</v>
      </c>
      <c r="B65" s="106" t="s">
        <v>1055</v>
      </c>
      <c r="C65" s="106">
        <f t="shared" si="0"/>
        <v>1306110495</v>
      </c>
      <c r="D65" s="106" t="s">
        <v>1056</v>
      </c>
      <c r="E65" s="107">
        <v>0</v>
      </c>
      <c r="F65" s="107">
        <v>0</v>
      </c>
      <c r="G65" s="107">
        <v>12743962</v>
      </c>
      <c r="H65" s="107">
        <v>12737132</v>
      </c>
      <c r="I65" s="107">
        <v>6830</v>
      </c>
      <c r="J65" s="107">
        <v>0</v>
      </c>
    </row>
    <row r="66" spans="1:10">
      <c r="A66" s="106" t="s">
        <v>527</v>
      </c>
      <c r="B66" s="106" t="s">
        <v>1057</v>
      </c>
      <c r="C66" s="106">
        <f t="shared" si="0"/>
        <v>1306110497</v>
      </c>
      <c r="D66" s="106" t="s">
        <v>1058</v>
      </c>
      <c r="E66" s="107">
        <v>0</v>
      </c>
      <c r="F66" s="107">
        <v>0</v>
      </c>
      <c r="G66" s="107">
        <v>35490065</v>
      </c>
      <c r="H66" s="107">
        <v>34167847</v>
      </c>
      <c r="I66" s="107">
        <v>1322218</v>
      </c>
      <c r="J66" s="107">
        <v>0</v>
      </c>
    </row>
    <row r="67" spans="1:10">
      <c r="A67" s="106" t="s">
        <v>550</v>
      </c>
      <c r="B67" s="106" t="s">
        <v>1059</v>
      </c>
      <c r="C67" s="106">
        <f t="shared" si="0"/>
        <v>1306110498</v>
      </c>
      <c r="D67" s="106" t="s">
        <v>1060</v>
      </c>
      <c r="E67" s="107">
        <v>0</v>
      </c>
      <c r="F67" s="107">
        <v>0</v>
      </c>
      <c r="G67" s="107">
        <v>6343647</v>
      </c>
      <c r="H67" s="107">
        <v>6343647</v>
      </c>
      <c r="I67" s="107">
        <v>0</v>
      </c>
      <c r="J67" s="107">
        <v>0</v>
      </c>
    </row>
    <row r="68" spans="1:10">
      <c r="A68" s="106" t="s">
        <v>547</v>
      </c>
      <c r="B68" s="106" t="s">
        <v>1061</v>
      </c>
      <c r="C68" s="106">
        <f t="shared" si="0"/>
        <v>1306110499</v>
      </c>
      <c r="D68" s="106" t="s">
        <v>1062</v>
      </c>
      <c r="E68" s="107">
        <v>0</v>
      </c>
      <c r="F68" s="107">
        <v>0</v>
      </c>
      <c r="G68" s="107">
        <v>32094946</v>
      </c>
      <c r="H68" s="107">
        <v>32094946</v>
      </c>
      <c r="I68" s="107">
        <v>0</v>
      </c>
      <c r="J68" s="107">
        <v>0</v>
      </c>
    </row>
    <row r="69" spans="1:10">
      <c r="A69" s="106" t="s">
        <v>558</v>
      </c>
      <c r="B69" s="106" t="s">
        <v>1063</v>
      </c>
      <c r="C69" s="106">
        <f t="shared" si="0"/>
        <v>1306110500</v>
      </c>
      <c r="D69" s="106" t="s">
        <v>1064</v>
      </c>
      <c r="E69" s="107">
        <v>0</v>
      </c>
      <c r="F69" s="107">
        <v>0</v>
      </c>
      <c r="G69" s="107">
        <v>21424167</v>
      </c>
      <c r="H69" s="107">
        <v>21649539</v>
      </c>
      <c r="I69" s="107">
        <v>0</v>
      </c>
      <c r="J69" s="107">
        <v>225372</v>
      </c>
    </row>
    <row r="70" spans="1:10">
      <c r="A70" s="106" t="s">
        <v>568</v>
      </c>
      <c r="B70" s="106" t="s">
        <v>1065</v>
      </c>
      <c r="C70" s="106">
        <f t="shared" si="0"/>
        <v>1306110501</v>
      </c>
      <c r="D70" s="106" t="s">
        <v>1066</v>
      </c>
      <c r="E70" s="107">
        <v>0</v>
      </c>
      <c r="F70" s="107">
        <v>0</v>
      </c>
      <c r="G70" s="107">
        <v>17209869</v>
      </c>
      <c r="H70" s="107">
        <v>17209869</v>
      </c>
      <c r="I70" s="107">
        <v>0</v>
      </c>
      <c r="J70" s="107">
        <v>0</v>
      </c>
    </row>
    <row r="71" spans="1:10">
      <c r="A71" s="106" t="s">
        <v>557</v>
      </c>
      <c r="B71" s="106" t="s">
        <v>1067</v>
      </c>
      <c r="C71" s="106">
        <f t="shared" si="0"/>
        <v>1306110502</v>
      </c>
      <c r="D71" s="106" t="s">
        <v>1068</v>
      </c>
      <c r="E71" s="107">
        <v>0</v>
      </c>
      <c r="F71" s="107">
        <v>0</v>
      </c>
      <c r="G71" s="107">
        <v>81861838</v>
      </c>
      <c r="H71" s="107">
        <v>80958932</v>
      </c>
      <c r="I71" s="107">
        <v>902906</v>
      </c>
      <c r="J71" s="107">
        <v>0</v>
      </c>
    </row>
    <row r="72" spans="1:10">
      <c r="A72" s="106" t="s">
        <v>533</v>
      </c>
      <c r="B72" s="106" t="s">
        <v>1069</v>
      </c>
      <c r="C72" s="106">
        <f t="shared" si="0"/>
        <v>1306110503</v>
      </c>
      <c r="D72" s="106" t="s">
        <v>1070</v>
      </c>
      <c r="E72" s="107">
        <v>0</v>
      </c>
      <c r="F72" s="107">
        <v>0</v>
      </c>
      <c r="G72" s="107">
        <v>127479224</v>
      </c>
      <c r="H72" s="107">
        <v>125089067</v>
      </c>
      <c r="I72" s="107">
        <v>2390157</v>
      </c>
      <c r="J72" s="107">
        <v>0</v>
      </c>
    </row>
    <row r="73" spans="1:10">
      <c r="A73" s="106" t="s">
        <v>68</v>
      </c>
      <c r="B73" s="106" t="s">
        <v>1071</v>
      </c>
      <c r="C73" s="106">
        <f t="shared" si="0"/>
        <v>1306110504</v>
      </c>
      <c r="D73" s="106" t="s">
        <v>1072</v>
      </c>
      <c r="E73" s="107">
        <v>0</v>
      </c>
      <c r="F73" s="107">
        <v>0</v>
      </c>
      <c r="G73" s="107">
        <v>6384366</v>
      </c>
      <c r="H73" s="107">
        <v>6384366</v>
      </c>
      <c r="I73" s="107">
        <v>0</v>
      </c>
      <c r="J73" s="107">
        <v>0</v>
      </c>
    </row>
    <row r="74" spans="1:10">
      <c r="A74" s="106" t="s">
        <v>70</v>
      </c>
      <c r="B74" s="106" t="s">
        <v>1073</v>
      </c>
      <c r="C74" s="106">
        <f t="shared" si="0"/>
        <v>1306110506</v>
      </c>
      <c r="D74" s="106" t="s">
        <v>1074</v>
      </c>
      <c r="E74" s="107">
        <v>0</v>
      </c>
      <c r="F74" s="107">
        <v>0</v>
      </c>
      <c r="G74" s="107">
        <v>2911658</v>
      </c>
      <c r="H74" s="107">
        <v>2911658</v>
      </c>
      <c r="I74" s="107">
        <v>0</v>
      </c>
      <c r="J74" s="107">
        <v>0</v>
      </c>
    </row>
    <row r="75" spans="1:10">
      <c r="A75" s="106" t="s">
        <v>71</v>
      </c>
      <c r="B75" s="106" t="s">
        <v>1075</v>
      </c>
      <c r="C75" s="106">
        <f t="shared" si="0"/>
        <v>1306110507</v>
      </c>
      <c r="D75" s="106" t="s">
        <v>1076</v>
      </c>
      <c r="E75" s="107">
        <v>0</v>
      </c>
      <c r="F75" s="107">
        <v>0</v>
      </c>
      <c r="G75" s="107">
        <v>7082246</v>
      </c>
      <c r="H75" s="107">
        <v>7082246</v>
      </c>
      <c r="I75" s="107">
        <v>0</v>
      </c>
      <c r="J75" s="107">
        <v>0</v>
      </c>
    </row>
    <row r="76" spans="1:10">
      <c r="A76" s="106" t="s">
        <v>72</v>
      </c>
      <c r="B76" s="106" t="s">
        <v>1077</v>
      </c>
      <c r="C76" s="106">
        <f t="shared" si="0"/>
        <v>1306110508</v>
      </c>
      <c r="D76" s="106" t="s">
        <v>1078</v>
      </c>
      <c r="E76" s="107">
        <v>0</v>
      </c>
      <c r="F76" s="107">
        <v>0</v>
      </c>
      <c r="G76" s="107">
        <v>14491562</v>
      </c>
      <c r="H76" s="107">
        <v>14491562</v>
      </c>
      <c r="I76" s="107">
        <v>0</v>
      </c>
      <c r="J76" s="107">
        <v>0</v>
      </c>
    </row>
    <row r="77" spans="1:10">
      <c r="A77" s="106" t="s">
        <v>73</v>
      </c>
      <c r="B77" s="106" t="s">
        <v>1079</v>
      </c>
      <c r="C77" s="106">
        <f t="shared" ref="C77:C140" si="1">VALUE(B77)</f>
        <v>1306110509</v>
      </c>
      <c r="D77" s="106" t="s">
        <v>1080</v>
      </c>
      <c r="E77" s="107">
        <v>0</v>
      </c>
      <c r="F77" s="107">
        <v>0</v>
      </c>
      <c r="G77" s="107">
        <v>3997169</v>
      </c>
      <c r="H77" s="107">
        <v>3996809</v>
      </c>
      <c r="I77" s="107">
        <v>360</v>
      </c>
      <c r="J77" s="107">
        <v>0</v>
      </c>
    </row>
    <row r="78" spans="1:10">
      <c r="A78" s="106" t="s">
        <v>74</v>
      </c>
      <c r="B78" s="106" t="s">
        <v>1081</v>
      </c>
      <c r="C78" s="106">
        <f t="shared" si="1"/>
        <v>1306110510</v>
      </c>
      <c r="D78" s="106" t="s">
        <v>1082</v>
      </c>
      <c r="E78" s="107">
        <v>0</v>
      </c>
      <c r="F78" s="107">
        <v>0</v>
      </c>
      <c r="G78" s="107">
        <v>5321709</v>
      </c>
      <c r="H78" s="107">
        <v>5321709</v>
      </c>
      <c r="I78" s="107">
        <v>0</v>
      </c>
      <c r="J78" s="107">
        <v>0</v>
      </c>
    </row>
    <row r="79" spans="1:10">
      <c r="A79" s="106" t="s">
        <v>1</v>
      </c>
      <c r="B79" s="106" t="s">
        <v>1083</v>
      </c>
      <c r="C79" s="106">
        <f t="shared" si="1"/>
        <v>1306110511</v>
      </c>
      <c r="D79" s="106" t="s">
        <v>1084</v>
      </c>
      <c r="E79" s="107">
        <v>0</v>
      </c>
      <c r="F79" s="107">
        <v>0</v>
      </c>
      <c r="G79" s="107">
        <v>3041988</v>
      </c>
      <c r="H79" s="107">
        <v>3041988</v>
      </c>
      <c r="I79" s="107">
        <v>0</v>
      </c>
      <c r="J79" s="107">
        <v>0</v>
      </c>
    </row>
    <row r="80" spans="1:10">
      <c r="A80" s="106" t="s">
        <v>75</v>
      </c>
      <c r="B80" s="106" t="s">
        <v>1085</v>
      </c>
      <c r="C80" s="106">
        <f t="shared" si="1"/>
        <v>1306110512</v>
      </c>
      <c r="D80" s="106" t="s">
        <v>1086</v>
      </c>
      <c r="E80" s="107">
        <v>0</v>
      </c>
      <c r="F80" s="107">
        <v>0</v>
      </c>
      <c r="G80" s="107">
        <v>3576242</v>
      </c>
      <c r="H80" s="107">
        <v>3576242</v>
      </c>
      <c r="I80" s="107">
        <v>0</v>
      </c>
      <c r="J80" s="107">
        <v>0</v>
      </c>
    </row>
    <row r="81" spans="1:10">
      <c r="A81" s="106" t="s">
        <v>77</v>
      </c>
      <c r="B81" s="106" t="s">
        <v>1087</v>
      </c>
      <c r="C81" s="106">
        <f t="shared" si="1"/>
        <v>1306110513</v>
      </c>
      <c r="D81" s="106" t="s">
        <v>1088</v>
      </c>
      <c r="E81" s="107">
        <v>0</v>
      </c>
      <c r="F81" s="107">
        <v>0</v>
      </c>
      <c r="G81" s="107">
        <v>4139026</v>
      </c>
      <c r="H81" s="107">
        <v>3903428</v>
      </c>
      <c r="I81" s="107">
        <v>235598</v>
      </c>
      <c r="J81" s="107">
        <v>0</v>
      </c>
    </row>
    <row r="82" spans="1:10">
      <c r="A82" s="106" t="s">
        <v>78</v>
      </c>
      <c r="B82" s="106" t="s">
        <v>1089</v>
      </c>
      <c r="C82" s="106">
        <f t="shared" si="1"/>
        <v>1306110514</v>
      </c>
      <c r="D82" s="106" t="s">
        <v>1090</v>
      </c>
      <c r="E82" s="107">
        <v>0</v>
      </c>
      <c r="F82" s="107">
        <v>0</v>
      </c>
      <c r="G82" s="107">
        <v>4206903</v>
      </c>
      <c r="H82" s="107">
        <v>4131344</v>
      </c>
      <c r="I82" s="107">
        <v>75559</v>
      </c>
      <c r="J82" s="107">
        <v>0</v>
      </c>
    </row>
    <row r="83" spans="1:10">
      <c r="A83" s="106" t="s">
        <v>80</v>
      </c>
      <c r="B83" s="106" t="s">
        <v>1091</v>
      </c>
      <c r="C83" s="106">
        <f t="shared" si="1"/>
        <v>1306110516</v>
      </c>
      <c r="D83" s="106" t="s">
        <v>1092</v>
      </c>
      <c r="E83" s="107">
        <v>0</v>
      </c>
      <c r="F83" s="107">
        <v>0</v>
      </c>
      <c r="G83" s="107">
        <v>2770861</v>
      </c>
      <c r="H83" s="107">
        <v>2589520</v>
      </c>
      <c r="I83" s="107">
        <v>181341</v>
      </c>
      <c r="J83" s="107">
        <v>0</v>
      </c>
    </row>
    <row r="84" spans="1:10">
      <c r="A84" s="106" t="s">
        <v>81</v>
      </c>
      <c r="B84" s="106" t="s">
        <v>1093</v>
      </c>
      <c r="C84" s="106">
        <f t="shared" si="1"/>
        <v>1306110517</v>
      </c>
      <c r="D84" s="106" t="s">
        <v>1094</v>
      </c>
      <c r="E84" s="107">
        <v>0</v>
      </c>
      <c r="F84" s="107">
        <v>0</v>
      </c>
      <c r="G84" s="107">
        <v>4074619</v>
      </c>
      <c r="H84" s="107">
        <v>4074619</v>
      </c>
      <c r="I84" s="107">
        <v>0</v>
      </c>
      <c r="J84" s="107">
        <v>0</v>
      </c>
    </row>
    <row r="85" spans="1:10">
      <c r="A85" s="106" t="s">
        <v>82</v>
      </c>
      <c r="B85" s="106" t="s">
        <v>1095</v>
      </c>
      <c r="C85" s="106">
        <f t="shared" si="1"/>
        <v>1306110518</v>
      </c>
      <c r="D85" s="106" t="s">
        <v>996</v>
      </c>
      <c r="E85" s="107">
        <v>0</v>
      </c>
      <c r="F85" s="107">
        <v>0</v>
      </c>
      <c r="G85" s="107">
        <v>2703003</v>
      </c>
      <c r="H85" s="107">
        <v>2703003</v>
      </c>
      <c r="I85" s="107">
        <v>0</v>
      </c>
      <c r="J85" s="107">
        <v>0</v>
      </c>
    </row>
    <row r="86" spans="1:10">
      <c r="A86" s="106" t="s">
        <v>84</v>
      </c>
      <c r="B86" s="106" t="s">
        <v>1096</v>
      </c>
      <c r="C86" s="106">
        <f t="shared" si="1"/>
        <v>1306110520</v>
      </c>
      <c r="D86" s="106" t="s">
        <v>1097</v>
      </c>
      <c r="E86" s="107">
        <v>0</v>
      </c>
      <c r="F86" s="107">
        <v>0</v>
      </c>
      <c r="G86" s="107">
        <v>5292113</v>
      </c>
      <c r="H86" s="107">
        <v>5292113</v>
      </c>
      <c r="I86" s="107">
        <v>0</v>
      </c>
      <c r="J86" s="107">
        <v>0</v>
      </c>
    </row>
    <row r="87" spans="1:10">
      <c r="A87" s="106" t="s">
        <v>88</v>
      </c>
      <c r="B87" s="106" t="s">
        <v>1098</v>
      </c>
      <c r="C87" s="106">
        <f t="shared" si="1"/>
        <v>1306110522</v>
      </c>
      <c r="D87" s="106" t="s">
        <v>1099</v>
      </c>
      <c r="E87" s="107">
        <v>0</v>
      </c>
      <c r="F87" s="107">
        <v>0</v>
      </c>
      <c r="G87" s="107">
        <v>4970452</v>
      </c>
      <c r="H87" s="107">
        <v>4970452</v>
      </c>
      <c r="I87" s="107">
        <v>0</v>
      </c>
      <c r="J87" s="107">
        <v>0</v>
      </c>
    </row>
    <row r="88" spans="1:10">
      <c r="A88" s="106" t="s">
        <v>89</v>
      </c>
      <c r="B88" s="106" t="s">
        <v>1100</v>
      </c>
      <c r="C88" s="106">
        <f t="shared" si="1"/>
        <v>1306110523</v>
      </c>
      <c r="D88" s="106" t="s">
        <v>1101</v>
      </c>
      <c r="E88" s="107">
        <v>0</v>
      </c>
      <c r="F88" s="107">
        <v>0</v>
      </c>
      <c r="G88" s="107">
        <v>5371231</v>
      </c>
      <c r="H88" s="107">
        <v>5259988</v>
      </c>
      <c r="I88" s="107">
        <v>111243</v>
      </c>
      <c r="J88" s="107">
        <v>0</v>
      </c>
    </row>
    <row r="89" spans="1:10">
      <c r="A89" s="106" t="s">
        <v>90</v>
      </c>
      <c r="B89" s="106" t="s">
        <v>1102</v>
      </c>
      <c r="C89" s="106">
        <f t="shared" si="1"/>
        <v>1306110524</v>
      </c>
      <c r="D89" s="106" t="s">
        <v>1103</v>
      </c>
      <c r="E89" s="107">
        <v>0</v>
      </c>
      <c r="F89" s="107">
        <v>0</v>
      </c>
      <c r="G89" s="107">
        <v>7034998</v>
      </c>
      <c r="H89" s="107">
        <v>7034998</v>
      </c>
      <c r="I89" s="107">
        <v>0</v>
      </c>
      <c r="J89" s="107">
        <v>0</v>
      </c>
    </row>
    <row r="90" spans="1:10">
      <c r="A90" s="106" t="s">
        <v>92</v>
      </c>
      <c r="B90" s="106" t="s">
        <v>1104</v>
      </c>
      <c r="C90" s="106">
        <f t="shared" si="1"/>
        <v>1306110526</v>
      </c>
      <c r="D90" s="106" t="s">
        <v>1105</v>
      </c>
      <c r="E90" s="107">
        <v>0</v>
      </c>
      <c r="F90" s="107">
        <v>0</v>
      </c>
      <c r="G90" s="107">
        <v>6011711</v>
      </c>
      <c r="H90" s="107">
        <v>6011711</v>
      </c>
      <c r="I90" s="107">
        <v>0</v>
      </c>
      <c r="J90" s="107">
        <v>0</v>
      </c>
    </row>
    <row r="91" spans="1:10">
      <c r="A91" s="106" t="s">
        <v>94</v>
      </c>
      <c r="B91" s="106" t="s">
        <v>1106</v>
      </c>
      <c r="C91" s="106">
        <f t="shared" si="1"/>
        <v>1306110528</v>
      </c>
      <c r="D91" s="106" t="s">
        <v>1107</v>
      </c>
      <c r="E91" s="107">
        <v>0</v>
      </c>
      <c r="F91" s="107">
        <v>0</v>
      </c>
      <c r="G91" s="107">
        <v>3296520</v>
      </c>
      <c r="H91" s="107">
        <v>3296520</v>
      </c>
      <c r="I91" s="107">
        <v>0</v>
      </c>
      <c r="J91" s="107">
        <v>0</v>
      </c>
    </row>
    <row r="92" spans="1:10">
      <c r="A92" s="106" t="s">
        <v>96</v>
      </c>
      <c r="B92" s="106" t="s">
        <v>1108</v>
      </c>
      <c r="C92" s="106">
        <f t="shared" si="1"/>
        <v>1306110530</v>
      </c>
      <c r="D92" s="106" t="s">
        <v>1109</v>
      </c>
      <c r="E92" s="107">
        <v>0</v>
      </c>
      <c r="F92" s="107">
        <v>0</v>
      </c>
      <c r="G92" s="107">
        <v>1792439</v>
      </c>
      <c r="H92" s="107">
        <v>1792439</v>
      </c>
      <c r="I92" s="107">
        <v>0</v>
      </c>
      <c r="J92" s="107">
        <v>0</v>
      </c>
    </row>
    <row r="93" spans="1:10">
      <c r="A93" s="106" t="s">
        <v>100</v>
      </c>
      <c r="B93" s="106" t="s">
        <v>1110</v>
      </c>
      <c r="C93" s="106">
        <f t="shared" si="1"/>
        <v>1306110533</v>
      </c>
      <c r="D93" s="106" t="s">
        <v>1111</v>
      </c>
      <c r="E93" s="107">
        <v>0</v>
      </c>
      <c r="F93" s="107">
        <v>0</v>
      </c>
      <c r="G93" s="107">
        <v>4796652</v>
      </c>
      <c r="H93" s="107">
        <v>4434115</v>
      </c>
      <c r="I93" s="107"/>
      <c r="J93" s="107">
        <v>0</v>
      </c>
    </row>
    <row r="94" spans="1:10">
      <c r="A94" s="106" t="s">
        <v>105</v>
      </c>
      <c r="B94" s="106" t="s">
        <v>1112</v>
      </c>
      <c r="C94" s="106">
        <f t="shared" si="1"/>
        <v>1306110538</v>
      </c>
      <c r="D94" s="106" t="s">
        <v>1113</v>
      </c>
      <c r="E94" s="107">
        <v>0</v>
      </c>
      <c r="F94" s="107">
        <v>0</v>
      </c>
      <c r="G94" s="107">
        <v>7338164</v>
      </c>
      <c r="H94" s="107">
        <v>7151463</v>
      </c>
      <c r="I94" s="107">
        <v>186701</v>
      </c>
      <c r="J94" s="107">
        <v>0</v>
      </c>
    </row>
    <row r="95" spans="1:10">
      <c r="A95" s="106" t="s">
        <v>107</v>
      </c>
      <c r="B95" s="106" t="s">
        <v>1114</v>
      </c>
      <c r="C95" s="106">
        <f t="shared" si="1"/>
        <v>1306110540</v>
      </c>
      <c r="D95" s="106" t="s">
        <v>1115</v>
      </c>
      <c r="E95" s="107">
        <v>0</v>
      </c>
      <c r="F95" s="107">
        <v>0</v>
      </c>
      <c r="G95" s="107">
        <v>7067766</v>
      </c>
      <c r="H95" s="107">
        <v>7067766</v>
      </c>
      <c r="I95" s="107">
        <v>0</v>
      </c>
      <c r="J95" s="107">
        <v>0</v>
      </c>
    </row>
    <row r="96" spans="1:10">
      <c r="A96" s="106" t="s">
        <v>108</v>
      </c>
      <c r="B96" s="106" t="s">
        <v>1116</v>
      </c>
      <c r="C96" s="106">
        <f t="shared" si="1"/>
        <v>1306110541</v>
      </c>
      <c r="D96" s="106" t="s">
        <v>1117</v>
      </c>
      <c r="E96" s="107">
        <v>0</v>
      </c>
      <c r="F96" s="107">
        <v>0</v>
      </c>
      <c r="G96" s="107">
        <v>4972303</v>
      </c>
      <c r="H96" s="107">
        <v>4972303</v>
      </c>
      <c r="I96" s="107">
        <v>0</v>
      </c>
      <c r="J96" s="107">
        <v>0</v>
      </c>
    </row>
    <row r="97" spans="1:10">
      <c r="A97" s="106" t="s">
        <v>109</v>
      </c>
      <c r="B97" s="106" t="s">
        <v>1118</v>
      </c>
      <c r="C97" s="106">
        <f t="shared" si="1"/>
        <v>1306110542</v>
      </c>
      <c r="D97" s="106" t="s">
        <v>1119</v>
      </c>
      <c r="E97" s="107">
        <v>0</v>
      </c>
      <c r="F97" s="107">
        <v>0</v>
      </c>
      <c r="G97" s="107">
        <v>12545731</v>
      </c>
      <c r="H97" s="107">
        <v>12545731</v>
      </c>
      <c r="I97" s="107">
        <v>0</v>
      </c>
      <c r="J97" s="107">
        <v>0</v>
      </c>
    </row>
    <row r="98" spans="1:10">
      <c r="A98" s="106" t="s">
        <v>110</v>
      </c>
      <c r="B98" s="106" t="s">
        <v>1120</v>
      </c>
      <c r="C98" s="106">
        <f t="shared" si="1"/>
        <v>1306110543</v>
      </c>
      <c r="D98" s="106" t="s">
        <v>1121</v>
      </c>
      <c r="E98" s="107">
        <v>0</v>
      </c>
      <c r="F98" s="107">
        <v>0</v>
      </c>
      <c r="G98" s="107">
        <v>5655770</v>
      </c>
      <c r="H98" s="107">
        <v>5655770</v>
      </c>
      <c r="I98" s="107">
        <v>0</v>
      </c>
      <c r="J98" s="107">
        <v>0</v>
      </c>
    </row>
    <row r="99" spans="1:10">
      <c r="A99" s="106" t="s">
        <v>112</v>
      </c>
      <c r="B99" s="106" t="s">
        <v>1122</v>
      </c>
      <c r="C99" s="106">
        <f t="shared" si="1"/>
        <v>1306110544</v>
      </c>
      <c r="D99" s="106" t="s">
        <v>1123</v>
      </c>
      <c r="E99" s="107">
        <v>0</v>
      </c>
      <c r="F99" s="107">
        <v>0</v>
      </c>
      <c r="G99" s="107">
        <v>4716371</v>
      </c>
      <c r="H99" s="107">
        <v>4716371</v>
      </c>
      <c r="I99" s="107">
        <v>0</v>
      </c>
      <c r="J99" s="107">
        <v>0</v>
      </c>
    </row>
    <row r="100" spans="1:10">
      <c r="A100" s="106" t="s">
        <v>113</v>
      </c>
      <c r="B100" s="106" t="s">
        <v>1124</v>
      </c>
      <c r="C100" s="106">
        <f t="shared" si="1"/>
        <v>1306110545</v>
      </c>
      <c r="D100" s="106" t="s">
        <v>1125</v>
      </c>
      <c r="E100" s="107">
        <v>0</v>
      </c>
      <c r="F100" s="107">
        <v>0</v>
      </c>
      <c r="G100" s="107">
        <v>3804869</v>
      </c>
      <c r="H100" s="107">
        <v>3804869</v>
      </c>
      <c r="I100" s="107">
        <v>0</v>
      </c>
      <c r="J100" s="107">
        <v>0</v>
      </c>
    </row>
    <row r="101" spans="1:10">
      <c r="A101" s="106" t="s">
        <v>114</v>
      </c>
      <c r="B101" s="106" t="s">
        <v>1126</v>
      </c>
      <c r="C101" s="106">
        <f t="shared" si="1"/>
        <v>1306110546</v>
      </c>
      <c r="D101" s="106" t="s">
        <v>1127</v>
      </c>
      <c r="E101" s="107">
        <v>0</v>
      </c>
      <c r="F101" s="107">
        <v>0</v>
      </c>
      <c r="G101" s="107">
        <v>8030283</v>
      </c>
      <c r="H101" s="107">
        <v>8030283</v>
      </c>
      <c r="I101" s="107">
        <v>0</v>
      </c>
      <c r="J101" s="107">
        <v>0</v>
      </c>
    </row>
    <row r="102" spans="1:10">
      <c r="A102" s="106" t="s">
        <v>116</v>
      </c>
      <c r="B102" s="106" t="s">
        <v>1128</v>
      </c>
      <c r="C102" s="106">
        <f t="shared" si="1"/>
        <v>1306110548</v>
      </c>
      <c r="D102" s="106" t="s">
        <v>1129</v>
      </c>
      <c r="E102" s="107">
        <v>0</v>
      </c>
      <c r="F102" s="107">
        <v>0</v>
      </c>
      <c r="G102" s="107">
        <v>4597346</v>
      </c>
      <c r="H102" s="107">
        <v>4597346</v>
      </c>
      <c r="I102" s="107">
        <v>0</v>
      </c>
      <c r="J102" s="107">
        <v>0</v>
      </c>
    </row>
    <row r="103" spans="1:10">
      <c r="A103" s="106" t="s">
        <v>117</v>
      </c>
      <c r="B103" s="106" t="s">
        <v>1130</v>
      </c>
      <c r="C103" s="106">
        <f t="shared" si="1"/>
        <v>1306110549</v>
      </c>
      <c r="D103" s="106" t="s">
        <v>1131</v>
      </c>
      <c r="E103" s="107">
        <v>0</v>
      </c>
      <c r="F103" s="107">
        <v>0</v>
      </c>
      <c r="G103" s="107">
        <v>7224187</v>
      </c>
      <c r="H103" s="107">
        <v>7224187</v>
      </c>
      <c r="I103" s="107">
        <v>0</v>
      </c>
      <c r="J103" s="107">
        <v>0</v>
      </c>
    </row>
    <row r="104" spans="1:10">
      <c r="A104" s="106" t="s">
        <v>118</v>
      </c>
      <c r="B104" s="106" t="s">
        <v>1132</v>
      </c>
      <c r="C104" s="106">
        <f t="shared" si="1"/>
        <v>1306110550</v>
      </c>
      <c r="D104" s="106" t="s">
        <v>1133</v>
      </c>
      <c r="E104" s="107">
        <v>0</v>
      </c>
      <c r="F104" s="107">
        <v>0</v>
      </c>
      <c r="G104" s="107">
        <v>2814419</v>
      </c>
      <c r="H104" s="107">
        <v>2814419</v>
      </c>
      <c r="I104" s="107">
        <v>0</v>
      </c>
      <c r="J104" s="107">
        <v>0</v>
      </c>
    </row>
    <row r="105" spans="1:10">
      <c r="A105" s="106" t="s">
        <v>119</v>
      </c>
      <c r="B105" s="106" t="s">
        <v>1134</v>
      </c>
      <c r="C105" s="106">
        <f t="shared" si="1"/>
        <v>1306110551</v>
      </c>
      <c r="D105" s="106" t="s">
        <v>1135</v>
      </c>
      <c r="E105" s="107">
        <v>0</v>
      </c>
      <c r="F105" s="107">
        <v>0</v>
      </c>
      <c r="G105" s="107">
        <v>2163955</v>
      </c>
      <c r="H105" s="107">
        <v>2163955</v>
      </c>
      <c r="I105" s="107">
        <v>0</v>
      </c>
      <c r="J105" s="107">
        <v>0</v>
      </c>
    </row>
    <row r="106" spans="1:10">
      <c r="A106" s="106" t="s">
        <v>122</v>
      </c>
      <c r="B106" s="106" t="s">
        <v>1136</v>
      </c>
      <c r="C106" s="106">
        <f t="shared" si="1"/>
        <v>1306110553</v>
      </c>
      <c r="D106" s="106" t="s">
        <v>1137</v>
      </c>
      <c r="E106" s="107">
        <v>0</v>
      </c>
      <c r="F106" s="107">
        <v>0</v>
      </c>
      <c r="G106" s="107">
        <v>3750916</v>
      </c>
      <c r="H106" s="107">
        <v>3513953</v>
      </c>
      <c r="I106" s="107">
        <v>236963</v>
      </c>
      <c r="J106" s="107">
        <v>0</v>
      </c>
    </row>
    <row r="107" spans="1:10">
      <c r="A107" s="106" t="s">
        <v>124</v>
      </c>
      <c r="B107" s="106" t="s">
        <v>1138</v>
      </c>
      <c r="C107" s="106">
        <f t="shared" si="1"/>
        <v>1306110555</v>
      </c>
      <c r="D107" s="106" t="s">
        <v>1139</v>
      </c>
      <c r="E107" s="107">
        <v>0</v>
      </c>
      <c r="F107" s="107">
        <v>0</v>
      </c>
      <c r="G107" s="107">
        <v>2366189</v>
      </c>
      <c r="H107" s="107">
        <v>2366189</v>
      </c>
      <c r="I107" s="107">
        <v>0</v>
      </c>
      <c r="J107" s="107">
        <v>0</v>
      </c>
    </row>
    <row r="108" spans="1:10">
      <c r="A108" s="106" t="s">
        <v>125</v>
      </c>
      <c r="B108" s="106" t="s">
        <v>1140</v>
      </c>
      <c r="C108" s="106">
        <f t="shared" si="1"/>
        <v>1306110556</v>
      </c>
      <c r="D108" s="106" t="s">
        <v>1141</v>
      </c>
      <c r="E108" s="107">
        <v>0</v>
      </c>
      <c r="F108" s="107">
        <v>0</v>
      </c>
      <c r="G108" s="107">
        <v>5077568</v>
      </c>
      <c r="H108" s="107">
        <v>5077568</v>
      </c>
      <c r="I108" s="107">
        <v>0</v>
      </c>
      <c r="J108" s="107">
        <v>0</v>
      </c>
    </row>
    <row r="109" spans="1:10">
      <c r="A109" s="106" t="s">
        <v>126</v>
      </c>
      <c r="B109" s="106" t="s">
        <v>1142</v>
      </c>
      <c r="C109" s="106">
        <f t="shared" si="1"/>
        <v>1306110557</v>
      </c>
      <c r="D109" s="106" t="s">
        <v>1143</v>
      </c>
      <c r="E109" s="107">
        <v>0</v>
      </c>
      <c r="F109" s="107">
        <v>0</v>
      </c>
      <c r="G109" s="107">
        <v>3624438</v>
      </c>
      <c r="H109" s="107">
        <v>3624438</v>
      </c>
      <c r="I109" s="107">
        <v>0</v>
      </c>
      <c r="J109" s="107">
        <v>0</v>
      </c>
    </row>
    <row r="110" spans="1:10">
      <c r="A110" s="106" t="s">
        <v>127</v>
      </c>
      <c r="B110" s="106" t="s">
        <v>1144</v>
      </c>
      <c r="C110" s="106">
        <f t="shared" si="1"/>
        <v>1306110558</v>
      </c>
      <c r="D110" s="106" t="s">
        <v>1145</v>
      </c>
      <c r="E110" s="107">
        <v>0</v>
      </c>
      <c r="F110" s="107">
        <v>0</v>
      </c>
      <c r="G110" s="107">
        <v>7226954</v>
      </c>
      <c r="H110" s="107">
        <v>7196731</v>
      </c>
      <c r="I110" s="107">
        <v>30223</v>
      </c>
      <c r="J110" s="107">
        <v>0</v>
      </c>
    </row>
    <row r="111" spans="1:10">
      <c r="A111" s="106" t="s">
        <v>128</v>
      </c>
      <c r="B111" s="106" t="s">
        <v>1146</v>
      </c>
      <c r="C111" s="106">
        <f t="shared" si="1"/>
        <v>1306110559</v>
      </c>
      <c r="D111" s="106" t="s">
        <v>1147</v>
      </c>
      <c r="E111" s="107">
        <v>0</v>
      </c>
      <c r="F111" s="107">
        <v>0</v>
      </c>
      <c r="G111" s="107">
        <v>5725740</v>
      </c>
      <c r="H111" s="107">
        <v>5725740</v>
      </c>
      <c r="I111" s="107">
        <v>0</v>
      </c>
      <c r="J111" s="107">
        <v>0</v>
      </c>
    </row>
    <row r="112" spans="1:10">
      <c r="A112" s="106" t="s">
        <v>130</v>
      </c>
      <c r="B112" s="106" t="s">
        <v>1148</v>
      </c>
      <c r="C112" s="106">
        <f t="shared" si="1"/>
        <v>1306110561</v>
      </c>
      <c r="D112" s="106" t="s">
        <v>1149</v>
      </c>
      <c r="E112" s="107">
        <v>0</v>
      </c>
      <c r="F112" s="107">
        <v>0</v>
      </c>
      <c r="G112" s="107">
        <v>8254460</v>
      </c>
      <c r="H112" s="107">
        <v>8254460</v>
      </c>
      <c r="I112" s="107">
        <v>0</v>
      </c>
      <c r="J112" s="107">
        <v>0</v>
      </c>
    </row>
    <row r="113" spans="1:10">
      <c r="A113" s="106" t="s">
        <v>132</v>
      </c>
      <c r="B113" s="106" t="s">
        <v>1150</v>
      </c>
      <c r="C113" s="106">
        <f t="shared" si="1"/>
        <v>1306110563</v>
      </c>
      <c r="D113" s="106" t="s">
        <v>1151</v>
      </c>
      <c r="E113" s="107">
        <v>0</v>
      </c>
      <c r="F113" s="107">
        <v>0</v>
      </c>
      <c r="G113" s="107">
        <v>6729777</v>
      </c>
      <c r="H113" s="107">
        <v>6532110</v>
      </c>
      <c r="I113" s="107">
        <v>197667</v>
      </c>
      <c r="J113" s="107">
        <v>0</v>
      </c>
    </row>
    <row r="114" spans="1:10">
      <c r="A114" s="106" t="s">
        <v>134</v>
      </c>
      <c r="B114" s="106" t="s">
        <v>1152</v>
      </c>
      <c r="C114" s="106">
        <f t="shared" si="1"/>
        <v>1306110565</v>
      </c>
      <c r="D114" s="106" t="s">
        <v>1153</v>
      </c>
      <c r="E114" s="107">
        <v>0</v>
      </c>
      <c r="F114" s="107">
        <v>0</v>
      </c>
      <c r="G114" s="107">
        <v>3762079</v>
      </c>
      <c r="H114" s="107">
        <v>3641915</v>
      </c>
      <c r="I114" s="107">
        <v>120164</v>
      </c>
      <c r="J114" s="107">
        <v>0</v>
      </c>
    </row>
    <row r="115" spans="1:10">
      <c r="A115" s="106" t="s">
        <v>136</v>
      </c>
      <c r="B115" s="106" t="s">
        <v>1154</v>
      </c>
      <c r="C115" s="106">
        <f t="shared" si="1"/>
        <v>1306110566</v>
      </c>
      <c r="D115" s="106" t="s">
        <v>1155</v>
      </c>
      <c r="E115" s="107">
        <v>0</v>
      </c>
      <c r="F115" s="107">
        <v>0</v>
      </c>
      <c r="G115" s="107">
        <v>5417694</v>
      </c>
      <c r="H115" s="107">
        <v>5417694</v>
      </c>
      <c r="I115" s="107">
        <v>0</v>
      </c>
      <c r="J115" s="107">
        <v>0</v>
      </c>
    </row>
    <row r="116" spans="1:10">
      <c r="A116" s="106" t="s">
        <v>137</v>
      </c>
      <c r="B116" s="106" t="s">
        <v>1156</v>
      </c>
      <c r="C116" s="106">
        <f t="shared" si="1"/>
        <v>1306110567</v>
      </c>
      <c r="D116" s="106" t="s">
        <v>1157</v>
      </c>
      <c r="E116" s="107">
        <v>0</v>
      </c>
      <c r="F116" s="107">
        <v>0</v>
      </c>
      <c r="G116" s="107">
        <v>2961057</v>
      </c>
      <c r="H116" s="107">
        <v>2900610</v>
      </c>
      <c r="I116" s="107">
        <v>60447</v>
      </c>
      <c r="J116" s="107">
        <v>0</v>
      </c>
    </row>
    <row r="117" spans="1:10">
      <c r="A117" s="106" t="s">
        <v>138</v>
      </c>
      <c r="B117" s="106" t="s">
        <v>1158</v>
      </c>
      <c r="C117" s="106">
        <f t="shared" si="1"/>
        <v>1306110568</v>
      </c>
      <c r="D117" s="106" t="s">
        <v>1159</v>
      </c>
      <c r="E117" s="107">
        <v>0</v>
      </c>
      <c r="F117" s="107">
        <v>0</v>
      </c>
      <c r="G117" s="107">
        <v>5511156</v>
      </c>
      <c r="H117" s="107">
        <v>5511156</v>
      </c>
      <c r="I117" s="107">
        <v>0</v>
      </c>
      <c r="J117" s="107">
        <v>0</v>
      </c>
    </row>
    <row r="118" spans="1:10">
      <c r="A118" s="106" t="s">
        <v>139</v>
      </c>
      <c r="B118" s="106" t="s">
        <v>1160</v>
      </c>
      <c r="C118" s="106">
        <f t="shared" si="1"/>
        <v>1306110569</v>
      </c>
      <c r="D118" s="106" t="s">
        <v>1161</v>
      </c>
      <c r="E118" s="107">
        <v>0</v>
      </c>
      <c r="F118" s="107">
        <v>0</v>
      </c>
      <c r="G118" s="107">
        <v>5322502</v>
      </c>
      <c r="H118" s="107">
        <v>5322502</v>
      </c>
      <c r="I118" s="107">
        <v>0</v>
      </c>
      <c r="J118" s="107">
        <v>0</v>
      </c>
    </row>
    <row r="119" spans="1:10">
      <c r="A119" s="106" t="s">
        <v>140</v>
      </c>
      <c r="B119" s="106" t="s">
        <v>1162</v>
      </c>
      <c r="C119" s="106">
        <f t="shared" si="1"/>
        <v>1306110570</v>
      </c>
      <c r="D119" s="106" t="s">
        <v>1163</v>
      </c>
      <c r="E119" s="107">
        <v>0</v>
      </c>
      <c r="F119" s="107">
        <v>0</v>
      </c>
      <c r="G119" s="107">
        <v>16982212</v>
      </c>
      <c r="H119" s="107">
        <v>16566735</v>
      </c>
      <c r="I119" s="107">
        <v>415477</v>
      </c>
      <c r="J119" s="107">
        <v>0</v>
      </c>
    </row>
    <row r="120" spans="1:10">
      <c r="A120" s="106" t="s">
        <v>141</v>
      </c>
      <c r="B120" s="106" t="s">
        <v>1164</v>
      </c>
      <c r="C120" s="106">
        <f t="shared" si="1"/>
        <v>1306110571</v>
      </c>
      <c r="D120" s="106" t="s">
        <v>1165</v>
      </c>
      <c r="E120" s="107">
        <v>0</v>
      </c>
      <c r="F120" s="107">
        <v>0</v>
      </c>
      <c r="G120" s="107">
        <v>5101809</v>
      </c>
      <c r="H120" s="107">
        <v>4972724</v>
      </c>
      <c r="I120" s="107">
        <v>129085</v>
      </c>
      <c r="J120" s="107">
        <v>0</v>
      </c>
    </row>
    <row r="121" spans="1:10">
      <c r="A121" s="106" t="s">
        <v>142</v>
      </c>
      <c r="B121" s="106" t="s">
        <v>1166</v>
      </c>
      <c r="C121" s="106">
        <f t="shared" si="1"/>
        <v>1306110572</v>
      </c>
      <c r="D121" s="106" t="s">
        <v>1167</v>
      </c>
      <c r="E121" s="107">
        <v>0</v>
      </c>
      <c r="F121" s="107">
        <v>0</v>
      </c>
      <c r="G121" s="107">
        <v>9245435</v>
      </c>
      <c r="H121" s="107">
        <v>9245435</v>
      </c>
      <c r="I121" s="107">
        <v>0</v>
      </c>
      <c r="J121" s="107">
        <v>0</v>
      </c>
    </row>
    <row r="122" spans="1:10">
      <c r="A122" s="106" t="s">
        <v>143</v>
      </c>
      <c r="B122" s="106" t="s">
        <v>1168</v>
      </c>
      <c r="C122" s="106">
        <f t="shared" si="1"/>
        <v>1306110573</v>
      </c>
      <c r="D122" s="106" t="s">
        <v>1169</v>
      </c>
      <c r="E122" s="107">
        <v>0</v>
      </c>
      <c r="F122" s="107">
        <v>0</v>
      </c>
      <c r="G122" s="107">
        <v>5577676</v>
      </c>
      <c r="H122" s="107">
        <v>5171377</v>
      </c>
      <c r="I122" s="107">
        <v>406299</v>
      </c>
      <c r="J122" s="107">
        <v>0</v>
      </c>
    </row>
    <row r="123" spans="1:10">
      <c r="A123" s="106" t="s">
        <v>144</v>
      </c>
      <c r="B123" s="106" t="s">
        <v>1170</v>
      </c>
      <c r="C123" s="106">
        <f t="shared" si="1"/>
        <v>1306110574</v>
      </c>
      <c r="D123" s="106" t="s">
        <v>1171</v>
      </c>
      <c r="E123" s="107">
        <v>0</v>
      </c>
      <c r="F123" s="107">
        <v>0</v>
      </c>
      <c r="G123" s="107">
        <v>4167359</v>
      </c>
      <c r="H123" s="107">
        <v>4167359</v>
      </c>
      <c r="I123" s="107">
        <v>0</v>
      </c>
      <c r="J123" s="107">
        <v>0</v>
      </c>
    </row>
    <row r="124" spans="1:10">
      <c r="A124" s="106" t="s">
        <v>146</v>
      </c>
      <c r="B124" s="106" t="s">
        <v>1172</v>
      </c>
      <c r="C124" s="106">
        <f t="shared" si="1"/>
        <v>1306110575</v>
      </c>
      <c r="D124" s="106" t="s">
        <v>1173</v>
      </c>
      <c r="E124" s="107">
        <v>0</v>
      </c>
      <c r="F124" s="107">
        <v>0</v>
      </c>
      <c r="G124" s="107">
        <v>5866791</v>
      </c>
      <c r="H124" s="107">
        <v>5866791</v>
      </c>
      <c r="I124" s="107">
        <v>0</v>
      </c>
      <c r="J124" s="107">
        <v>0</v>
      </c>
    </row>
    <row r="125" spans="1:10">
      <c r="A125" s="106" t="s">
        <v>147</v>
      </c>
      <c r="B125" s="106" t="s">
        <v>1174</v>
      </c>
      <c r="C125" s="106">
        <f t="shared" si="1"/>
        <v>1306110576</v>
      </c>
      <c r="D125" s="106" t="s">
        <v>1175</v>
      </c>
      <c r="E125" s="107">
        <v>0</v>
      </c>
      <c r="F125" s="107">
        <v>0</v>
      </c>
      <c r="G125" s="107">
        <v>6842928</v>
      </c>
      <c r="H125" s="107">
        <v>6713843</v>
      </c>
      <c r="I125" s="107">
        <v>129085</v>
      </c>
      <c r="J125" s="107">
        <v>0</v>
      </c>
    </row>
    <row r="126" spans="1:10">
      <c r="A126" s="106" t="s">
        <v>148</v>
      </c>
      <c r="B126" s="106" t="s">
        <v>1176</v>
      </c>
      <c r="C126" s="106">
        <f t="shared" si="1"/>
        <v>1306110577</v>
      </c>
      <c r="D126" s="106" t="s">
        <v>1177</v>
      </c>
      <c r="E126" s="107">
        <v>0</v>
      </c>
      <c r="F126" s="107">
        <v>0</v>
      </c>
      <c r="G126" s="107">
        <v>309194</v>
      </c>
      <c r="H126" s="107">
        <v>309194</v>
      </c>
      <c r="I126" s="107">
        <v>0</v>
      </c>
      <c r="J126" s="107">
        <v>0</v>
      </c>
    </row>
    <row r="127" spans="1:10">
      <c r="A127" s="106" t="s">
        <v>149</v>
      </c>
      <c r="B127" s="106" t="s">
        <v>1178</v>
      </c>
      <c r="C127" s="106">
        <f t="shared" si="1"/>
        <v>1306110578</v>
      </c>
      <c r="D127" s="106" t="s">
        <v>1179</v>
      </c>
      <c r="E127" s="107">
        <v>0</v>
      </c>
      <c r="F127" s="107">
        <v>0</v>
      </c>
      <c r="G127" s="107">
        <v>5300498</v>
      </c>
      <c r="H127" s="107">
        <v>5270274</v>
      </c>
      <c r="I127" s="107">
        <v>30224</v>
      </c>
      <c r="J127" s="107">
        <v>0</v>
      </c>
    </row>
    <row r="128" spans="1:10">
      <c r="A128" s="106" t="s">
        <v>150</v>
      </c>
      <c r="B128" s="106" t="s">
        <v>1180</v>
      </c>
      <c r="C128" s="106">
        <f t="shared" si="1"/>
        <v>1306110579</v>
      </c>
      <c r="D128" s="106" t="s">
        <v>1181</v>
      </c>
      <c r="E128" s="107">
        <v>0</v>
      </c>
      <c r="F128" s="107">
        <v>0</v>
      </c>
      <c r="G128" s="107">
        <v>2972112</v>
      </c>
      <c r="H128" s="107">
        <v>2972112</v>
      </c>
      <c r="I128" s="107">
        <v>0</v>
      </c>
      <c r="J128" s="107">
        <v>0</v>
      </c>
    </row>
    <row r="129" spans="1:10">
      <c r="A129" s="106" t="s">
        <v>151</v>
      </c>
      <c r="B129" s="106" t="s">
        <v>1182</v>
      </c>
      <c r="C129" s="106">
        <f t="shared" si="1"/>
        <v>1306110580</v>
      </c>
      <c r="D129" s="106" t="s">
        <v>1183</v>
      </c>
      <c r="E129" s="107">
        <v>0</v>
      </c>
      <c r="F129" s="107">
        <v>0</v>
      </c>
      <c r="G129" s="107">
        <v>3600172</v>
      </c>
      <c r="H129" s="107">
        <v>3600172</v>
      </c>
      <c r="I129" s="107">
        <v>0</v>
      </c>
      <c r="J129" s="107">
        <v>0</v>
      </c>
    </row>
    <row r="130" spans="1:10">
      <c r="A130" s="106" t="s">
        <v>152</v>
      </c>
      <c r="B130" s="106" t="s">
        <v>1184</v>
      </c>
      <c r="C130" s="106">
        <f t="shared" si="1"/>
        <v>1306110581</v>
      </c>
      <c r="D130" s="106" t="s">
        <v>1185</v>
      </c>
      <c r="E130" s="107">
        <v>0</v>
      </c>
      <c r="F130" s="107">
        <v>0</v>
      </c>
      <c r="G130" s="107">
        <v>8238001</v>
      </c>
      <c r="H130" s="107">
        <v>8238001</v>
      </c>
      <c r="I130" s="107">
        <v>0</v>
      </c>
      <c r="J130" s="107">
        <v>0</v>
      </c>
    </row>
    <row r="131" spans="1:10">
      <c r="A131" s="106" t="s">
        <v>157</v>
      </c>
      <c r="B131" s="106" t="s">
        <v>1186</v>
      </c>
      <c r="C131" s="106">
        <f t="shared" si="1"/>
        <v>1306110585</v>
      </c>
      <c r="D131" s="106" t="s">
        <v>1187</v>
      </c>
      <c r="E131" s="107">
        <v>0</v>
      </c>
      <c r="F131" s="107">
        <v>0</v>
      </c>
      <c r="G131" s="107">
        <v>7498478</v>
      </c>
      <c r="H131" s="107">
        <v>7498478</v>
      </c>
      <c r="I131" s="107">
        <v>0</v>
      </c>
      <c r="J131" s="107">
        <v>0</v>
      </c>
    </row>
    <row r="132" spans="1:10">
      <c r="A132" s="106" t="s">
        <v>158</v>
      </c>
      <c r="B132" s="106" t="s">
        <v>1188</v>
      </c>
      <c r="C132" s="106">
        <f t="shared" si="1"/>
        <v>1306110586</v>
      </c>
      <c r="D132" s="106" t="s">
        <v>1189</v>
      </c>
      <c r="E132" s="107">
        <v>0</v>
      </c>
      <c r="F132" s="107">
        <v>0</v>
      </c>
      <c r="G132" s="107">
        <v>10009188</v>
      </c>
      <c r="H132" s="107">
        <v>10009188</v>
      </c>
      <c r="I132" s="107">
        <v>0</v>
      </c>
      <c r="J132" s="107">
        <v>0</v>
      </c>
    </row>
    <row r="133" spans="1:10">
      <c r="A133" s="106" t="s">
        <v>160</v>
      </c>
      <c r="B133" s="106" t="s">
        <v>1190</v>
      </c>
      <c r="C133" s="106">
        <f t="shared" si="1"/>
        <v>1306110587</v>
      </c>
      <c r="D133" s="106" t="s">
        <v>1191</v>
      </c>
      <c r="E133" s="107">
        <v>0</v>
      </c>
      <c r="F133" s="107">
        <v>0</v>
      </c>
      <c r="G133" s="107">
        <v>7478086</v>
      </c>
      <c r="H133" s="107">
        <v>7478086</v>
      </c>
      <c r="I133" s="107">
        <v>0</v>
      </c>
      <c r="J133" s="107">
        <v>0</v>
      </c>
    </row>
    <row r="134" spans="1:10">
      <c r="A134" s="106" t="s">
        <v>161</v>
      </c>
      <c r="B134" s="106" t="s">
        <v>1192</v>
      </c>
      <c r="C134" s="106">
        <f t="shared" si="1"/>
        <v>1306110588</v>
      </c>
      <c r="D134" s="106" t="s">
        <v>1193</v>
      </c>
      <c r="E134" s="107">
        <v>0</v>
      </c>
      <c r="F134" s="107">
        <v>0</v>
      </c>
      <c r="G134" s="107">
        <v>4132540</v>
      </c>
      <c r="H134" s="107">
        <v>4132540</v>
      </c>
      <c r="I134" s="107">
        <v>0</v>
      </c>
      <c r="J134" s="107">
        <v>0</v>
      </c>
    </row>
    <row r="135" spans="1:10">
      <c r="A135" s="106" t="s">
        <v>162</v>
      </c>
      <c r="B135" s="106" t="s">
        <v>1194</v>
      </c>
      <c r="C135" s="106">
        <f t="shared" si="1"/>
        <v>1306110589</v>
      </c>
      <c r="D135" s="106" t="s">
        <v>1185</v>
      </c>
      <c r="E135" s="107">
        <v>0</v>
      </c>
      <c r="F135" s="107">
        <v>0</v>
      </c>
      <c r="G135" s="107">
        <v>4108199</v>
      </c>
      <c r="H135" s="107">
        <v>3996956</v>
      </c>
      <c r="I135" s="107">
        <v>111243</v>
      </c>
      <c r="J135" s="107">
        <v>0</v>
      </c>
    </row>
    <row r="136" spans="1:10">
      <c r="A136" s="106" t="s">
        <v>163</v>
      </c>
      <c r="B136" s="106" t="s">
        <v>1195</v>
      </c>
      <c r="C136" s="106">
        <f t="shared" si="1"/>
        <v>1306110590</v>
      </c>
      <c r="D136" s="106" t="s">
        <v>1196</v>
      </c>
      <c r="E136" s="107">
        <v>0</v>
      </c>
      <c r="F136" s="107">
        <v>0</v>
      </c>
      <c r="G136" s="107">
        <v>3535752</v>
      </c>
      <c r="H136" s="107">
        <v>3482861</v>
      </c>
      <c r="I136" s="107">
        <v>52891</v>
      </c>
      <c r="J136" s="107">
        <v>0</v>
      </c>
    </row>
    <row r="137" spans="1:10">
      <c r="A137" s="106" t="s">
        <v>164</v>
      </c>
      <c r="B137" s="106" t="s">
        <v>1197</v>
      </c>
      <c r="C137" s="106">
        <f t="shared" si="1"/>
        <v>1306110591</v>
      </c>
      <c r="D137" s="106" t="s">
        <v>1198</v>
      </c>
      <c r="E137" s="107">
        <v>0</v>
      </c>
      <c r="F137" s="107">
        <v>0</v>
      </c>
      <c r="G137" s="107">
        <v>5312195</v>
      </c>
      <c r="H137" s="107">
        <v>5312195</v>
      </c>
      <c r="I137" s="107">
        <v>0</v>
      </c>
      <c r="J137" s="107">
        <v>0</v>
      </c>
    </row>
    <row r="138" spans="1:10">
      <c r="A138" s="106" t="s">
        <v>165</v>
      </c>
      <c r="B138" s="106" t="s">
        <v>1199</v>
      </c>
      <c r="C138" s="106">
        <f t="shared" si="1"/>
        <v>1306110592</v>
      </c>
      <c r="D138" s="106" t="s">
        <v>1200</v>
      </c>
      <c r="E138" s="107">
        <v>0</v>
      </c>
      <c r="F138" s="107">
        <v>0</v>
      </c>
      <c r="G138" s="107">
        <v>3782537</v>
      </c>
      <c r="H138" s="107">
        <v>3722090</v>
      </c>
      <c r="I138" s="107">
        <v>60447</v>
      </c>
      <c r="J138" s="107">
        <v>0</v>
      </c>
    </row>
    <row r="139" spans="1:10">
      <c r="A139" s="106" t="s">
        <v>166</v>
      </c>
      <c r="B139" s="106" t="s">
        <v>1201</v>
      </c>
      <c r="C139" s="106">
        <f t="shared" si="1"/>
        <v>1306110593</v>
      </c>
      <c r="D139" s="106" t="s">
        <v>1202</v>
      </c>
      <c r="E139" s="107">
        <v>0</v>
      </c>
      <c r="F139" s="107">
        <v>0</v>
      </c>
      <c r="G139" s="107">
        <v>8613293</v>
      </c>
      <c r="H139" s="107">
        <v>8613293</v>
      </c>
      <c r="I139" s="107">
        <v>0</v>
      </c>
      <c r="J139" s="107">
        <v>0</v>
      </c>
    </row>
    <row r="140" spans="1:10">
      <c r="A140" s="106" t="s">
        <v>167</v>
      </c>
      <c r="B140" s="106" t="s">
        <v>1203</v>
      </c>
      <c r="C140" s="106">
        <f t="shared" si="1"/>
        <v>1306110594</v>
      </c>
      <c r="D140" s="106" t="s">
        <v>1204</v>
      </c>
      <c r="E140" s="107">
        <v>0</v>
      </c>
      <c r="F140" s="107">
        <v>0</v>
      </c>
      <c r="G140" s="107">
        <v>6517900</v>
      </c>
      <c r="H140" s="107">
        <v>6517900</v>
      </c>
      <c r="I140" s="107">
        <v>0</v>
      </c>
      <c r="J140" s="107">
        <v>0</v>
      </c>
    </row>
    <row r="141" spans="1:10">
      <c r="A141" s="106" t="s">
        <v>170</v>
      </c>
      <c r="B141" s="106" t="s">
        <v>1205</v>
      </c>
      <c r="C141" s="106">
        <f t="shared" ref="C141:C204" si="2">VALUE(B141)</f>
        <v>1306110597</v>
      </c>
      <c r="D141" s="106" t="s">
        <v>1206</v>
      </c>
      <c r="E141" s="107">
        <v>0</v>
      </c>
      <c r="F141" s="107">
        <v>0</v>
      </c>
      <c r="G141" s="107">
        <v>7246519</v>
      </c>
      <c r="H141" s="107">
        <v>7037886</v>
      </c>
      <c r="I141" s="107">
        <v>208633</v>
      </c>
      <c r="J141" s="107">
        <v>0</v>
      </c>
    </row>
    <row r="142" spans="1:10">
      <c r="A142" s="106" t="s">
        <v>173</v>
      </c>
      <c r="B142" s="106" t="s">
        <v>1207</v>
      </c>
      <c r="C142" s="106">
        <f t="shared" si="2"/>
        <v>1306110599</v>
      </c>
      <c r="D142" s="106" t="s">
        <v>1208</v>
      </c>
      <c r="E142" s="107">
        <v>0</v>
      </c>
      <c r="F142" s="107">
        <v>0</v>
      </c>
      <c r="G142" s="107">
        <v>3089344</v>
      </c>
      <c r="H142" s="107">
        <v>3089344</v>
      </c>
      <c r="I142" s="107">
        <v>0</v>
      </c>
      <c r="J142" s="107">
        <v>0</v>
      </c>
    </row>
    <row r="143" spans="1:10">
      <c r="A143" s="106" t="s">
        <v>174</v>
      </c>
      <c r="B143" s="106" t="s">
        <v>1209</v>
      </c>
      <c r="C143" s="106">
        <f t="shared" si="2"/>
        <v>1306110600</v>
      </c>
      <c r="D143" s="106" t="s">
        <v>1210</v>
      </c>
      <c r="E143" s="107">
        <v>0</v>
      </c>
      <c r="F143" s="107">
        <v>0</v>
      </c>
      <c r="G143" s="107">
        <v>6281773</v>
      </c>
      <c r="H143" s="107">
        <v>6281773</v>
      </c>
      <c r="I143" s="107">
        <v>0</v>
      </c>
      <c r="J143" s="107">
        <v>0</v>
      </c>
    </row>
    <row r="144" spans="1:10">
      <c r="A144" s="106" t="s">
        <v>175</v>
      </c>
      <c r="B144" s="106" t="s">
        <v>1211</v>
      </c>
      <c r="C144" s="106">
        <f t="shared" si="2"/>
        <v>1306110601</v>
      </c>
      <c r="D144" s="106" t="s">
        <v>1080</v>
      </c>
      <c r="E144" s="107">
        <v>0</v>
      </c>
      <c r="F144" s="107">
        <v>0</v>
      </c>
      <c r="G144" s="107">
        <v>4231072</v>
      </c>
      <c r="H144" s="107">
        <v>4231072</v>
      </c>
      <c r="I144" s="107">
        <v>0</v>
      </c>
      <c r="J144" s="107">
        <v>0</v>
      </c>
    </row>
    <row r="145" spans="1:10">
      <c r="A145" s="106" t="s">
        <v>176</v>
      </c>
      <c r="B145" s="106" t="s">
        <v>1212</v>
      </c>
      <c r="C145" s="106">
        <f t="shared" si="2"/>
        <v>1306110602</v>
      </c>
      <c r="D145" s="106" t="s">
        <v>1213</v>
      </c>
      <c r="E145" s="107">
        <v>0</v>
      </c>
      <c r="F145" s="107">
        <v>0</v>
      </c>
      <c r="G145" s="107">
        <v>4022378</v>
      </c>
      <c r="H145" s="107">
        <v>4022378</v>
      </c>
      <c r="I145" s="107">
        <v>0</v>
      </c>
      <c r="J145" s="107">
        <v>0</v>
      </c>
    </row>
    <row r="146" spans="1:10">
      <c r="A146" s="106" t="s">
        <v>178</v>
      </c>
      <c r="B146" s="106" t="s">
        <v>1214</v>
      </c>
      <c r="C146" s="106">
        <f t="shared" si="2"/>
        <v>1306110604</v>
      </c>
      <c r="D146" s="106" t="s">
        <v>1215</v>
      </c>
      <c r="E146" s="107">
        <v>0</v>
      </c>
      <c r="F146" s="107">
        <v>0</v>
      </c>
      <c r="G146" s="107">
        <v>6623692</v>
      </c>
      <c r="H146" s="107">
        <v>6623692</v>
      </c>
      <c r="I146" s="107">
        <v>0</v>
      </c>
      <c r="J146" s="107">
        <v>0</v>
      </c>
    </row>
    <row r="147" spans="1:10">
      <c r="A147" s="106" t="s">
        <v>180</v>
      </c>
      <c r="B147" s="106" t="s">
        <v>1216</v>
      </c>
      <c r="C147" s="106">
        <f t="shared" si="2"/>
        <v>1306110606</v>
      </c>
      <c r="D147" s="106" t="s">
        <v>1217</v>
      </c>
      <c r="E147" s="107">
        <v>0</v>
      </c>
      <c r="F147" s="107">
        <v>0</v>
      </c>
      <c r="G147" s="107">
        <v>5819434</v>
      </c>
      <c r="H147" s="107">
        <v>5819434</v>
      </c>
      <c r="I147" s="107">
        <v>0</v>
      </c>
      <c r="J147" s="107">
        <v>0</v>
      </c>
    </row>
    <row r="148" spans="1:10">
      <c r="A148" s="106" t="s">
        <v>181</v>
      </c>
      <c r="B148" s="106" t="s">
        <v>1218</v>
      </c>
      <c r="C148" s="106">
        <f t="shared" si="2"/>
        <v>1306110607</v>
      </c>
      <c r="D148" s="106" t="s">
        <v>1219</v>
      </c>
      <c r="E148" s="107">
        <v>0</v>
      </c>
      <c r="F148" s="107">
        <v>0</v>
      </c>
      <c r="G148" s="107">
        <v>4225916</v>
      </c>
      <c r="H148" s="107">
        <v>4225916</v>
      </c>
      <c r="I148" s="107">
        <v>0</v>
      </c>
      <c r="J148" s="107">
        <v>0</v>
      </c>
    </row>
    <row r="149" spans="1:10">
      <c r="A149" s="106" t="s">
        <v>182</v>
      </c>
      <c r="B149" s="106" t="s">
        <v>1220</v>
      </c>
      <c r="C149" s="106">
        <f t="shared" si="2"/>
        <v>1306110608</v>
      </c>
      <c r="D149" s="106" t="s">
        <v>1221</v>
      </c>
      <c r="E149" s="107">
        <v>0</v>
      </c>
      <c r="F149" s="107">
        <v>0</v>
      </c>
      <c r="G149" s="107">
        <v>7413036</v>
      </c>
      <c r="H149" s="107">
        <v>7633469</v>
      </c>
      <c r="I149" s="107">
        <v>0</v>
      </c>
      <c r="J149" s="107">
        <v>220433</v>
      </c>
    </row>
    <row r="150" spans="1:10">
      <c r="A150" s="106" t="s">
        <v>184</v>
      </c>
      <c r="B150" s="106" t="s">
        <v>1222</v>
      </c>
      <c r="C150" s="106">
        <f t="shared" si="2"/>
        <v>1306110609</v>
      </c>
      <c r="D150" s="106" t="s">
        <v>1223</v>
      </c>
      <c r="E150" s="107">
        <v>0</v>
      </c>
      <c r="F150" s="107">
        <v>0</v>
      </c>
      <c r="G150" s="107">
        <v>3689473</v>
      </c>
      <c r="H150" s="107">
        <v>3578230</v>
      </c>
      <c r="I150" s="107">
        <v>111243</v>
      </c>
      <c r="J150" s="107">
        <v>0</v>
      </c>
    </row>
    <row r="151" spans="1:10">
      <c r="A151" s="106" t="s">
        <v>185</v>
      </c>
      <c r="B151" s="106" t="s">
        <v>1224</v>
      </c>
      <c r="C151" s="106">
        <f t="shared" si="2"/>
        <v>1306110610</v>
      </c>
      <c r="D151" s="106" t="s">
        <v>1225</v>
      </c>
      <c r="E151" s="107">
        <v>0</v>
      </c>
      <c r="F151" s="107">
        <v>0</v>
      </c>
      <c r="G151" s="107">
        <v>3526912</v>
      </c>
      <c r="H151" s="107">
        <v>4521310</v>
      </c>
      <c r="I151" s="107">
        <v>0</v>
      </c>
      <c r="J151" s="107">
        <v>994398</v>
      </c>
    </row>
    <row r="152" spans="1:10">
      <c r="A152" s="106" t="s">
        <v>186</v>
      </c>
      <c r="B152" s="106" t="s">
        <v>1226</v>
      </c>
      <c r="C152" s="106">
        <f t="shared" si="2"/>
        <v>1306110611</v>
      </c>
      <c r="D152" s="106" t="s">
        <v>1227</v>
      </c>
      <c r="E152" s="107">
        <v>0</v>
      </c>
      <c r="F152" s="107">
        <v>0</v>
      </c>
      <c r="G152" s="107">
        <v>4958360</v>
      </c>
      <c r="H152" s="107">
        <v>4958360</v>
      </c>
      <c r="I152" s="107">
        <v>0</v>
      </c>
      <c r="J152" s="107">
        <v>0</v>
      </c>
    </row>
    <row r="153" spans="1:10">
      <c r="A153" s="106" t="s">
        <v>187</v>
      </c>
      <c r="B153" s="106" t="s">
        <v>1228</v>
      </c>
      <c r="C153" s="106">
        <f t="shared" si="2"/>
        <v>1306110612</v>
      </c>
      <c r="D153" s="106" t="s">
        <v>1229</v>
      </c>
      <c r="E153" s="107">
        <v>0</v>
      </c>
      <c r="F153" s="107">
        <v>0</v>
      </c>
      <c r="G153" s="107">
        <v>5925827</v>
      </c>
      <c r="H153" s="107">
        <v>5925827</v>
      </c>
      <c r="I153" s="107">
        <v>0</v>
      </c>
      <c r="J153" s="107">
        <v>0</v>
      </c>
    </row>
    <row r="154" spans="1:10">
      <c r="A154" s="106" t="s">
        <v>188</v>
      </c>
      <c r="B154" s="106" t="s">
        <v>1230</v>
      </c>
      <c r="C154" s="106">
        <f t="shared" si="2"/>
        <v>1306110613</v>
      </c>
      <c r="D154" s="106" t="s">
        <v>1231</v>
      </c>
      <c r="E154" s="107">
        <v>0</v>
      </c>
      <c r="F154" s="107">
        <v>0</v>
      </c>
      <c r="G154" s="107">
        <v>8617503</v>
      </c>
      <c r="H154" s="107">
        <v>8617503</v>
      </c>
      <c r="I154" s="107">
        <v>0</v>
      </c>
      <c r="J154" s="107">
        <v>0</v>
      </c>
    </row>
    <row r="155" spans="1:10">
      <c r="A155" s="106" t="s">
        <v>189</v>
      </c>
      <c r="B155" s="106" t="s">
        <v>1232</v>
      </c>
      <c r="C155" s="106">
        <f t="shared" si="2"/>
        <v>1306110614</v>
      </c>
      <c r="D155" s="106" t="s">
        <v>1233</v>
      </c>
      <c r="E155" s="107">
        <v>0</v>
      </c>
      <c r="F155" s="107">
        <v>0</v>
      </c>
      <c r="G155" s="107">
        <v>4229824</v>
      </c>
      <c r="H155" s="107">
        <v>4229824</v>
      </c>
      <c r="I155" s="107">
        <v>0</v>
      </c>
      <c r="J155" s="107">
        <v>0</v>
      </c>
    </row>
    <row r="156" spans="1:10">
      <c r="A156" s="106" t="s">
        <v>190</v>
      </c>
      <c r="B156" s="106" t="s">
        <v>1234</v>
      </c>
      <c r="C156" s="106">
        <f t="shared" si="2"/>
        <v>1306110615</v>
      </c>
      <c r="D156" s="106" t="s">
        <v>1235</v>
      </c>
      <c r="E156" s="107">
        <v>0</v>
      </c>
      <c r="F156" s="107">
        <v>0</v>
      </c>
      <c r="G156" s="107">
        <v>6861321</v>
      </c>
      <c r="H156" s="107">
        <v>6861321</v>
      </c>
      <c r="I156" s="107">
        <v>0</v>
      </c>
      <c r="J156" s="107">
        <v>0</v>
      </c>
    </row>
    <row r="157" spans="1:10">
      <c r="A157" s="106" t="s">
        <v>191</v>
      </c>
      <c r="B157" s="106" t="s">
        <v>1236</v>
      </c>
      <c r="C157" s="106">
        <f t="shared" si="2"/>
        <v>1306110616</v>
      </c>
      <c r="D157" s="106" t="s">
        <v>1237</v>
      </c>
      <c r="E157" s="107">
        <v>0</v>
      </c>
      <c r="F157" s="107">
        <v>0</v>
      </c>
      <c r="G157" s="107">
        <v>5017964</v>
      </c>
      <c r="H157" s="107">
        <v>5017964</v>
      </c>
      <c r="I157" s="107">
        <v>0</v>
      </c>
      <c r="J157" s="107">
        <v>0</v>
      </c>
    </row>
    <row r="158" spans="1:10">
      <c r="A158" s="106" t="s">
        <v>192</v>
      </c>
      <c r="B158" s="106" t="s">
        <v>1238</v>
      </c>
      <c r="C158" s="106">
        <f t="shared" si="2"/>
        <v>1306110617</v>
      </c>
      <c r="D158" s="106" t="s">
        <v>1239</v>
      </c>
      <c r="E158" s="107">
        <v>0</v>
      </c>
      <c r="F158" s="107">
        <v>0</v>
      </c>
      <c r="G158" s="107">
        <v>6612790</v>
      </c>
      <c r="H158" s="107">
        <v>6612790</v>
      </c>
      <c r="I158" s="107">
        <v>0</v>
      </c>
      <c r="J158" s="107">
        <v>0</v>
      </c>
    </row>
    <row r="159" spans="1:10">
      <c r="A159" s="106" t="s">
        <v>193</v>
      </c>
      <c r="B159" s="106" t="s">
        <v>1240</v>
      </c>
      <c r="C159" s="106">
        <f t="shared" si="2"/>
        <v>1306110618</v>
      </c>
      <c r="D159" s="106" t="s">
        <v>1241</v>
      </c>
      <c r="E159" s="107">
        <v>0</v>
      </c>
      <c r="F159" s="107">
        <v>0</v>
      </c>
      <c r="G159" s="107">
        <v>18421567</v>
      </c>
      <c r="H159" s="107">
        <v>16276066</v>
      </c>
      <c r="I159" s="107">
        <v>2145501</v>
      </c>
      <c r="J159" s="107">
        <v>0</v>
      </c>
    </row>
    <row r="160" spans="1:10">
      <c r="A160" s="106" t="s">
        <v>195</v>
      </c>
      <c r="B160" s="106" t="s">
        <v>1242</v>
      </c>
      <c r="C160" s="106">
        <f t="shared" si="2"/>
        <v>1306110620</v>
      </c>
      <c r="D160" s="106" t="s">
        <v>1243</v>
      </c>
      <c r="E160" s="107">
        <v>0</v>
      </c>
      <c r="F160" s="107">
        <v>0</v>
      </c>
      <c r="G160" s="107">
        <v>3255614</v>
      </c>
      <c r="H160" s="107">
        <v>3271134</v>
      </c>
      <c r="I160" s="107">
        <v>0</v>
      </c>
      <c r="J160" s="107">
        <v>15520</v>
      </c>
    </row>
    <row r="161" spans="1:10">
      <c r="A161" s="106" t="s">
        <v>197</v>
      </c>
      <c r="B161" s="106" t="s">
        <v>1244</v>
      </c>
      <c r="C161" s="106">
        <f t="shared" si="2"/>
        <v>1306110621</v>
      </c>
      <c r="D161" s="106" t="s">
        <v>1245</v>
      </c>
      <c r="E161" s="107">
        <v>0</v>
      </c>
      <c r="F161" s="107">
        <v>0</v>
      </c>
      <c r="G161" s="107">
        <v>10299217</v>
      </c>
      <c r="H161" s="107">
        <v>10231213</v>
      </c>
      <c r="I161" s="107">
        <v>68004</v>
      </c>
      <c r="J161" s="107">
        <v>0</v>
      </c>
    </row>
    <row r="162" spans="1:10">
      <c r="A162" s="106" t="s">
        <v>198</v>
      </c>
      <c r="B162" s="106" t="s">
        <v>1246</v>
      </c>
      <c r="C162" s="106">
        <f t="shared" si="2"/>
        <v>1306110622</v>
      </c>
      <c r="D162" s="106" t="s">
        <v>1247</v>
      </c>
      <c r="E162" s="107">
        <v>0</v>
      </c>
      <c r="F162" s="107">
        <v>0</v>
      </c>
      <c r="G162" s="107">
        <v>7885892</v>
      </c>
      <c r="H162" s="107">
        <v>7885892</v>
      </c>
      <c r="I162" s="107">
        <v>0</v>
      </c>
      <c r="J162" s="107">
        <v>0</v>
      </c>
    </row>
    <row r="163" spans="1:10">
      <c r="A163" s="106" t="s">
        <v>199</v>
      </c>
      <c r="B163" s="106" t="s">
        <v>1248</v>
      </c>
      <c r="C163" s="106">
        <f t="shared" si="2"/>
        <v>1306110623</v>
      </c>
      <c r="D163" s="106" t="s">
        <v>1249</v>
      </c>
      <c r="E163" s="107">
        <v>0</v>
      </c>
      <c r="F163" s="107">
        <v>0</v>
      </c>
      <c r="G163" s="107">
        <v>2501888</v>
      </c>
      <c r="H163" s="107">
        <v>2501888</v>
      </c>
      <c r="I163" s="107">
        <v>0</v>
      </c>
      <c r="J163" s="107">
        <v>0</v>
      </c>
    </row>
    <row r="164" spans="1:10">
      <c r="A164" s="106" t="s">
        <v>202</v>
      </c>
      <c r="B164" s="106" t="s">
        <v>1250</v>
      </c>
      <c r="C164" s="106">
        <f t="shared" si="2"/>
        <v>1306110626</v>
      </c>
      <c r="D164" s="106" t="s">
        <v>1251</v>
      </c>
      <c r="E164" s="107">
        <v>0</v>
      </c>
      <c r="F164" s="107">
        <v>0</v>
      </c>
      <c r="G164" s="107">
        <v>6202532</v>
      </c>
      <c r="H164" s="107">
        <v>6202532</v>
      </c>
      <c r="I164" s="107">
        <v>0</v>
      </c>
      <c r="J164" s="107">
        <v>0</v>
      </c>
    </row>
    <row r="165" spans="1:10">
      <c r="A165" s="106" t="s">
        <v>208</v>
      </c>
      <c r="B165" s="106" t="s">
        <v>1252</v>
      </c>
      <c r="C165" s="106">
        <f t="shared" si="2"/>
        <v>1306110631</v>
      </c>
      <c r="D165" s="106" t="s">
        <v>1253</v>
      </c>
      <c r="E165" s="107">
        <v>0</v>
      </c>
      <c r="F165" s="107">
        <v>0</v>
      </c>
      <c r="G165" s="107">
        <v>9739934</v>
      </c>
      <c r="H165" s="107">
        <v>9739934</v>
      </c>
      <c r="I165" s="107">
        <v>0</v>
      </c>
      <c r="J165" s="107">
        <v>0</v>
      </c>
    </row>
    <row r="166" spans="1:10">
      <c r="A166" s="106" t="s">
        <v>210</v>
      </c>
      <c r="B166" s="106" t="s">
        <v>1254</v>
      </c>
      <c r="C166" s="106">
        <f t="shared" si="2"/>
        <v>1306110633</v>
      </c>
      <c r="D166" s="106" t="s">
        <v>1255</v>
      </c>
      <c r="E166" s="107">
        <v>0</v>
      </c>
      <c r="F166" s="107">
        <v>0</v>
      </c>
      <c r="G166" s="107">
        <v>12937755</v>
      </c>
      <c r="H166" s="107">
        <v>12937755</v>
      </c>
      <c r="I166" s="107">
        <v>0</v>
      </c>
      <c r="J166" s="107">
        <v>0</v>
      </c>
    </row>
    <row r="167" spans="1:10">
      <c r="A167" s="106" t="s">
        <v>211</v>
      </c>
      <c r="B167" s="106" t="s">
        <v>1256</v>
      </c>
      <c r="C167" s="106">
        <f t="shared" si="2"/>
        <v>1306110634</v>
      </c>
      <c r="D167" s="106" t="s">
        <v>1257</v>
      </c>
      <c r="E167" s="107">
        <v>0</v>
      </c>
      <c r="F167" s="107">
        <v>0</v>
      </c>
      <c r="G167" s="107">
        <v>10910618</v>
      </c>
      <c r="H167" s="107">
        <v>10910618</v>
      </c>
      <c r="I167" s="107">
        <v>0</v>
      </c>
      <c r="J167" s="107">
        <v>0</v>
      </c>
    </row>
    <row r="168" spans="1:10">
      <c r="A168" s="106" t="s">
        <v>212</v>
      </c>
      <c r="B168" s="106" t="s">
        <v>1258</v>
      </c>
      <c r="C168" s="106">
        <f t="shared" si="2"/>
        <v>1306110635</v>
      </c>
      <c r="D168" s="106" t="s">
        <v>1259</v>
      </c>
      <c r="E168" s="107">
        <v>0</v>
      </c>
      <c r="F168" s="107">
        <v>0</v>
      </c>
      <c r="G168" s="107">
        <v>6050226</v>
      </c>
      <c r="H168" s="107">
        <v>6050226</v>
      </c>
      <c r="I168" s="107">
        <v>0</v>
      </c>
      <c r="J168" s="107">
        <v>0</v>
      </c>
    </row>
    <row r="169" spans="1:10">
      <c r="A169" s="106" t="s">
        <v>213</v>
      </c>
      <c r="B169" s="106" t="s">
        <v>1260</v>
      </c>
      <c r="C169" s="106">
        <f t="shared" si="2"/>
        <v>1306110636</v>
      </c>
      <c r="D169" s="106" t="s">
        <v>1261</v>
      </c>
      <c r="E169" s="107">
        <v>0</v>
      </c>
      <c r="F169" s="107">
        <v>0</v>
      </c>
      <c r="G169" s="107">
        <v>6984331</v>
      </c>
      <c r="H169" s="107">
        <v>6984331</v>
      </c>
      <c r="I169" s="107">
        <v>0</v>
      </c>
      <c r="J169" s="107">
        <v>0</v>
      </c>
    </row>
    <row r="170" spans="1:10">
      <c r="A170" s="106" t="s">
        <v>214</v>
      </c>
      <c r="B170" s="106" t="s">
        <v>1262</v>
      </c>
      <c r="C170" s="106">
        <f t="shared" si="2"/>
        <v>1306110637</v>
      </c>
      <c r="D170" s="106" t="s">
        <v>1263</v>
      </c>
      <c r="E170" s="107">
        <v>0</v>
      </c>
      <c r="F170" s="107">
        <v>0</v>
      </c>
      <c r="G170" s="107">
        <v>5011875</v>
      </c>
      <c r="H170" s="107">
        <v>4717297</v>
      </c>
      <c r="I170" s="107">
        <v>294578</v>
      </c>
      <c r="J170" s="107">
        <v>0</v>
      </c>
    </row>
    <row r="171" spans="1:10">
      <c r="A171" s="106" t="s">
        <v>215</v>
      </c>
      <c r="B171" s="106" t="s">
        <v>1264</v>
      </c>
      <c r="C171" s="106">
        <f t="shared" si="2"/>
        <v>1306110638</v>
      </c>
      <c r="D171" s="106" t="s">
        <v>1265</v>
      </c>
      <c r="E171" s="107">
        <v>0</v>
      </c>
      <c r="F171" s="107">
        <v>0</v>
      </c>
      <c r="G171" s="107">
        <v>9143374</v>
      </c>
      <c r="H171" s="107">
        <v>9143374</v>
      </c>
      <c r="I171" s="107">
        <v>0</v>
      </c>
      <c r="J171" s="107">
        <v>0</v>
      </c>
    </row>
    <row r="172" spans="1:10">
      <c r="A172" s="106" t="s">
        <v>216</v>
      </c>
      <c r="B172" s="106" t="s">
        <v>1266</v>
      </c>
      <c r="C172" s="106">
        <f t="shared" si="2"/>
        <v>1306110639</v>
      </c>
      <c r="D172" s="106" t="s">
        <v>1267</v>
      </c>
      <c r="E172" s="107">
        <v>0</v>
      </c>
      <c r="F172" s="107">
        <v>0</v>
      </c>
      <c r="G172" s="107">
        <v>10810409</v>
      </c>
      <c r="H172" s="107">
        <v>10810409</v>
      </c>
      <c r="I172" s="107">
        <v>0</v>
      </c>
      <c r="J172" s="107">
        <v>0</v>
      </c>
    </row>
    <row r="173" spans="1:10">
      <c r="A173" s="106" t="s">
        <v>217</v>
      </c>
      <c r="B173" s="106" t="s">
        <v>1268</v>
      </c>
      <c r="C173" s="106">
        <f t="shared" si="2"/>
        <v>1306110640</v>
      </c>
      <c r="D173" s="106" t="s">
        <v>1143</v>
      </c>
      <c r="E173" s="107">
        <v>0</v>
      </c>
      <c r="F173" s="107">
        <v>0</v>
      </c>
      <c r="G173" s="107">
        <v>6496924</v>
      </c>
      <c r="H173" s="107">
        <v>6496924</v>
      </c>
      <c r="I173" s="107">
        <v>0</v>
      </c>
      <c r="J173" s="107">
        <v>0</v>
      </c>
    </row>
    <row r="174" spans="1:10">
      <c r="A174" s="106" t="s">
        <v>218</v>
      </c>
      <c r="B174" s="106" t="s">
        <v>1269</v>
      </c>
      <c r="C174" s="106">
        <f t="shared" si="2"/>
        <v>1306110641</v>
      </c>
      <c r="D174" s="106" t="s">
        <v>1270</v>
      </c>
      <c r="E174" s="107">
        <v>0</v>
      </c>
      <c r="F174" s="107">
        <v>0</v>
      </c>
      <c r="G174" s="107">
        <v>5939389</v>
      </c>
      <c r="H174" s="107">
        <v>5939389</v>
      </c>
      <c r="I174" s="107">
        <v>0</v>
      </c>
      <c r="J174" s="107">
        <v>0</v>
      </c>
    </row>
    <row r="175" spans="1:10">
      <c r="A175" s="106" t="s">
        <v>220</v>
      </c>
      <c r="B175" s="106" t="s">
        <v>1271</v>
      </c>
      <c r="C175" s="106">
        <f t="shared" si="2"/>
        <v>1306110643</v>
      </c>
      <c r="D175" s="106" t="s">
        <v>1272</v>
      </c>
      <c r="E175" s="107">
        <v>0</v>
      </c>
      <c r="F175" s="107">
        <v>0</v>
      </c>
      <c r="G175" s="107">
        <v>8509941</v>
      </c>
      <c r="H175" s="107">
        <v>8509941</v>
      </c>
      <c r="I175" s="107">
        <v>0</v>
      </c>
      <c r="J175" s="107">
        <v>0</v>
      </c>
    </row>
    <row r="176" spans="1:10">
      <c r="A176" s="106" t="s">
        <v>222</v>
      </c>
      <c r="B176" s="106" t="s">
        <v>1273</v>
      </c>
      <c r="C176" s="106">
        <f t="shared" si="2"/>
        <v>1306110645</v>
      </c>
      <c r="D176" s="106" t="s">
        <v>1274</v>
      </c>
      <c r="E176" s="107">
        <v>0</v>
      </c>
      <c r="F176" s="107">
        <v>0</v>
      </c>
      <c r="G176" s="107">
        <v>3543295</v>
      </c>
      <c r="H176" s="107">
        <v>3599506</v>
      </c>
      <c r="I176" s="107">
        <v>0</v>
      </c>
      <c r="J176" s="107">
        <v>56211</v>
      </c>
    </row>
    <row r="177" spans="1:10">
      <c r="A177" s="106" t="s">
        <v>223</v>
      </c>
      <c r="B177" s="106" t="s">
        <v>1275</v>
      </c>
      <c r="C177" s="106">
        <f t="shared" si="2"/>
        <v>1306110646</v>
      </c>
      <c r="D177" s="106" t="s">
        <v>1276</v>
      </c>
      <c r="E177" s="107">
        <v>0</v>
      </c>
      <c r="F177" s="107">
        <v>0</v>
      </c>
      <c r="G177" s="107">
        <v>8309782</v>
      </c>
      <c r="H177" s="107">
        <v>8309782</v>
      </c>
      <c r="I177" s="107">
        <v>0</v>
      </c>
      <c r="J177" s="107">
        <v>0</v>
      </c>
    </row>
    <row r="178" spans="1:10">
      <c r="A178" s="106" t="s">
        <v>225</v>
      </c>
      <c r="B178" s="106" t="s">
        <v>1277</v>
      </c>
      <c r="C178" s="106">
        <f t="shared" si="2"/>
        <v>1306110648</v>
      </c>
      <c r="D178" s="106" t="s">
        <v>1278</v>
      </c>
      <c r="E178" s="107">
        <v>0</v>
      </c>
      <c r="F178" s="107">
        <v>0</v>
      </c>
      <c r="G178" s="107">
        <v>6562117</v>
      </c>
      <c r="H178" s="107">
        <v>6342518</v>
      </c>
      <c r="I178" s="107">
        <v>219599</v>
      </c>
      <c r="J178" s="107">
        <v>0</v>
      </c>
    </row>
    <row r="179" spans="1:10">
      <c r="A179" s="106" t="s">
        <v>226</v>
      </c>
      <c r="B179" s="106" t="s">
        <v>1279</v>
      </c>
      <c r="C179" s="106">
        <f t="shared" si="2"/>
        <v>1306110649</v>
      </c>
      <c r="D179" s="106" t="s">
        <v>979</v>
      </c>
      <c r="E179" s="107">
        <v>0</v>
      </c>
      <c r="F179" s="107">
        <v>0</v>
      </c>
      <c r="G179" s="107">
        <v>5141576</v>
      </c>
      <c r="H179" s="107">
        <v>4985728</v>
      </c>
      <c r="I179" s="107">
        <v>155848</v>
      </c>
      <c r="J179" s="107">
        <v>0</v>
      </c>
    </row>
    <row r="180" spans="1:10">
      <c r="A180" s="106" t="s">
        <v>227</v>
      </c>
      <c r="B180" s="106" t="s">
        <v>1280</v>
      </c>
      <c r="C180" s="106">
        <f t="shared" si="2"/>
        <v>1306110650</v>
      </c>
      <c r="D180" s="106" t="s">
        <v>1281</v>
      </c>
      <c r="E180" s="107">
        <v>0</v>
      </c>
      <c r="F180" s="107">
        <v>0</v>
      </c>
      <c r="G180" s="107">
        <v>4689504</v>
      </c>
      <c r="H180" s="107">
        <v>4689504</v>
      </c>
      <c r="I180" s="107">
        <v>0</v>
      </c>
      <c r="J180" s="107">
        <v>0</v>
      </c>
    </row>
    <row r="181" spans="1:10">
      <c r="A181" s="106" t="s">
        <v>228</v>
      </c>
      <c r="B181" s="106" t="s">
        <v>1282</v>
      </c>
      <c r="C181" s="106">
        <f t="shared" si="2"/>
        <v>1306110651</v>
      </c>
      <c r="D181" s="106" t="s">
        <v>1283</v>
      </c>
      <c r="E181" s="107">
        <v>0</v>
      </c>
      <c r="F181" s="107">
        <v>0</v>
      </c>
      <c r="G181" s="107">
        <v>5270484</v>
      </c>
      <c r="H181" s="107">
        <v>5270484</v>
      </c>
      <c r="I181" s="107">
        <v>0</v>
      </c>
      <c r="J181" s="107">
        <v>0</v>
      </c>
    </row>
    <row r="182" spans="1:10">
      <c r="A182" s="106" t="s">
        <v>230</v>
      </c>
      <c r="B182" s="106" t="s">
        <v>1284</v>
      </c>
      <c r="C182" s="106">
        <f t="shared" si="2"/>
        <v>1306110653</v>
      </c>
      <c r="D182" s="106" t="s">
        <v>1285</v>
      </c>
      <c r="E182" s="107">
        <v>0</v>
      </c>
      <c r="F182" s="107">
        <v>0</v>
      </c>
      <c r="G182" s="107">
        <v>3778262</v>
      </c>
      <c r="H182" s="107">
        <v>3778262</v>
      </c>
      <c r="I182" s="107">
        <v>0</v>
      </c>
      <c r="J182" s="107">
        <v>0</v>
      </c>
    </row>
    <row r="183" spans="1:10">
      <c r="A183" s="106" t="s">
        <v>232</v>
      </c>
      <c r="B183" s="106" t="s">
        <v>1286</v>
      </c>
      <c r="C183" s="106">
        <f t="shared" si="2"/>
        <v>1306110655</v>
      </c>
      <c r="D183" s="106" t="s">
        <v>1287</v>
      </c>
      <c r="E183" s="107">
        <v>0</v>
      </c>
      <c r="F183" s="107">
        <v>0</v>
      </c>
      <c r="G183" s="107">
        <v>4542597</v>
      </c>
      <c r="H183" s="107">
        <v>4542597</v>
      </c>
      <c r="I183" s="107">
        <v>0</v>
      </c>
      <c r="J183" s="107">
        <v>0</v>
      </c>
    </row>
    <row r="184" spans="1:10">
      <c r="A184" s="106" t="s">
        <v>235</v>
      </c>
      <c r="B184" s="106" t="s">
        <v>1288</v>
      </c>
      <c r="C184" s="106">
        <f t="shared" si="2"/>
        <v>1306110658</v>
      </c>
      <c r="D184" s="106" t="s">
        <v>1289</v>
      </c>
      <c r="E184" s="107">
        <v>0</v>
      </c>
      <c r="F184" s="107">
        <v>0</v>
      </c>
      <c r="G184" s="107">
        <v>3823079</v>
      </c>
      <c r="H184" s="107">
        <v>3823079</v>
      </c>
      <c r="I184" s="107">
        <v>0</v>
      </c>
      <c r="J184" s="107">
        <v>0</v>
      </c>
    </row>
    <row r="185" spans="1:10">
      <c r="A185" s="106" t="s">
        <v>236</v>
      </c>
      <c r="B185" s="106" t="s">
        <v>1290</v>
      </c>
      <c r="C185" s="106">
        <f t="shared" si="2"/>
        <v>1306110659</v>
      </c>
      <c r="D185" s="106" t="s">
        <v>1291</v>
      </c>
      <c r="E185" s="107">
        <v>0</v>
      </c>
      <c r="F185" s="107">
        <v>0</v>
      </c>
      <c r="G185" s="107">
        <v>3943793</v>
      </c>
      <c r="H185" s="107">
        <v>4046115</v>
      </c>
      <c r="I185" s="107">
        <v>0</v>
      </c>
      <c r="J185" s="107">
        <v>102322</v>
      </c>
    </row>
    <row r="186" spans="1:10">
      <c r="A186" s="106" t="s">
        <v>237</v>
      </c>
      <c r="B186" s="106" t="s">
        <v>1292</v>
      </c>
      <c r="C186" s="106">
        <f t="shared" si="2"/>
        <v>1306110660</v>
      </c>
      <c r="D186" s="106" t="s">
        <v>1293</v>
      </c>
      <c r="E186" s="107">
        <v>0</v>
      </c>
      <c r="F186" s="107">
        <v>0</v>
      </c>
      <c r="G186" s="107">
        <v>5718560</v>
      </c>
      <c r="H186" s="107">
        <v>5718560</v>
      </c>
      <c r="I186" s="107">
        <v>0</v>
      </c>
      <c r="J186" s="107">
        <v>0</v>
      </c>
    </row>
    <row r="187" spans="1:10">
      <c r="A187" s="106" t="s">
        <v>239</v>
      </c>
      <c r="B187" s="106" t="s">
        <v>1294</v>
      </c>
      <c r="C187" s="106">
        <f t="shared" si="2"/>
        <v>1306110661</v>
      </c>
      <c r="D187" s="106" t="s">
        <v>1295</v>
      </c>
      <c r="E187" s="107">
        <v>0</v>
      </c>
      <c r="F187" s="107">
        <v>0</v>
      </c>
      <c r="G187" s="107">
        <v>6499541</v>
      </c>
      <c r="H187" s="107">
        <v>6499541</v>
      </c>
      <c r="I187" s="107">
        <v>0</v>
      </c>
      <c r="J187" s="107">
        <v>0</v>
      </c>
    </row>
    <row r="188" spans="1:10">
      <c r="A188" s="106" t="s">
        <v>240</v>
      </c>
      <c r="B188" s="106" t="s">
        <v>1296</v>
      </c>
      <c r="C188" s="106">
        <f t="shared" si="2"/>
        <v>1306110662</v>
      </c>
      <c r="D188" s="106" t="s">
        <v>1297</v>
      </c>
      <c r="E188" s="107">
        <v>0</v>
      </c>
      <c r="F188" s="107">
        <v>0</v>
      </c>
      <c r="G188" s="107">
        <v>3712508</v>
      </c>
      <c r="H188" s="107">
        <v>3712508</v>
      </c>
      <c r="I188" s="107">
        <v>0</v>
      </c>
      <c r="J188" s="107">
        <v>0</v>
      </c>
    </row>
    <row r="189" spans="1:10">
      <c r="A189" s="106" t="s">
        <v>242</v>
      </c>
      <c r="B189" s="106" t="s">
        <v>1298</v>
      </c>
      <c r="C189" s="106">
        <f t="shared" si="2"/>
        <v>1306110664</v>
      </c>
      <c r="D189" s="106" t="s">
        <v>1299</v>
      </c>
      <c r="E189" s="107">
        <v>0</v>
      </c>
      <c r="F189" s="107">
        <v>0</v>
      </c>
      <c r="G189" s="107">
        <v>3239987</v>
      </c>
      <c r="H189" s="107">
        <v>3155507</v>
      </c>
      <c r="I189" s="107">
        <v>84480</v>
      </c>
      <c r="J189" s="107">
        <v>0</v>
      </c>
    </row>
    <row r="190" spans="1:10">
      <c r="A190" s="106" t="s">
        <v>243</v>
      </c>
      <c r="B190" s="106" t="s">
        <v>1300</v>
      </c>
      <c r="C190" s="106">
        <f t="shared" si="2"/>
        <v>1306110665</v>
      </c>
      <c r="D190" s="106" t="s">
        <v>1301</v>
      </c>
      <c r="E190" s="107">
        <v>0</v>
      </c>
      <c r="F190" s="107">
        <v>0</v>
      </c>
      <c r="G190" s="107">
        <v>8368555</v>
      </c>
      <c r="H190" s="107">
        <v>8254582</v>
      </c>
      <c r="I190" s="107">
        <v>113973</v>
      </c>
      <c r="J190" s="107">
        <v>0</v>
      </c>
    </row>
    <row r="191" spans="1:10">
      <c r="A191" s="106" t="s">
        <v>244</v>
      </c>
      <c r="B191" s="106" t="s">
        <v>1302</v>
      </c>
      <c r="C191" s="106">
        <f t="shared" si="2"/>
        <v>1306110666</v>
      </c>
      <c r="D191" s="106" t="s">
        <v>1303</v>
      </c>
      <c r="E191" s="107">
        <v>0</v>
      </c>
      <c r="F191" s="107">
        <v>0</v>
      </c>
      <c r="G191" s="107">
        <v>4768610</v>
      </c>
      <c r="H191" s="107">
        <v>4763513</v>
      </c>
      <c r="I191" s="107">
        <v>5097</v>
      </c>
      <c r="J191" s="107">
        <v>0</v>
      </c>
    </row>
    <row r="192" spans="1:10">
      <c r="A192" s="106" t="s">
        <v>245</v>
      </c>
      <c r="B192" s="106" t="s">
        <v>1304</v>
      </c>
      <c r="C192" s="106">
        <f t="shared" si="2"/>
        <v>1306110667</v>
      </c>
      <c r="D192" s="106" t="s">
        <v>1305</v>
      </c>
      <c r="E192" s="107">
        <v>0</v>
      </c>
      <c r="F192" s="107">
        <v>0</v>
      </c>
      <c r="G192" s="107">
        <v>4805533</v>
      </c>
      <c r="H192" s="107">
        <v>4729974</v>
      </c>
      <c r="I192" s="107">
        <v>75559</v>
      </c>
      <c r="J192" s="107">
        <v>0</v>
      </c>
    </row>
    <row r="193" spans="1:10">
      <c r="A193" s="106" t="s">
        <v>246</v>
      </c>
      <c r="B193" s="106" t="s">
        <v>1306</v>
      </c>
      <c r="C193" s="106">
        <f t="shared" si="2"/>
        <v>1306110668</v>
      </c>
      <c r="D193" s="106" t="s">
        <v>1307</v>
      </c>
      <c r="E193" s="107">
        <v>0</v>
      </c>
      <c r="F193" s="107">
        <v>0</v>
      </c>
      <c r="G193" s="107">
        <v>3147076</v>
      </c>
      <c r="H193" s="107">
        <v>2938443</v>
      </c>
      <c r="I193" s="107">
        <v>208633</v>
      </c>
      <c r="J193" s="107">
        <v>0</v>
      </c>
    </row>
    <row r="194" spans="1:10">
      <c r="A194" s="106" t="s">
        <v>247</v>
      </c>
      <c r="B194" s="106" t="s">
        <v>1308</v>
      </c>
      <c r="C194" s="106">
        <f t="shared" si="2"/>
        <v>1306110669</v>
      </c>
      <c r="D194" s="106" t="s">
        <v>1309</v>
      </c>
      <c r="E194" s="107">
        <v>0</v>
      </c>
      <c r="F194" s="107">
        <v>0</v>
      </c>
      <c r="G194" s="107">
        <v>539711</v>
      </c>
      <c r="H194" s="107">
        <v>1132000</v>
      </c>
      <c r="I194" s="107">
        <v>0</v>
      </c>
      <c r="J194" s="107">
        <v>592289</v>
      </c>
    </row>
    <row r="195" spans="1:10">
      <c r="A195" s="106" t="s">
        <v>249</v>
      </c>
      <c r="B195" s="106" t="s">
        <v>1310</v>
      </c>
      <c r="C195" s="106">
        <f t="shared" si="2"/>
        <v>1306110670</v>
      </c>
      <c r="D195" s="106" t="s">
        <v>1311</v>
      </c>
      <c r="E195" s="107">
        <v>0</v>
      </c>
      <c r="F195" s="107">
        <v>0</v>
      </c>
      <c r="G195" s="107">
        <v>5014930</v>
      </c>
      <c r="H195" s="107">
        <v>5014930</v>
      </c>
      <c r="I195" s="107">
        <v>0</v>
      </c>
      <c r="J195" s="107">
        <v>0</v>
      </c>
    </row>
    <row r="196" spans="1:10">
      <c r="A196" s="106" t="s">
        <v>251</v>
      </c>
      <c r="B196" s="106" t="s">
        <v>1312</v>
      </c>
      <c r="C196" s="106">
        <f t="shared" si="2"/>
        <v>1306110672</v>
      </c>
      <c r="D196" s="106" t="s">
        <v>1313</v>
      </c>
      <c r="E196" s="107">
        <v>0</v>
      </c>
      <c r="F196" s="107">
        <v>0</v>
      </c>
      <c r="G196" s="107">
        <v>7628761</v>
      </c>
      <c r="H196" s="107">
        <v>7628761</v>
      </c>
      <c r="I196" s="107">
        <v>0</v>
      </c>
      <c r="J196" s="107">
        <v>0</v>
      </c>
    </row>
    <row r="197" spans="1:10">
      <c r="A197" s="106" t="s">
        <v>252</v>
      </c>
      <c r="B197" s="106" t="s">
        <v>1314</v>
      </c>
      <c r="C197" s="106">
        <f t="shared" si="2"/>
        <v>1306110673</v>
      </c>
      <c r="D197" s="106" t="s">
        <v>1315</v>
      </c>
      <c r="E197" s="107">
        <v>0</v>
      </c>
      <c r="F197" s="107">
        <v>0</v>
      </c>
      <c r="G197" s="107">
        <v>11054588</v>
      </c>
      <c r="H197" s="107">
        <v>11054588</v>
      </c>
      <c r="I197" s="107">
        <v>0</v>
      </c>
      <c r="J197" s="107">
        <v>0</v>
      </c>
    </row>
    <row r="198" spans="1:10">
      <c r="A198" s="106" t="s">
        <v>253</v>
      </c>
      <c r="B198" s="106" t="s">
        <v>1316</v>
      </c>
      <c r="C198" s="106">
        <f t="shared" si="2"/>
        <v>1306110674</v>
      </c>
      <c r="D198" s="106" t="s">
        <v>1317</v>
      </c>
      <c r="E198" s="107">
        <v>0</v>
      </c>
      <c r="F198" s="107">
        <v>0</v>
      </c>
      <c r="G198" s="107">
        <v>4376055</v>
      </c>
      <c r="H198" s="107">
        <v>4376055</v>
      </c>
      <c r="I198" s="107">
        <v>0</v>
      </c>
      <c r="J198" s="107">
        <v>0</v>
      </c>
    </row>
    <row r="199" spans="1:10">
      <c r="A199" s="106" t="s">
        <v>254</v>
      </c>
      <c r="B199" s="106" t="s">
        <v>1318</v>
      </c>
      <c r="C199" s="106">
        <f t="shared" si="2"/>
        <v>1306110675</v>
      </c>
      <c r="D199" s="106" t="s">
        <v>1319</v>
      </c>
      <c r="E199" s="107">
        <v>0</v>
      </c>
      <c r="F199" s="107">
        <v>0</v>
      </c>
      <c r="G199" s="107">
        <v>3330414</v>
      </c>
      <c r="H199" s="107">
        <v>3330414</v>
      </c>
      <c r="I199" s="107">
        <v>0</v>
      </c>
      <c r="J199" s="107">
        <v>0</v>
      </c>
    </row>
    <row r="200" spans="1:10">
      <c r="A200" s="106" t="s">
        <v>256</v>
      </c>
      <c r="B200" s="106" t="s">
        <v>1320</v>
      </c>
      <c r="C200" s="106">
        <f t="shared" si="2"/>
        <v>1306110676</v>
      </c>
      <c r="D200" s="106" t="s">
        <v>1321</v>
      </c>
      <c r="E200" s="107">
        <v>0</v>
      </c>
      <c r="F200" s="107">
        <v>0</v>
      </c>
      <c r="G200" s="107">
        <v>4719076</v>
      </c>
      <c r="H200" s="107">
        <v>4719076</v>
      </c>
      <c r="I200" s="107">
        <v>0</v>
      </c>
      <c r="J200" s="107">
        <v>0</v>
      </c>
    </row>
    <row r="201" spans="1:10">
      <c r="A201" s="106" t="s">
        <v>257</v>
      </c>
      <c r="B201" s="106" t="s">
        <v>1322</v>
      </c>
      <c r="C201" s="106">
        <f t="shared" si="2"/>
        <v>1306110677</v>
      </c>
      <c r="D201" s="106" t="s">
        <v>1323</v>
      </c>
      <c r="E201" s="107">
        <v>0</v>
      </c>
      <c r="F201" s="107">
        <v>0</v>
      </c>
      <c r="G201" s="107">
        <v>1322545</v>
      </c>
      <c r="H201" s="107">
        <v>1322545</v>
      </c>
      <c r="I201" s="107">
        <v>0</v>
      </c>
      <c r="J201" s="107">
        <v>0</v>
      </c>
    </row>
    <row r="202" spans="1:10">
      <c r="A202" s="106" t="s">
        <v>258</v>
      </c>
      <c r="B202" s="106" t="s">
        <v>1324</v>
      </c>
      <c r="C202" s="106">
        <f t="shared" si="2"/>
        <v>1306110678</v>
      </c>
      <c r="D202" s="106" t="s">
        <v>1325</v>
      </c>
      <c r="E202" s="107">
        <v>0</v>
      </c>
      <c r="F202" s="107">
        <v>0</v>
      </c>
      <c r="G202" s="107">
        <v>3761786</v>
      </c>
      <c r="H202" s="107">
        <v>3761786</v>
      </c>
      <c r="I202" s="107">
        <v>0</v>
      </c>
      <c r="J202" s="107">
        <v>0</v>
      </c>
    </row>
    <row r="203" spans="1:10">
      <c r="A203" s="106" t="s">
        <v>262</v>
      </c>
      <c r="B203" s="106" t="s">
        <v>1326</v>
      </c>
      <c r="C203" s="106">
        <f t="shared" si="2"/>
        <v>1306110681</v>
      </c>
      <c r="D203" s="106" t="s">
        <v>1327</v>
      </c>
      <c r="E203" s="107">
        <v>0</v>
      </c>
      <c r="F203" s="107">
        <v>0</v>
      </c>
      <c r="G203" s="107">
        <v>2439101</v>
      </c>
      <c r="H203" s="107">
        <v>2439101</v>
      </c>
      <c r="I203" s="107">
        <v>0</v>
      </c>
      <c r="J203" s="107">
        <v>0</v>
      </c>
    </row>
    <row r="204" spans="1:10">
      <c r="A204" s="106" t="s">
        <v>263</v>
      </c>
      <c r="B204" s="106" t="s">
        <v>1328</v>
      </c>
      <c r="C204" s="106">
        <f t="shared" si="2"/>
        <v>1306110682</v>
      </c>
      <c r="D204" s="106" t="s">
        <v>1329</v>
      </c>
      <c r="E204" s="107">
        <v>0</v>
      </c>
      <c r="F204" s="107">
        <v>0</v>
      </c>
      <c r="G204" s="107">
        <v>3747944</v>
      </c>
      <c r="H204" s="107">
        <v>3747944</v>
      </c>
      <c r="I204" s="107">
        <v>0</v>
      </c>
      <c r="J204" s="107">
        <v>0</v>
      </c>
    </row>
    <row r="205" spans="1:10">
      <c r="A205" s="106" t="s">
        <v>265</v>
      </c>
      <c r="B205" s="106" t="s">
        <v>1330</v>
      </c>
      <c r="C205" s="106">
        <f t="shared" ref="C205:C268" si="3">VALUE(B205)</f>
        <v>1306110683</v>
      </c>
      <c r="D205" s="106" t="s">
        <v>1331</v>
      </c>
      <c r="E205" s="107">
        <v>0</v>
      </c>
      <c r="F205" s="107">
        <v>0</v>
      </c>
      <c r="G205" s="107">
        <v>3621122</v>
      </c>
      <c r="H205" s="107">
        <v>3575787</v>
      </c>
      <c r="I205" s="107">
        <v>45335</v>
      </c>
      <c r="J205" s="107">
        <v>0</v>
      </c>
    </row>
    <row r="206" spans="1:10">
      <c r="A206" s="106" t="s">
        <v>268</v>
      </c>
      <c r="B206" s="106" t="s">
        <v>1332</v>
      </c>
      <c r="C206" s="106">
        <f t="shared" si="3"/>
        <v>1306110685</v>
      </c>
      <c r="D206" s="106" t="s">
        <v>1333</v>
      </c>
      <c r="E206" s="107">
        <v>0</v>
      </c>
      <c r="F206" s="107">
        <v>0</v>
      </c>
      <c r="G206" s="107">
        <v>8447637</v>
      </c>
      <c r="H206" s="107">
        <v>8447637</v>
      </c>
      <c r="I206" s="107">
        <v>0</v>
      </c>
      <c r="J206" s="107">
        <v>0</v>
      </c>
    </row>
    <row r="207" spans="1:10">
      <c r="A207" s="106" t="s">
        <v>269</v>
      </c>
      <c r="B207" s="106" t="s">
        <v>1334</v>
      </c>
      <c r="C207" s="106">
        <f t="shared" si="3"/>
        <v>1306110686</v>
      </c>
      <c r="D207" s="106" t="s">
        <v>1335</v>
      </c>
      <c r="E207" s="107">
        <v>0</v>
      </c>
      <c r="F207" s="107">
        <v>0</v>
      </c>
      <c r="G207" s="107">
        <v>7632718</v>
      </c>
      <c r="H207" s="107">
        <v>7512554</v>
      </c>
      <c r="I207" s="107">
        <v>120164</v>
      </c>
      <c r="J207" s="107">
        <v>0</v>
      </c>
    </row>
    <row r="208" spans="1:10">
      <c r="A208" s="106" t="s">
        <v>270</v>
      </c>
      <c r="B208" s="106" t="s">
        <v>1336</v>
      </c>
      <c r="C208" s="106">
        <f t="shared" si="3"/>
        <v>1306110687</v>
      </c>
      <c r="D208" s="106" t="s">
        <v>1337</v>
      </c>
      <c r="E208" s="107">
        <v>0</v>
      </c>
      <c r="F208" s="107">
        <v>0</v>
      </c>
      <c r="G208" s="107">
        <v>5520950</v>
      </c>
      <c r="H208" s="107">
        <v>5520950</v>
      </c>
      <c r="I208" s="107">
        <v>0</v>
      </c>
      <c r="J208" s="107">
        <v>0</v>
      </c>
    </row>
    <row r="209" spans="1:10">
      <c r="A209" s="106" t="s">
        <v>271</v>
      </c>
      <c r="B209" s="106" t="s">
        <v>1338</v>
      </c>
      <c r="C209" s="106">
        <f t="shared" si="3"/>
        <v>1306110688</v>
      </c>
      <c r="D209" s="106" t="s">
        <v>1339</v>
      </c>
      <c r="E209" s="107">
        <v>0</v>
      </c>
      <c r="F209" s="107">
        <v>0</v>
      </c>
      <c r="G209" s="107">
        <v>1568463</v>
      </c>
      <c r="H209" s="107">
        <v>1568463</v>
      </c>
      <c r="I209" s="107">
        <v>0</v>
      </c>
      <c r="J209" s="107">
        <v>0</v>
      </c>
    </row>
    <row r="210" spans="1:10">
      <c r="A210" s="106" t="s">
        <v>272</v>
      </c>
      <c r="B210" s="106" t="s">
        <v>1340</v>
      </c>
      <c r="C210" s="106">
        <f t="shared" si="3"/>
        <v>1306110689</v>
      </c>
      <c r="D210" s="106" t="s">
        <v>1341</v>
      </c>
      <c r="E210" s="107">
        <v>0</v>
      </c>
      <c r="F210" s="107">
        <v>0</v>
      </c>
      <c r="G210" s="107">
        <v>16314901</v>
      </c>
      <c r="H210" s="107">
        <v>16314901</v>
      </c>
      <c r="I210" s="107">
        <v>0</v>
      </c>
      <c r="J210" s="107">
        <v>0</v>
      </c>
    </row>
    <row r="211" spans="1:10">
      <c r="A211" s="106" t="s">
        <v>274</v>
      </c>
      <c r="B211" s="106" t="s">
        <v>1342</v>
      </c>
      <c r="C211" s="106">
        <f t="shared" si="3"/>
        <v>1306110690</v>
      </c>
      <c r="D211" s="106" t="s">
        <v>1343</v>
      </c>
      <c r="E211" s="107">
        <v>0</v>
      </c>
      <c r="F211" s="107">
        <v>0</v>
      </c>
      <c r="G211" s="107">
        <v>2920764</v>
      </c>
      <c r="H211" s="107">
        <v>2920764</v>
      </c>
      <c r="I211" s="107">
        <v>0</v>
      </c>
      <c r="J211" s="107">
        <v>0</v>
      </c>
    </row>
    <row r="212" spans="1:10">
      <c r="A212" s="106" t="s">
        <v>275</v>
      </c>
      <c r="B212" s="106" t="s">
        <v>1344</v>
      </c>
      <c r="C212" s="106">
        <f t="shared" si="3"/>
        <v>1306110691</v>
      </c>
      <c r="D212" s="106" t="s">
        <v>1345</v>
      </c>
      <c r="E212" s="107">
        <v>0</v>
      </c>
      <c r="F212" s="107">
        <v>0</v>
      </c>
      <c r="G212" s="107">
        <v>3542248</v>
      </c>
      <c r="H212" s="107">
        <v>3542248</v>
      </c>
      <c r="I212" s="107">
        <v>0</v>
      </c>
      <c r="J212" s="107">
        <v>0</v>
      </c>
    </row>
    <row r="213" spans="1:10">
      <c r="A213" s="106" t="s">
        <v>276</v>
      </c>
      <c r="B213" s="106" t="s">
        <v>1346</v>
      </c>
      <c r="C213" s="106">
        <f t="shared" si="3"/>
        <v>1306110692</v>
      </c>
      <c r="D213" s="106" t="s">
        <v>1347</v>
      </c>
      <c r="E213" s="107">
        <v>0</v>
      </c>
      <c r="F213" s="107">
        <v>0</v>
      </c>
      <c r="G213" s="107">
        <v>11585554</v>
      </c>
      <c r="H213" s="107">
        <v>11585554</v>
      </c>
      <c r="I213" s="107">
        <v>0</v>
      </c>
      <c r="J213" s="107">
        <v>0</v>
      </c>
    </row>
    <row r="214" spans="1:10">
      <c r="A214" s="106" t="s">
        <v>277</v>
      </c>
      <c r="B214" s="106" t="s">
        <v>1348</v>
      </c>
      <c r="C214" s="106">
        <f t="shared" si="3"/>
        <v>1306110693</v>
      </c>
      <c r="D214" s="106" t="s">
        <v>1345</v>
      </c>
      <c r="E214" s="107">
        <v>0</v>
      </c>
      <c r="F214" s="107">
        <v>0</v>
      </c>
      <c r="G214" s="107">
        <v>6802758</v>
      </c>
      <c r="H214" s="107">
        <v>6646910</v>
      </c>
      <c r="I214" s="107">
        <v>155848</v>
      </c>
      <c r="J214" s="107">
        <v>0</v>
      </c>
    </row>
    <row r="215" spans="1:10">
      <c r="A215" s="106" t="s">
        <v>279</v>
      </c>
      <c r="B215" s="106" t="s">
        <v>1349</v>
      </c>
      <c r="C215" s="106">
        <f t="shared" si="3"/>
        <v>1306110694</v>
      </c>
      <c r="D215" s="106" t="s">
        <v>1350</v>
      </c>
      <c r="E215" s="107">
        <v>0</v>
      </c>
      <c r="F215" s="107">
        <v>0</v>
      </c>
      <c r="G215" s="107">
        <v>5020075</v>
      </c>
      <c r="H215" s="107">
        <v>4982295</v>
      </c>
      <c r="I215" s="107">
        <v>37780</v>
      </c>
      <c r="J215" s="107">
        <v>0</v>
      </c>
    </row>
    <row r="216" spans="1:10">
      <c r="A216" s="106" t="s">
        <v>280</v>
      </c>
      <c r="B216" s="106" t="s">
        <v>1351</v>
      </c>
      <c r="C216" s="106">
        <f t="shared" si="3"/>
        <v>1306110695</v>
      </c>
      <c r="D216" s="106" t="s">
        <v>1352</v>
      </c>
      <c r="E216" s="107">
        <v>0</v>
      </c>
      <c r="F216" s="107">
        <v>0</v>
      </c>
      <c r="G216" s="107">
        <v>6724718</v>
      </c>
      <c r="H216" s="107">
        <v>6724718</v>
      </c>
      <c r="I216" s="107">
        <v>0</v>
      </c>
      <c r="J216" s="107">
        <v>0</v>
      </c>
    </row>
    <row r="217" spans="1:10">
      <c r="A217" s="106" t="s">
        <v>281</v>
      </c>
      <c r="B217" s="106" t="s">
        <v>1353</v>
      </c>
      <c r="C217" s="106">
        <f t="shared" si="3"/>
        <v>1306110696</v>
      </c>
      <c r="D217" s="106" t="s">
        <v>1354</v>
      </c>
      <c r="E217" s="107">
        <v>0</v>
      </c>
      <c r="F217" s="107">
        <v>0</v>
      </c>
      <c r="G217" s="107">
        <v>10161526</v>
      </c>
      <c r="H217" s="107">
        <v>10161526</v>
      </c>
      <c r="I217" s="107">
        <v>0</v>
      </c>
      <c r="J217" s="107">
        <v>0</v>
      </c>
    </row>
    <row r="218" spans="1:10">
      <c r="A218" s="106" t="s">
        <v>283</v>
      </c>
      <c r="B218" s="106" t="s">
        <v>1355</v>
      </c>
      <c r="C218" s="106">
        <f t="shared" si="3"/>
        <v>1306110697</v>
      </c>
      <c r="D218" s="106" t="s">
        <v>1235</v>
      </c>
      <c r="E218" s="107">
        <v>0</v>
      </c>
      <c r="F218" s="107">
        <v>0</v>
      </c>
      <c r="G218" s="107">
        <v>14857664</v>
      </c>
      <c r="H218" s="107">
        <v>14857664</v>
      </c>
      <c r="I218" s="107">
        <v>0</v>
      </c>
      <c r="J218" s="107">
        <v>0</v>
      </c>
    </row>
    <row r="219" spans="1:10">
      <c r="A219" s="106" t="s">
        <v>284</v>
      </c>
      <c r="B219" s="106" t="s">
        <v>1356</v>
      </c>
      <c r="C219" s="106">
        <f t="shared" si="3"/>
        <v>1306110698</v>
      </c>
      <c r="D219" s="106" t="s">
        <v>1357</v>
      </c>
      <c r="E219" s="107">
        <v>0</v>
      </c>
      <c r="F219" s="107">
        <v>0</v>
      </c>
      <c r="G219" s="107">
        <v>5869308</v>
      </c>
      <c r="H219" s="107">
        <v>5869308</v>
      </c>
      <c r="I219" s="107">
        <v>0</v>
      </c>
      <c r="J219" s="107">
        <v>0</v>
      </c>
    </row>
    <row r="220" spans="1:10">
      <c r="A220" s="106" t="s">
        <v>285</v>
      </c>
      <c r="B220" s="106" t="s">
        <v>1358</v>
      </c>
      <c r="C220" s="106">
        <f t="shared" si="3"/>
        <v>1306110699</v>
      </c>
      <c r="D220" s="106" t="s">
        <v>1359</v>
      </c>
      <c r="E220" s="107">
        <v>0</v>
      </c>
      <c r="F220" s="107">
        <v>0</v>
      </c>
      <c r="G220" s="107">
        <v>5645762</v>
      </c>
      <c r="H220" s="107">
        <v>5365559</v>
      </c>
      <c r="I220" s="107">
        <v>280203</v>
      </c>
      <c r="J220" s="107">
        <v>0</v>
      </c>
    </row>
    <row r="221" spans="1:10">
      <c r="A221" s="106" t="s">
        <v>286</v>
      </c>
      <c r="B221" s="106" t="s">
        <v>1360</v>
      </c>
      <c r="C221" s="106">
        <f t="shared" si="3"/>
        <v>1306110700</v>
      </c>
      <c r="D221" s="106" t="s">
        <v>1361</v>
      </c>
      <c r="E221" s="107">
        <v>0</v>
      </c>
      <c r="F221" s="107">
        <v>0</v>
      </c>
      <c r="G221" s="107">
        <v>9699377</v>
      </c>
      <c r="H221" s="107">
        <v>9699377</v>
      </c>
      <c r="I221" s="107">
        <v>0</v>
      </c>
      <c r="J221" s="107">
        <v>0</v>
      </c>
    </row>
    <row r="222" spans="1:10">
      <c r="A222" s="106" t="s">
        <v>287</v>
      </c>
      <c r="B222" s="106" t="s">
        <v>1362</v>
      </c>
      <c r="C222" s="106">
        <f t="shared" si="3"/>
        <v>1306110701</v>
      </c>
      <c r="D222" s="106" t="s">
        <v>1363</v>
      </c>
      <c r="E222" s="107">
        <v>0</v>
      </c>
      <c r="F222" s="107">
        <v>0</v>
      </c>
      <c r="G222" s="107">
        <v>2793758</v>
      </c>
      <c r="H222" s="107">
        <v>2793758</v>
      </c>
      <c r="I222" s="107">
        <v>0</v>
      </c>
      <c r="J222" s="107">
        <v>0</v>
      </c>
    </row>
    <row r="223" spans="1:10">
      <c r="A223" s="106" t="s">
        <v>288</v>
      </c>
      <c r="B223" s="106" t="s">
        <v>1364</v>
      </c>
      <c r="C223" s="106">
        <f t="shared" si="3"/>
        <v>1306110702</v>
      </c>
      <c r="D223" s="106" t="s">
        <v>1365</v>
      </c>
      <c r="E223" s="107">
        <v>0</v>
      </c>
      <c r="F223" s="107">
        <v>0</v>
      </c>
      <c r="G223" s="107">
        <v>6811407</v>
      </c>
      <c r="H223" s="107">
        <v>6591808</v>
      </c>
      <c r="I223" s="107">
        <v>219599</v>
      </c>
      <c r="J223" s="107">
        <v>0</v>
      </c>
    </row>
    <row r="224" spans="1:10">
      <c r="A224" s="106" t="s">
        <v>289</v>
      </c>
      <c r="B224" s="106" t="s">
        <v>1366</v>
      </c>
      <c r="C224" s="106">
        <f t="shared" si="3"/>
        <v>1306110703</v>
      </c>
      <c r="D224" s="106" t="s">
        <v>1367</v>
      </c>
      <c r="E224" s="107">
        <v>0</v>
      </c>
      <c r="F224" s="107">
        <v>0</v>
      </c>
      <c r="G224" s="107">
        <v>2994373</v>
      </c>
      <c r="H224" s="107">
        <v>2994373</v>
      </c>
      <c r="I224" s="107">
        <v>0</v>
      </c>
      <c r="J224" s="107">
        <v>0</v>
      </c>
    </row>
    <row r="225" spans="1:10">
      <c r="A225" s="106" t="s">
        <v>290</v>
      </c>
      <c r="B225" s="106" t="s">
        <v>1368</v>
      </c>
      <c r="C225" s="106">
        <f t="shared" si="3"/>
        <v>1306110704</v>
      </c>
      <c r="D225" s="106" t="s">
        <v>1369</v>
      </c>
      <c r="E225" s="107">
        <v>0</v>
      </c>
      <c r="F225" s="107">
        <v>0</v>
      </c>
      <c r="G225" s="107">
        <v>4921659</v>
      </c>
      <c r="H225" s="107">
        <v>4921659</v>
      </c>
      <c r="I225" s="107">
        <v>0</v>
      </c>
      <c r="J225" s="107">
        <v>0</v>
      </c>
    </row>
    <row r="226" spans="1:10">
      <c r="A226" s="106" t="s">
        <v>293</v>
      </c>
      <c r="B226" s="106" t="s">
        <v>1370</v>
      </c>
      <c r="C226" s="106">
        <f t="shared" si="3"/>
        <v>1306110706</v>
      </c>
      <c r="D226" s="106" t="s">
        <v>1371</v>
      </c>
      <c r="E226" s="107">
        <v>0</v>
      </c>
      <c r="F226" s="107">
        <v>0</v>
      </c>
      <c r="G226" s="107">
        <v>3853246</v>
      </c>
      <c r="H226" s="107">
        <v>3853246</v>
      </c>
      <c r="I226" s="107">
        <v>0</v>
      </c>
      <c r="J226" s="107">
        <v>0</v>
      </c>
    </row>
    <row r="227" spans="1:10">
      <c r="A227" s="106" t="s">
        <v>294</v>
      </c>
      <c r="B227" s="106" t="s">
        <v>1372</v>
      </c>
      <c r="C227" s="106">
        <f t="shared" si="3"/>
        <v>1306110707</v>
      </c>
      <c r="D227" s="106" t="s">
        <v>1373</v>
      </c>
      <c r="E227" s="107">
        <v>0</v>
      </c>
      <c r="F227" s="107">
        <v>0</v>
      </c>
      <c r="G227" s="107">
        <v>2130617</v>
      </c>
      <c r="H227" s="107">
        <v>2130617</v>
      </c>
      <c r="I227" s="107">
        <v>0</v>
      </c>
      <c r="J227" s="107">
        <v>0</v>
      </c>
    </row>
    <row r="228" spans="1:10">
      <c r="A228" s="106" t="s">
        <v>2</v>
      </c>
      <c r="B228" s="106" t="s">
        <v>1374</v>
      </c>
      <c r="C228" s="106">
        <f t="shared" si="3"/>
        <v>1306110708</v>
      </c>
      <c r="D228" s="106" t="s">
        <v>1375</v>
      </c>
      <c r="E228" s="107">
        <v>0</v>
      </c>
      <c r="F228" s="107">
        <v>0</v>
      </c>
      <c r="G228" s="107">
        <v>3872901</v>
      </c>
      <c r="H228" s="107">
        <v>3872901</v>
      </c>
      <c r="I228" s="107">
        <v>0</v>
      </c>
      <c r="J228" s="107">
        <v>0</v>
      </c>
    </row>
    <row r="229" spans="1:10">
      <c r="A229" s="106" t="s">
        <v>295</v>
      </c>
      <c r="B229" s="106" t="s">
        <v>1376</v>
      </c>
      <c r="C229" s="106">
        <f t="shared" si="3"/>
        <v>1306110709</v>
      </c>
      <c r="D229" s="106" t="s">
        <v>1377</v>
      </c>
      <c r="E229" s="107">
        <v>0</v>
      </c>
      <c r="F229" s="107">
        <v>0</v>
      </c>
      <c r="G229" s="107">
        <v>5094155</v>
      </c>
      <c r="H229" s="107">
        <v>5094155</v>
      </c>
      <c r="I229" s="107">
        <v>0</v>
      </c>
      <c r="J229" s="107">
        <v>0</v>
      </c>
    </row>
    <row r="230" spans="1:10">
      <c r="A230" s="106" t="s">
        <v>296</v>
      </c>
      <c r="B230" s="106" t="s">
        <v>1378</v>
      </c>
      <c r="C230" s="106">
        <f t="shared" si="3"/>
        <v>1306110710</v>
      </c>
      <c r="D230" s="106" t="s">
        <v>1379</v>
      </c>
      <c r="E230" s="107">
        <v>0</v>
      </c>
      <c r="F230" s="107">
        <v>0</v>
      </c>
      <c r="G230" s="107">
        <v>1872925</v>
      </c>
      <c r="H230" s="107">
        <v>1872925</v>
      </c>
      <c r="I230" s="107">
        <v>0</v>
      </c>
      <c r="J230" s="107">
        <v>0</v>
      </c>
    </row>
    <row r="231" spans="1:10">
      <c r="A231" s="106" t="s">
        <v>299</v>
      </c>
      <c r="B231" s="106" t="s">
        <v>1380</v>
      </c>
      <c r="C231" s="106">
        <f t="shared" si="3"/>
        <v>1306110712</v>
      </c>
      <c r="D231" s="106" t="s">
        <v>1381</v>
      </c>
      <c r="E231" s="107">
        <v>0</v>
      </c>
      <c r="F231" s="107">
        <v>0</v>
      </c>
      <c r="G231" s="107">
        <v>3976907</v>
      </c>
      <c r="H231" s="107">
        <v>3976907</v>
      </c>
      <c r="I231" s="107">
        <v>0</v>
      </c>
      <c r="J231" s="107">
        <v>0</v>
      </c>
    </row>
    <row r="232" spans="1:10">
      <c r="A232" s="106" t="s">
        <v>300</v>
      </c>
      <c r="B232" s="106" t="s">
        <v>1382</v>
      </c>
      <c r="C232" s="106">
        <f t="shared" si="3"/>
        <v>1306110713</v>
      </c>
      <c r="D232" s="106" t="s">
        <v>1383</v>
      </c>
      <c r="E232" s="107">
        <v>0</v>
      </c>
      <c r="F232" s="107">
        <v>0</v>
      </c>
      <c r="G232" s="107">
        <v>5521455</v>
      </c>
      <c r="H232" s="107">
        <v>5521455</v>
      </c>
      <c r="I232" s="107">
        <v>0</v>
      </c>
      <c r="J232" s="107">
        <v>0</v>
      </c>
    </row>
    <row r="233" spans="1:10">
      <c r="A233" s="106" t="s">
        <v>301</v>
      </c>
      <c r="B233" s="106" t="s">
        <v>1384</v>
      </c>
      <c r="C233" s="106">
        <f t="shared" si="3"/>
        <v>1306110714</v>
      </c>
      <c r="D233" s="106" t="s">
        <v>1385</v>
      </c>
      <c r="E233" s="107">
        <v>0</v>
      </c>
      <c r="F233" s="107">
        <v>0</v>
      </c>
      <c r="G233" s="107">
        <v>5813679</v>
      </c>
      <c r="H233" s="107">
        <v>5813679</v>
      </c>
      <c r="I233" s="107">
        <v>0</v>
      </c>
      <c r="J233" s="107">
        <v>0</v>
      </c>
    </row>
    <row r="234" spans="1:10">
      <c r="A234" s="106" t="s">
        <v>302</v>
      </c>
      <c r="B234" s="106" t="s">
        <v>1386</v>
      </c>
      <c r="C234" s="106">
        <f t="shared" si="3"/>
        <v>1306110715</v>
      </c>
      <c r="D234" s="106" t="s">
        <v>1387</v>
      </c>
      <c r="E234" s="107">
        <v>0</v>
      </c>
      <c r="F234" s="107">
        <v>0</v>
      </c>
      <c r="G234" s="107">
        <v>18451632</v>
      </c>
      <c r="H234" s="107">
        <v>18451632</v>
      </c>
      <c r="I234" s="107">
        <v>0</v>
      </c>
      <c r="J234" s="107">
        <v>0</v>
      </c>
    </row>
    <row r="235" spans="1:10">
      <c r="A235" s="106" t="s">
        <v>303</v>
      </c>
      <c r="B235" s="106" t="s">
        <v>1388</v>
      </c>
      <c r="C235" s="106">
        <f t="shared" si="3"/>
        <v>1306110716</v>
      </c>
      <c r="D235" s="106" t="s">
        <v>1389</v>
      </c>
      <c r="E235" s="107">
        <v>0</v>
      </c>
      <c r="F235" s="107">
        <v>0</v>
      </c>
      <c r="G235" s="107">
        <v>8522608</v>
      </c>
      <c r="H235" s="107">
        <v>8522608</v>
      </c>
      <c r="I235" s="107">
        <v>0</v>
      </c>
      <c r="J235" s="107">
        <v>0</v>
      </c>
    </row>
    <row r="236" spans="1:10">
      <c r="A236" s="106" t="s">
        <v>304</v>
      </c>
      <c r="B236" s="106" t="s">
        <v>1390</v>
      </c>
      <c r="C236" s="106">
        <f t="shared" si="3"/>
        <v>1306110717</v>
      </c>
      <c r="D236" s="106" t="s">
        <v>1391</v>
      </c>
      <c r="E236" s="107">
        <v>0</v>
      </c>
      <c r="F236" s="107">
        <v>0</v>
      </c>
      <c r="G236" s="107">
        <v>9234746</v>
      </c>
      <c r="H236" s="107">
        <v>9234746</v>
      </c>
      <c r="I236" s="107">
        <v>0</v>
      </c>
      <c r="J236" s="107">
        <v>0</v>
      </c>
    </row>
    <row r="237" spans="1:10">
      <c r="A237" s="106" t="s">
        <v>305</v>
      </c>
      <c r="B237" s="106" t="s">
        <v>1392</v>
      </c>
      <c r="C237" s="106">
        <f t="shared" si="3"/>
        <v>1306110718</v>
      </c>
      <c r="D237" s="106" t="s">
        <v>1393</v>
      </c>
      <c r="E237" s="107">
        <v>0</v>
      </c>
      <c r="F237" s="107">
        <v>0</v>
      </c>
      <c r="G237" s="107">
        <v>3836873</v>
      </c>
      <c r="H237" s="107">
        <v>3836873</v>
      </c>
      <c r="I237" s="107">
        <v>0</v>
      </c>
      <c r="J237" s="107">
        <v>0</v>
      </c>
    </row>
    <row r="238" spans="1:10">
      <c r="A238" s="106" t="s">
        <v>306</v>
      </c>
      <c r="B238" s="106" t="s">
        <v>1394</v>
      </c>
      <c r="C238" s="106">
        <f t="shared" si="3"/>
        <v>1306110719</v>
      </c>
      <c r="D238" s="106" t="s">
        <v>1395</v>
      </c>
      <c r="E238" s="107">
        <v>0</v>
      </c>
      <c r="F238" s="107">
        <v>0</v>
      </c>
      <c r="G238" s="107">
        <v>3471240</v>
      </c>
      <c r="H238" s="107">
        <v>3495681</v>
      </c>
      <c r="I238" s="107">
        <v>0</v>
      </c>
      <c r="J238" s="107">
        <v>24441</v>
      </c>
    </row>
    <row r="239" spans="1:10">
      <c r="A239" s="106" t="s">
        <v>310</v>
      </c>
      <c r="B239" s="106" t="s">
        <v>1396</v>
      </c>
      <c r="C239" s="106">
        <f t="shared" si="3"/>
        <v>1306110722</v>
      </c>
      <c r="D239" s="106" t="s">
        <v>1397</v>
      </c>
      <c r="E239" s="107">
        <v>0</v>
      </c>
      <c r="F239" s="107">
        <v>0</v>
      </c>
      <c r="G239" s="107">
        <v>2630649</v>
      </c>
      <c r="H239" s="107">
        <v>2528327</v>
      </c>
      <c r="I239" s="107">
        <v>102322</v>
      </c>
      <c r="J239" s="107">
        <v>0</v>
      </c>
    </row>
    <row r="240" spans="1:10">
      <c r="A240" s="106" t="s">
        <v>313</v>
      </c>
      <c r="B240" s="106" t="s">
        <v>1398</v>
      </c>
      <c r="C240" s="106">
        <f t="shared" si="3"/>
        <v>1306110724</v>
      </c>
      <c r="D240" s="106" t="s">
        <v>1135</v>
      </c>
      <c r="E240" s="107">
        <v>0</v>
      </c>
      <c r="F240" s="107">
        <v>0</v>
      </c>
      <c r="G240" s="107">
        <v>7554692</v>
      </c>
      <c r="H240" s="107">
        <v>7554692</v>
      </c>
      <c r="I240" s="107">
        <v>0</v>
      </c>
      <c r="J240" s="107">
        <v>0</v>
      </c>
    </row>
    <row r="241" spans="1:10">
      <c r="A241" s="106" t="s">
        <v>314</v>
      </c>
      <c r="B241" s="106" t="s">
        <v>1399</v>
      </c>
      <c r="C241" s="106">
        <f t="shared" si="3"/>
        <v>1306110725</v>
      </c>
      <c r="D241" s="106" t="s">
        <v>1400</v>
      </c>
      <c r="E241" s="107">
        <v>0</v>
      </c>
      <c r="F241" s="107">
        <v>0</v>
      </c>
      <c r="G241" s="107">
        <v>5444965</v>
      </c>
      <c r="H241" s="107">
        <v>5444965</v>
      </c>
      <c r="I241" s="107">
        <v>0</v>
      </c>
      <c r="J241" s="107">
        <v>0</v>
      </c>
    </row>
    <row r="242" spans="1:10">
      <c r="A242" s="106" t="s">
        <v>316</v>
      </c>
      <c r="B242" s="106" t="s">
        <v>1401</v>
      </c>
      <c r="C242" s="106">
        <f t="shared" si="3"/>
        <v>1306110727</v>
      </c>
      <c r="D242" s="106" t="s">
        <v>1402</v>
      </c>
      <c r="E242" s="107">
        <v>0</v>
      </c>
      <c r="F242" s="107">
        <v>0</v>
      </c>
      <c r="G242" s="107">
        <v>6994711</v>
      </c>
      <c r="H242" s="107">
        <v>6994711</v>
      </c>
      <c r="I242" s="107">
        <v>0</v>
      </c>
      <c r="J242" s="107">
        <v>0</v>
      </c>
    </row>
    <row r="243" spans="1:10">
      <c r="A243" s="106" t="s">
        <v>317</v>
      </c>
      <c r="B243" s="106" t="s">
        <v>1403</v>
      </c>
      <c r="C243" s="106">
        <f t="shared" si="3"/>
        <v>1306110728</v>
      </c>
      <c r="D243" s="106" t="s">
        <v>1404</v>
      </c>
      <c r="E243" s="107">
        <v>0</v>
      </c>
      <c r="F243" s="107">
        <v>0</v>
      </c>
      <c r="G243" s="107">
        <v>6273122</v>
      </c>
      <c r="H243" s="107">
        <v>6273122</v>
      </c>
      <c r="I243" s="107">
        <v>0</v>
      </c>
      <c r="J243" s="107">
        <v>0</v>
      </c>
    </row>
    <row r="244" spans="1:10">
      <c r="A244" s="106" t="s">
        <v>318</v>
      </c>
      <c r="B244" s="106" t="s">
        <v>1405</v>
      </c>
      <c r="C244" s="106">
        <f t="shared" si="3"/>
        <v>1306110729</v>
      </c>
      <c r="D244" s="106" t="s">
        <v>1406</v>
      </c>
      <c r="E244" s="107">
        <v>0</v>
      </c>
      <c r="F244" s="107">
        <v>0</v>
      </c>
      <c r="G244" s="107">
        <v>12801128</v>
      </c>
      <c r="H244" s="107">
        <v>12801128</v>
      </c>
      <c r="I244" s="107">
        <v>0</v>
      </c>
      <c r="J244" s="107">
        <v>0</v>
      </c>
    </row>
    <row r="245" spans="1:10">
      <c r="A245" s="106" t="s">
        <v>320</v>
      </c>
      <c r="B245" s="106" t="s">
        <v>1407</v>
      </c>
      <c r="C245" s="106">
        <f t="shared" si="3"/>
        <v>1306110731</v>
      </c>
      <c r="D245" s="106" t="s">
        <v>1408</v>
      </c>
      <c r="E245" s="107">
        <v>0</v>
      </c>
      <c r="F245" s="107">
        <v>0</v>
      </c>
      <c r="G245" s="107">
        <v>5850000</v>
      </c>
      <c r="H245" s="107">
        <v>5850000</v>
      </c>
      <c r="I245" s="107">
        <v>0</v>
      </c>
      <c r="J245" s="107">
        <v>0</v>
      </c>
    </row>
    <row r="246" spans="1:10">
      <c r="A246" s="106" t="s">
        <v>321</v>
      </c>
      <c r="B246" s="106" t="s">
        <v>1409</v>
      </c>
      <c r="C246" s="106">
        <f t="shared" si="3"/>
        <v>1306110732</v>
      </c>
      <c r="D246" s="106" t="s">
        <v>1410</v>
      </c>
      <c r="E246" s="107">
        <v>0</v>
      </c>
      <c r="F246" s="107">
        <v>0</v>
      </c>
      <c r="G246" s="107">
        <v>6723100</v>
      </c>
      <c r="H246" s="107">
        <v>6723100</v>
      </c>
      <c r="I246" s="107">
        <v>0</v>
      </c>
      <c r="J246" s="107">
        <v>0</v>
      </c>
    </row>
    <row r="247" spans="1:10">
      <c r="A247" s="106" t="s">
        <v>322</v>
      </c>
      <c r="B247" s="106" t="s">
        <v>1411</v>
      </c>
      <c r="C247" s="106">
        <f t="shared" si="3"/>
        <v>1306110733</v>
      </c>
      <c r="D247" s="106" t="s">
        <v>998</v>
      </c>
      <c r="E247" s="107">
        <v>0</v>
      </c>
      <c r="F247" s="107">
        <v>0</v>
      </c>
      <c r="G247" s="107">
        <v>8477762</v>
      </c>
      <c r="H247" s="107">
        <v>8280095</v>
      </c>
      <c r="I247" s="107">
        <v>197667</v>
      </c>
      <c r="J247" s="107">
        <v>0</v>
      </c>
    </row>
    <row r="248" spans="1:10">
      <c r="A248" s="106" t="s">
        <v>324</v>
      </c>
      <c r="B248" s="106" t="s">
        <v>1412</v>
      </c>
      <c r="C248" s="106">
        <f t="shared" si="3"/>
        <v>1306110735</v>
      </c>
      <c r="D248" s="106" t="s">
        <v>1413</v>
      </c>
      <c r="E248" s="107">
        <v>0</v>
      </c>
      <c r="F248" s="107">
        <v>0</v>
      </c>
      <c r="G248" s="107">
        <v>5715132</v>
      </c>
      <c r="H248" s="107">
        <v>5639572</v>
      </c>
      <c r="I248" s="107">
        <v>75560</v>
      </c>
      <c r="J248" s="107">
        <v>0</v>
      </c>
    </row>
    <row r="249" spans="1:10">
      <c r="A249" s="106" t="s">
        <v>325</v>
      </c>
      <c r="B249" s="106" t="s">
        <v>1414</v>
      </c>
      <c r="C249" s="106">
        <f t="shared" si="3"/>
        <v>1306110736</v>
      </c>
      <c r="D249" s="106" t="s">
        <v>1415</v>
      </c>
      <c r="E249" s="107">
        <v>0</v>
      </c>
      <c r="F249" s="107">
        <v>0</v>
      </c>
      <c r="G249" s="107">
        <v>9714082</v>
      </c>
      <c r="H249" s="107">
        <v>9714082</v>
      </c>
      <c r="I249" s="107">
        <v>0</v>
      </c>
      <c r="J249" s="107">
        <v>0</v>
      </c>
    </row>
    <row r="250" spans="1:10">
      <c r="A250" s="106" t="s">
        <v>326</v>
      </c>
      <c r="B250" s="106" t="s">
        <v>1416</v>
      </c>
      <c r="C250" s="106">
        <f t="shared" si="3"/>
        <v>1306110737</v>
      </c>
      <c r="D250" s="106" t="s">
        <v>1417</v>
      </c>
      <c r="E250" s="107">
        <v>0</v>
      </c>
      <c r="F250" s="107">
        <v>0</v>
      </c>
      <c r="G250" s="107">
        <v>5115823</v>
      </c>
      <c r="H250" s="107">
        <v>5115823</v>
      </c>
      <c r="I250" s="107">
        <v>0</v>
      </c>
      <c r="J250" s="107">
        <v>0</v>
      </c>
    </row>
    <row r="251" spans="1:10">
      <c r="A251" s="106" t="s">
        <v>327</v>
      </c>
      <c r="B251" s="106" t="s">
        <v>1418</v>
      </c>
      <c r="C251" s="106">
        <f t="shared" si="3"/>
        <v>1306110738</v>
      </c>
      <c r="D251" s="106" t="s">
        <v>1419</v>
      </c>
      <c r="E251" s="107">
        <v>0</v>
      </c>
      <c r="F251" s="107">
        <v>0</v>
      </c>
      <c r="G251" s="107">
        <v>3859771</v>
      </c>
      <c r="H251" s="107">
        <v>3814436</v>
      </c>
      <c r="I251" s="107">
        <v>45335</v>
      </c>
      <c r="J251" s="107">
        <v>0</v>
      </c>
    </row>
    <row r="252" spans="1:10">
      <c r="A252" s="106" t="s">
        <v>328</v>
      </c>
      <c r="B252" s="106" t="s">
        <v>1420</v>
      </c>
      <c r="C252" s="106">
        <f t="shared" si="3"/>
        <v>1306110739</v>
      </c>
      <c r="D252" s="106" t="s">
        <v>1421</v>
      </c>
      <c r="E252" s="107">
        <v>0</v>
      </c>
      <c r="F252" s="107">
        <v>0</v>
      </c>
      <c r="G252" s="107">
        <v>7059848</v>
      </c>
      <c r="H252" s="107">
        <v>7059848</v>
      </c>
      <c r="I252" s="107">
        <v>0</v>
      </c>
      <c r="J252" s="107">
        <v>0</v>
      </c>
    </row>
    <row r="253" spans="1:10">
      <c r="A253" s="106" t="s">
        <v>329</v>
      </c>
      <c r="B253" s="106" t="s">
        <v>1422</v>
      </c>
      <c r="C253" s="106">
        <f t="shared" si="3"/>
        <v>1306110740</v>
      </c>
      <c r="D253" s="106" t="s">
        <v>1423</v>
      </c>
      <c r="E253" s="107">
        <v>0</v>
      </c>
      <c r="F253" s="107">
        <v>0</v>
      </c>
      <c r="G253" s="107">
        <v>7690794</v>
      </c>
      <c r="H253" s="107">
        <v>7690794</v>
      </c>
      <c r="I253" s="107">
        <v>0</v>
      </c>
      <c r="J253" s="107">
        <v>0</v>
      </c>
    </row>
    <row r="254" spans="1:10">
      <c r="A254" s="106" t="s">
        <v>330</v>
      </c>
      <c r="B254" s="106" t="s">
        <v>1424</v>
      </c>
      <c r="C254" s="106">
        <f t="shared" si="3"/>
        <v>1306110741</v>
      </c>
      <c r="D254" s="106" t="s">
        <v>1425</v>
      </c>
      <c r="E254" s="107">
        <v>0</v>
      </c>
      <c r="F254" s="107">
        <v>0</v>
      </c>
      <c r="G254" s="107">
        <v>2353149</v>
      </c>
      <c r="H254" s="107">
        <v>2277590</v>
      </c>
      <c r="I254" s="107">
        <v>75559</v>
      </c>
      <c r="J254" s="107">
        <v>0</v>
      </c>
    </row>
    <row r="255" spans="1:10">
      <c r="A255" s="106" t="s">
        <v>332</v>
      </c>
      <c r="B255" s="106" t="s">
        <v>1426</v>
      </c>
      <c r="C255" s="106">
        <f t="shared" si="3"/>
        <v>1306110743</v>
      </c>
      <c r="D255" s="106" t="s">
        <v>1427</v>
      </c>
      <c r="E255" s="107">
        <v>0</v>
      </c>
      <c r="F255" s="107">
        <v>0</v>
      </c>
      <c r="G255" s="107">
        <v>6454412</v>
      </c>
      <c r="H255" s="107">
        <v>6454412</v>
      </c>
      <c r="I255" s="107">
        <v>0</v>
      </c>
      <c r="J255" s="107">
        <v>0</v>
      </c>
    </row>
    <row r="256" spans="1:10">
      <c r="A256" s="106" t="s">
        <v>333</v>
      </c>
      <c r="B256" s="106" t="s">
        <v>1428</v>
      </c>
      <c r="C256" s="106">
        <f t="shared" si="3"/>
        <v>1306110744</v>
      </c>
      <c r="D256" s="106" t="s">
        <v>1429</v>
      </c>
      <c r="E256" s="107">
        <v>0</v>
      </c>
      <c r="F256" s="107">
        <v>0</v>
      </c>
      <c r="G256" s="107">
        <v>4046493</v>
      </c>
      <c r="H256" s="107">
        <v>4046493</v>
      </c>
      <c r="I256" s="107">
        <v>0</v>
      </c>
      <c r="J256" s="107">
        <v>0</v>
      </c>
    </row>
    <row r="257" spans="1:10">
      <c r="A257" s="106" t="s">
        <v>335</v>
      </c>
      <c r="B257" s="106" t="s">
        <v>1430</v>
      </c>
      <c r="C257" s="106">
        <f t="shared" si="3"/>
        <v>1306110745</v>
      </c>
      <c r="D257" s="106" t="s">
        <v>1431</v>
      </c>
      <c r="E257" s="107">
        <v>0</v>
      </c>
      <c r="F257" s="107">
        <v>0</v>
      </c>
      <c r="G257" s="107">
        <v>5227502</v>
      </c>
      <c r="H257" s="107">
        <v>5227502</v>
      </c>
      <c r="I257" s="107">
        <v>0</v>
      </c>
      <c r="J257" s="107">
        <v>0</v>
      </c>
    </row>
    <row r="258" spans="1:10">
      <c r="A258" s="106" t="s">
        <v>336</v>
      </c>
      <c r="B258" s="106" t="s">
        <v>1432</v>
      </c>
      <c r="C258" s="106">
        <f t="shared" si="3"/>
        <v>1306110746</v>
      </c>
      <c r="D258" s="106" t="s">
        <v>1433</v>
      </c>
      <c r="E258" s="107">
        <v>0</v>
      </c>
      <c r="F258" s="107">
        <v>0</v>
      </c>
      <c r="G258" s="107">
        <v>10418087</v>
      </c>
      <c r="H258" s="107">
        <v>10252065</v>
      </c>
      <c r="I258" s="107">
        <v>166022</v>
      </c>
      <c r="J258" s="107">
        <v>0</v>
      </c>
    </row>
    <row r="259" spans="1:10">
      <c r="A259" s="106" t="s">
        <v>337</v>
      </c>
      <c r="B259" s="106" t="s">
        <v>1434</v>
      </c>
      <c r="C259" s="106">
        <f t="shared" si="3"/>
        <v>1306110747</v>
      </c>
      <c r="D259" s="106" t="s">
        <v>1435</v>
      </c>
      <c r="E259" s="107">
        <v>0</v>
      </c>
      <c r="F259" s="107">
        <v>0</v>
      </c>
      <c r="G259" s="107">
        <v>8537376</v>
      </c>
      <c r="H259" s="107">
        <v>8596706</v>
      </c>
      <c r="I259" s="107">
        <v>0</v>
      </c>
      <c r="J259" s="107">
        <v>59330</v>
      </c>
    </row>
    <row r="260" spans="1:10">
      <c r="A260" s="106" t="s">
        <v>339</v>
      </c>
      <c r="B260" s="106" t="s">
        <v>1436</v>
      </c>
      <c r="C260" s="106">
        <f t="shared" si="3"/>
        <v>1306110749</v>
      </c>
      <c r="D260" s="106" t="s">
        <v>1437</v>
      </c>
      <c r="E260" s="107">
        <v>0</v>
      </c>
      <c r="F260" s="107">
        <v>0</v>
      </c>
      <c r="G260" s="107">
        <v>2790685</v>
      </c>
      <c r="H260" s="107">
        <v>2790685</v>
      </c>
      <c r="I260" s="107">
        <v>0</v>
      </c>
      <c r="J260" s="107">
        <v>0</v>
      </c>
    </row>
    <row r="261" spans="1:10">
      <c r="A261" s="106" t="s">
        <v>340</v>
      </c>
      <c r="B261" s="106" t="s">
        <v>1438</v>
      </c>
      <c r="C261" s="106">
        <f t="shared" si="3"/>
        <v>1306110750</v>
      </c>
      <c r="D261" s="106" t="s">
        <v>1439</v>
      </c>
      <c r="E261" s="107">
        <v>0</v>
      </c>
      <c r="F261" s="107">
        <v>0</v>
      </c>
      <c r="G261" s="107">
        <v>1704143</v>
      </c>
      <c r="H261" s="107">
        <v>1704143</v>
      </c>
      <c r="I261" s="107">
        <v>0</v>
      </c>
      <c r="J261" s="107">
        <v>0</v>
      </c>
    </row>
    <row r="262" spans="1:10">
      <c r="A262" s="106" t="s">
        <v>341</v>
      </c>
      <c r="B262" s="106" t="s">
        <v>1440</v>
      </c>
      <c r="C262" s="106">
        <f t="shared" si="3"/>
        <v>1306110751</v>
      </c>
      <c r="D262" s="106" t="s">
        <v>1441</v>
      </c>
      <c r="E262" s="107">
        <v>0</v>
      </c>
      <c r="F262" s="107">
        <v>0</v>
      </c>
      <c r="G262" s="107">
        <v>1903712</v>
      </c>
      <c r="H262" s="107">
        <v>1903712</v>
      </c>
      <c r="I262" s="107">
        <v>0</v>
      </c>
      <c r="J262" s="107">
        <v>0</v>
      </c>
    </row>
    <row r="263" spans="1:10">
      <c r="A263" s="106" t="s">
        <v>342</v>
      </c>
      <c r="B263" s="106" t="s">
        <v>1442</v>
      </c>
      <c r="C263" s="106">
        <f t="shared" si="3"/>
        <v>1306110752</v>
      </c>
      <c r="D263" s="106" t="s">
        <v>1443</v>
      </c>
      <c r="E263" s="107">
        <v>0</v>
      </c>
      <c r="F263" s="107">
        <v>0</v>
      </c>
      <c r="G263" s="107">
        <v>5998414</v>
      </c>
      <c r="H263" s="107">
        <v>5998414</v>
      </c>
      <c r="I263" s="107">
        <v>0</v>
      </c>
      <c r="J263" s="107">
        <v>0</v>
      </c>
    </row>
    <row r="264" spans="1:10">
      <c r="A264" s="106" t="s">
        <v>343</v>
      </c>
      <c r="B264" s="106" t="s">
        <v>1444</v>
      </c>
      <c r="C264" s="106">
        <f t="shared" si="3"/>
        <v>1306110753</v>
      </c>
      <c r="D264" s="106" t="s">
        <v>1445</v>
      </c>
      <c r="E264" s="107">
        <v>0</v>
      </c>
      <c r="F264" s="107">
        <v>0</v>
      </c>
      <c r="G264" s="107">
        <v>7915270</v>
      </c>
      <c r="H264" s="107">
        <v>8165270</v>
      </c>
      <c r="I264" s="107">
        <v>0</v>
      </c>
      <c r="J264" s="107">
        <v>250000</v>
      </c>
    </row>
    <row r="265" spans="1:10">
      <c r="A265" s="106" t="s">
        <v>345</v>
      </c>
      <c r="B265" s="106" t="s">
        <v>1446</v>
      </c>
      <c r="C265" s="106">
        <f t="shared" si="3"/>
        <v>1306110755</v>
      </c>
      <c r="D265" s="106" t="s">
        <v>1447</v>
      </c>
      <c r="E265" s="107">
        <v>0</v>
      </c>
      <c r="F265" s="107">
        <v>0</v>
      </c>
      <c r="G265" s="107">
        <v>4885498</v>
      </c>
      <c r="H265" s="107">
        <v>4633002</v>
      </c>
      <c r="I265" s="107">
        <v>252496</v>
      </c>
      <c r="J265" s="107">
        <v>0</v>
      </c>
    </row>
    <row r="266" spans="1:10">
      <c r="A266" s="106" t="s">
        <v>347</v>
      </c>
      <c r="B266" s="106" t="s">
        <v>1448</v>
      </c>
      <c r="C266" s="106">
        <f t="shared" si="3"/>
        <v>1306110757</v>
      </c>
      <c r="D266" s="106" t="s">
        <v>1449</v>
      </c>
      <c r="E266" s="107">
        <v>0</v>
      </c>
      <c r="F266" s="107">
        <v>0</v>
      </c>
      <c r="G266" s="107">
        <v>9323495</v>
      </c>
      <c r="H266" s="107">
        <v>9323495</v>
      </c>
      <c r="I266" s="107">
        <v>0</v>
      </c>
      <c r="J266" s="107">
        <v>0</v>
      </c>
    </row>
    <row r="267" spans="1:10">
      <c r="A267" s="106" t="s">
        <v>348</v>
      </c>
      <c r="B267" s="106" t="s">
        <v>1450</v>
      </c>
      <c r="C267" s="106">
        <f t="shared" si="3"/>
        <v>1306110758</v>
      </c>
      <c r="D267" s="106" t="s">
        <v>1451</v>
      </c>
      <c r="E267" s="107">
        <v>0</v>
      </c>
      <c r="F267" s="107">
        <v>0</v>
      </c>
      <c r="G267" s="107">
        <v>3700657</v>
      </c>
      <c r="H267" s="107">
        <v>3700657</v>
      </c>
      <c r="I267" s="107">
        <v>0</v>
      </c>
      <c r="J267" s="107">
        <v>0</v>
      </c>
    </row>
    <row r="268" spans="1:10">
      <c r="A268" s="106" t="s">
        <v>349</v>
      </c>
      <c r="B268" s="106" t="s">
        <v>1452</v>
      </c>
      <c r="C268" s="106">
        <f t="shared" si="3"/>
        <v>1306110759</v>
      </c>
      <c r="D268" s="106" t="s">
        <v>1453</v>
      </c>
      <c r="E268" s="107">
        <v>0</v>
      </c>
      <c r="F268" s="107">
        <v>0</v>
      </c>
      <c r="G268" s="107">
        <v>13977737</v>
      </c>
      <c r="H268" s="107">
        <v>13736207</v>
      </c>
      <c r="I268" s="107">
        <v>241530</v>
      </c>
      <c r="J268" s="107">
        <v>0</v>
      </c>
    </row>
    <row r="269" spans="1:10">
      <c r="A269" s="106" t="s">
        <v>350</v>
      </c>
      <c r="B269" s="106" t="s">
        <v>1454</v>
      </c>
      <c r="C269" s="106">
        <f t="shared" ref="C269:C332" si="4">VALUE(B269)</f>
        <v>1306110760</v>
      </c>
      <c r="D269" s="106" t="s">
        <v>1455</v>
      </c>
      <c r="E269" s="107">
        <v>0</v>
      </c>
      <c r="F269" s="107">
        <v>0</v>
      </c>
      <c r="G269" s="107">
        <v>7477404</v>
      </c>
      <c r="H269" s="107">
        <v>7409401</v>
      </c>
      <c r="I269" s="107">
        <v>68003</v>
      </c>
      <c r="J269" s="107">
        <v>0</v>
      </c>
    </row>
    <row r="270" spans="1:10">
      <c r="A270" s="106" t="s">
        <v>351</v>
      </c>
      <c r="B270" s="106" t="s">
        <v>1456</v>
      </c>
      <c r="C270" s="106">
        <f t="shared" si="4"/>
        <v>1306110761</v>
      </c>
      <c r="D270" s="106" t="s">
        <v>1457</v>
      </c>
      <c r="E270" s="107">
        <v>0</v>
      </c>
      <c r="F270" s="107">
        <v>0</v>
      </c>
      <c r="G270" s="107">
        <v>7854314</v>
      </c>
      <c r="H270" s="107">
        <v>7916308</v>
      </c>
      <c r="I270" s="107">
        <v>0</v>
      </c>
      <c r="J270" s="107">
        <v>61994</v>
      </c>
    </row>
    <row r="271" spans="1:10">
      <c r="A271" s="106" t="s">
        <v>352</v>
      </c>
      <c r="B271" s="106" t="s">
        <v>1458</v>
      </c>
      <c r="C271" s="106">
        <f t="shared" si="4"/>
        <v>1306110762</v>
      </c>
      <c r="D271" s="106" t="s">
        <v>1459</v>
      </c>
      <c r="E271" s="107">
        <v>0</v>
      </c>
      <c r="F271" s="107">
        <v>0</v>
      </c>
      <c r="G271" s="107">
        <v>4178223</v>
      </c>
      <c r="H271" s="107">
        <v>4178223</v>
      </c>
      <c r="I271" s="107">
        <v>0</v>
      </c>
      <c r="J271" s="107">
        <v>0</v>
      </c>
    </row>
    <row r="272" spans="1:10">
      <c r="A272" s="106" t="s">
        <v>353</v>
      </c>
      <c r="B272" s="106" t="s">
        <v>1460</v>
      </c>
      <c r="C272" s="106">
        <f t="shared" si="4"/>
        <v>1306110763</v>
      </c>
      <c r="D272" s="106" t="s">
        <v>1461</v>
      </c>
      <c r="E272" s="107">
        <v>0</v>
      </c>
      <c r="F272" s="107">
        <v>0</v>
      </c>
      <c r="G272" s="107">
        <v>6643898</v>
      </c>
      <c r="H272" s="107">
        <v>6643898</v>
      </c>
      <c r="I272" s="107">
        <v>0</v>
      </c>
      <c r="J272" s="107">
        <v>0</v>
      </c>
    </row>
    <row r="273" spans="1:10">
      <c r="A273" s="106" t="s">
        <v>354</v>
      </c>
      <c r="B273" s="106" t="s">
        <v>1462</v>
      </c>
      <c r="C273" s="106">
        <f t="shared" si="4"/>
        <v>1306110764</v>
      </c>
      <c r="D273" s="106" t="s">
        <v>1463</v>
      </c>
      <c r="E273" s="107">
        <v>0</v>
      </c>
      <c r="F273" s="107">
        <v>0</v>
      </c>
      <c r="G273" s="107">
        <v>30253807</v>
      </c>
      <c r="H273" s="107">
        <v>30253807</v>
      </c>
      <c r="I273" s="107">
        <v>0</v>
      </c>
      <c r="J273" s="107">
        <v>0</v>
      </c>
    </row>
    <row r="274" spans="1:10">
      <c r="A274" s="106" t="s">
        <v>356</v>
      </c>
      <c r="B274" s="106" t="s">
        <v>1464</v>
      </c>
      <c r="C274" s="106">
        <f t="shared" si="4"/>
        <v>1306110765</v>
      </c>
      <c r="D274" s="106" t="s">
        <v>1465</v>
      </c>
      <c r="E274" s="107">
        <v>0</v>
      </c>
      <c r="F274" s="107">
        <v>0</v>
      </c>
      <c r="G274" s="107">
        <v>7346683</v>
      </c>
      <c r="H274" s="107">
        <v>7346683</v>
      </c>
      <c r="I274" s="107">
        <v>0</v>
      </c>
      <c r="J274" s="107">
        <v>0</v>
      </c>
    </row>
    <row r="275" spans="1:10">
      <c r="A275" s="106" t="s">
        <v>357</v>
      </c>
      <c r="B275" s="106" t="s">
        <v>1466</v>
      </c>
      <c r="C275" s="106">
        <f t="shared" si="4"/>
        <v>1306110766</v>
      </c>
      <c r="D275" s="106" t="s">
        <v>1467</v>
      </c>
      <c r="E275" s="107">
        <v>0</v>
      </c>
      <c r="F275" s="107">
        <v>0</v>
      </c>
      <c r="G275" s="107">
        <v>11310461</v>
      </c>
      <c r="H275" s="107">
        <v>11310461</v>
      </c>
      <c r="I275" s="107">
        <v>0</v>
      </c>
      <c r="J275" s="107">
        <v>0</v>
      </c>
    </row>
    <row r="276" spans="1:10">
      <c r="A276" s="106" t="s">
        <v>359</v>
      </c>
      <c r="B276" s="106" t="s">
        <v>1468</v>
      </c>
      <c r="C276" s="106">
        <f t="shared" si="4"/>
        <v>1306110768</v>
      </c>
      <c r="D276" s="106" t="s">
        <v>1469</v>
      </c>
      <c r="E276" s="107">
        <v>0</v>
      </c>
      <c r="F276" s="107">
        <v>0</v>
      </c>
      <c r="G276" s="107">
        <v>28925137</v>
      </c>
      <c r="H276" s="107">
        <v>28925137</v>
      </c>
      <c r="I276" s="107">
        <v>0</v>
      </c>
      <c r="J276" s="107">
        <v>0</v>
      </c>
    </row>
    <row r="277" spans="1:10">
      <c r="A277" s="106" t="s">
        <v>360</v>
      </c>
      <c r="B277" s="106" t="s">
        <v>1470</v>
      </c>
      <c r="C277" s="106">
        <f t="shared" si="4"/>
        <v>1306110769</v>
      </c>
      <c r="D277" s="106" t="s">
        <v>1471</v>
      </c>
      <c r="E277" s="107">
        <v>0</v>
      </c>
      <c r="F277" s="107">
        <v>0</v>
      </c>
      <c r="G277" s="107">
        <v>2865809</v>
      </c>
      <c r="H277" s="107">
        <v>2865809</v>
      </c>
      <c r="I277" s="107">
        <v>0</v>
      </c>
      <c r="J277" s="107">
        <v>0</v>
      </c>
    </row>
    <row r="278" spans="1:10">
      <c r="A278" s="106" t="s">
        <v>361</v>
      </c>
      <c r="B278" s="106" t="s">
        <v>1472</v>
      </c>
      <c r="C278" s="106">
        <f t="shared" si="4"/>
        <v>1306110770</v>
      </c>
      <c r="D278" s="106" t="s">
        <v>1473</v>
      </c>
      <c r="E278" s="107">
        <v>0</v>
      </c>
      <c r="F278" s="107">
        <v>0</v>
      </c>
      <c r="G278" s="107">
        <v>2987989</v>
      </c>
      <c r="H278" s="107">
        <v>2987989</v>
      </c>
      <c r="I278" s="107">
        <v>0</v>
      </c>
      <c r="J278" s="107">
        <v>0</v>
      </c>
    </row>
    <row r="279" spans="1:10">
      <c r="A279" s="106" t="s">
        <v>362</v>
      </c>
      <c r="B279" s="106" t="s">
        <v>1474</v>
      </c>
      <c r="C279" s="106">
        <f t="shared" si="4"/>
        <v>1306110771</v>
      </c>
      <c r="D279" s="106" t="s">
        <v>1475</v>
      </c>
      <c r="E279" s="107">
        <v>0</v>
      </c>
      <c r="F279" s="107">
        <v>0</v>
      </c>
      <c r="G279" s="107">
        <v>4300148</v>
      </c>
      <c r="H279" s="107">
        <v>4300148</v>
      </c>
      <c r="I279" s="107">
        <v>0</v>
      </c>
      <c r="J279" s="107">
        <v>0</v>
      </c>
    </row>
    <row r="280" spans="1:10">
      <c r="A280" s="106" t="s">
        <v>363</v>
      </c>
      <c r="B280" s="106" t="s">
        <v>1476</v>
      </c>
      <c r="C280" s="106">
        <f t="shared" si="4"/>
        <v>1306110772</v>
      </c>
      <c r="D280" s="106" t="s">
        <v>1477</v>
      </c>
      <c r="E280" s="107">
        <v>0</v>
      </c>
      <c r="F280" s="107">
        <v>0</v>
      </c>
      <c r="G280" s="107">
        <v>54763216</v>
      </c>
      <c r="H280" s="107">
        <v>54763216</v>
      </c>
      <c r="I280" s="107">
        <v>0</v>
      </c>
      <c r="J280" s="107">
        <v>0</v>
      </c>
    </row>
    <row r="281" spans="1:10">
      <c r="A281" s="106" t="s">
        <v>364</v>
      </c>
      <c r="B281" s="106" t="s">
        <v>1478</v>
      </c>
      <c r="C281" s="106">
        <f t="shared" si="4"/>
        <v>1306110773</v>
      </c>
      <c r="D281" s="106" t="s">
        <v>1479</v>
      </c>
      <c r="E281" s="107">
        <v>0</v>
      </c>
      <c r="F281" s="107">
        <v>0</v>
      </c>
      <c r="G281" s="107">
        <v>6712631</v>
      </c>
      <c r="H281" s="107">
        <v>6689963</v>
      </c>
      <c r="I281" s="107">
        <v>22668</v>
      </c>
      <c r="J281" s="107">
        <v>0</v>
      </c>
    </row>
    <row r="282" spans="1:10">
      <c r="A282" s="106" t="s">
        <v>365</v>
      </c>
      <c r="B282" s="106" t="s">
        <v>1480</v>
      </c>
      <c r="C282" s="106">
        <f t="shared" si="4"/>
        <v>1306110774</v>
      </c>
      <c r="D282" s="106" t="s">
        <v>1481</v>
      </c>
      <c r="E282" s="107">
        <v>0</v>
      </c>
      <c r="F282" s="107">
        <v>0</v>
      </c>
      <c r="G282" s="107">
        <v>5175949</v>
      </c>
      <c r="H282" s="107">
        <v>5175949</v>
      </c>
      <c r="I282" s="107">
        <v>0</v>
      </c>
      <c r="J282" s="107">
        <v>0</v>
      </c>
    </row>
    <row r="283" spans="1:10">
      <c r="A283" s="106" t="s">
        <v>366</v>
      </c>
      <c r="B283" s="106" t="s">
        <v>1482</v>
      </c>
      <c r="C283" s="106">
        <f t="shared" si="4"/>
        <v>1306110775</v>
      </c>
      <c r="D283" s="106" t="s">
        <v>1483</v>
      </c>
      <c r="E283" s="107">
        <v>0</v>
      </c>
      <c r="F283" s="107">
        <v>0</v>
      </c>
      <c r="G283" s="107">
        <v>14430416</v>
      </c>
      <c r="H283" s="107">
        <v>14430416</v>
      </c>
      <c r="I283" s="107">
        <v>0</v>
      </c>
      <c r="J283" s="107">
        <v>0</v>
      </c>
    </row>
    <row r="284" spans="1:10">
      <c r="A284" s="106" t="s">
        <v>367</v>
      </c>
      <c r="B284" s="106" t="s">
        <v>1484</v>
      </c>
      <c r="C284" s="106">
        <f t="shared" si="4"/>
        <v>1306110776</v>
      </c>
      <c r="D284" s="106" t="s">
        <v>1485</v>
      </c>
      <c r="E284" s="107">
        <v>0</v>
      </c>
      <c r="F284" s="107">
        <v>0</v>
      </c>
      <c r="G284" s="107">
        <v>8632252</v>
      </c>
      <c r="H284" s="107">
        <v>8632252</v>
      </c>
      <c r="I284" s="107">
        <v>0</v>
      </c>
      <c r="J284" s="107">
        <v>0</v>
      </c>
    </row>
    <row r="285" spans="1:10">
      <c r="A285" s="106" t="s">
        <v>368</v>
      </c>
      <c r="B285" s="106" t="s">
        <v>1486</v>
      </c>
      <c r="C285" s="106">
        <f t="shared" si="4"/>
        <v>1306110777</v>
      </c>
      <c r="D285" s="106" t="s">
        <v>1487</v>
      </c>
      <c r="E285" s="107">
        <v>0</v>
      </c>
      <c r="F285" s="107">
        <v>0</v>
      </c>
      <c r="G285" s="107">
        <v>2902225</v>
      </c>
      <c r="H285" s="107">
        <v>2790982</v>
      </c>
      <c r="I285" s="107">
        <v>111243</v>
      </c>
      <c r="J285" s="107">
        <v>0</v>
      </c>
    </row>
    <row r="286" spans="1:10">
      <c r="A286" s="106" t="s">
        <v>369</v>
      </c>
      <c r="B286" s="106" t="s">
        <v>1488</v>
      </c>
      <c r="C286" s="106">
        <f t="shared" si="4"/>
        <v>1306110778</v>
      </c>
      <c r="D286" s="106" t="s">
        <v>1489</v>
      </c>
      <c r="E286" s="107">
        <v>0</v>
      </c>
      <c r="F286" s="107">
        <v>0</v>
      </c>
      <c r="G286" s="107">
        <v>5674996</v>
      </c>
      <c r="H286" s="107">
        <v>5674996</v>
      </c>
      <c r="I286" s="107">
        <v>0</v>
      </c>
      <c r="J286" s="107">
        <v>0</v>
      </c>
    </row>
    <row r="287" spans="1:10">
      <c r="A287" s="106" t="s">
        <v>370</v>
      </c>
      <c r="B287" s="106" t="s">
        <v>1490</v>
      </c>
      <c r="C287" s="106">
        <f t="shared" si="4"/>
        <v>1306110779</v>
      </c>
      <c r="D287" s="106" t="s">
        <v>1491</v>
      </c>
      <c r="E287" s="107">
        <v>0</v>
      </c>
      <c r="F287" s="107">
        <v>0</v>
      </c>
      <c r="G287" s="107">
        <v>8275224</v>
      </c>
      <c r="H287" s="107">
        <v>8275224</v>
      </c>
      <c r="I287" s="107">
        <v>0</v>
      </c>
      <c r="J287" s="107">
        <v>0</v>
      </c>
    </row>
    <row r="288" spans="1:10">
      <c r="A288" s="106" t="s">
        <v>371</v>
      </c>
      <c r="B288" s="106" t="s">
        <v>1492</v>
      </c>
      <c r="C288" s="106">
        <f t="shared" si="4"/>
        <v>1306110780</v>
      </c>
      <c r="D288" s="106" t="s">
        <v>1141</v>
      </c>
      <c r="E288" s="107">
        <v>0</v>
      </c>
      <c r="F288" s="107">
        <v>0</v>
      </c>
      <c r="G288" s="107">
        <v>6814482</v>
      </c>
      <c r="H288" s="107">
        <v>6561986</v>
      </c>
      <c r="I288" s="107">
        <v>252496</v>
      </c>
      <c r="J288" s="107">
        <v>0</v>
      </c>
    </row>
    <row r="289" spans="1:10">
      <c r="A289" s="106" t="s">
        <v>372</v>
      </c>
      <c r="B289" s="106" t="s">
        <v>1493</v>
      </c>
      <c r="C289" s="106">
        <f t="shared" si="4"/>
        <v>1306110781</v>
      </c>
      <c r="D289" s="106" t="s">
        <v>1494</v>
      </c>
      <c r="E289" s="107">
        <v>0</v>
      </c>
      <c r="F289" s="107">
        <v>0</v>
      </c>
      <c r="G289" s="107">
        <v>9700336</v>
      </c>
      <c r="H289" s="107">
        <v>9700336</v>
      </c>
      <c r="I289" s="107">
        <v>0</v>
      </c>
      <c r="J289" s="107">
        <v>0</v>
      </c>
    </row>
    <row r="290" spans="1:10">
      <c r="A290" s="106" t="s">
        <v>375</v>
      </c>
      <c r="B290" s="106" t="s">
        <v>1495</v>
      </c>
      <c r="C290" s="106">
        <f t="shared" si="4"/>
        <v>1306110783</v>
      </c>
      <c r="D290" s="106" t="s">
        <v>1496</v>
      </c>
      <c r="E290" s="107">
        <v>0</v>
      </c>
      <c r="F290" s="107">
        <v>0</v>
      </c>
      <c r="G290" s="107">
        <v>5467699</v>
      </c>
      <c r="H290" s="107">
        <v>5467699</v>
      </c>
      <c r="I290" s="107">
        <v>0</v>
      </c>
      <c r="J290" s="107">
        <v>0</v>
      </c>
    </row>
    <row r="291" spans="1:10">
      <c r="A291" s="106" t="s">
        <v>376</v>
      </c>
      <c r="B291" s="106" t="s">
        <v>1497</v>
      </c>
      <c r="C291" s="106">
        <f t="shared" si="4"/>
        <v>1306110784</v>
      </c>
      <c r="D291" s="106" t="s">
        <v>1498</v>
      </c>
      <c r="E291" s="107">
        <v>0</v>
      </c>
      <c r="F291" s="107">
        <v>0</v>
      </c>
      <c r="G291" s="107">
        <v>7946345</v>
      </c>
      <c r="H291" s="107">
        <v>7946345</v>
      </c>
      <c r="I291" s="107">
        <v>0</v>
      </c>
      <c r="J291" s="107">
        <v>0</v>
      </c>
    </row>
    <row r="292" spans="1:10">
      <c r="A292" s="106" t="s">
        <v>377</v>
      </c>
      <c r="B292" s="106" t="s">
        <v>1499</v>
      </c>
      <c r="C292" s="106">
        <f t="shared" si="4"/>
        <v>1306110785</v>
      </c>
      <c r="D292" s="106" t="s">
        <v>1500</v>
      </c>
      <c r="E292" s="107">
        <v>0</v>
      </c>
      <c r="F292" s="107">
        <v>0</v>
      </c>
      <c r="G292" s="107">
        <v>14242120</v>
      </c>
      <c r="H292" s="107">
        <v>14242120</v>
      </c>
      <c r="I292" s="107">
        <v>0</v>
      </c>
      <c r="J292" s="107">
        <v>0</v>
      </c>
    </row>
    <row r="293" spans="1:10">
      <c r="A293" s="106" t="s">
        <v>378</v>
      </c>
      <c r="B293" s="106" t="s">
        <v>1501</v>
      </c>
      <c r="C293" s="106">
        <f t="shared" si="4"/>
        <v>1306110786</v>
      </c>
      <c r="D293" s="106" t="s">
        <v>1502</v>
      </c>
      <c r="E293" s="107">
        <v>0</v>
      </c>
      <c r="F293" s="107">
        <v>0</v>
      </c>
      <c r="G293" s="107">
        <v>8917775</v>
      </c>
      <c r="H293" s="107">
        <v>8917775</v>
      </c>
      <c r="I293" s="107">
        <v>0</v>
      </c>
      <c r="J293" s="107">
        <v>0</v>
      </c>
    </row>
    <row r="294" spans="1:10">
      <c r="A294" s="106" t="s">
        <v>379</v>
      </c>
      <c r="B294" s="106" t="s">
        <v>1503</v>
      </c>
      <c r="C294" s="106">
        <f t="shared" si="4"/>
        <v>1306110787</v>
      </c>
      <c r="D294" s="106" t="s">
        <v>1504</v>
      </c>
      <c r="E294" s="107">
        <v>0</v>
      </c>
      <c r="F294" s="107">
        <v>0</v>
      </c>
      <c r="G294" s="107">
        <v>7246139</v>
      </c>
      <c r="H294" s="107">
        <v>7246139</v>
      </c>
      <c r="I294" s="107">
        <v>0</v>
      </c>
      <c r="J294" s="107">
        <v>0</v>
      </c>
    </row>
    <row r="295" spans="1:10">
      <c r="A295" s="106" t="s">
        <v>382</v>
      </c>
      <c r="B295" s="106" t="s">
        <v>1505</v>
      </c>
      <c r="C295" s="106">
        <f t="shared" si="4"/>
        <v>1306110790</v>
      </c>
      <c r="D295" s="106" t="s">
        <v>1506</v>
      </c>
      <c r="E295" s="107">
        <v>0</v>
      </c>
      <c r="F295" s="107">
        <v>0</v>
      </c>
      <c r="G295" s="107">
        <v>6353914</v>
      </c>
      <c r="H295" s="107">
        <v>6353914</v>
      </c>
      <c r="I295" s="107">
        <v>0</v>
      </c>
      <c r="J295" s="107">
        <v>0</v>
      </c>
    </row>
    <row r="296" spans="1:10">
      <c r="A296" s="106" t="s">
        <v>383</v>
      </c>
      <c r="B296" s="106" t="s">
        <v>1507</v>
      </c>
      <c r="C296" s="106">
        <f t="shared" si="4"/>
        <v>1306110791</v>
      </c>
      <c r="D296" s="106" t="s">
        <v>1508</v>
      </c>
      <c r="E296" s="107">
        <v>0</v>
      </c>
      <c r="F296" s="107">
        <v>0</v>
      </c>
      <c r="G296" s="107">
        <v>6249473</v>
      </c>
      <c r="H296" s="107">
        <v>6249473</v>
      </c>
      <c r="I296" s="107">
        <v>0</v>
      </c>
      <c r="J296" s="107">
        <v>0</v>
      </c>
    </row>
    <row r="297" spans="1:10">
      <c r="A297" s="106" t="s">
        <v>384</v>
      </c>
      <c r="B297" s="106" t="s">
        <v>1509</v>
      </c>
      <c r="C297" s="106">
        <f t="shared" si="4"/>
        <v>1306110792</v>
      </c>
      <c r="D297" s="106" t="s">
        <v>1289</v>
      </c>
      <c r="E297" s="107">
        <v>0</v>
      </c>
      <c r="F297" s="107">
        <v>0</v>
      </c>
      <c r="G297" s="107">
        <v>5158669</v>
      </c>
      <c r="H297" s="107">
        <v>4969772</v>
      </c>
      <c r="I297" s="107">
        <v>188897</v>
      </c>
      <c r="J297" s="107">
        <v>0</v>
      </c>
    </row>
    <row r="298" spans="1:10">
      <c r="A298" s="106" t="s">
        <v>385</v>
      </c>
      <c r="B298" s="106" t="s">
        <v>1510</v>
      </c>
      <c r="C298" s="106">
        <f t="shared" si="4"/>
        <v>1306110793</v>
      </c>
      <c r="D298" s="106" t="s">
        <v>1511</v>
      </c>
      <c r="E298" s="107">
        <v>0</v>
      </c>
      <c r="F298" s="107">
        <v>0</v>
      </c>
      <c r="G298" s="107">
        <v>15793495</v>
      </c>
      <c r="H298" s="107">
        <v>15793495</v>
      </c>
      <c r="I298" s="107">
        <v>0</v>
      </c>
      <c r="J298" s="107">
        <v>0</v>
      </c>
    </row>
    <row r="299" spans="1:10">
      <c r="A299" s="106" t="s">
        <v>386</v>
      </c>
      <c r="B299" s="106" t="s">
        <v>1512</v>
      </c>
      <c r="C299" s="106">
        <f t="shared" si="4"/>
        <v>1306110794</v>
      </c>
      <c r="D299" s="106" t="s">
        <v>1513</v>
      </c>
      <c r="E299" s="107">
        <v>0</v>
      </c>
      <c r="F299" s="107">
        <v>0</v>
      </c>
      <c r="G299" s="107">
        <v>17129444</v>
      </c>
      <c r="H299" s="107">
        <v>17129444</v>
      </c>
      <c r="I299" s="107">
        <v>0</v>
      </c>
      <c r="J299" s="107">
        <v>0</v>
      </c>
    </row>
    <row r="300" spans="1:10">
      <c r="A300" s="106" t="s">
        <v>387</v>
      </c>
      <c r="B300" s="106" t="s">
        <v>1514</v>
      </c>
      <c r="C300" s="106">
        <f t="shared" si="4"/>
        <v>1306110795</v>
      </c>
      <c r="D300" s="106" t="s">
        <v>1515</v>
      </c>
      <c r="E300" s="107">
        <v>0</v>
      </c>
      <c r="F300" s="107">
        <v>0</v>
      </c>
      <c r="G300" s="107">
        <v>11511517</v>
      </c>
      <c r="H300" s="107">
        <v>11511517</v>
      </c>
      <c r="I300" s="107">
        <v>0</v>
      </c>
      <c r="J300" s="107">
        <v>0</v>
      </c>
    </row>
    <row r="301" spans="1:10">
      <c r="A301" s="106" t="s">
        <v>390</v>
      </c>
      <c r="B301" s="106" t="s">
        <v>1516</v>
      </c>
      <c r="C301" s="106">
        <f t="shared" si="4"/>
        <v>1306110797</v>
      </c>
      <c r="D301" s="106" t="s">
        <v>1517</v>
      </c>
      <c r="E301" s="107">
        <v>0</v>
      </c>
      <c r="F301" s="107">
        <v>0</v>
      </c>
      <c r="G301" s="107">
        <v>4875903</v>
      </c>
      <c r="H301" s="107">
        <v>4875903</v>
      </c>
      <c r="I301" s="107">
        <v>0</v>
      </c>
      <c r="J301" s="107">
        <v>0</v>
      </c>
    </row>
    <row r="302" spans="1:10">
      <c r="A302" s="106" t="s">
        <v>391</v>
      </c>
      <c r="B302" s="106" t="s">
        <v>1518</v>
      </c>
      <c r="C302" s="106">
        <f t="shared" si="4"/>
        <v>1306110798</v>
      </c>
      <c r="D302" s="106" t="s">
        <v>1519</v>
      </c>
      <c r="E302" s="107">
        <v>0</v>
      </c>
      <c r="F302" s="107">
        <v>0</v>
      </c>
      <c r="G302" s="107">
        <v>10145512</v>
      </c>
      <c r="H302" s="107">
        <v>10145512</v>
      </c>
      <c r="I302" s="107">
        <v>0</v>
      </c>
      <c r="J302" s="107">
        <v>0</v>
      </c>
    </row>
    <row r="303" spans="1:10">
      <c r="A303" s="106" t="s">
        <v>392</v>
      </c>
      <c r="B303" s="106" t="s">
        <v>1520</v>
      </c>
      <c r="C303" s="106">
        <f t="shared" si="4"/>
        <v>1306110799</v>
      </c>
      <c r="D303" s="106" t="s">
        <v>1521</v>
      </c>
      <c r="E303" s="107">
        <v>0</v>
      </c>
      <c r="F303" s="107">
        <v>0</v>
      </c>
      <c r="G303" s="107">
        <v>7154543</v>
      </c>
      <c r="H303" s="107">
        <v>7154543</v>
      </c>
      <c r="I303" s="107">
        <v>0</v>
      </c>
      <c r="J303" s="107">
        <v>0</v>
      </c>
    </row>
    <row r="304" spans="1:10">
      <c r="A304" s="106" t="s">
        <v>393</v>
      </c>
      <c r="B304" s="106" t="s">
        <v>1522</v>
      </c>
      <c r="C304" s="106">
        <f t="shared" si="4"/>
        <v>1306110800</v>
      </c>
      <c r="D304" s="106" t="s">
        <v>1523</v>
      </c>
      <c r="E304" s="107">
        <v>0</v>
      </c>
      <c r="F304" s="107">
        <v>0</v>
      </c>
      <c r="G304" s="107">
        <v>4386891</v>
      </c>
      <c r="H304" s="107">
        <v>4386891</v>
      </c>
      <c r="I304" s="107">
        <v>0</v>
      </c>
      <c r="J304" s="107">
        <v>0</v>
      </c>
    </row>
    <row r="305" spans="1:10">
      <c r="A305" s="106" t="s">
        <v>394</v>
      </c>
      <c r="B305" s="106" t="s">
        <v>1524</v>
      </c>
      <c r="C305" s="106">
        <f t="shared" si="4"/>
        <v>1306110801</v>
      </c>
      <c r="D305" s="106" t="s">
        <v>1525</v>
      </c>
      <c r="E305" s="107">
        <v>0</v>
      </c>
      <c r="F305" s="107">
        <v>0</v>
      </c>
      <c r="G305" s="107">
        <v>7695173</v>
      </c>
      <c r="H305" s="107">
        <v>7695173</v>
      </c>
      <c r="I305" s="107">
        <v>0</v>
      </c>
      <c r="J305" s="107">
        <v>0</v>
      </c>
    </row>
    <row r="306" spans="1:10">
      <c r="A306" s="106" t="s">
        <v>396</v>
      </c>
      <c r="B306" s="106" t="s">
        <v>1526</v>
      </c>
      <c r="C306" s="106">
        <f t="shared" si="4"/>
        <v>1306110803</v>
      </c>
      <c r="D306" s="106" t="s">
        <v>1527</v>
      </c>
      <c r="E306" s="107">
        <v>0</v>
      </c>
      <c r="F306" s="107">
        <v>0</v>
      </c>
      <c r="G306" s="107">
        <v>4234716</v>
      </c>
      <c r="H306" s="107">
        <v>4096710</v>
      </c>
      <c r="I306" s="107">
        <v>-120164</v>
      </c>
      <c r="J306" s="107">
        <v>0</v>
      </c>
    </row>
    <row r="307" spans="1:10">
      <c r="A307" s="106" t="s">
        <v>397</v>
      </c>
      <c r="B307" s="106" t="s">
        <v>1528</v>
      </c>
      <c r="C307" s="106">
        <f t="shared" si="4"/>
        <v>1306110804</v>
      </c>
      <c r="D307" s="106" t="s">
        <v>1529</v>
      </c>
      <c r="E307" s="107">
        <v>0</v>
      </c>
      <c r="F307" s="107">
        <v>0</v>
      </c>
      <c r="G307" s="107">
        <v>6935553</v>
      </c>
      <c r="H307" s="107">
        <v>6935553</v>
      </c>
      <c r="I307" s="107">
        <v>0</v>
      </c>
      <c r="J307" s="107">
        <v>0</v>
      </c>
    </row>
    <row r="308" spans="1:10">
      <c r="A308" s="106" t="s">
        <v>398</v>
      </c>
      <c r="B308" s="106" t="s">
        <v>1530</v>
      </c>
      <c r="C308" s="106">
        <f t="shared" si="4"/>
        <v>1306110805</v>
      </c>
      <c r="D308" s="106" t="s">
        <v>1531</v>
      </c>
      <c r="E308" s="107">
        <v>0</v>
      </c>
      <c r="F308" s="107">
        <v>0</v>
      </c>
      <c r="G308" s="107">
        <v>10908535</v>
      </c>
      <c r="H308" s="107">
        <v>10908535</v>
      </c>
      <c r="I308" s="107">
        <v>0</v>
      </c>
      <c r="J308" s="107">
        <v>0</v>
      </c>
    </row>
    <row r="309" spans="1:10">
      <c r="A309" s="106" t="s">
        <v>399</v>
      </c>
      <c r="B309" s="106" t="s">
        <v>1532</v>
      </c>
      <c r="C309" s="106">
        <f t="shared" si="4"/>
        <v>1306110806</v>
      </c>
      <c r="D309" s="106" t="s">
        <v>1533</v>
      </c>
      <c r="E309" s="107">
        <v>0</v>
      </c>
      <c r="F309" s="107">
        <v>0</v>
      </c>
      <c r="G309" s="107">
        <v>2984827</v>
      </c>
      <c r="H309" s="107">
        <v>2984827</v>
      </c>
      <c r="I309" s="107">
        <v>0</v>
      </c>
      <c r="J309" s="107">
        <v>0</v>
      </c>
    </row>
    <row r="310" spans="1:10">
      <c r="A310" s="106" t="s">
        <v>402</v>
      </c>
      <c r="B310" s="106" t="s">
        <v>1534</v>
      </c>
      <c r="C310" s="106">
        <f t="shared" si="4"/>
        <v>1306110809</v>
      </c>
      <c r="D310" s="106" t="s">
        <v>1535</v>
      </c>
      <c r="E310" s="107">
        <v>0</v>
      </c>
      <c r="F310" s="107">
        <v>0</v>
      </c>
      <c r="G310" s="107">
        <v>8307573</v>
      </c>
      <c r="H310" s="107">
        <v>8307573</v>
      </c>
      <c r="I310" s="107">
        <v>0</v>
      </c>
      <c r="J310" s="107">
        <v>0</v>
      </c>
    </row>
    <row r="311" spans="1:10">
      <c r="A311" s="106" t="s">
        <v>403</v>
      </c>
      <c r="B311" s="106" t="s">
        <v>1536</v>
      </c>
      <c r="C311" s="106">
        <f t="shared" si="4"/>
        <v>1306110810</v>
      </c>
      <c r="D311" s="106" t="s">
        <v>1537</v>
      </c>
      <c r="E311" s="107">
        <v>0</v>
      </c>
      <c r="F311" s="107">
        <v>0</v>
      </c>
      <c r="G311" s="107">
        <v>2836027</v>
      </c>
      <c r="H311" s="107">
        <v>2813359</v>
      </c>
      <c r="I311" s="107">
        <v>22668</v>
      </c>
      <c r="J311" s="107">
        <v>0</v>
      </c>
    </row>
    <row r="312" spans="1:10">
      <c r="A312" s="106" t="s">
        <v>405</v>
      </c>
      <c r="B312" s="106" t="s">
        <v>1538</v>
      </c>
      <c r="C312" s="106">
        <f t="shared" si="4"/>
        <v>1306110812</v>
      </c>
      <c r="D312" s="106" t="s">
        <v>1539</v>
      </c>
      <c r="E312" s="107">
        <v>0</v>
      </c>
      <c r="F312" s="107">
        <v>0</v>
      </c>
      <c r="G312" s="107">
        <v>3656094</v>
      </c>
      <c r="H312" s="107">
        <v>3656094</v>
      </c>
      <c r="I312" s="107">
        <v>0</v>
      </c>
      <c r="J312" s="107">
        <v>0</v>
      </c>
    </row>
    <row r="313" spans="1:10">
      <c r="A313" s="106" t="s">
        <v>406</v>
      </c>
      <c r="B313" s="106" t="s">
        <v>1540</v>
      </c>
      <c r="C313" s="106">
        <f t="shared" si="4"/>
        <v>1306110813</v>
      </c>
      <c r="D313" s="106" t="s">
        <v>1541</v>
      </c>
      <c r="E313" s="107">
        <v>0</v>
      </c>
      <c r="F313" s="107">
        <v>0</v>
      </c>
      <c r="G313" s="107">
        <v>6522555</v>
      </c>
      <c r="H313" s="107">
        <v>6522555</v>
      </c>
      <c r="I313" s="107">
        <v>0</v>
      </c>
      <c r="J313" s="107">
        <v>0</v>
      </c>
    </row>
    <row r="314" spans="1:10">
      <c r="A314" s="106" t="s">
        <v>407</v>
      </c>
      <c r="B314" s="106" t="s">
        <v>1542</v>
      </c>
      <c r="C314" s="106">
        <f t="shared" si="4"/>
        <v>1306110814</v>
      </c>
      <c r="D314" s="106" t="s">
        <v>1543</v>
      </c>
      <c r="E314" s="107">
        <v>0</v>
      </c>
      <c r="F314" s="107">
        <v>0</v>
      </c>
      <c r="G314" s="107">
        <v>7831135</v>
      </c>
      <c r="H314" s="107">
        <v>7785800</v>
      </c>
      <c r="I314" s="107"/>
      <c r="J314" s="107">
        <v>0</v>
      </c>
    </row>
    <row r="315" spans="1:10">
      <c r="A315" s="106" t="s">
        <v>408</v>
      </c>
      <c r="B315" s="106" t="s">
        <v>1544</v>
      </c>
      <c r="C315" s="106">
        <f t="shared" si="4"/>
        <v>1306110815</v>
      </c>
      <c r="D315" s="106" t="s">
        <v>1177</v>
      </c>
      <c r="E315" s="107">
        <v>0</v>
      </c>
      <c r="F315" s="107">
        <v>0</v>
      </c>
      <c r="G315" s="107">
        <v>13009772</v>
      </c>
      <c r="H315" s="107">
        <v>13009772</v>
      </c>
      <c r="I315" s="107">
        <v>0</v>
      </c>
      <c r="J315" s="107">
        <v>0</v>
      </c>
    </row>
    <row r="316" spans="1:10">
      <c r="A316" s="106" t="s">
        <v>409</v>
      </c>
      <c r="B316" s="106" t="s">
        <v>1545</v>
      </c>
      <c r="C316" s="106">
        <f t="shared" si="4"/>
        <v>1306110816</v>
      </c>
      <c r="D316" s="106" t="s">
        <v>1546</v>
      </c>
      <c r="E316" s="107">
        <v>0</v>
      </c>
      <c r="F316" s="107">
        <v>0</v>
      </c>
      <c r="G316" s="107">
        <v>3444970</v>
      </c>
      <c r="H316" s="107">
        <v>3444970</v>
      </c>
      <c r="I316" s="107">
        <v>0</v>
      </c>
      <c r="J316" s="107">
        <v>0</v>
      </c>
    </row>
    <row r="317" spans="1:10">
      <c r="A317" s="106" t="s">
        <v>411</v>
      </c>
      <c r="B317" s="106" t="s">
        <v>1547</v>
      </c>
      <c r="C317" s="106">
        <f t="shared" si="4"/>
        <v>1306110818</v>
      </c>
      <c r="D317" s="106" t="s">
        <v>1548</v>
      </c>
      <c r="E317" s="107">
        <v>0</v>
      </c>
      <c r="F317" s="107">
        <v>0</v>
      </c>
      <c r="G317" s="107">
        <v>6561051</v>
      </c>
      <c r="H317" s="107">
        <v>6561051</v>
      </c>
      <c r="I317" s="107">
        <v>0</v>
      </c>
      <c r="J317" s="107">
        <v>0</v>
      </c>
    </row>
    <row r="318" spans="1:10">
      <c r="A318" s="106" t="s">
        <v>414</v>
      </c>
      <c r="B318" s="106" t="s">
        <v>1549</v>
      </c>
      <c r="C318" s="106">
        <f t="shared" si="4"/>
        <v>1306110821</v>
      </c>
      <c r="D318" s="106" t="s">
        <v>976</v>
      </c>
      <c r="E318" s="107">
        <v>0</v>
      </c>
      <c r="F318" s="107">
        <v>0</v>
      </c>
      <c r="G318" s="107">
        <v>8681936</v>
      </c>
      <c r="H318" s="107">
        <v>8681936</v>
      </c>
      <c r="I318" s="107">
        <v>0</v>
      </c>
      <c r="J318" s="107">
        <v>0</v>
      </c>
    </row>
    <row r="319" spans="1:10">
      <c r="A319" s="106" t="s">
        <v>415</v>
      </c>
      <c r="B319" s="106" t="s">
        <v>1550</v>
      </c>
      <c r="C319" s="106">
        <f t="shared" si="4"/>
        <v>1306110822</v>
      </c>
      <c r="D319" s="106" t="s">
        <v>1551</v>
      </c>
      <c r="E319" s="107">
        <v>0</v>
      </c>
      <c r="F319" s="107">
        <v>0</v>
      </c>
      <c r="G319" s="107">
        <v>2372394</v>
      </c>
      <c r="H319" s="107">
        <v>2372394</v>
      </c>
      <c r="I319" s="107">
        <v>0</v>
      </c>
      <c r="J319" s="107">
        <v>0</v>
      </c>
    </row>
    <row r="320" spans="1:10">
      <c r="A320" s="106" t="s">
        <v>416</v>
      </c>
      <c r="B320" s="106" t="s">
        <v>1552</v>
      </c>
      <c r="C320" s="106">
        <f t="shared" si="4"/>
        <v>1306110823</v>
      </c>
      <c r="D320" s="106" t="s">
        <v>1553</v>
      </c>
      <c r="E320" s="107">
        <v>0</v>
      </c>
      <c r="F320" s="107">
        <v>0</v>
      </c>
      <c r="G320" s="107">
        <v>8881417</v>
      </c>
      <c r="H320" s="107">
        <v>8881417</v>
      </c>
      <c r="I320" s="107">
        <v>0</v>
      </c>
      <c r="J320" s="107">
        <v>0</v>
      </c>
    </row>
    <row r="321" spans="1:10">
      <c r="A321" s="106" t="s">
        <v>419</v>
      </c>
      <c r="B321" s="106" t="s">
        <v>1554</v>
      </c>
      <c r="C321" s="106">
        <f t="shared" si="4"/>
        <v>1306110826</v>
      </c>
      <c r="D321" s="106" t="s">
        <v>1555</v>
      </c>
      <c r="E321" s="107">
        <v>0</v>
      </c>
      <c r="F321" s="107">
        <v>0</v>
      </c>
      <c r="G321" s="107">
        <v>13157270</v>
      </c>
      <c r="H321" s="107">
        <v>13157270</v>
      </c>
      <c r="I321" s="107">
        <v>0</v>
      </c>
      <c r="J321" s="107">
        <v>0</v>
      </c>
    </row>
    <row r="322" spans="1:10">
      <c r="A322" s="106" t="s">
        <v>420</v>
      </c>
      <c r="B322" s="106" t="s">
        <v>1556</v>
      </c>
      <c r="C322" s="106">
        <f t="shared" si="4"/>
        <v>1306110827</v>
      </c>
      <c r="D322" s="106" t="s">
        <v>1415</v>
      </c>
      <c r="E322" s="107">
        <v>0</v>
      </c>
      <c r="F322" s="107">
        <v>0</v>
      </c>
      <c r="G322" s="107">
        <v>5594514</v>
      </c>
      <c r="H322" s="107">
        <v>5594514</v>
      </c>
      <c r="I322" s="107">
        <v>0</v>
      </c>
      <c r="J322" s="107">
        <v>0</v>
      </c>
    </row>
    <row r="323" spans="1:10">
      <c r="A323" s="106" t="s">
        <v>421</v>
      </c>
      <c r="B323" s="106" t="s">
        <v>1557</v>
      </c>
      <c r="C323" s="106">
        <f t="shared" si="4"/>
        <v>1306110828</v>
      </c>
      <c r="D323" s="106" t="s">
        <v>1558</v>
      </c>
      <c r="E323" s="107">
        <v>0</v>
      </c>
      <c r="F323" s="107">
        <v>0</v>
      </c>
      <c r="G323" s="107">
        <v>5538178</v>
      </c>
      <c r="H323" s="107">
        <v>5538178</v>
      </c>
      <c r="I323" s="107">
        <v>0</v>
      </c>
      <c r="J323" s="107">
        <v>0</v>
      </c>
    </row>
    <row r="324" spans="1:10">
      <c r="A324" s="106" t="s">
        <v>429</v>
      </c>
      <c r="B324" s="106" t="s">
        <v>1559</v>
      </c>
      <c r="C324" s="106">
        <f t="shared" si="4"/>
        <v>1306110833</v>
      </c>
      <c r="D324" s="106" t="s">
        <v>1560</v>
      </c>
      <c r="E324" s="107">
        <v>0</v>
      </c>
      <c r="F324" s="107">
        <v>0</v>
      </c>
      <c r="G324" s="107">
        <v>13974885</v>
      </c>
      <c r="H324" s="107">
        <v>13974885</v>
      </c>
      <c r="I324" s="107">
        <v>0</v>
      </c>
      <c r="J324" s="107">
        <v>0</v>
      </c>
    </row>
    <row r="325" spans="1:10">
      <c r="A325" s="106" t="s">
        <v>430</v>
      </c>
      <c r="B325" s="106" t="s">
        <v>1561</v>
      </c>
      <c r="C325" s="106">
        <f t="shared" si="4"/>
        <v>1306110834</v>
      </c>
      <c r="D325" s="106" t="s">
        <v>1562</v>
      </c>
      <c r="E325" s="107">
        <v>0</v>
      </c>
      <c r="F325" s="107">
        <v>0</v>
      </c>
      <c r="G325" s="107">
        <v>4656434</v>
      </c>
      <c r="H325" s="107">
        <v>4656434</v>
      </c>
      <c r="I325" s="107">
        <v>0</v>
      </c>
      <c r="J325" s="107">
        <v>0</v>
      </c>
    </row>
    <row r="326" spans="1:10">
      <c r="A326" s="106" t="s">
        <v>432</v>
      </c>
      <c r="B326" s="106" t="s">
        <v>1563</v>
      </c>
      <c r="C326" s="106">
        <f t="shared" si="4"/>
        <v>1306110835</v>
      </c>
      <c r="D326" s="106" t="s">
        <v>1564</v>
      </c>
      <c r="E326" s="107">
        <v>0</v>
      </c>
      <c r="F326" s="107">
        <v>0</v>
      </c>
      <c r="G326" s="107">
        <v>11726190</v>
      </c>
      <c r="H326" s="107">
        <v>11726190</v>
      </c>
      <c r="I326" s="107">
        <v>0</v>
      </c>
      <c r="J326" s="107">
        <v>0</v>
      </c>
    </row>
    <row r="327" spans="1:10">
      <c r="A327" s="106" t="s">
        <v>435</v>
      </c>
      <c r="B327" s="106" t="s">
        <v>1565</v>
      </c>
      <c r="C327" s="106">
        <f t="shared" si="4"/>
        <v>1306110836</v>
      </c>
      <c r="D327" s="106" t="s">
        <v>1566</v>
      </c>
      <c r="E327" s="107">
        <v>0</v>
      </c>
      <c r="F327" s="107">
        <v>0</v>
      </c>
      <c r="G327" s="107">
        <v>6409175</v>
      </c>
      <c r="H327" s="107">
        <v>6409175</v>
      </c>
      <c r="I327" s="107">
        <v>0</v>
      </c>
      <c r="J327" s="107">
        <v>0</v>
      </c>
    </row>
    <row r="328" spans="1:10">
      <c r="A328" s="106" t="s">
        <v>436</v>
      </c>
      <c r="B328" s="106" t="s">
        <v>1567</v>
      </c>
      <c r="C328" s="106">
        <f t="shared" si="4"/>
        <v>1306110837</v>
      </c>
      <c r="D328" s="106" t="s">
        <v>1323</v>
      </c>
      <c r="E328" s="107">
        <v>0</v>
      </c>
      <c r="F328" s="107">
        <v>0</v>
      </c>
      <c r="G328" s="107">
        <v>8877819</v>
      </c>
      <c r="H328" s="107">
        <v>8877819</v>
      </c>
      <c r="I328" s="107">
        <v>0</v>
      </c>
      <c r="J328" s="107">
        <v>0</v>
      </c>
    </row>
    <row r="329" spans="1:10">
      <c r="A329" s="106" t="s">
        <v>439</v>
      </c>
      <c r="B329" s="106" t="s">
        <v>1568</v>
      </c>
      <c r="C329" s="106">
        <f t="shared" si="4"/>
        <v>1306110838</v>
      </c>
      <c r="D329" s="106" t="s">
        <v>1569</v>
      </c>
      <c r="E329" s="107">
        <v>0</v>
      </c>
      <c r="F329" s="107">
        <v>0</v>
      </c>
      <c r="G329" s="107">
        <v>4572100</v>
      </c>
      <c r="H329" s="107">
        <v>4572100</v>
      </c>
      <c r="I329" s="107">
        <v>0</v>
      </c>
      <c r="J329" s="107">
        <v>0</v>
      </c>
    </row>
    <row r="330" spans="1:10">
      <c r="A330" s="106" t="s">
        <v>440</v>
      </c>
      <c r="B330" s="106" t="s">
        <v>1570</v>
      </c>
      <c r="C330" s="106">
        <f t="shared" si="4"/>
        <v>1306110839</v>
      </c>
      <c r="D330" s="106" t="s">
        <v>1571</v>
      </c>
      <c r="E330" s="107">
        <v>0</v>
      </c>
      <c r="F330" s="107">
        <v>0</v>
      </c>
      <c r="G330" s="107">
        <v>6276327</v>
      </c>
      <c r="H330" s="107">
        <v>6276327</v>
      </c>
      <c r="I330" s="107">
        <v>0</v>
      </c>
      <c r="J330" s="107">
        <v>0</v>
      </c>
    </row>
    <row r="331" spans="1:10">
      <c r="A331" s="106" t="s">
        <v>441</v>
      </c>
      <c r="B331" s="106" t="s">
        <v>1572</v>
      </c>
      <c r="C331" s="106">
        <f t="shared" si="4"/>
        <v>1306110840</v>
      </c>
      <c r="D331" s="106" t="s">
        <v>1573</v>
      </c>
      <c r="E331" s="107">
        <v>0</v>
      </c>
      <c r="F331" s="107">
        <v>0</v>
      </c>
      <c r="G331" s="107">
        <v>4184545</v>
      </c>
      <c r="H331" s="107">
        <v>4100065</v>
      </c>
      <c r="I331" s="107">
        <v>84480</v>
      </c>
      <c r="J331" s="107">
        <v>0</v>
      </c>
    </row>
    <row r="332" spans="1:10">
      <c r="A332" s="106" t="s">
        <v>442</v>
      </c>
      <c r="B332" s="106" t="s">
        <v>1574</v>
      </c>
      <c r="C332" s="106">
        <f t="shared" si="4"/>
        <v>1306110841</v>
      </c>
      <c r="D332" s="106" t="s">
        <v>1575</v>
      </c>
      <c r="E332" s="107">
        <v>0</v>
      </c>
      <c r="F332" s="107">
        <v>0</v>
      </c>
      <c r="G332" s="107">
        <v>6445095</v>
      </c>
      <c r="H332" s="107">
        <v>6445095</v>
      </c>
      <c r="I332" s="107">
        <v>0</v>
      </c>
      <c r="J332" s="107">
        <v>0</v>
      </c>
    </row>
    <row r="333" spans="1:10">
      <c r="A333" s="106" t="s">
        <v>444</v>
      </c>
      <c r="B333" s="106" t="s">
        <v>1576</v>
      </c>
      <c r="C333" s="106">
        <f t="shared" ref="C333:C396" si="5">VALUE(B333)</f>
        <v>1306110843</v>
      </c>
      <c r="D333" s="106" t="s">
        <v>1577</v>
      </c>
      <c r="E333" s="107">
        <v>0</v>
      </c>
      <c r="F333" s="107">
        <v>0</v>
      </c>
      <c r="G333" s="107">
        <v>8405400</v>
      </c>
      <c r="H333" s="107">
        <v>8405400</v>
      </c>
      <c r="I333" s="107">
        <v>0</v>
      </c>
      <c r="J333" s="107">
        <v>0</v>
      </c>
    </row>
    <row r="334" spans="1:10">
      <c r="A334" s="106" t="s">
        <v>445</v>
      </c>
      <c r="B334" s="106" t="s">
        <v>1578</v>
      </c>
      <c r="C334" s="106">
        <f t="shared" si="5"/>
        <v>1306110844</v>
      </c>
      <c r="D334" s="106" t="s">
        <v>1034</v>
      </c>
      <c r="E334" s="107">
        <v>0</v>
      </c>
      <c r="F334" s="107">
        <v>0</v>
      </c>
      <c r="G334" s="107">
        <v>5126812</v>
      </c>
      <c r="H334" s="107">
        <v>5126812</v>
      </c>
      <c r="I334" s="107">
        <v>0</v>
      </c>
      <c r="J334" s="107">
        <v>0</v>
      </c>
    </row>
    <row r="335" spans="1:10">
      <c r="A335" s="106" t="s">
        <v>446</v>
      </c>
      <c r="B335" s="106" t="s">
        <v>1579</v>
      </c>
      <c r="C335" s="106">
        <f t="shared" si="5"/>
        <v>1306110845</v>
      </c>
      <c r="D335" s="106" t="s">
        <v>1580</v>
      </c>
      <c r="E335" s="107">
        <v>0</v>
      </c>
      <c r="F335" s="107">
        <v>0</v>
      </c>
      <c r="G335" s="107">
        <v>5216084</v>
      </c>
      <c r="H335" s="107">
        <v>5216084</v>
      </c>
      <c r="I335" s="107">
        <v>0</v>
      </c>
      <c r="J335" s="107">
        <v>0</v>
      </c>
    </row>
    <row r="336" spans="1:10">
      <c r="A336" s="106" t="s">
        <v>447</v>
      </c>
      <c r="B336" s="106" t="s">
        <v>1581</v>
      </c>
      <c r="C336" s="106">
        <f t="shared" si="5"/>
        <v>1306110846</v>
      </c>
      <c r="D336" s="106" t="s">
        <v>1582</v>
      </c>
      <c r="E336" s="107">
        <v>0</v>
      </c>
      <c r="F336" s="107">
        <v>0</v>
      </c>
      <c r="G336" s="107">
        <v>3188303</v>
      </c>
      <c r="H336" s="107">
        <v>3188303</v>
      </c>
      <c r="I336" s="107">
        <v>0</v>
      </c>
      <c r="J336" s="107">
        <v>0</v>
      </c>
    </row>
    <row r="337" spans="1:10">
      <c r="A337" s="106" t="s">
        <v>448</v>
      </c>
      <c r="B337" s="106" t="s">
        <v>1583</v>
      </c>
      <c r="C337" s="106">
        <f t="shared" si="5"/>
        <v>1306110847</v>
      </c>
      <c r="D337" s="106" t="s">
        <v>1584</v>
      </c>
      <c r="E337" s="107">
        <v>0</v>
      </c>
      <c r="F337" s="107">
        <v>0</v>
      </c>
      <c r="G337" s="107">
        <v>8765735</v>
      </c>
      <c r="H337" s="107">
        <v>8765735</v>
      </c>
      <c r="I337" s="107">
        <v>0</v>
      </c>
      <c r="J337" s="107">
        <v>0</v>
      </c>
    </row>
    <row r="338" spans="1:10">
      <c r="A338" s="106" t="s">
        <v>449</v>
      </c>
      <c r="B338" s="106" t="s">
        <v>1585</v>
      </c>
      <c r="C338" s="106">
        <f t="shared" si="5"/>
        <v>1306110848</v>
      </c>
      <c r="D338" s="106" t="s">
        <v>1586</v>
      </c>
      <c r="E338" s="107">
        <v>0</v>
      </c>
      <c r="F338" s="107">
        <v>0</v>
      </c>
      <c r="G338" s="107">
        <v>8905885</v>
      </c>
      <c r="H338" s="107">
        <v>8905885</v>
      </c>
      <c r="I338" s="107">
        <v>0</v>
      </c>
      <c r="J338" s="107">
        <v>0</v>
      </c>
    </row>
    <row r="339" spans="1:10">
      <c r="A339" s="106" t="s">
        <v>450</v>
      </c>
      <c r="B339" s="106" t="s">
        <v>1587</v>
      </c>
      <c r="C339" s="106">
        <f t="shared" si="5"/>
        <v>1306110849</v>
      </c>
      <c r="D339" s="106" t="s">
        <v>1185</v>
      </c>
      <c r="E339" s="107">
        <v>0</v>
      </c>
      <c r="F339" s="107">
        <v>0</v>
      </c>
      <c r="G339" s="107">
        <v>7762677</v>
      </c>
      <c r="H339" s="107">
        <v>7762677</v>
      </c>
      <c r="I339" s="107">
        <v>0</v>
      </c>
      <c r="J339" s="107">
        <v>0</v>
      </c>
    </row>
    <row r="340" spans="1:10">
      <c r="A340" s="106" t="s">
        <v>452</v>
      </c>
      <c r="B340" s="106" t="s">
        <v>1588</v>
      </c>
      <c r="C340" s="106">
        <f t="shared" si="5"/>
        <v>1306110851</v>
      </c>
      <c r="D340" s="106" t="s">
        <v>1589</v>
      </c>
      <c r="E340" s="107">
        <v>0</v>
      </c>
      <c r="F340" s="107">
        <v>0</v>
      </c>
      <c r="G340" s="107">
        <v>8692737</v>
      </c>
      <c r="H340" s="107">
        <v>8462173</v>
      </c>
      <c r="I340" s="107">
        <v>230564</v>
      </c>
      <c r="J340" s="107">
        <v>0</v>
      </c>
    </row>
    <row r="341" spans="1:10">
      <c r="A341" s="106" t="s">
        <v>453</v>
      </c>
      <c r="B341" s="106" t="s">
        <v>1590</v>
      </c>
      <c r="C341" s="106">
        <f t="shared" si="5"/>
        <v>1306110852</v>
      </c>
      <c r="D341" s="106" t="s">
        <v>1591</v>
      </c>
      <c r="E341" s="107">
        <v>0</v>
      </c>
      <c r="F341" s="107">
        <v>0</v>
      </c>
      <c r="G341" s="107">
        <v>1382904</v>
      </c>
      <c r="H341" s="107">
        <v>1382904</v>
      </c>
      <c r="I341" s="107">
        <v>0</v>
      </c>
      <c r="J341" s="107">
        <v>0</v>
      </c>
    </row>
    <row r="342" spans="1:10">
      <c r="A342" s="106" t="s">
        <v>455</v>
      </c>
      <c r="B342" s="106" t="s">
        <v>1592</v>
      </c>
      <c r="C342" s="106">
        <f t="shared" si="5"/>
        <v>1306110854</v>
      </c>
      <c r="D342" s="106" t="s">
        <v>1593</v>
      </c>
      <c r="E342" s="107">
        <v>0</v>
      </c>
      <c r="F342" s="107">
        <v>0</v>
      </c>
      <c r="G342" s="107">
        <v>14843045</v>
      </c>
      <c r="H342" s="107">
        <v>14843045</v>
      </c>
      <c r="I342" s="107">
        <v>0</v>
      </c>
      <c r="J342" s="107">
        <v>0</v>
      </c>
    </row>
    <row r="343" spans="1:10">
      <c r="A343" s="106" t="s">
        <v>456</v>
      </c>
      <c r="B343" s="106" t="s">
        <v>1594</v>
      </c>
      <c r="C343" s="106">
        <f t="shared" si="5"/>
        <v>1306110855</v>
      </c>
      <c r="D343" s="106" t="s">
        <v>1595</v>
      </c>
      <c r="E343" s="107">
        <v>0</v>
      </c>
      <c r="F343" s="107">
        <v>0</v>
      </c>
      <c r="G343" s="107">
        <v>3862133</v>
      </c>
      <c r="H343" s="107">
        <v>3899913</v>
      </c>
      <c r="I343" s="107">
        <v>0</v>
      </c>
      <c r="J343" s="107">
        <v>37780</v>
      </c>
    </row>
    <row r="344" spans="1:10">
      <c r="A344" s="106" t="s">
        <v>457</v>
      </c>
      <c r="B344" s="106" t="s">
        <v>1596</v>
      </c>
      <c r="C344" s="106">
        <f t="shared" si="5"/>
        <v>1306110856</v>
      </c>
      <c r="D344" s="106" t="s">
        <v>1597</v>
      </c>
      <c r="E344" s="107">
        <v>0</v>
      </c>
      <c r="F344" s="107">
        <v>0</v>
      </c>
      <c r="G344" s="107">
        <v>5134350</v>
      </c>
      <c r="H344" s="107">
        <v>5134350</v>
      </c>
      <c r="I344" s="107">
        <v>0</v>
      </c>
      <c r="J344" s="107">
        <v>0</v>
      </c>
    </row>
    <row r="345" spans="1:10">
      <c r="A345" s="106" t="s">
        <v>458</v>
      </c>
      <c r="B345" s="106" t="s">
        <v>1598</v>
      </c>
      <c r="C345" s="106">
        <f t="shared" si="5"/>
        <v>1306110857</v>
      </c>
      <c r="D345" s="106" t="s">
        <v>1599</v>
      </c>
      <c r="E345" s="107">
        <v>0</v>
      </c>
      <c r="F345" s="107">
        <v>0</v>
      </c>
      <c r="G345" s="107">
        <v>2990062</v>
      </c>
      <c r="H345" s="107">
        <v>2990062</v>
      </c>
      <c r="I345" s="107">
        <v>0</v>
      </c>
      <c r="J345" s="107">
        <v>0</v>
      </c>
    </row>
    <row r="346" spans="1:10">
      <c r="A346" s="106" t="s">
        <v>459</v>
      </c>
      <c r="B346" s="106" t="s">
        <v>1600</v>
      </c>
      <c r="C346" s="106">
        <f t="shared" si="5"/>
        <v>1306110858</v>
      </c>
      <c r="D346" s="106" t="s">
        <v>1601</v>
      </c>
      <c r="E346" s="107">
        <v>0</v>
      </c>
      <c r="F346" s="107">
        <v>0</v>
      </c>
      <c r="G346" s="107">
        <v>8464359</v>
      </c>
      <c r="H346" s="107">
        <v>8370958</v>
      </c>
      <c r="I346" s="107">
        <v>93401</v>
      </c>
      <c r="J346" s="107">
        <v>0</v>
      </c>
    </row>
    <row r="347" spans="1:10">
      <c r="A347" s="106" t="s">
        <v>460</v>
      </c>
      <c r="B347" s="106" t="s">
        <v>1602</v>
      </c>
      <c r="C347" s="106">
        <f t="shared" si="5"/>
        <v>1306110859</v>
      </c>
      <c r="D347" s="106" t="s">
        <v>1603</v>
      </c>
      <c r="E347" s="107">
        <v>0</v>
      </c>
      <c r="F347" s="107">
        <v>0</v>
      </c>
      <c r="G347" s="107">
        <v>13503155</v>
      </c>
      <c r="H347" s="107">
        <v>13503155</v>
      </c>
      <c r="I347" s="107">
        <v>0</v>
      </c>
      <c r="J347" s="107">
        <v>0</v>
      </c>
    </row>
    <row r="348" spans="1:10">
      <c r="A348" s="106" t="s">
        <v>462</v>
      </c>
      <c r="B348" s="106" t="s">
        <v>1604</v>
      </c>
      <c r="C348" s="106">
        <f t="shared" si="5"/>
        <v>1306110861</v>
      </c>
      <c r="D348" s="106" t="s">
        <v>1605</v>
      </c>
      <c r="E348" s="107">
        <v>0</v>
      </c>
      <c r="F348" s="107">
        <v>0</v>
      </c>
      <c r="G348" s="107">
        <v>16773004</v>
      </c>
      <c r="H348" s="107">
        <v>16035131</v>
      </c>
      <c r="I348" s="107">
        <v>737873</v>
      </c>
      <c r="J348" s="107">
        <v>0</v>
      </c>
    </row>
    <row r="349" spans="1:10">
      <c r="A349" s="106" t="s">
        <v>463</v>
      </c>
      <c r="B349" s="106" t="s">
        <v>1606</v>
      </c>
      <c r="C349" s="106">
        <f t="shared" si="5"/>
        <v>1306110862</v>
      </c>
      <c r="D349" s="106" t="s">
        <v>1607</v>
      </c>
      <c r="E349" s="107">
        <v>0</v>
      </c>
      <c r="F349" s="107">
        <v>0</v>
      </c>
      <c r="G349" s="107">
        <v>3037551</v>
      </c>
      <c r="H349" s="107">
        <v>3037551</v>
      </c>
      <c r="I349" s="107">
        <v>0</v>
      </c>
      <c r="J349" s="107">
        <v>0</v>
      </c>
    </row>
    <row r="350" spans="1:10">
      <c r="A350" s="106" t="s">
        <v>465</v>
      </c>
      <c r="B350" s="106" t="s">
        <v>1608</v>
      </c>
      <c r="C350" s="106">
        <f t="shared" si="5"/>
        <v>1306110864</v>
      </c>
      <c r="D350" s="106" t="s">
        <v>1609</v>
      </c>
      <c r="E350" s="107">
        <v>0</v>
      </c>
      <c r="F350" s="107">
        <v>0</v>
      </c>
      <c r="G350" s="107">
        <v>9560277</v>
      </c>
      <c r="H350" s="107">
        <v>9560277</v>
      </c>
      <c r="I350" s="107">
        <v>0</v>
      </c>
      <c r="J350" s="107">
        <v>0</v>
      </c>
    </row>
    <row r="351" spans="1:10">
      <c r="A351" s="106" t="s">
        <v>466</v>
      </c>
      <c r="B351" s="106" t="s">
        <v>1610</v>
      </c>
      <c r="C351" s="106">
        <f t="shared" si="5"/>
        <v>1306110865</v>
      </c>
      <c r="D351" s="106" t="s">
        <v>1611</v>
      </c>
      <c r="E351" s="107">
        <v>0</v>
      </c>
      <c r="F351" s="107">
        <v>0</v>
      </c>
      <c r="G351" s="107">
        <v>6964417</v>
      </c>
      <c r="H351" s="107">
        <v>6964417</v>
      </c>
      <c r="I351" s="107">
        <v>0</v>
      </c>
      <c r="J351" s="107">
        <v>0</v>
      </c>
    </row>
    <row r="352" spans="1:10">
      <c r="A352" s="106" t="s">
        <v>467</v>
      </c>
      <c r="B352" s="106" t="s">
        <v>1612</v>
      </c>
      <c r="C352" s="106">
        <f t="shared" si="5"/>
        <v>1306110866</v>
      </c>
      <c r="D352" s="106" t="s">
        <v>1613</v>
      </c>
      <c r="E352" s="107">
        <v>0</v>
      </c>
      <c r="F352" s="107">
        <v>0</v>
      </c>
      <c r="G352" s="107">
        <v>2481947</v>
      </c>
      <c r="H352" s="107">
        <v>2481947</v>
      </c>
      <c r="I352" s="107">
        <v>0</v>
      </c>
      <c r="J352" s="107">
        <v>0</v>
      </c>
    </row>
    <row r="353" spans="1:10">
      <c r="A353" s="106" t="s">
        <v>468</v>
      </c>
      <c r="B353" s="106" t="s">
        <v>1614</v>
      </c>
      <c r="C353" s="106">
        <f t="shared" si="5"/>
        <v>1306110867</v>
      </c>
      <c r="D353" s="106" t="s">
        <v>1615</v>
      </c>
      <c r="E353" s="107">
        <v>0</v>
      </c>
      <c r="F353" s="107">
        <v>0</v>
      </c>
      <c r="G353" s="107">
        <v>8835433</v>
      </c>
      <c r="H353" s="107">
        <v>8835433</v>
      </c>
      <c r="I353" s="107">
        <v>0</v>
      </c>
      <c r="J353" s="107">
        <v>0</v>
      </c>
    </row>
    <row r="354" spans="1:10">
      <c r="A354" s="106" t="s">
        <v>469</v>
      </c>
      <c r="B354" s="106" t="s">
        <v>1616</v>
      </c>
      <c r="C354" s="106">
        <f t="shared" si="5"/>
        <v>1306110868</v>
      </c>
      <c r="D354" s="106" t="s">
        <v>1617</v>
      </c>
      <c r="E354" s="107">
        <v>0</v>
      </c>
      <c r="F354" s="107">
        <v>0</v>
      </c>
      <c r="G354" s="107">
        <v>7417950</v>
      </c>
      <c r="H354" s="107">
        <v>7417950</v>
      </c>
      <c r="I354" s="107">
        <v>0</v>
      </c>
      <c r="J354" s="107">
        <v>0</v>
      </c>
    </row>
    <row r="355" spans="1:10">
      <c r="A355" s="106" t="s">
        <v>470</v>
      </c>
      <c r="B355" s="106" t="s">
        <v>1618</v>
      </c>
      <c r="C355" s="106">
        <f t="shared" si="5"/>
        <v>1306110869</v>
      </c>
      <c r="D355" s="106" t="s">
        <v>1619</v>
      </c>
      <c r="E355" s="107">
        <v>0</v>
      </c>
      <c r="F355" s="107">
        <v>0</v>
      </c>
      <c r="G355" s="107">
        <v>11142827</v>
      </c>
      <c r="H355" s="107">
        <v>11031584</v>
      </c>
      <c r="I355" s="107">
        <v>111243</v>
      </c>
      <c r="J355" s="107">
        <v>0</v>
      </c>
    </row>
    <row r="356" spans="1:10">
      <c r="A356" s="106" t="s">
        <v>471</v>
      </c>
      <c r="B356" s="106" t="s">
        <v>1620</v>
      </c>
      <c r="C356" s="106">
        <f t="shared" si="5"/>
        <v>1306110870</v>
      </c>
      <c r="D356" s="106" t="s">
        <v>1621</v>
      </c>
      <c r="E356" s="107">
        <v>0</v>
      </c>
      <c r="F356" s="107">
        <v>0</v>
      </c>
      <c r="G356" s="107">
        <v>6541774</v>
      </c>
      <c r="H356" s="107">
        <v>6047748</v>
      </c>
      <c r="I356" s="107">
        <v>494026</v>
      </c>
      <c r="J356" s="107">
        <v>0</v>
      </c>
    </row>
    <row r="357" spans="1:10">
      <c r="A357" s="106" t="s">
        <v>472</v>
      </c>
      <c r="B357" s="106" t="s">
        <v>1622</v>
      </c>
      <c r="C357" s="106">
        <f t="shared" si="5"/>
        <v>1306110871</v>
      </c>
      <c r="D357" s="106" t="s">
        <v>1623</v>
      </c>
      <c r="E357" s="107">
        <v>0</v>
      </c>
      <c r="F357" s="107">
        <v>0</v>
      </c>
      <c r="G357" s="107">
        <v>4598020</v>
      </c>
      <c r="H357" s="107">
        <v>4598020</v>
      </c>
      <c r="I357" s="107">
        <v>0</v>
      </c>
      <c r="J357" s="107">
        <v>0</v>
      </c>
    </row>
    <row r="358" spans="1:10">
      <c r="A358" s="106" t="s">
        <v>473</v>
      </c>
      <c r="B358" s="106" t="s">
        <v>1624</v>
      </c>
      <c r="C358" s="106">
        <f t="shared" si="5"/>
        <v>1306110872</v>
      </c>
      <c r="D358" s="106" t="s">
        <v>1625</v>
      </c>
      <c r="E358" s="107">
        <v>0</v>
      </c>
      <c r="F358" s="107">
        <v>0</v>
      </c>
      <c r="G358" s="107">
        <v>5567559</v>
      </c>
      <c r="H358" s="107">
        <v>5567559</v>
      </c>
      <c r="I358" s="107">
        <v>0</v>
      </c>
      <c r="J358" s="107">
        <v>0</v>
      </c>
    </row>
    <row r="359" spans="1:10">
      <c r="A359" s="106" t="s">
        <v>474</v>
      </c>
      <c r="B359" s="106" t="s">
        <v>1626</v>
      </c>
      <c r="C359" s="106">
        <f t="shared" si="5"/>
        <v>1306110873</v>
      </c>
      <c r="D359" s="106" t="s">
        <v>1627</v>
      </c>
      <c r="E359" s="107">
        <v>0</v>
      </c>
      <c r="F359" s="107">
        <v>0</v>
      </c>
      <c r="G359" s="107">
        <v>7907547</v>
      </c>
      <c r="H359" s="107">
        <v>7907547</v>
      </c>
      <c r="I359" s="107">
        <v>0</v>
      </c>
      <c r="J359" s="107">
        <v>0</v>
      </c>
    </row>
    <row r="360" spans="1:10">
      <c r="A360" s="106" t="s">
        <v>475</v>
      </c>
      <c r="B360" s="106" t="s">
        <v>1628</v>
      </c>
      <c r="C360" s="106">
        <f t="shared" si="5"/>
        <v>1306110874</v>
      </c>
      <c r="D360" s="106" t="s">
        <v>1629</v>
      </c>
      <c r="E360" s="107">
        <v>0</v>
      </c>
      <c r="F360" s="107">
        <v>0</v>
      </c>
      <c r="G360" s="107">
        <v>4947288</v>
      </c>
      <c r="H360" s="107">
        <v>4947288</v>
      </c>
      <c r="I360" s="107">
        <v>0</v>
      </c>
      <c r="J360" s="107">
        <v>0</v>
      </c>
    </row>
    <row r="361" spans="1:10">
      <c r="A361" s="106" t="s">
        <v>476</v>
      </c>
      <c r="B361" s="106" t="s">
        <v>1630</v>
      </c>
      <c r="C361" s="106">
        <f t="shared" si="5"/>
        <v>1306110875</v>
      </c>
      <c r="D361" s="106" t="s">
        <v>1204</v>
      </c>
      <c r="E361" s="107">
        <v>0</v>
      </c>
      <c r="F361" s="107">
        <v>0</v>
      </c>
      <c r="G361" s="107">
        <v>6942218</v>
      </c>
      <c r="H361" s="107">
        <v>6942218</v>
      </c>
      <c r="I361" s="107">
        <v>0</v>
      </c>
      <c r="J361" s="107">
        <v>0</v>
      </c>
    </row>
    <row r="362" spans="1:10">
      <c r="A362" s="106" t="s">
        <v>477</v>
      </c>
      <c r="B362" s="106" t="s">
        <v>1631</v>
      </c>
      <c r="C362" s="106">
        <f t="shared" si="5"/>
        <v>1306110876</v>
      </c>
      <c r="D362" s="106" t="s">
        <v>1632</v>
      </c>
      <c r="E362" s="107">
        <v>0</v>
      </c>
      <c r="F362" s="107">
        <v>0</v>
      </c>
      <c r="G362" s="107">
        <v>5731313</v>
      </c>
      <c r="H362" s="107">
        <v>5731313</v>
      </c>
      <c r="I362" s="107">
        <v>0</v>
      </c>
      <c r="J362" s="107">
        <v>0</v>
      </c>
    </row>
    <row r="363" spans="1:10">
      <c r="A363" s="106" t="s">
        <v>478</v>
      </c>
      <c r="B363" s="106" t="s">
        <v>1633</v>
      </c>
      <c r="C363" s="106">
        <f t="shared" si="5"/>
        <v>1306110877</v>
      </c>
      <c r="D363" s="106" t="s">
        <v>1634</v>
      </c>
      <c r="E363" s="107">
        <v>0</v>
      </c>
      <c r="F363" s="107">
        <v>0</v>
      </c>
      <c r="G363" s="107">
        <v>16574636</v>
      </c>
      <c r="H363" s="107">
        <v>16199459</v>
      </c>
      <c r="I363" s="107">
        <v>375177</v>
      </c>
      <c r="J363" s="107">
        <v>0</v>
      </c>
    </row>
    <row r="364" spans="1:10">
      <c r="A364" s="106" t="s">
        <v>479</v>
      </c>
      <c r="B364" s="106" t="s">
        <v>1635</v>
      </c>
      <c r="C364" s="106">
        <f t="shared" si="5"/>
        <v>1306110878</v>
      </c>
      <c r="D364" s="106" t="s">
        <v>1634</v>
      </c>
      <c r="E364" s="107">
        <v>0</v>
      </c>
      <c r="F364" s="107">
        <v>0</v>
      </c>
      <c r="G364" s="107">
        <v>2865077</v>
      </c>
      <c r="H364" s="107">
        <v>2865077</v>
      </c>
      <c r="I364" s="107">
        <v>0</v>
      </c>
      <c r="J364" s="107">
        <v>0</v>
      </c>
    </row>
    <row r="365" spans="1:10">
      <c r="A365" s="106" t="s">
        <v>480</v>
      </c>
      <c r="B365" s="106" t="s">
        <v>1636</v>
      </c>
      <c r="C365" s="106">
        <f t="shared" si="5"/>
        <v>1306110879</v>
      </c>
      <c r="D365" s="106" t="s">
        <v>1637</v>
      </c>
      <c r="E365" s="107">
        <v>0</v>
      </c>
      <c r="F365" s="107">
        <v>0</v>
      </c>
      <c r="G365" s="107">
        <v>5260112</v>
      </c>
      <c r="H365" s="107">
        <v>6402410</v>
      </c>
      <c r="I365" s="107">
        <v>0</v>
      </c>
      <c r="J365" s="107">
        <v>1142298</v>
      </c>
    </row>
    <row r="366" spans="1:10">
      <c r="A366" s="106" t="s">
        <v>482</v>
      </c>
      <c r="B366" s="106" t="s">
        <v>1638</v>
      </c>
      <c r="C366" s="106">
        <f t="shared" si="5"/>
        <v>1306110881</v>
      </c>
      <c r="D366" s="106" t="s">
        <v>1639</v>
      </c>
      <c r="E366" s="107">
        <v>0</v>
      </c>
      <c r="F366" s="107">
        <v>0</v>
      </c>
      <c r="G366" s="107">
        <v>7156956</v>
      </c>
      <c r="H366" s="107">
        <v>7156956</v>
      </c>
      <c r="I366" s="107">
        <v>0</v>
      </c>
      <c r="J366" s="107">
        <v>0</v>
      </c>
    </row>
    <row r="367" spans="1:10">
      <c r="A367" s="106" t="s">
        <v>483</v>
      </c>
      <c r="B367" s="106" t="s">
        <v>1640</v>
      </c>
      <c r="C367" s="106">
        <f t="shared" si="5"/>
        <v>1306110882</v>
      </c>
      <c r="D367" s="106" t="s">
        <v>1641</v>
      </c>
      <c r="E367" s="107">
        <v>0</v>
      </c>
      <c r="F367" s="107">
        <v>0</v>
      </c>
      <c r="G367" s="107">
        <v>8940496</v>
      </c>
      <c r="H367" s="107">
        <v>8940496</v>
      </c>
      <c r="I367" s="107">
        <v>0</v>
      </c>
      <c r="J367" s="107">
        <v>0</v>
      </c>
    </row>
    <row r="368" spans="1:10">
      <c r="A368" s="106" t="s">
        <v>485</v>
      </c>
      <c r="B368" s="106" t="s">
        <v>1642</v>
      </c>
      <c r="C368" s="106">
        <f t="shared" si="5"/>
        <v>1306110884</v>
      </c>
      <c r="D368" s="106" t="s">
        <v>1643</v>
      </c>
      <c r="E368" s="107">
        <v>0</v>
      </c>
      <c r="F368" s="107">
        <v>0</v>
      </c>
      <c r="G368" s="107">
        <v>6034969</v>
      </c>
      <c r="H368" s="107">
        <v>6034969</v>
      </c>
      <c r="I368" s="107">
        <v>0</v>
      </c>
      <c r="J368" s="107">
        <v>0</v>
      </c>
    </row>
    <row r="369" spans="1:10">
      <c r="A369" s="106" t="s">
        <v>486</v>
      </c>
      <c r="B369" s="106" t="s">
        <v>1644</v>
      </c>
      <c r="C369" s="106">
        <f t="shared" si="5"/>
        <v>1306110885</v>
      </c>
      <c r="D369" s="106" t="s">
        <v>1645</v>
      </c>
      <c r="E369" s="107">
        <v>0</v>
      </c>
      <c r="F369" s="107">
        <v>0</v>
      </c>
      <c r="G369" s="107">
        <v>7618762</v>
      </c>
      <c r="H369" s="107">
        <v>7618762</v>
      </c>
      <c r="I369" s="107">
        <v>0</v>
      </c>
      <c r="J369" s="107">
        <v>0</v>
      </c>
    </row>
    <row r="370" spans="1:10">
      <c r="A370" s="106" t="s">
        <v>487</v>
      </c>
      <c r="B370" s="106" t="s">
        <v>1646</v>
      </c>
      <c r="C370" s="106">
        <f t="shared" si="5"/>
        <v>1306110886</v>
      </c>
      <c r="D370" s="106" t="s">
        <v>1647</v>
      </c>
      <c r="E370" s="107">
        <v>0</v>
      </c>
      <c r="F370" s="107">
        <v>0</v>
      </c>
      <c r="G370" s="107">
        <v>6912036</v>
      </c>
      <c r="H370" s="107">
        <v>6912036</v>
      </c>
      <c r="I370" s="107">
        <v>0</v>
      </c>
      <c r="J370" s="107">
        <v>0</v>
      </c>
    </row>
    <row r="371" spans="1:10">
      <c r="A371" s="106" t="s">
        <v>490</v>
      </c>
      <c r="B371" s="106" t="s">
        <v>1648</v>
      </c>
      <c r="C371" s="106">
        <f t="shared" si="5"/>
        <v>1306110889</v>
      </c>
      <c r="D371" s="106" t="s">
        <v>1649</v>
      </c>
      <c r="E371" s="107">
        <v>0</v>
      </c>
      <c r="F371" s="107">
        <v>0</v>
      </c>
      <c r="G371" s="107">
        <v>8998645</v>
      </c>
      <c r="H371" s="107">
        <v>8998645</v>
      </c>
      <c r="I371" s="107">
        <v>0</v>
      </c>
      <c r="J371" s="107">
        <v>0</v>
      </c>
    </row>
    <row r="372" spans="1:10">
      <c r="A372" s="106" t="s">
        <v>492</v>
      </c>
      <c r="B372" s="106" t="s">
        <v>1650</v>
      </c>
      <c r="C372" s="106">
        <f t="shared" si="5"/>
        <v>1306110890</v>
      </c>
      <c r="D372" s="106" t="s">
        <v>1651</v>
      </c>
      <c r="E372" s="107">
        <v>0</v>
      </c>
      <c r="F372" s="107">
        <v>0</v>
      </c>
      <c r="G372" s="107">
        <v>5273158</v>
      </c>
      <c r="H372" s="107">
        <v>4932654</v>
      </c>
      <c r="I372" s="107">
        <v>340504</v>
      </c>
      <c r="J372" s="107">
        <v>0</v>
      </c>
    </row>
    <row r="373" spans="1:10">
      <c r="A373" s="106" t="s">
        <v>493</v>
      </c>
      <c r="B373" s="106" t="s">
        <v>1652</v>
      </c>
      <c r="C373" s="106">
        <f t="shared" si="5"/>
        <v>1306110891</v>
      </c>
      <c r="D373" s="106" t="s">
        <v>1653</v>
      </c>
      <c r="E373" s="107">
        <v>0</v>
      </c>
      <c r="F373" s="107">
        <v>0</v>
      </c>
      <c r="G373" s="107">
        <v>6494101</v>
      </c>
      <c r="H373" s="107">
        <v>6184405</v>
      </c>
      <c r="I373" s="107">
        <v>309696</v>
      </c>
      <c r="J373" s="107">
        <v>0</v>
      </c>
    </row>
    <row r="374" spans="1:10">
      <c r="A374" s="106" t="s">
        <v>494</v>
      </c>
      <c r="B374" s="106" t="s">
        <v>1654</v>
      </c>
      <c r="C374" s="106">
        <f t="shared" si="5"/>
        <v>1306110892</v>
      </c>
      <c r="D374" s="106" t="s">
        <v>1655</v>
      </c>
      <c r="E374" s="107">
        <v>0</v>
      </c>
      <c r="F374" s="107">
        <v>0</v>
      </c>
      <c r="G374" s="107">
        <v>8729526</v>
      </c>
      <c r="H374" s="107">
        <v>8732413</v>
      </c>
      <c r="I374" s="107">
        <v>0</v>
      </c>
      <c r="J374" s="107">
        <v>2887</v>
      </c>
    </row>
    <row r="375" spans="1:10">
      <c r="A375" s="106" t="s">
        <v>495</v>
      </c>
      <c r="B375" s="106" t="s">
        <v>1656</v>
      </c>
      <c r="C375" s="106">
        <f t="shared" si="5"/>
        <v>1306110893</v>
      </c>
      <c r="D375" s="106" t="s">
        <v>1657</v>
      </c>
      <c r="E375" s="107">
        <v>0</v>
      </c>
      <c r="F375" s="107">
        <v>0</v>
      </c>
      <c r="G375" s="107">
        <v>2017707</v>
      </c>
      <c r="H375" s="107">
        <v>2017707</v>
      </c>
      <c r="I375" s="107">
        <v>0</v>
      </c>
      <c r="J375" s="107">
        <v>0</v>
      </c>
    </row>
    <row r="376" spans="1:10">
      <c r="A376" s="106" t="s">
        <v>496</v>
      </c>
      <c r="B376" s="106" t="s">
        <v>1658</v>
      </c>
      <c r="C376" s="106">
        <f t="shared" si="5"/>
        <v>1306110894</v>
      </c>
      <c r="D376" s="106" t="s">
        <v>1659</v>
      </c>
      <c r="E376" s="107">
        <v>0</v>
      </c>
      <c r="F376" s="107">
        <v>0</v>
      </c>
      <c r="G376" s="107">
        <v>4737522</v>
      </c>
      <c r="H376" s="107">
        <v>4737522</v>
      </c>
      <c r="I376" s="107">
        <v>0</v>
      </c>
      <c r="J376" s="107">
        <v>0</v>
      </c>
    </row>
    <row r="377" spans="1:10">
      <c r="A377" s="106" t="s">
        <v>499</v>
      </c>
      <c r="B377" s="106" t="s">
        <v>1660</v>
      </c>
      <c r="C377" s="106">
        <f t="shared" si="5"/>
        <v>1306110897</v>
      </c>
      <c r="D377" s="106" t="s">
        <v>1661</v>
      </c>
      <c r="E377" s="107">
        <v>0</v>
      </c>
      <c r="F377" s="107">
        <v>0</v>
      </c>
      <c r="G377" s="107">
        <v>6440157</v>
      </c>
      <c r="H377" s="107">
        <v>6440157</v>
      </c>
      <c r="I377" s="107">
        <v>0</v>
      </c>
      <c r="J377" s="107">
        <v>0</v>
      </c>
    </row>
    <row r="378" spans="1:10">
      <c r="A378" s="106" t="s">
        <v>501</v>
      </c>
      <c r="B378" s="106" t="s">
        <v>1662</v>
      </c>
      <c r="C378" s="106">
        <f t="shared" si="5"/>
        <v>1306110898</v>
      </c>
      <c r="D378" s="106" t="s">
        <v>1663</v>
      </c>
      <c r="E378" s="107">
        <v>0</v>
      </c>
      <c r="F378" s="107">
        <v>0</v>
      </c>
      <c r="G378" s="107">
        <v>20445753</v>
      </c>
      <c r="H378" s="107">
        <v>20445753</v>
      </c>
      <c r="I378" s="107">
        <v>0</v>
      </c>
      <c r="J378" s="107">
        <v>0</v>
      </c>
    </row>
    <row r="379" spans="1:10">
      <c r="A379" s="106" t="s">
        <v>502</v>
      </c>
      <c r="B379" s="106" t="s">
        <v>1664</v>
      </c>
      <c r="C379" s="106">
        <f t="shared" si="5"/>
        <v>1306110899</v>
      </c>
      <c r="D379" s="106" t="s">
        <v>1665</v>
      </c>
      <c r="E379" s="107">
        <v>0</v>
      </c>
      <c r="F379" s="107">
        <v>0</v>
      </c>
      <c r="G379" s="107">
        <v>2095604</v>
      </c>
      <c r="H379" s="107">
        <v>2095604</v>
      </c>
      <c r="I379" s="107">
        <v>0</v>
      </c>
      <c r="J379" s="107">
        <v>0</v>
      </c>
    </row>
    <row r="380" spans="1:10">
      <c r="A380" s="106" t="s">
        <v>503</v>
      </c>
      <c r="B380" s="106" t="s">
        <v>1666</v>
      </c>
      <c r="C380" s="106">
        <f t="shared" si="5"/>
        <v>1306110900</v>
      </c>
      <c r="D380" s="106" t="s">
        <v>1667</v>
      </c>
      <c r="E380" s="107">
        <v>0</v>
      </c>
      <c r="F380" s="107">
        <v>0</v>
      </c>
      <c r="G380" s="107">
        <v>5964856</v>
      </c>
      <c r="H380" s="107">
        <v>5964856</v>
      </c>
      <c r="I380" s="107">
        <v>0</v>
      </c>
      <c r="J380" s="107">
        <v>0</v>
      </c>
    </row>
    <row r="381" spans="1:10">
      <c r="A381" s="106" t="s">
        <v>504</v>
      </c>
      <c r="B381" s="106" t="s">
        <v>1668</v>
      </c>
      <c r="C381" s="106">
        <f t="shared" si="5"/>
        <v>1306110901</v>
      </c>
      <c r="D381" s="106" t="s">
        <v>1669</v>
      </c>
      <c r="E381" s="107">
        <v>0</v>
      </c>
      <c r="F381" s="107">
        <v>0</v>
      </c>
      <c r="G381" s="107">
        <v>8034866</v>
      </c>
      <c r="H381" s="107">
        <v>8034866</v>
      </c>
      <c r="I381" s="107">
        <v>0</v>
      </c>
      <c r="J381" s="107">
        <v>0</v>
      </c>
    </row>
    <row r="382" spans="1:10">
      <c r="A382" s="106" t="s">
        <v>506</v>
      </c>
      <c r="B382" s="106" t="s">
        <v>1670</v>
      </c>
      <c r="C382" s="106">
        <f t="shared" si="5"/>
        <v>1306110903</v>
      </c>
      <c r="D382" s="106" t="s">
        <v>1671</v>
      </c>
      <c r="E382" s="107">
        <v>0</v>
      </c>
      <c r="F382" s="107">
        <v>0</v>
      </c>
      <c r="G382" s="107">
        <v>13163556</v>
      </c>
      <c r="H382" s="107">
        <v>12808529</v>
      </c>
      <c r="I382" s="107">
        <v>355027</v>
      </c>
      <c r="J382" s="107">
        <v>0</v>
      </c>
    </row>
    <row r="383" spans="1:10">
      <c r="A383" s="106" t="s">
        <v>507</v>
      </c>
      <c r="B383" s="106" t="s">
        <v>1672</v>
      </c>
      <c r="C383" s="106">
        <f t="shared" si="5"/>
        <v>1306110904</v>
      </c>
      <c r="D383" s="106" t="s">
        <v>1673</v>
      </c>
      <c r="E383" s="107">
        <v>0</v>
      </c>
      <c r="F383" s="107">
        <v>0</v>
      </c>
      <c r="G383" s="107">
        <v>11802099</v>
      </c>
      <c r="H383" s="107">
        <v>11144825</v>
      </c>
      <c r="I383" s="107">
        <v>657274</v>
      </c>
      <c r="J383" s="107">
        <v>0</v>
      </c>
    </row>
    <row r="384" spans="1:10">
      <c r="A384" s="106" t="s">
        <v>508</v>
      </c>
      <c r="B384" s="106" t="s">
        <v>1674</v>
      </c>
      <c r="C384" s="106">
        <f t="shared" si="5"/>
        <v>1306110905</v>
      </c>
      <c r="D384" s="106" t="s">
        <v>1675</v>
      </c>
      <c r="E384" s="107">
        <v>0</v>
      </c>
      <c r="F384" s="107">
        <v>0</v>
      </c>
      <c r="G384" s="107">
        <v>755426</v>
      </c>
      <c r="H384" s="107">
        <v>755426</v>
      </c>
      <c r="I384" s="107">
        <v>0</v>
      </c>
      <c r="J384" s="107">
        <v>0</v>
      </c>
    </row>
    <row r="385" spans="1:10">
      <c r="A385" s="106" t="s">
        <v>515</v>
      </c>
      <c r="B385" s="106" t="s">
        <v>1676</v>
      </c>
      <c r="C385" s="106">
        <f t="shared" si="5"/>
        <v>1306110906</v>
      </c>
      <c r="D385" s="106" t="s">
        <v>1677</v>
      </c>
      <c r="E385" s="107">
        <v>0</v>
      </c>
      <c r="F385" s="107">
        <v>0</v>
      </c>
      <c r="G385" s="107">
        <v>11358468</v>
      </c>
      <c r="H385" s="107">
        <v>11358468</v>
      </c>
      <c r="I385" s="107">
        <v>0</v>
      </c>
      <c r="J385" s="107">
        <v>0</v>
      </c>
    </row>
    <row r="386" spans="1:10">
      <c r="A386" s="106" t="s">
        <v>516</v>
      </c>
      <c r="B386" s="106" t="s">
        <v>1678</v>
      </c>
      <c r="C386" s="106">
        <f t="shared" si="5"/>
        <v>1306110907</v>
      </c>
      <c r="D386" s="106" t="s">
        <v>1679</v>
      </c>
      <c r="E386" s="107">
        <v>0</v>
      </c>
      <c r="F386" s="107">
        <v>0</v>
      </c>
      <c r="G386" s="107">
        <v>8974482</v>
      </c>
      <c r="H386" s="107">
        <v>8974482</v>
      </c>
      <c r="I386" s="107">
        <v>0</v>
      </c>
      <c r="J386" s="107">
        <v>0</v>
      </c>
    </row>
    <row r="387" spans="1:10">
      <c r="A387" s="106" t="s">
        <v>1680</v>
      </c>
      <c r="B387" s="106" t="s">
        <v>1681</v>
      </c>
      <c r="C387" s="106">
        <f t="shared" si="5"/>
        <v>1306111005</v>
      </c>
      <c r="D387" s="106" t="s">
        <v>1682</v>
      </c>
      <c r="E387" s="107">
        <v>0</v>
      </c>
      <c r="F387" s="107">
        <v>0</v>
      </c>
      <c r="G387" s="107">
        <v>8741948</v>
      </c>
      <c r="H387" s="107">
        <v>8741948</v>
      </c>
      <c r="I387" s="107">
        <v>0</v>
      </c>
      <c r="J387" s="107">
        <v>0</v>
      </c>
    </row>
    <row r="388" spans="1:10">
      <c r="A388" s="106" t="s">
        <v>1683</v>
      </c>
      <c r="B388" s="106" t="s">
        <v>1684</v>
      </c>
      <c r="C388" s="106">
        <f t="shared" si="5"/>
        <v>1306111031</v>
      </c>
      <c r="D388" s="106" t="s">
        <v>1685</v>
      </c>
      <c r="E388" s="107">
        <v>0</v>
      </c>
      <c r="F388" s="107">
        <v>0</v>
      </c>
      <c r="G388" s="107">
        <v>7580365</v>
      </c>
      <c r="H388" s="107">
        <v>7580365</v>
      </c>
      <c r="I388" s="107">
        <v>0</v>
      </c>
      <c r="J388" s="107">
        <v>0</v>
      </c>
    </row>
    <row r="389" spans="1:10">
      <c r="A389" s="106" t="s">
        <v>1686</v>
      </c>
      <c r="B389" s="106" t="s">
        <v>1687</v>
      </c>
      <c r="C389" s="106">
        <f t="shared" si="5"/>
        <v>1306111033</v>
      </c>
      <c r="D389" s="106" t="s">
        <v>1688</v>
      </c>
      <c r="E389" s="107">
        <v>0</v>
      </c>
      <c r="F389" s="107">
        <v>0</v>
      </c>
      <c r="G389" s="107">
        <v>4036151</v>
      </c>
      <c r="H389" s="107">
        <v>4036151</v>
      </c>
      <c r="I389" s="107">
        <v>0</v>
      </c>
      <c r="J389" s="107">
        <v>0</v>
      </c>
    </row>
    <row r="390" spans="1:10">
      <c r="A390" s="106" t="s">
        <v>1689</v>
      </c>
      <c r="B390" s="106" t="s">
        <v>1690</v>
      </c>
      <c r="C390" s="106">
        <f t="shared" si="5"/>
        <v>1306111095</v>
      </c>
      <c r="D390" s="106" t="s">
        <v>1691</v>
      </c>
      <c r="E390" s="107">
        <v>0</v>
      </c>
      <c r="F390" s="107">
        <v>0</v>
      </c>
      <c r="G390" s="107">
        <v>674284</v>
      </c>
      <c r="H390" s="107">
        <v>674284</v>
      </c>
      <c r="I390" s="107">
        <v>0</v>
      </c>
      <c r="J390" s="107">
        <v>0</v>
      </c>
    </row>
    <row r="391" spans="1:10">
      <c r="A391" s="106" t="s">
        <v>1692</v>
      </c>
      <c r="B391" s="106" t="s">
        <v>1693</v>
      </c>
      <c r="C391" s="106">
        <f t="shared" si="5"/>
        <v>1306111104</v>
      </c>
      <c r="D391" s="106" t="s">
        <v>1649</v>
      </c>
      <c r="E391" s="107">
        <v>0</v>
      </c>
      <c r="F391" s="107">
        <v>0</v>
      </c>
      <c r="G391" s="107">
        <v>4590108</v>
      </c>
      <c r="H391" s="107">
        <v>4590108</v>
      </c>
      <c r="I391" s="107">
        <v>0</v>
      </c>
      <c r="J391" s="107">
        <v>0</v>
      </c>
    </row>
    <row r="392" spans="1:10">
      <c r="A392" s="106" t="s">
        <v>1694</v>
      </c>
      <c r="B392" s="106" t="s">
        <v>1695</v>
      </c>
      <c r="C392" s="106">
        <f t="shared" si="5"/>
        <v>1306111120</v>
      </c>
      <c r="D392" s="106" t="s">
        <v>1696</v>
      </c>
      <c r="E392" s="107">
        <v>0</v>
      </c>
      <c r="F392" s="107">
        <v>0</v>
      </c>
      <c r="G392" s="107">
        <v>11295294</v>
      </c>
      <c r="H392" s="107">
        <v>11295294</v>
      </c>
      <c r="I392" s="107">
        <v>0</v>
      </c>
      <c r="J392" s="107">
        <v>0</v>
      </c>
    </row>
    <row r="393" spans="1:10">
      <c r="A393" s="106" t="s">
        <v>1697</v>
      </c>
      <c r="B393" s="106" t="s">
        <v>1698</v>
      </c>
      <c r="C393" s="106">
        <f t="shared" si="5"/>
        <v>1306111143</v>
      </c>
      <c r="D393" s="106" t="s">
        <v>1502</v>
      </c>
      <c r="E393" s="107">
        <v>0</v>
      </c>
      <c r="F393" s="107">
        <v>0</v>
      </c>
      <c r="G393" s="107">
        <v>5621230</v>
      </c>
      <c r="H393" s="107">
        <v>5621230</v>
      </c>
      <c r="I393" s="107">
        <v>0</v>
      </c>
      <c r="J393" s="107">
        <v>0</v>
      </c>
    </row>
    <row r="394" spans="1:10">
      <c r="A394" s="106" t="s">
        <v>1699</v>
      </c>
      <c r="B394" s="106" t="s">
        <v>1700</v>
      </c>
      <c r="C394" s="106">
        <f t="shared" si="5"/>
        <v>1306111144</v>
      </c>
      <c r="D394" s="106" t="s">
        <v>1701</v>
      </c>
      <c r="E394" s="107">
        <v>0</v>
      </c>
      <c r="F394" s="107">
        <v>0</v>
      </c>
      <c r="G394" s="107">
        <v>8354961</v>
      </c>
      <c r="H394" s="107">
        <v>8354961</v>
      </c>
      <c r="I394" s="107">
        <v>0</v>
      </c>
      <c r="J394" s="107">
        <v>0</v>
      </c>
    </row>
    <row r="395" spans="1:10">
      <c r="A395" s="106" t="s">
        <v>1702</v>
      </c>
      <c r="B395" s="106" t="s">
        <v>1703</v>
      </c>
      <c r="C395" s="106">
        <f t="shared" si="5"/>
        <v>1306111189</v>
      </c>
      <c r="D395" s="106" t="s">
        <v>1704</v>
      </c>
      <c r="E395" s="107">
        <v>0</v>
      </c>
      <c r="F395" s="107">
        <v>0</v>
      </c>
      <c r="G395" s="107">
        <v>9485376</v>
      </c>
      <c r="H395" s="107">
        <v>9485376</v>
      </c>
      <c r="I395" s="107">
        <v>0</v>
      </c>
      <c r="J395" s="107">
        <v>0</v>
      </c>
    </row>
    <row r="396" spans="1:10">
      <c r="A396" s="106" t="s">
        <v>1705</v>
      </c>
      <c r="B396" s="106" t="s">
        <v>1706</v>
      </c>
      <c r="C396" s="106">
        <f t="shared" si="5"/>
        <v>1306111206</v>
      </c>
      <c r="D396" s="106" t="s">
        <v>1707</v>
      </c>
      <c r="E396" s="107">
        <v>0</v>
      </c>
      <c r="F396" s="107">
        <v>0</v>
      </c>
      <c r="G396" s="107">
        <v>7512530</v>
      </c>
      <c r="H396" s="107">
        <v>7254360</v>
      </c>
      <c r="I396" s="107">
        <v>258170</v>
      </c>
      <c r="J396" s="107">
        <v>0</v>
      </c>
    </row>
    <row r="397" spans="1:10">
      <c r="A397" s="106" t="s">
        <v>1708</v>
      </c>
      <c r="B397" s="106" t="s">
        <v>1709</v>
      </c>
      <c r="C397" s="106">
        <f t="shared" ref="C397:C460" si="6">VALUE(B397)</f>
        <v>1306111209</v>
      </c>
      <c r="D397" s="106" t="s">
        <v>1235</v>
      </c>
      <c r="E397" s="107">
        <v>0</v>
      </c>
      <c r="F397" s="107">
        <v>0</v>
      </c>
      <c r="G397" s="107">
        <v>5828107</v>
      </c>
      <c r="H397" s="107">
        <v>5828107</v>
      </c>
      <c r="I397" s="107">
        <v>0</v>
      </c>
      <c r="J397" s="107">
        <v>0</v>
      </c>
    </row>
    <row r="398" spans="1:10">
      <c r="A398" s="106" t="s">
        <v>250</v>
      </c>
      <c r="B398" s="106" t="s">
        <v>1710</v>
      </c>
      <c r="C398" s="106">
        <f t="shared" si="6"/>
        <v>1306111250</v>
      </c>
      <c r="D398" s="106" t="s">
        <v>1711</v>
      </c>
      <c r="E398" s="107">
        <v>0</v>
      </c>
      <c r="F398" s="107">
        <v>0</v>
      </c>
      <c r="G398" s="107">
        <v>18057007</v>
      </c>
      <c r="H398" s="107">
        <v>18057007</v>
      </c>
      <c r="I398" s="107">
        <v>0</v>
      </c>
      <c r="J398" s="107">
        <v>0</v>
      </c>
    </row>
    <row r="399" spans="1:10">
      <c r="A399" s="106" t="s">
        <v>1712</v>
      </c>
      <c r="B399" s="106" t="s">
        <v>1713</v>
      </c>
      <c r="C399" s="106">
        <f t="shared" si="6"/>
        <v>1306111296</v>
      </c>
      <c r="D399" s="106" t="s">
        <v>1714</v>
      </c>
      <c r="E399" s="107">
        <v>0</v>
      </c>
      <c r="F399" s="107">
        <v>0</v>
      </c>
      <c r="G399" s="107">
        <v>87762360</v>
      </c>
      <c r="H399" s="107">
        <v>87762359</v>
      </c>
      <c r="I399" s="107">
        <v>1</v>
      </c>
      <c r="J399" s="107">
        <v>0</v>
      </c>
    </row>
    <row r="400" spans="1:10">
      <c r="A400" s="106" t="s">
        <v>1715</v>
      </c>
      <c r="B400" s="106" t="s">
        <v>1716</v>
      </c>
      <c r="C400" s="106">
        <f t="shared" si="6"/>
        <v>1306111299</v>
      </c>
      <c r="D400" s="106" t="s">
        <v>1717</v>
      </c>
      <c r="E400" s="107">
        <v>0</v>
      </c>
      <c r="F400" s="107">
        <v>0</v>
      </c>
      <c r="G400" s="107">
        <v>11107027</v>
      </c>
      <c r="H400" s="107">
        <v>10854531</v>
      </c>
      <c r="I400" s="107">
        <v>252496</v>
      </c>
      <c r="J400" s="107">
        <v>0</v>
      </c>
    </row>
    <row r="401" spans="1:10">
      <c r="A401" s="106" t="s">
        <v>1718</v>
      </c>
      <c r="B401" s="106" t="s">
        <v>1719</v>
      </c>
      <c r="C401" s="106">
        <f t="shared" si="6"/>
        <v>1306111349</v>
      </c>
      <c r="D401" s="106" t="s">
        <v>1219</v>
      </c>
      <c r="E401" s="107">
        <v>0</v>
      </c>
      <c r="F401" s="107">
        <v>0</v>
      </c>
      <c r="G401" s="107">
        <v>4881869</v>
      </c>
      <c r="H401" s="107">
        <v>4881869</v>
      </c>
      <c r="I401" s="107">
        <v>0</v>
      </c>
      <c r="J401" s="107">
        <v>0</v>
      </c>
    </row>
    <row r="402" spans="1:10">
      <c r="A402" s="106" t="s">
        <v>1720</v>
      </c>
      <c r="B402" s="106" t="s">
        <v>1721</v>
      </c>
      <c r="C402" s="106">
        <f t="shared" si="6"/>
        <v>1306111360</v>
      </c>
      <c r="D402" s="106" t="s">
        <v>1722</v>
      </c>
      <c r="E402" s="107">
        <v>0</v>
      </c>
      <c r="F402" s="107">
        <v>0</v>
      </c>
      <c r="G402" s="107">
        <v>5905734</v>
      </c>
      <c r="H402" s="107">
        <v>5905734</v>
      </c>
      <c r="I402" s="107">
        <v>0</v>
      </c>
      <c r="J402" s="107">
        <v>0</v>
      </c>
    </row>
    <row r="403" spans="1:10">
      <c r="A403" s="106" t="s">
        <v>85</v>
      </c>
      <c r="B403" s="106" t="s">
        <v>1723</v>
      </c>
      <c r="C403" s="106">
        <f t="shared" si="6"/>
        <v>1306111373</v>
      </c>
      <c r="D403" s="106" t="s">
        <v>1724</v>
      </c>
      <c r="E403" s="107">
        <v>0</v>
      </c>
      <c r="F403" s="107">
        <v>0</v>
      </c>
      <c r="G403" s="107">
        <v>4501777</v>
      </c>
      <c r="H403" s="107">
        <v>4501777</v>
      </c>
      <c r="I403" s="107">
        <v>0</v>
      </c>
      <c r="J403" s="107">
        <v>0</v>
      </c>
    </row>
    <row r="404" spans="1:10">
      <c r="A404" s="106" t="s">
        <v>546</v>
      </c>
      <c r="B404" s="106" t="s">
        <v>1725</v>
      </c>
      <c r="C404" s="106">
        <f t="shared" si="6"/>
        <v>1306111375</v>
      </c>
      <c r="D404" s="106" t="s">
        <v>1347</v>
      </c>
      <c r="E404" s="107">
        <v>0</v>
      </c>
      <c r="F404" s="107">
        <v>0</v>
      </c>
      <c r="G404" s="107">
        <v>17710755</v>
      </c>
      <c r="H404" s="107">
        <v>17710755</v>
      </c>
      <c r="I404" s="107">
        <v>0</v>
      </c>
      <c r="J404" s="107">
        <v>0</v>
      </c>
    </row>
    <row r="405" spans="1:10">
      <c r="A405" s="106" t="s">
        <v>334</v>
      </c>
      <c r="B405" s="106" t="s">
        <v>1726</v>
      </c>
      <c r="C405" s="106">
        <f t="shared" si="6"/>
        <v>1306111376</v>
      </c>
      <c r="D405" s="106" t="s">
        <v>1727</v>
      </c>
      <c r="E405" s="107">
        <v>0</v>
      </c>
      <c r="F405" s="107">
        <v>0</v>
      </c>
      <c r="G405" s="107">
        <v>4729099</v>
      </c>
      <c r="H405" s="107">
        <v>4729099</v>
      </c>
      <c r="I405" s="107">
        <v>0</v>
      </c>
      <c r="J405" s="107">
        <v>0</v>
      </c>
    </row>
    <row r="406" spans="1:10">
      <c r="A406" s="106" t="s">
        <v>548</v>
      </c>
      <c r="B406" s="106" t="s">
        <v>1728</v>
      </c>
      <c r="C406" s="106">
        <f t="shared" si="6"/>
        <v>1306111388</v>
      </c>
      <c r="D406" s="106" t="s">
        <v>1729</v>
      </c>
      <c r="E406" s="107">
        <v>0</v>
      </c>
      <c r="F406" s="107">
        <v>0</v>
      </c>
      <c r="G406" s="107">
        <v>9533958</v>
      </c>
      <c r="H406" s="107">
        <v>9098008</v>
      </c>
      <c r="I406" s="107">
        <v>435950</v>
      </c>
      <c r="J406" s="107">
        <v>0</v>
      </c>
    </row>
    <row r="407" spans="1:10">
      <c r="A407" s="106" t="s">
        <v>530</v>
      </c>
      <c r="B407" s="106" t="s">
        <v>1730</v>
      </c>
      <c r="C407" s="106">
        <f t="shared" si="6"/>
        <v>1306111391</v>
      </c>
      <c r="D407" s="106" t="s">
        <v>1731</v>
      </c>
      <c r="E407" s="107">
        <v>0</v>
      </c>
      <c r="F407" s="107">
        <v>0</v>
      </c>
      <c r="G407" s="107">
        <v>14882535</v>
      </c>
      <c r="H407" s="107">
        <v>14882535</v>
      </c>
      <c r="I407" s="107">
        <v>0</v>
      </c>
      <c r="J407" s="107">
        <v>0</v>
      </c>
    </row>
    <row r="408" spans="1:10">
      <c r="A408" s="106" t="s">
        <v>1732</v>
      </c>
      <c r="B408" s="106" t="s">
        <v>1733</v>
      </c>
      <c r="C408" s="106">
        <f t="shared" si="6"/>
        <v>1306111396</v>
      </c>
      <c r="D408" s="106" t="s">
        <v>1734</v>
      </c>
      <c r="E408" s="107">
        <v>0</v>
      </c>
      <c r="F408" s="107">
        <v>0</v>
      </c>
      <c r="G408" s="107">
        <v>20344942</v>
      </c>
      <c r="H408" s="107">
        <v>20344942</v>
      </c>
      <c r="I408" s="107">
        <v>0</v>
      </c>
      <c r="J408" s="107">
        <v>0</v>
      </c>
    </row>
    <row r="409" spans="1:10">
      <c r="A409" s="106" t="s">
        <v>491</v>
      </c>
      <c r="B409" s="106" t="s">
        <v>1735</v>
      </c>
      <c r="C409" s="106">
        <f t="shared" si="6"/>
        <v>1306111397</v>
      </c>
      <c r="D409" s="106" t="s">
        <v>1736</v>
      </c>
      <c r="E409" s="107">
        <v>0</v>
      </c>
      <c r="F409" s="107">
        <v>0</v>
      </c>
      <c r="G409" s="107">
        <v>1350905</v>
      </c>
      <c r="H409" s="107">
        <v>1500707</v>
      </c>
      <c r="I409" s="107">
        <v>0</v>
      </c>
      <c r="J409" s="107">
        <v>149802</v>
      </c>
    </row>
    <row r="410" spans="1:10">
      <c r="A410" s="106" t="s">
        <v>159</v>
      </c>
      <c r="B410" s="106" t="s">
        <v>1737</v>
      </c>
      <c r="C410" s="106">
        <f t="shared" si="6"/>
        <v>1306111425</v>
      </c>
      <c r="D410" s="106" t="s">
        <v>1738</v>
      </c>
      <c r="E410" s="107">
        <v>0</v>
      </c>
      <c r="F410" s="107">
        <v>0</v>
      </c>
      <c r="G410" s="107">
        <v>12070091</v>
      </c>
      <c r="H410" s="107">
        <v>12070091</v>
      </c>
      <c r="I410" s="107">
        <v>0</v>
      </c>
      <c r="J410" s="107">
        <v>0</v>
      </c>
    </row>
    <row r="411" spans="1:10">
      <c r="A411" s="106" t="s">
        <v>282</v>
      </c>
      <c r="B411" s="106" t="s">
        <v>1739</v>
      </c>
      <c r="C411" s="106">
        <f t="shared" si="6"/>
        <v>1306111445</v>
      </c>
      <c r="D411" s="106" t="s">
        <v>1431</v>
      </c>
      <c r="E411" s="107">
        <v>0</v>
      </c>
      <c r="F411" s="107">
        <v>0</v>
      </c>
      <c r="G411" s="107">
        <v>8174550</v>
      </c>
      <c r="H411" s="107">
        <v>8174550</v>
      </c>
      <c r="I411" s="107">
        <v>0</v>
      </c>
      <c r="J411" s="107">
        <v>0</v>
      </c>
    </row>
    <row r="412" spans="1:10">
      <c r="A412" s="106" t="s">
        <v>1740</v>
      </c>
      <c r="B412" s="106" t="s">
        <v>1741</v>
      </c>
      <c r="C412" s="106">
        <f t="shared" si="6"/>
        <v>1306111446</v>
      </c>
      <c r="D412" s="106" t="s">
        <v>1742</v>
      </c>
      <c r="E412" s="107">
        <v>0</v>
      </c>
      <c r="F412" s="107">
        <v>0</v>
      </c>
      <c r="G412" s="107">
        <v>7087257</v>
      </c>
      <c r="H412" s="107">
        <v>7087257</v>
      </c>
      <c r="I412" s="107">
        <v>0</v>
      </c>
      <c r="J412" s="107">
        <v>0</v>
      </c>
    </row>
    <row r="413" spans="1:10">
      <c r="A413" s="106" t="s">
        <v>153</v>
      </c>
      <c r="B413" s="106" t="s">
        <v>1743</v>
      </c>
      <c r="C413" s="106">
        <f t="shared" si="6"/>
        <v>1306111448</v>
      </c>
      <c r="D413" s="106" t="s">
        <v>1744</v>
      </c>
      <c r="E413" s="107">
        <v>0</v>
      </c>
      <c r="F413" s="107">
        <v>0</v>
      </c>
      <c r="G413" s="107">
        <v>4324685</v>
      </c>
      <c r="H413" s="107">
        <v>4324685</v>
      </c>
      <c r="I413" s="107">
        <v>0</v>
      </c>
      <c r="J413" s="107">
        <v>0</v>
      </c>
    </row>
    <row r="414" spans="1:10">
      <c r="A414" s="106" t="s">
        <v>1745</v>
      </c>
      <c r="B414" s="106" t="s">
        <v>1746</v>
      </c>
      <c r="C414" s="106">
        <f t="shared" si="6"/>
        <v>1306111450</v>
      </c>
      <c r="D414" s="106" t="s">
        <v>1747</v>
      </c>
      <c r="E414" s="107">
        <v>0</v>
      </c>
      <c r="F414" s="107">
        <v>0</v>
      </c>
      <c r="G414" s="107">
        <v>5116614</v>
      </c>
      <c r="H414" s="107">
        <v>4386410</v>
      </c>
      <c r="I414" s="107">
        <v>730204</v>
      </c>
      <c r="J414" s="107">
        <v>0</v>
      </c>
    </row>
    <row r="415" spans="1:10">
      <c r="A415" s="106" t="s">
        <v>0</v>
      </c>
      <c r="B415" s="106" t="s">
        <v>1748</v>
      </c>
      <c r="C415" s="106">
        <f t="shared" si="6"/>
        <v>1306111455</v>
      </c>
      <c r="D415" s="106" t="s">
        <v>1749</v>
      </c>
      <c r="E415" s="107">
        <v>0</v>
      </c>
      <c r="F415" s="107">
        <v>0</v>
      </c>
      <c r="G415" s="107">
        <v>14563927</v>
      </c>
      <c r="H415" s="107">
        <v>14128301</v>
      </c>
      <c r="I415" s="107">
        <v>435626</v>
      </c>
      <c r="J415" s="107">
        <v>0</v>
      </c>
    </row>
    <row r="416" spans="1:10">
      <c r="A416" s="106" t="s">
        <v>183</v>
      </c>
      <c r="B416" s="106" t="s">
        <v>1750</v>
      </c>
      <c r="C416" s="106">
        <f t="shared" si="6"/>
        <v>1306111461</v>
      </c>
      <c r="D416" s="106" t="s">
        <v>1751</v>
      </c>
      <c r="E416" s="107">
        <v>0</v>
      </c>
      <c r="F416" s="107">
        <v>0</v>
      </c>
      <c r="G416" s="107">
        <v>17285942</v>
      </c>
      <c r="H416" s="107">
        <v>17285942</v>
      </c>
      <c r="I416" s="107">
        <v>0</v>
      </c>
      <c r="J416" s="107">
        <v>0</v>
      </c>
    </row>
    <row r="417" spans="1:10">
      <c r="A417" s="106" t="s">
        <v>1752</v>
      </c>
      <c r="B417" s="106" t="s">
        <v>1753</v>
      </c>
      <c r="C417" s="106">
        <f t="shared" si="6"/>
        <v>1306111462</v>
      </c>
      <c r="D417" s="106" t="s">
        <v>1754</v>
      </c>
      <c r="E417" s="107">
        <v>0</v>
      </c>
      <c r="F417" s="107">
        <v>0</v>
      </c>
      <c r="G417" s="107">
        <v>9294455</v>
      </c>
      <c r="H417" s="107">
        <v>9294456</v>
      </c>
      <c r="I417" s="107">
        <v>0</v>
      </c>
      <c r="J417" s="107">
        <v>1</v>
      </c>
    </row>
    <row r="418" spans="1:10">
      <c r="A418" s="106" t="s">
        <v>278</v>
      </c>
      <c r="B418" s="106" t="s">
        <v>1755</v>
      </c>
      <c r="C418" s="106">
        <f t="shared" si="6"/>
        <v>1306111464</v>
      </c>
      <c r="D418" s="106" t="s">
        <v>1756</v>
      </c>
      <c r="E418" s="107">
        <v>0</v>
      </c>
      <c r="F418" s="107">
        <v>0</v>
      </c>
      <c r="G418" s="107">
        <v>4844957</v>
      </c>
      <c r="H418" s="107">
        <v>4844957</v>
      </c>
      <c r="I418" s="107">
        <v>0</v>
      </c>
      <c r="J418" s="107">
        <v>0</v>
      </c>
    </row>
    <row r="419" spans="1:10">
      <c r="A419" s="106" t="s">
        <v>553</v>
      </c>
      <c r="B419" s="106" t="s">
        <v>1757</v>
      </c>
      <c r="C419" s="106">
        <f t="shared" si="6"/>
        <v>1306111465</v>
      </c>
      <c r="D419" s="106" t="s">
        <v>1758</v>
      </c>
      <c r="E419" s="107">
        <v>0</v>
      </c>
      <c r="F419" s="107">
        <v>0</v>
      </c>
      <c r="G419" s="107">
        <v>24668533</v>
      </c>
      <c r="H419" s="107">
        <v>24668533</v>
      </c>
      <c r="I419" s="107">
        <v>0</v>
      </c>
      <c r="J419" s="107">
        <v>0</v>
      </c>
    </row>
    <row r="420" spans="1:10">
      <c r="A420" s="106" t="s">
        <v>536</v>
      </c>
      <c r="B420" s="106" t="s">
        <v>1759</v>
      </c>
      <c r="C420" s="106">
        <f t="shared" si="6"/>
        <v>1306111467</v>
      </c>
      <c r="D420" s="106" t="s">
        <v>1760</v>
      </c>
      <c r="E420" s="107">
        <v>0</v>
      </c>
      <c r="F420" s="107">
        <v>0</v>
      </c>
      <c r="G420" s="107">
        <v>38104279</v>
      </c>
      <c r="H420" s="107">
        <v>36822361</v>
      </c>
      <c r="I420" s="107">
        <v>1281918</v>
      </c>
      <c r="J420" s="107">
        <v>0</v>
      </c>
    </row>
    <row r="421" spans="1:10">
      <c r="A421" s="106" t="s">
        <v>1761</v>
      </c>
      <c r="B421" s="106" t="s">
        <v>1762</v>
      </c>
      <c r="C421" s="106">
        <f t="shared" si="6"/>
        <v>1306111470</v>
      </c>
      <c r="D421" s="106" t="s">
        <v>1763</v>
      </c>
      <c r="E421" s="107">
        <v>0</v>
      </c>
      <c r="F421" s="107">
        <v>0</v>
      </c>
      <c r="G421" s="107">
        <v>142032999</v>
      </c>
      <c r="H421" s="107">
        <v>142032998</v>
      </c>
      <c r="I421" s="107">
        <v>1</v>
      </c>
      <c r="J421" s="107">
        <v>0</v>
      </c>
    </row>
    <row r="422" spans="1:10">
      <c r="A422" s="106" t="s">
        <v>534</v>
      </c>
      <c r="B422" s="106" t="s">
        <v>1764</v>
      </c>
      <c r="C422" s="106">
        <f t="shared" si="6"/>
        <v>1306111482</v>
      </c>
      <c r="D422" s="106" t="s">
        <v>1589</v>
      </c>
      <c r="E422" s="107">
        <v>0</v>
      </c>
      <c r="F422" s="107">
        <v>0</v>
      </c>
      <c r="G422" s="107">
        <v>4653145</v>
      </c>
      <c r="H422" s="107">
        <v>4033655</v>
      </c>
      <c r="I422" s="107">
        <v>619490</v>
      </c>
      <c r="J422" s="107">
        <v>0</v>
      </c>
    </row>
    <row r="423" spans="1:10">
      <c r="A423" s="106" t="s">
        <v>500</v>
      </c>
      <c r="B423" s="106" t="s">
        <v>1765</v>
      </c>
      <c r="C423" s="106">
        <f t="shared" si="6"/>
        <v>1306111484</v>
      </c>
      <c r="D423" s="106" t="s">
        <v>1766</v>
      </c>
      <c r="E423" s="107">
        <v>0</v>
      </c>
      <c r="F423" s="107">
        <v>0</v>
      </c>
      <c r="G423" s="107">
        <v>11278563</v>
      </c>
      <c r="H423" s="107">
        <v>11278563</v>
      </c>
      <c r="I423" s="107">
        <v>0</v>
      </c>
      <c r="J423" s="107">
        <v>0</v>
      </c>
    </row>
    <row r="424" spans="1:10">
      <c r="A424" s="106" t="s">
        <v>76</v>
      </c>
      <c r="B424" s="106" t="s">
        <v>1767</v>
      </c>
      <c r="C424" s="106">
        <f t="shared" si="6"/>
        <v>1306111489</v>
      </c>
      <c r="D424" s="106" t="s">
        <v>1768</v>
      </c>
      <c r="E424" s="107">
        <v>0</v>
      </c>
      <c r="F424" s="107">
        <v>0</v>
      </c>
      <c r="G424" s="107">
        <v>26487927</v>
      </c>
      <c r="H424" s="107">
        <v>26487927</v>
      </c>
      <c r="I424" s="107">
        <v>0</v>
      </c>
      <c r="J424" s="107">
        <v>0</v>
      </c>
    </row>
    <row r="425" spans="1:10">
      <c r="A425" s="106" t="s">
        <v>135</v>
      </c>
      <c r="B425" s="106" t="s">
        <v>1769</v>
      </c>
      <c r="C425" s="106">
        <f t="shared" si="6"/>
        <v>1306111490</v>
      </c>
      <c r="D425" s="106" t="s">
        <v>1770</v>
      </c>
      <c r="E425" s="107">
        <v>0</v>
      </c>
      <c r="F425" s="107">
        <v>0</v>
      </c>
      <c r="G425" s="107">
        <v>18566880</v>
      </c>
      <c r="H425" s="107">
        <v>18566880</v>
      </c>
      <c r="I425" s="107">
        <v>0</v>
      </c>
      <c r="J425" s="107">
        <v>0</v>
      </c>
    </row>
    <row r="426" spans="1:10">
      <c r="A426" s="106" t="s">
        <v>433</v>
      </c>
      <c r="B426" s="106" t="s">
        <v>1771</v>
      </c>
      <c r="C426" s="106">
        <f t="shared" si="6"/>
        <v>1306111494</v>
      </c>
      <c r="D426" s="106" t="s">
        <v>1772</v>
      </c>
      <c r="E426" s="107">
        <v>0</v>
      </c>
      <c r="F426" s="107">
        <v>0</v>
      </c>
      <c r="G426" s="107">
        <v>12641686</v>
      </c>
      <c r="H426" s="107">
        <v>12641686</v>
      </c>
      <c r="I426" s="107">
        <v>0</v>
      </c>
      <c r="J426" s="107">
        <v>0</v>
      </c>
    </row>
    <row r="427" spans="1:10">
      <c r="A427" s="106" t="s">
        <v>566</v>
      </c>
      <c r="B427" s="106" t="s">
        <v>1773</v>
      </c>
      <c r="C427" s="106">
        <f t="shared" si="6"/>
        <v>1306111498</v>
      </c>
      <c r="D427" s="106" t="s">
        <v>1774</v>
      </c>
      <c r="E427" s="107">
        <v>0</v>
      </c>
      <c r="F427" s="107">
        <v>0</v>
      </c>
      <c r="G427" s="107">
        <v>12607743</v>
      </c>
      <c r="H427" s="107">
        <v>12607743</v>
      </c>
      <c r="I427" s="107">
        <v>0</v>
      </c>
      <c r="J427" s="107">
        <v>0</v>
      </c>
    </row>
    <row r="428" spans="1:10">
      <c r="A428" s="106" t="s">
        <v>87</v>
      </c>
      <c r="B428" s="106" t="s">
        <v>1775</v>
      </c>
      <c r="C428" s="106">
        <f t="shared" si="6"/>
        <v>1306111499</v>
      </c>
      <c r="D428" s="106" t="s">
        <v>1776</v>
      </c>
      <c r="E428" s="107">
        <v>0</v>
      </c>
      <c r="F428" s="107">
        <v>0</v>
      </c>
      <c r="G428" s="107">
        <v>7991182</v>
      </c>
      <c r="H428" s="107">
        <v>7991182</v>
      </c>
      <c r="I428" s="107">
        <v>0</v>
      </c>
      <c r="J428" s="107">
        <v>0</v>
      </c>
    </row>
    <row r="429" spans="1:10">
      <c r="A429" s="106" t="s">
        <v>1777</v>
      </c>
      <c r="B429" s="106" t="s">
        <v>1778</v>
      </c>
      <c r="C429" s="106">
        <f t="shared" si="6"/>
        <v>1306111501</v>
      </c>
      <c r="D429" s="106" t="s">
        <v>1779</v>
      </c>
      <c r="E429" s="107">
        <v>0</v>
      </c>
      <c r="F429" s="107">
        <v>0</v>
      </c>
      <c r="G429" s="107">
        <v>6181443</v>
      </c>
      <c r="H429" s="107">
        <v>6120996</v>
      </c>
      <c r="I429" s="107">
        <v>60447</v>
      </c>
      <c r="J429" s="107">
        <v>0</v>
      </c>
    </row>
    <row r="430" spans="1:10">
      <c r="A430" s="106" t="s">
        <v>1780</v>
      </c>
      <c r="B430" s="106" t="s">
        <v>1781</v>
      </c>
      <c r="C430" s="106">
        <f t="shared" si="6"/>
        <v>1306111518</v>
      </c>
      <c r="D430" s="106" t="s">
        <v>1782</v>
      </c>
      <c r="E430" s="107">
        <v>0</v>
      </c>
      <c r="F430" s="107">
        <v>0</v>
      </c>
      <c r="G430" s="107">
        <v>17178778</v>
      </c>
      <c r="H430" s="107">
        <v>16682702</v>
      </c>
      <c r="I430" s="107">
        <v>496076</v>
      </c>
      <c r="J430" s="107">
        <v>0</v>
      </c>
    </row>
    <row r="431" spans="1:10">
      <c r="A431" s="106" t="s">
        <v>1783</v>
      </c>
      <c r="B431" s="106" t="s">
        <v>1784</v>
      </c>
      <c r="C431" s="106">
        <f t="shared" si="6"/>
        <v>1306111520</v>
      </c>
      <c r="D431" s="106" t="s">
        <v>1785</v>
      </c>
      <c r="E431" s="107">
        <v>0</v>
      </c>
      <c r="F431" s="107">
        <v>0</v>
      </c>
      <c r="G431" s="107">
        <v>11774103</v>
      </c>
      <c r="H431" s="107">
        <v>11774103</v>
      </c>
      <c r="I431" s="107">
        <v>0</v>
      </c>
      <c r="J431" s="107">
        <v>0</v>
      </c>
    </row>
    <row r="432" spans="1:10">
      <c r="A432" s="106" t="s">
        <v>434</v>
      </c>
      <c r="B432" s="106" t="s">
        <v>1786</v>
      </c>
      <c r="C432" s="106">
        <f t="shared" si="6"/>
        <v>1306111533</v>
      </c>
      <c r="D432" s="106" t="s">
        <v>1787</v>
      </c>
      <c r="E432" s="107">
        <v>0</v>
      </c>
      <c r="F432" s="107">
        <v>0</v>
      </c>
      <c r="G432" s="107">
        <v>15528558</v>
      </c>
      <c r="H432" s="107">
        <v>15528558</v>
      </c>
      <c r="I432" s="107">
        <v>0</v>
      </c>
      <c r="J432" s="107">
        <v>0</v>
      </c>
    </row>
    <row r="433" spans="1:10">
      <c r="A433" s="106" t="s">
        <v>97</v>
      </c>
      <c r="B433" s="106" t="s">
        <v>1788</v>
      </c>
      <c r="C433" s="106">
        <f t="shared" si="6"/>
        <v>1306111536</v>
      </c>
      <c r="D433" s="106" t="s">
        <v>1789</v>
      </c>
      <c r="E433" s="107">
        <v>0</v>
      </c>
      <c r="F433" s="107">
        <v>0</v>
      </c>
      <c r="G433" s="107">
        <v>9121516</v>
      </c>
      <c r="H433" s="107">
        <v>9121516</v>
      </c>
      <c r="I433" s="107">
        <v>0</v>
      </c>
      <c r="J433" s="107">
        <v>0</v>
      </c>
    </row>
    <row r="434" spans="1:10">
      <c r="A434" s="106" t="s">
        <v>248</v>
      </c>
      <c r="B434" s="106" t="s">
        <v>1790</v>
      </c>
      <c r="C434" s="106">
        <f t="shared" si="6"/>
        <v>1306111541</v>
      </c>
      <c r="D434" s="106" t="s">
        <v>1791</v>
      </c>
      <c r="E434" s="107">
        <v>0</v>
      </c>
      <c r="F434" s="107">
        <v>0</v>
      </c>
      <c r="G434" s="107">
        <v>7700706</v>
      </c>
      <c r="H434" s="107">
        <v>7562700</v>
      </c>
      <c r="I434" s="107">
        <v>138006</v>
      </c>
      <c r="J434" s="107">
        <v>0</v>
      </c>
    </row>
    <row r="435" spans="1:10">
      <c r="A435" s="106" t="s">
        <v>374</v>
      </c>
      <c r="B435" s="106" t="s">
        <v>1792</v>
      </c>
      <c r="C435" s="106">
        <f t="shared" si="6"/>
        <v>1306111544</v>
      </c>
      <c r="D435" s="106" t="s">
        <v>1793</v>
      </c>
      <c r="E435" s="107">
        <v>0</v>
      </c>
      <c r="F435" s="107">
        <v>0</v>
      </c>
      <c r="G435" s="107">
        <v>8643401</v>
      </c>
      <c r="H435" s="107">
        <v>8643401</v>
      </c>
      <c r="I435" s="107">
        <v>0</v>
      </c>
      <c r="J435" s="107">
        <v>0</v>
      </c>
    </row>
    <row r="436" spans="1:10">
      <c r="A436" s="106" t="s">
        <v>121</v>
      </c>
      <c r="B436" s="106" t="s">
        <v>1794</v>
      </c>
      <c r="C436" s="106">
        <f t="shared" si="6"/>
        <v>1306111592</v>
      </c>
      <c r="D436" s="106" t="s">
        <v>1795</v>
      </c>
      <c r="E436" s="107">
        <v>0</v>
      </c>
      <c r="F436" s="107">
        <v>0</v>
      </c>
      <c r="G436" s="107">
        <v>8882785</v>
      </c>
      <c r="H436" s="107">
        <v>8882785</v>
      </c>
      <c r="I436" s="107">
        <v>0</v>
      </c>
      <c r="J436" s="107">
        <v>0</v>
      </c>
    </row>
    <row r="437" spans="1:10">
      <c r="A437" s="106" t="s">
        <v>196</v>
      </c>
      <c r="B437" s="106" t="s">
        <v>1796</v>
      </c>
      <c r="C437" s="106">
        <f t="shared" si="6"/>
        <v>1306111595</v>
      </c>
      <c r="D437" s="106" t="s">
        <v>1797</v>
      </c>
      <c r="E437" s="107">
        <v>0</v>
      </c>
      <c r="F437" s="107">
        <v>0</v>
      </c>
      <c r="G437" s="107">
        <v>7433247</v>
      </c>
      <c r="H437" s="107">
        <v>7581433</v>
      </c>
      <c r="I437" s="107">
        <v>0</v>
      </c>
      <c r="J437" s="107">
        <v>148186</v>
      </c>
    </row>
    <row r="438" spans="1:10">
      <c r="A438" s="106" t="s">
        <v>526</v>
      </c>
      <c r="B438" s="106" t="s">
        <v>1798</v>
      </c>
      <c r="C438" s="106">
        <f t="shared" si="6"/>
        <v>1306111616</v>
      </c>
      <c r="D438" s="106" t="s">
        <v>1799</v>
      </c>
      <c r="E438" s="107">
        <v>0</v>
      </c>
      <c r="F438" s="107">
        <v>0</v>
      </c>
      <c r="G438" s="107">
        <v>45089452</v>
      </c>
      <c r="H438" s="107">
        <v>43948583</v>
      </c>
      <c r="I438" s="107">
        <v>1140869</v>
      </c>
      <c r="J438" s="107">
        <v>0</v>
      </c>
    </row>
    <row r="439" spans="1:10">
      <c r="A439" s="106" t="s">
        <v>569</v>
      </c>
      <c r="B439" s="106" t="s">
        <v>1800</v>
      </c>
      <c r="C439" s="106">
        <f t="shared" si="6"/>
        <v>1306111617</v>
      </c>
      <c r="D439" s="106" t="s">
        <v>1801</v>
      </c>
      <c r="E439" s="107">
        <v>0</v>
      </c>
      <c r="F439" s="107">
        <v>0</v>
      </c>
      <c r="G439" s="107">
        <v>4668281</v>
      </c>
      <c r="H439" s="107">
        <v>4668281</v>
      </c>
      <c r="I439" s="107">
        <v>0</v>
      </c>
      <c r="J439" s="107">
        <v>0</v>
      </c>
    </row>
    <row r="440" spans="1:10">
      <c r="A440" s="106" t="s">
        <v>574</v>
      </c>
      <c r="B440" s="106" t="s">
        <v>1802</v>
      </c>
      <c r="C440" s="106">
        <f t="shared" si="6"/>
        <v>1306111618</v>
      </c>
      <c r="D440" s="106" t="s">
        <v>1803</v>
      </c>
      <c r="E440" s="107">
        <v>0</v>
      </c>
      <c r="F440" s="107">
        <v>0</v>
      </c>
      <c r="G440" s="107">
        <v>14938344</v>
      </c>
      <c r="H440" s="107">
        <v>13523044</v>
      </c>
      <c r="I440" s="107">
        <v>1415300</v>
      </c>
      <c r="J440" s="107">
        <v>0</v>
      </c>
    </row>
    <row r="441" spans="1:10">
      <c r="A441" s="106" t="s">
        <v>575</v>
      </c>
      <c r="B441" s="106" t="s">
        <v>1804</v>
      </c>
      <c r="C441" s="106">
        <f t="shared" si="6"/>
        <v>1306111619</v>
      </c>
      <c r="D441" s="106" t="s">
        <v>1805</v>
      </c>
      <c r="E441" s="107">
        <v>0</v>
      </c>
      <c r="F441" s="107">
        <v>0</v>
      </c>
      <c r="G441" s="107">
        <v>25769910</v>
      </c>
      <c r="H441" s="107">
        <v>25769910</v>
      </c>
      <c r="I441" s="107">
        <v>0</v>
      </c>
      <c r="J441" s="107">
        <v>0</v>
      </c>
    </row>
    <row r="442" spans="1:10">
      <c r="A442" s="106" t="s">
        <v>266</v>
      </c>
      <c r="B442" s="106" t="s">
        <v>1806</v>
      </c>
      <c r="C442" s="106">
        <f t="shared" si="6"/>
        <v>1306111628</v>
      </c>
      <c r="D442" s="106" t="s">
        <v>1807</v>
      </c>
      <c r="E442" s="107">
        <v>0</v>
      </c>
      <c r="F442" s="107">
        <v>0</v>
      </c>
      <c r="G442" s="107">
        <v>17358063</v>
      </c>
      <c r="H442" s="107">
        <v>17358063</v>
      </c>
      <c r="I442" s="107">
        <v>0</v>
      </c>
      <c r="J442" s="107">
        <v>0</v>
      </c>
    </row>
    <row r="443" spans="1:10">
      <c r="A443" s="106" t="s">
        <v>273</v>
      </c>
      <c r="B443" s="106" t="s">
        <v>1808</v>
      </c>
      <c r="C443" s="106">
        <f t="shared" si="6"/>
        <v>1306111632</v>
      </c>
      <c r="D443" s="106" t="s">
        <v>1560</v>
      </c>
      <c r="E443" s="107">
        <v>0</v>
      </c>
      <c r="F443" s="107">
        <v>0</v>
      </c>
      <c r="G443" s="107">
        <v>6427403</v>
      </c>
      <c r="H443" s="107">
        <v>6427403</v>
      </c>
      <c r="I443" s="107">
        <v>0</v>
      </c>
      <c r="J443" s="107">
        <v>0</v>
      </c>
    </row>
    <row r="444" spans="1:10">
      <c r="A444" s="106" t="s">
        <v>111</v>
      </c>
      <c r="B444" s="106" t="s">
        <v>1809</v>
      </c>
      <c r="C444" s="106">
        <f t="shared" si="6"/>
        <v>1306111637</v>
      </c>
      <c r="D444" s="106" t="s">
        <v>1810</v>
      </c>
      <c r="E444" s="107">
        <v>0</v>
      </c>
      <c r="F444" s="107">
        <v>0</v>
      </c>
      <c r="G444" s="107">
        <v>4450411</v>
      </c>
      <c r="H444" s="107">
        <v>4382408</v>
      </c>
      <c r="I444" s="107">
        <v>68003</v>
      </c>
      <c r="J444" s="107">
        <v>0</v>
      </c>
    </row>
    <row r="445" spans="1:10">
      <c r="A445" s="106" t="s">
        <v>145</v>
      </c>
      <c r="B445" s="106" t="s">
        <v>1811</v>
      </c>
      <c r="C445" s="106">
        <f t="shared" si="6"/>
        <v>1306111639</v>
      </c>
      <c r="D445" s="106" t="s">
        <v>1812</v>
      </c>
      <c r="E445" s="107">
        <v>0</v>
      </c>
      <c r="F445" s="107">
        <v>0</v>
      </c>
      <c r="G445" s="107">
        <v>9830957</v>
      </c>
      <c r="H445" s="107">
        <v>9830957</v>
      </c>
      <c r="I445" s="107">
        <v>0</v>
      </c>
      <c r="J445" s="107">
        <v>0</v>
      </c>
    </row>
    <row r="446" spans="1:10">
      <c r="A446" s="106" t="s">
        <v>207</v>
      </c>
      <c r="B446" s="106" t="s">
        <v>1813</v>
      </c>
      <c r="C446" s="106">
        <f t="shared" si="6"/>
        <v>1306111641</v>
      </c>
      <c r="D446" s="106" t="s">
        <v>1814</v>
      </c>
      <c r="E446" s="107">
        <v>0</v>
      </c>
      <c r="F446" s="107">
        <v>0</v>
      </c>
      <c r="G446" s="107">
        <v>7150777</v>
      </c>
      <c r="H446" s="107">
        <v>6415221</v>
      </c>
      <c r="I446" s="107">
        <v>735556</v>
      </c>
      <c r="J446" s="107">
        <v>0</v>
      </c>
    </row>
    <row r="447" spans="1:10">
      <c r="A447" s="106" t="s">
        <v>255</v>
      </c>
      <c r="B447" s="106" t="s">
        <v>1815</v>
      </c>
      <c r="C447" s="106">
        <f t="shared" si="6"/>
        <v>1306111642</v>
      </c>
      <c r="D447" s="106" t="s">
        <v>1816</v>
      </c>
      <c r="E447" s="107">
        <v>0</v>
      </c>
      <c r="F447" s="107">
        <v>0</v>
      </c>
      <c r="G447" s="107">
        <v>3892953</v>
      </c>
      <c r="H447" s="107">
        <v>3695286</v>
      </c>
      <c r="I447" s="107"/>
      <c r="J447" s="107">
        <v>0</v>
      </c>
    </row>
    <row r="448" spans="1:10">
      <c r="A448" s="106" t="s">
        <v>260</v>
      </c>
      <c r="B448" s="106" t="s">
        <v>1817</v>
      </c>
      <c r="C448" s="106">
        <f t="shared" si="6"/>
        <v>1306111643</v>
      </c>
      <c r="D448" s="106" t="s">
        <v>1818</v>
      </c>
      <c r="E448" s="107">
        <v>0</v>
      </c>
      <c r="F448" s="107">
        <v>0</v>
      </c>
      <c r="G448" s="107">
        <v>8517067</v>
      </c>
      <c r="H448" s="107">
        <v>8517067</v>
      </c>
      <c r="I448" s="107">
        <v>0</v>
      </c>
      <c r="J448" s="107">
        <v>0</v>
      </c>
    </row>
    <row r="449" spans="1:10">
      <c r="A449" s="106" t="s">
        <v>264</v>
      </c>
      <c r="B449" s="106" t="s">
        <v>1819</v>
      </c>
      <c r="C449" s="106">
        <f t="shared" si="6"/>
        <v>1306111644</v>
      </c>
      <c r="D449" s="106" t="s">
        <v>1820</v>
      </c>
      <c r="E449" s="107">
        <v>0</v>
      </c>
      <c r="F449" s="107">
        <v>0</v>
      </c>
      <c r="G449" s="107">
        <v>5591620</v>
      </c>
      <c r="H449" s="107">
        <v>5591620</v>
      </c>
      <c r="I449" s="107">
        <v>0</v>
      </c>
      <c r="J449" s="107">
        <v>0</v>
      </c>
    </row>
    <row r="450" spans="1:10">
      <c r="A450" s="106" t="s">
        <v>291</v>
      </c>
      <c r="B450" s="106" t="s">
        <v>1821</v>
      </c>
      <c r="C450" s="106">
        <f t="shared" si="6"/>
        <v>1306111645</v>
      </c>
      <c r="D450" s="106" t="s">
        <v>1822</v>
      </c>
      <c r="E450" s="107">
        <v>0</v>
      </c>
      <c r="F450" s="107">
        <v>0</v>
      </c>
      <c r="G450" s="107">
        <v>15521089</v>
      </c>
      <c r="H450" s="107">
        <v>15521089</v>
      </c>
      <c r="I450" s="107">
        <v>0</v>
      </c>
      <c r="J450" s="107">
        <v>0</v>
      </c>
    </row>
    <row r="451" spans="1:10">
      <c r="A451" s="106" t="s">
        <v>3</v>
      </c>
      <c r="B451" s="106" t="s">
        <v>1823</v>
      </c>
      <c r="C451" s="106">
        <f t="shared" si="6"/>
        <v>1306111646</v>
      </c>
      <c r="D451" s="106" t="s">
        <v>1824</v>
      </c>
      <c r="E451" s="107">
        <v>0</v>
      </c>
      <c r="F451" s="107">
        <v>0</v>
      </c>
      <c r="G451" s="107">
        <v>2228052</v>
      </c>
      <c r="H451" s="107">
        <v>2228052</v>
      </c>
      <c r="I451" s="107">
        <v>0</v>
      </c>
      <c r="J451" s="107">
        <v>0</v>
      </c>
    </row>
    <row r="452" spans="1:10">
      <c r="A452" s="106" t="s">
        <v>307</v>
      </c>
      <c r="B452" s="106" t="s">
        <v>1825</v>
      </c>
      <c r="C452" s="106">
        <f t="shared" si="6"/>
        <v>1306111647</v>
      </c>
      <c r="D452" s="106" t="s">
        <v>1734</v>
      </c>
      <c r="E452" s="107">
        <v>0</v>
      </c>
      <c r="F452" s="107">
        <v>0</v>
      </c>
      <c r="G452" s="107">
        <v>38293772</v>
      </c>
      <c r="H452" s="107">
        <v>37173052</v>
      </c>
      <c r="I452" s="107">
        <v>1120720</v>
      </c>
      <c r="J452" s="107">
        <v>0</v>
      </c>
    </row>
    <row r="453" spans="1:10">
      <c r="A453" s="106" t="s">
        <v>312</v>
      </c>
      <c r="B453" s="106" t="s">
        <v>1826</v>
      </c>
      <c r="C453" s="106">
        <f t="shared" si="6"/>
        <v>1306111648</v>
      </c>
      <c r="D453" s="106" t="s">
        <v>1827</v>
      </c>
      <c r="E453" s="107">
        <v>0</v>
      </c>
      <c r="F453" s="107">
        <v>0</v>
      </c>
      <c r="G453" s="107">
        <v>8074210</v>
      </c>
      <c r="H453" s="107">
        <v>8096986</v>
      </c>
      <c r="I453" s="107">
        <v>0</v>
      </c>
      <c r="J453" s="107">
        <v>22776</v>
      </c>
    </row>
    <row r="454" spans="1:10">
      <c r="A454" s="106" t="s">
        <v>427</v>
      </c>
      <c r="B454" s="106" t="s">
        <v>1828</v>
      </c>
      <c r="C454" s="106">
        <f t="shared" si="6"/>
        <v>1306111649</v>
      </c>
      <c r="D454" s="106" t="s">
        <v>1829</v>
      </c>
      <c r="E454" s="107">
        <v>0</v>
      </c>
      <c r="F454" s="107">
        <v>0</v>
      </c>
      <c r="G454" s="107">
        <v>5308894</v>
      </c>
      <c r="H454" s="107">
        <v>5122193</v>
      </c>
      <c r="I454" s="107">
        <v>186701</v>
      </c>
      <c r="J454" s="107">
        <v>0</v>
      </c>
    </row>
    <row r="455" spans="1:10">
      <c r="A455" s="106" t="s">
        <v>510</v>
      </c>
      <c r="B455" s="106" t="s">
        <v>1830</v>
      </c>
      <c r="C455" s="106">
        <f t="shared" si="6"/>
        <v>1306111651</v>
      </c>
      <c r="D455" s="106" t="s">
        <v>1831</v>
      </c>
      <c r="E455" s="107">
        <v>0</v>
      </c>
      <c r="F455" s="107">
        <v>0</v>
      </c>
      <c r="G455" s="107">
        <v>692020</v>
      </c>
      <c r="H455" s="107">
        <v>503122</v>
      </c>
      <c r="I455" s="107">
        <v>188898</v>
      </c>
      <c r="J455" s="107">
        <v>0</v>
      </c>
    </row>
    <row r="456" spans="1:10">
      <c r="A456" s="106" t="s">
        <v>509</v>
      </c>
      <c r="B456" s="106" t="s">
        <v>1832</v>
      </c>
      <c r="C456" s="106">
        <f t="shared" si="6"/>
        <v>1306111652</v>
      </c>
      <c r="D456" s="106" t="s">
        <v>1667</v>
      </c>
      <c r="E456" s="107">
        <v>0</v>
      </c>
      <c r="F456" s="107">
        <v>0</v>
      </c>
      <c r="G456" s="107">
        <v>12469999</v>
      </c>
      <c r="H456" s="107">
        <v>12250400</v>
      </c>
      <c r="I456" s="107">
        <v>219599</v>
      </c>
      <c r="J456" s="107">
        <v>0</v>
      </c>
    </row>
    <row r="457" spans="1:10">
      <c r="A457" s="106" t="s">
        <v>511</v>
      </c>
      <c r="B457" s="106" t="s">
        <v>1833</v>
      </c>
      <c r="C457" s="106">
        <f t="shared" si="6"/>
        <v>1306111653</v>
      </c>
      <c r="D457" s="106" t="s">
        <v>1834</v>
      </c>
      <c r="E457" s="107">
        <v>0</v>
      </c>
      <c r="F457" s="107">
        <v>0</v>
      </c>
      <c r="G457" s="107">
        <v>11192309</v>
      </c>
      <c r="H457" s="107">
        <v>11192309</v>
      </c>
      <c r="I457" s="107">
        <v>0</v>
      </c>
      <c r="J457" s="107">
        <v>0</v>
      </c>
    </row>
    <row r="458" spans="1:10">
      <c r="A458" s="106" t="s">
        <v>512</v>
      </c>
      <c r="B458" s="106" t="s">
        <v>1835</v>
      </c>
      <c r="C458" s="106">
        <f t="shared" si="6"/>
        <v>1306111654</v>
      </c>
      <c r="D458" s="106" t="s">
        <v>1834</v>
      </c>
      <c r="E458" s="107">
        <v>0</v>
      </c>
      <c r="F458" s="107">
        <v>0</v>
      </c>
      <c r="G458" s="107">
        <v>3401173</v>
      </c>
      <c r="H458" s="107">
        <v>3401173</v>
      </c>
      <c r="I458" s="107">
        <v>0</v>
      </c>
      <c r="J458" s="107">
        <v>0</v>
      </c>
    </row>
    <row r="459" spans="1:10">
      <c r="A459" s="106" t="s">
        <v>1836</v>
      </c>
      <c r="B459" s="106" t="s">
        <v>1837</v>
      </c>
      <c r="C459" s="106">
        <f t="shared" si="6"/>
        <v>1306111655</v>
      </c>
      <c r="D459" s="106" t="s">
        <v>1838</v>
      </c>
      <c r="E459" s="107">
        <v>0</v>
      </c>
      <c r="F459" s="107">
        <v>0</v>
      </c>
      <c r="G459" s="107">
        <v>18484930</v>
      </c>
      <c r="H459" s="107">
        <v>17750266</v>
      </c>
      <c r="I459" s="107">
        <v>734664</v>
      </c>
      <c r="J459" s="107">
        <v>0</v>
      </c>
    </row>
    <row r="460" spans="1:10">
      <c r="A460" s="106" t="s">
        <v>1839</v>
      </c>
      <c r="B460" s="106" t="s">
        <v>1840</v>
      </c>
      <c r="C460" s="106">
        <f t="shared" si="6"/>
        <v>1306111656</v>
      </c>
      <c r="D460" s="106" t="s">
        <v>1841</v>
      </c>
      <c r="E460" s="107">
        <v>0</v>
      </c>
      <c r="F460" s="107">
        <v>0</v>
      </c>
      <c r="G460" s="107">
        <v>10073704</v>
      </c>
      <c r="H460" s="107">
        <v>10073704</v>
      </c>
      <c r="I460" s="107">
        <v>0</v>
      </c>
      <c r="J460" s="107">
        <v>0</v>
      </c>
    </row>
    <row r="461" spans="1:10">
      <c r="A461" s="106" t="s">
        <v>1842</v>
      </c>
      <c r="B461" s="106" t="s">
        <v>1843</v>
      </c>
      <c r="C461" s="106">
        <f t="shared" ref="C461:C524" si="7">VALUE(B461)</f>
        <v>1306111657</v>
      </c>
      <c r="D461" s="106" t="s">
        <v>1844</v>
      </c>
      <c r="E461" s="107">
        <v>0</v>
      </c>
      <c r="F461" s="107">
        <v>0</v>
      </c>
      <c r="G461" s="107">
        <v>17424728</v>
      </c>
      <c r="H461" s="107">
        <v>17424728</v>
      </c>
      <c r="I461" s="107">
        <v>0</v>
      </c>
      <c r="J461" s="107">
        <v>0</v>
      </c>
    </row>
    <row r="462" spans="1:10">
      <c r="A462" s="106" t="s">
        <v>1845</v>
      </c>
      <c r="B462" s="106" t="s">
        <v>1846</v>
      </c>
      <c r="C462" s="106">
        <f t="shared" si="7"/>
        <v>1306111658</v>
      </c>
      <c r="D462" s="106" t="s">
        <v>1847</v>
      </c>
      <c r="E462" s="107">
        <v>0</v>
      </c>
      <c r="F462" s="107">
        <v>0</v>
      </c>
      <c r="G462" s="107">
        <v>10319244</v>
      </c>
      <c r="H462" s="107">
        <v>9054713</v>
      </c>
      <c r="I462" s="107">
        <v>1264531</v>
      </c>
      <c r="J462" s="107">
        <v>0</v>
      </c>
    </row>
    <row r="463" spans="1:10">
      <c r="A463" s="106" t="s">
        <v>1848</v>
      </c>
      <c r="B463" s="106" t="s">
        <v>1849</v>
      </c>
      <c r="C463" s="106">
        <f t="shared" si="7"/>
        <v>1306111659</v>
      </c>
      <c r="D463" s="106" t="s">
        <v>1850</v>
      </c>
      <c r="E463" s="107">
        <v>0</v>
      </c>
      <c r="F463" s="107">
        <v>0</v>
      </c>
      <c r="G463" s="107">
        <v>5438691</v>
      </c>
      <c r="H463" s="107">
        <v>5438691</v>
      </c>
      <c r="I463" s="107">
        <v>0</v>
      </c>
      <c r="J463" s="107">
        <v>0</v>
      </c>
    </row>
    <row r="464" spans="1:10">
      <c r="A464" s="106" t="s">
        <v>1851</v>
      </c>
      <c r="B464" s="106" t="s">
        <v>1852</v>
      </c>
      <c r="C464" s="106">
        <f t="shared" si="7"/>
        <v>1306111660</v>
      </c>
      <c r="D464" s="106" t="s">
        <v>1408</v>
      </c>
      <c r="E464" s="107">
        <v>0</v>
      </c>
      <c r="F464" s="107">
        <v>0</v>
      </c>
      <c r="G464" s="107">
        <v>2732806</v>
      </c>
      <c r="H464" s="107">
        <v>2732806</v>
      </c>
      <c r="I464" s="107">
        <v>0</v>
      </c>
      <c r="J464" s="107">
        <v>0</v>
      </c>
    </row>
    <row r="465" spans="1:10">
      <c r="A465" s="106" t="s">
        <v>1853</v>
      </c>
      <c r="B465" s="106" t="s">
        <v>1854</v>
      </c>
      <c r="C465" s="106">
        <f t="shared" si="7"/>
        <v>1306111661</v>
      </c>
      <c r="D465" s="106" t="s">
        <v>1855</v>
      </c>
      <c r="E465" s="107">
        <v>0</v>
      </c>
      <c r="F465" s="107">
        <v>0</v>
      </c>
      <c r="G465" s="107">
        <v>7116249</v>
      </c>
      <c r="H465" s="107">
        <v>6896650</v>
      </c>
      <c r="I465" s="107">
        <v>219599</v>
      </c>
      <c r="J465" s="107">
        <v>0</v>
      </c>
    </row>
    <row r="466" spans="1:10">
      <c r="A466" s="106" t="s">
        <v>1856</v>
      </c>
      <c r="B466" s="106" t="s">
        <v>1857</v>
      </c>
      <c r="C466" s="106">
        <f t="shared" si="7"/>
        <v>1306111662</v>
      </c>
      <c r="D466" s="106" t="s">
        <v>1858</v>
      </c>
      <c r="E466" s="107">
        <v>0</v>
      </c>
      <c r="F466" s="107">
        <v>0</v>
      </c>
      <c r="G466" s="107">
        <v>7248805</v>
      </c>
      <c r="H466" s="107">
        <v>7248805</v>
      </c>
      <c r="I466" s="107">
        <v>0</v>
      </c>
      <c r="J466" s="107">
        <v>0</v>
      </c>
    </row>
    <row r="467" spans="1:10">
      <c r="A467" s="106" t="s">
        <v>1859</v>
      </c>
      <c r="B467" s="106" t="s">
        <v>1860</v>
      </c>
      <c r="C467" s="106">
        <f t="shared" si="7"/>
        <v>1306111663</v>
      </c>
      <c r="D467" s="106" t="s">
        <v>1861</v>
      </c>
      <c r="E467" s="107">
        <v>0</v>
      </c>
      <c r="F467" s="107">
        <v>0</v>
      </c>
      <c r="G467" s="107">
        <v>11304850</v>
      </c>
      <c r="H467" s="107">
        <v>11129115</v>
      </c>
      <c r="I467" s="107">
        <v>175735</v>
      </c>
      <c r="J467" s="107">
        <v>0</v>
      </c>
    </row>
    <row r="468" spans="1:10">
      <c r="A468" s="106" t="s">
        <v>1862</v>
      </c>
      <c r="B468" s="106" t="s">
        <v>1863</v>
      </c>
      <c r="C468" s="106">
        <f t="shared" si="7"/>
        <v>1306111664</v>
      </c>
      <c r="D468" s="106" t="s">
        <v>1864</v>
      </c>
      <c r="E468" s="107">
        <v>0</v>
      </c>
      <c r="F468" s="107">
        <v>0</v>
      </c>
      <c r="G468" s="107">
        <v>18033891</v>
      </c>
      <c r="H468" s="107">
        <v>18033891</v>
      </c>
      <c r="I468" s="107">
        <v>0</v>
      </c>
      <c r="J468" s="107">
        <v>0</v>
      </c>
    </row>
    <row r="469" spans="1:10">
      <c r="A469" s="106" t="s">
        <v>1865</v>
      </c>
      <c r="B469" s="106" t="s">
        <v>1866</v>
      </c>
      <c r="C469" s="106">
        <f t="shared" si="7"/>
        <v>1306111665</v>
      </c>
      <c r="D469" s="106" t="s">
        <v>1867</v>
      </c>
      <c r="E469" s="107">
        <v>0</v>
      </c>
      <c r="F469" s="107">
        <v>0</v>
      </c>
      <c r="G469" s="107">
        <v>5854347</v>
      </c>
      <c r="H469" s="107">
        <v>5854347</v>
      </c>
      <c r="I469" s="107">
        <v>0</v>
      </c>
      <c r="J469" s="107">
        <v>0</v>
      </c>
    </row>
    <row r="470" spans="1:10">
      <c r="A470" s="106" t="s">
        <v>1868</v>
      </c>
      <c r="B470" s="106" t="s">
        <v>1869</v>
      </c>
      <c r="C470" s="106">
        <f t="shared" si="7"/>
        <v>1306111666</v>
      </c>
      <c r="D470" s="106" t="s">
        <v>1870</v>
      </c>
      <c r="E470" s="107">
        <v>0</v>
      </c>
      <c r="F470" s="107">
        <v>0</v>
      </c>
      <c r="G470" s="107">
        <v>5197980</v>
      </c>
      <c r="H470" s="107">
        <v>5197980</v>
      </c>
      <c r="I470" s="107">
        <v>0</v>
      </c>
      <c r="J470" s="107">
        <v>0</v>
      </c>
    </row>
    <row r="471" spans="1:10">
      <c r="A471" s="106" t="s">
        <v>1871</v>
      </c>
      <c r="B471" s="106" t="s">
        <v>1872</v>
      </c>
      <c r="C471" s="106">
        <f t="shared" si="7"/>
        <v>1306111667</v>
      </c>
      <c r="D471" s="106" t="s">
        <v>1873</v>
      </c>
      <c r="E471" s="107">
        <v>0</v>
      </c>
      <c r="F471" s="107">
        <v>0</v>
      </c>
      <c r="G471" s="107">
        <v>5360849</v>
      </c>
      <c r="H471" s="107">
        <v>5174047</v>
      </c>
      <c r="I471" s="107">
        <v>186802</v>
      </c>
      <c r="J471" s="107">
        <v>0</v>
      </c>
    </row>
    <row r="472" spans="1:10">
      <c r="A472" s="106" t="s">
        <v>1874</v>
      </c>
      <c r="B472" s="106" t="s">
        <v>1875</v>
      </c>
      <c r="C472" s="106">
        <f t="shared" si="7"/>
        <v>1306111668</v>
      </c>
      <c r="D472" s="106" t="s">
        <v>1876</v>
      </c>
      <c r="E472" s="107">
        <v>0</v>
      </c>
      <c r="F472" s="107">
        <v>0</v>
      </c>
      <c r="G472" s="107">
        <v>13698391</v>
      </c>
      <c r="H472" s="107">
        <v>13698391</v>
      </c>
      <c r="I472" s="107">
        <v>0</v>
      </c>
      <c r="J472" s="107">
        <v>0</v>
      </c>
    </row>
    <row r="473" spans="1:10">
      <c r="A473" s="106" t="s">
        <v>1877</v>
      </c>
      <c r="B473" s="106" t="s">
        <v>1878</v>
      </c>
      <c r="C473" s="106">
        <f t="shared" si="7"/>
        <v>1306111669</v>
      </c>
      <c r="D473" s="106" t="s">
        <v>1879</v>
      </c>
      <c r="E473" s="107">
        <v>0</v>
      </c>
      <c r="F473" s="107">
        <v>0</v>
      </c>
      <c r="G473" s="107">
        <v>3978435</v>
      </c>
      <c r="H473" s="107">
        <v>3978435</v>
      </c>
      <c r="I473" s="107">
        <v>0</v>
      </c>
      <c r="J473" s="107">
        <v>0</v>
      </c>
    </row>
    <row r="474" spans="1:10">
      <c r="A474" s="106" t="s">
        <v>1880</v>
      </c>
      <c r="B474" s="106" t="s">
        <v>1881</v>
      </c>
      <c r="C474" s="106">
        <f t="shared" si="7"/>
        <v>1306111670</v>
      </c>
      <c r="D474" s="106" t="s">
        <v>1882</v>
      </c>
      <c r="E474" s="107">
        <v>0</v>
      </c>
      <c r="F474" s="107">
        <v>0</v>
      </c>
      <c r="G474" s="107">
        <v>4342491</v>
      </c>
      <c r="H474" s="107">
        <v>4342491</v>
      </c>
      <c r="I474" s="107">
        <v>0</v>
      </c>
      <c r="J474" s="107">
        <v>0</v>
      </c>
    </row>
    <row r="475" spans="1:10">
      <c r="A475" s="106" t="s">
        <v>1883</v>
      </c>
      <c r="B475" s="106" t="s">
        <v>1884</v>
      </c>
      <c r="C475" s="106">
        <f t="shared" si="7"/>
        <v>1306111671</v>
      </c>
      <c r="D475" s="106" t="s">
        <v>1885</v>
      </c>
      <c r="E475" s="107">
        <v>0</v>
      </c>
      <c r="F475" s="107">
        <v>0</v>
      </c>
      <c r="G475" s="107">
        <v>3886523</v>
      </c>
      <c r="H475" s="107">
        <v>3886523</v>
      </c>
      <c r="I475" s="107">
        <v>0</v>
      </c>
      <c r="J475" s="107">
        <v>0</v>
      </c>
    </row>
    <row r="476" spans="1:10">
      <c r="A476" s="106" t="s">
        <v>1886</v>
      </c>
      <c r="B476" s="106" t="s">
        <v>1887</v>
      </c>
      <c r="C476" s="106">
        <f t="shared" si="7"/>
        <v>1306111672</v>
      </c>
      <c r="D476" s="106" t="s">
        <v>1888</v>
      </c>
      <c r="E476" s="107">
        <v>0</v>
      </c>
      <c r="F476" s="107">
        <v>0</v>
      </c>
      <c r="G476" s="107">
        <v>4612875</v>
      </c>
      <c r="H476" s="107">
        <v>4612875</v>
      </c>
      <c r="I476" s="107">
        <v>0</v>
      </c>
      <c r="J476" s="107">
        <v>0</v>
      </c>
    </row>
    <row r="477" spans="1:10">
      <c r="A477" s="106" t="s">
        <v>1889</v>
      </c>
      <c r="B477" s="106" t="s">
        <v>1890</v>
      </c>
      <c r="C477" s="106">
        <f t="shared" si="7"/>
        <v>1306111673</v>
      </c>
      <c r="D477" s="106" t="s">
        <v>1891</v>
      </c>
      <c r="E477" s="107">
        <v>0</v>
      </c>
      <c r="F477" s="107">
        <v>0</v>
      </c>
      <c r="G477" s="107">
        <v>8878229</v>
      </c>
      <c r="H477" s="107">
        <v>8878229</v>
      </c>
      <c r="I477" s="107">
        <v>0</v>
      </c>
      <c r="J477" s="107">
        <v>0</v>
      </c>
    </row>
    <row r="478" spans="1:10">
      <c r="A478" s="106" t="s">
        <v>1892</v>
      </c>
      <c r="B478" s="106" t="s">
        <v>1893</v>
      </c>
      <c r="C478" s="106">
        <f t="shared" si="7"/>
        <v>1306111674</v>
      </c>
      <c r="D478" s="106" t="s">
        <v>1894</v>
      </c>
      <c r="E478" s="107">
        <v>0</v>
      </c>
      <c r="F478" s="107">
        <v>0</v>
      </c>
      <c r="G478" s="107">
        <v>2991075</v>
      </c>
      <c r="H478" s="107">
        <v>2991075</v>
      </c>
      <c r="I478" s="107">
        <v>0</v>
      </c>
      <c r="J478" s="107">
        <v>0</v>
      </c>
    </row>
    <row r="479" spans="1:10">
      <c r="A479" s="106" t="s">
        <v>1895</v>
      </c>
      <c r="B479" s="106" t="s">
        <v>1896</v>
      </c>
      <c r="C479" s="106">
        <f t="shared" si="7"/>
        <v>1306111675</v>
      </c>
      <c r="D479" s="106" t="s">
        <v>1897</v>
      </c>
      <c r="E479" s="107">
        <v>0</v>
      </c>
      <c r="F479" s="107">
        <v>0</v>
      </c>
      <c r="G479" s="107">
        <v>2666543</v>
      </c>
      <c r="H479" s="107">
        <v>2666543</v>
      </c>
      <c r="I479" s="107">
        <v>0</v>
      </c>
      <c r="J479" s="107">
        <v>0</v>
      </c>
    </row>
    <row r="480" spans="1:10">
      <c r="A480" s="106" t="s">
        <v>1898</v>
      </c>
      <c r="B480" s="106" t="s">
        <v>1899</v>
      </c>
      <c r="C480" s="106">
        <f t="shared" si="7"/>
        <v>1306111676</v>
      </c>
      <c r="D480" s="106" t="s">
        <v>1900</v>
      </c>
      <c r="E480" s="107">
        <v>0</v>
      </c>
      <c r="F480" s="107">
        <v>0</v>
      </c>
      <c r="G480" s="107">
        <v>4916941</v>
      </c>
      <c r="H480" s="107">
        <v>4916941</v>
      </c>
      <c r="I480" s="107">
        <v>0</v>
      </c>
      <c r="J480" s="107">
        <v>0</v>
      </c>
    </row>
    <row r="481" spans="1:10">
      <c r="A481" s="106" t="s">
        <v>1901</v>
      </c>
      <c r="B481" s="106" t="s">
        <v>1902</v>
      </c>
      <c r="C481" s="106">
        <f t="shared" si="7"/>
        <v>1306111677</v>
      </c>
      <c r="D481" s="106" t="s">
        <v>1903</v>
      </c>
      <c r="E481" s="107">
        <v>0</v>
      </c>
      <c r="F481" s="107">
        <v>0</v>
      </c>
      <c r="G481" s="107">
        <v>5107283</v>
      </c>
      <c r="H481" s="107">
        <v>5107283</v>
      </c>
      <c r="I481" s="107">
        <v>0</v>
      </c>
      <c r="J481" s="107">
        <v>0</v>
      </c>
    </row>
    <row r="482" spans="1:10">
      <c r="A482" s="106" t="s">
        <v>1904</v>
      </c>
      <c r="B482" s="106" t="s">
        <v>1905</v>
      </c>
      <c r="C482" s="106">
        <f t="shared" si="7"/>
        <v>1306111678</v>
      </c>
      <c r="D482" s="106" t="s">
        <v>1451</v>
      </c>
      <c r="E482" s="107">
        <v>0</v>
      </c>
      <c r="F482" s="107">
        <v>0</v>
      </c>
      <c r="G482" s="107">
        <v>2715444</v>
      </c>
      <c r="H482" s="107">
        <v>2715444</v>
      </c>
      <c r="I482" s="107">
        <v>0</v>
      </c>
      <c r="J482" s="107">
        <v>0</v>
      </c>
    </row>
    <row r="483" spans="1:10">
      <c r="A483" s="106" t="s">
        <v>1906</v>
      </c>
      <c r="B483" s="106" t="s">
        <v>1907</v>
      </c>
      <c r="C483" s="106">
        <f t="shared" si="7"/>
        <v>1306111679</v>
      </c>
      <c r="D483" s="106" t="s">
        <v>1908</v>
      </c>
      <c r="E483" s="107">
        <v>0</v>
      </c>
      <c r="F483" s="107">
        <v>0</v>
      </c>
      <c r="G483" s="107">
        <v>3411270</v>
      </c>
      <c r="H483" s="107">
        <v>3450823</v>
      </c>
      <c r="I483" s="107">
        <v>0</v>
      </c>
      <c r="J483" s="107">
        <v>39553</v>
      </c>
    </row>
    <row r="484" spans="1:10">
      <c r="A484" s="106" t="s">
        <v>1909</v>
      </c>
      <c r="B484" s="106" t="s">
        <v>1910</v>
      </c>
      <c r="C484" s="106">
        <f t="shared" si="7"/>
        <v>1306111680</v>
      </c>
      <c r="D484" s="106" t="s">
        <v>1814</v>
      </c>
      <c r="E484" s="107">
        <v>0</v>
      </c>
      <c r="F484" s="107">
        <v>0</v>
      </c>
      <c r="G484" s="107">
        <v>4059004</v>
      </c>
      <c r="H484" s="107">
        <v>4059004</v>
      </c>
      <c r="I484" s="107">
        <v>0</v>
      </c>
      <c r="J484" s="107">
        <v>0</v>
      </c>
    </row>
    <row r="485" spans="1:10">
      <c r="A485" s="106" t="s">
        <v>1911</v>
      </c>
      <c r="B485" s="106" t="s">
        <v>1912</v>
      </c>
      <c r="C485" s="106">
        <f t="shared" si="7"/>
        <v>1306111681</v>
      </c>
      <c r="D485" s="106" t="s">
        <v>1913</v>
      </c>
      <c r="E485" s="107">
        <v>0</v>
      </c>
      <c r="F485" s="107">
        <v>0</v>
      </c>
      <c r="G485" s="107">
        <v>13391056</v>
      </c>
      <c r="H485" s="107">
        <v>13391056</v>
      </c>
      <c r="I485" s="107">
        <v>0</v>
      </c>
      <c r="J485" s="107">
        <v>0</v>
      </c>
    </row>
    <row r="486" spans="1:10">
      <c r="A486" s="106" t="s">
        <v>1914</v>
      </c>
      <c r="B486" s="106" t="s">
        <v>1915</v>
      </c>
      <c r="C486" s="106">
        <f t="shared" si="7"/>
        <v>1306111682</v>
      </c>
      <c r="D486" s="106" t="s">
        <v>1916</v>
      </c>
      <c r="E486" s="107">
        <v>0</v>
      </c>
      <c r="F486" s="107">
        <v>0</v>
      </c>
      <c r="G486" s="107">
        <v>6318573</v>
      </c>
      <c r="H486" s="107">
        <v>6318573</v>
      </c>
      <c r="I486" s="107">
        <v>0</v>
      </c>
      <c r="J486" s="107">
        <v>0</v>
      </c>
    </row>
    <row r="487" spans="1:10">
      <c r="A487" s="106" t="s">
        <v>1917</v>
      </c>
      <c r="B487" s="106" t="s">
        <v>1918</v>
      </c>
      <c r="C487" s="106">
        <f t="shared" si="7"/>
        <v>1306111683</v>
      </c>
      <c r="D487" s="106" t="s">
        <v>1919</v>
      </c>
      <c r="E487" s="107">
        <v>0</v>
      </c>
      <c r="F487" s="107">
        <v>0</v>
      </c>
      <c r="G487" s="107">
        <v>19354619</v>
      </c>
      <c r="H487" s="107">
        <v>19354619</v>
      </c>
      <c r="I487" s="107">
        <v>0</v>
      </c>
      <c r="J487" s="107">
        <v>0</v>
      </c>
    </row>
    <row r="488" spans="1:10">
      <c r="A488" s="106" t="s">
        <v>1920</v>
      </c>
      <c r="B488" s="106" t="s">
        <v>1921</v>
      </c>
      <c r="C488" s="106">
        <f t="shared" si="7"/>
        <v>1306111684</v>
      </c>
      <c r="D488" s="106" t="s">
        <v>1922</v>
      </c>
      <c r="E488" s="107">
        <v>0</v>
      </c>
      <c r="F488" s="107">
        <v>0</v>
      </c>
      <c r="G488" s="107">
        <v>7214769</v>
      </c>
      <c r="H488" s="107">
        <v>7058921</v>
      </c>
      <c r="I488" s="107">
        <v>155848</v>
      </c>
      <c r="J488" s="107">
        <v>0</v>
      </c>
    </row>
    <row r="489" spans="1:10">
      <c r="A489" s="106" t="s">
        <v>1923</v>
      </c>
      <c r="B489" s="106" t="s">
        <v>1924</v>
      </c>
      <c r="C489" s="106">
        <f t="shared" si="7"/>
        <v>1306111685</v>
      </c>
      <c r="D489" s="106" t="s">
        <v>1925</v>
      </c>
      <c r="E489" s="107">
        <v>0</v>
      </c>
      <c r="F489" s="107">
        <v>0</v>
      </c>
      <c r="G489" s="107">
        <v>4967195</v>
      </c>
      <c r="H489" s="107">
        <v>4967195</v>
      </c>
      <c r="I489" s="107">
        <v>0</v>
      </c>
      <c r="J489" s="107">
        <v>0</v>
      </c>
    </row>
    <row r="490" spans="1:10">
      <c r="A490" s="106" t="s">
        <v>1926</v>
      </c>
      <c r="B490" s="106" t="s">
        <v>1927</v>
      </c>
      <c r="C490" s="106">
        <f t="shared" si="7"/>
        <v>1306111686</v>
      </c>
      <c r="D490" s="106" t="s">
        <v>1928</v>
      </c>
      <c r="E490" s="107">
        <v>0</v>
      </c>
      <c r="F490" s="107">
        <v>0</v>
      </c>
      <c r="G490" s="107">
        <v>11106285</v>
      </c>
      <c r="H490" s="107">
        <v>10751258</v>
      </c>
      <c r="I490" s="107">
        <v>355027</v>
      </c>
      <c r="J490" s="107">
        <v>0</v>
      </c>
    </row>
    <row r="491" spans="1:10">
      <c r="A491" s="106" t="s">
        <v>1929</v>
      </c>
      <c r="B491" s="106" t="s">
        <v>1930</v>
      </c>
      <c r="C491" s="106">
        <f t="shared" si="7"/>
        <v>1306111687</v>
      </c>
      <c r="D491" s="106" t="s">
        <v>1931</v>
      </c>
      <c r="E491" s="107">
        <v>0</v>
      </c>
      <c r="F491" s="107">
        <v>0</v>
      </c>
      <c r="G491" s="107">
        <v>5838116</v>
      </c>
      <c r="H491" s="107">
        <v>5691189</v>
      </c>
      <c r="I491" s="107">
        <v>146927</v>
      </c>
      <c r="J491" s="107">
        <v>0</v>
      </c>
    </row>
    <row r="492" spans="1:10">
      <c r="A492" s="106" t="s">
        <v>1932</v>
      </c>
      <c r="B492" s="106" t="s">
        <v>1933</v>
      </c>
      <c r="C492" s="106">
        <f t="shared" si="7"/>
        <v>1306111688</v>
      </c>
      <c r="D492" s="106" t="s">
        <v>1934</v>
      </c>
      <c r="E492" s="107">
        <v>0</v>
      </c>
      <c r="F492" s="107">
        <v>0</v>
      </c>
      <c r="G492" s="107">
        <v>6570814</v>
      </c>
      <c r="H492" s="107">
        <v>6570814</v>
      </c>
      <c r="I492" s="107">
        <v>0</v>
      </c>
      <c r="J492" s="107">
        <v>0</v>
      </c>
    </row>
    <row r="493" spans="1:10">
      <c r="A493" s="106" t="s">
        <v>1935</v>
      </c>
      <c r="B493" s="106" t="s">
        <v>1936</v>
      </c>
      <c r="C493" s="106">
        <f t="shared" si="7"/>
        <v>1306111689</v>
      </c>
      <c r="D493" s="106" t="s">
        <v>1937</v>
      </c>
      <c r="E493" s="107">
        <v>0</v>
      </c>
      <c r="F493" s="107">
        <v>0</v>
      </c>
      <c r="G493" s="107">
        <v>1611356</v>
      </c>
      <c r="H493" s="107">
        <v>1611356</v>
      </c>
      <c r="I493" s="107">
        <v>0</v>
      </c>
      <c r="J493" s="107">
        <v>0</v>
      </c>
    </row>
    <row r="494" spans="1:10">
      <c r="A494" s="106" t="s">
        <v>1938</v>
      </c>
      <c r="B494" s="106" t="s">
        <v>1939</v>
      </c>
      <c r="C494" s="106">
        <f t="shared" si="7"/>
        <v>1306111690</v>
      </c>
      <c r="D494" s="106" t="s">
        <v>1940</v>
      </c>
      <c r="E494" s="107">
        <v>0</v>
      </c>
      <c r="F494" s="107">
        <v>0</v>
      </c>
      <c r="G494" s="107">
        <v>7269209</v>
      </c>
      <c r="H494" s="107">
        <v>7269209</v>
      </c>
      <c r="I494" s="107">
        <v>0</v>
      </c>
      <c r="J494" s="107">
        <v>0</v>
      </c>
    </row>
    <row r="495" spans="1:10">
      <c r="A495" s="106" t="s">
        <v>1941</v>
      </c>
      <c r="B495" s="106" t="s">
        <v>1942</v>
      </c>
      <c r="C495" s="106">
        <f t="shared" si="7"/>
        <v>1306111691</v>
      </c>
      <c r="D495" s="106" t="s">
        <v>1943</v>
      </c>
      <c r="E495" s="107">
        <v>0</v>
      </c>
      <c r="F495" s="107">
        <v>0</v>
      </c>
      <c r="G495" s="107">
        <v>1172480</v>
      </c>
      <c r="H495" s="107">
        <v>1172480</v>
      </c>
      <c r="I495" s="107">
        <v>0</v>
      </c>
      <c r="J495" s="107">
        <v>0</v>
      </c>
    </row>
    <row r="496" spans="1:10">
      <c r="A496" s="106" t="s">
        <v>1944</v>
      </c>
      <c r="B496" s="106" t="s">
        <v>1945</v>
      </c>
      <c r="C496" s="106">
        <f t="shared" si="7"/>
        <v>1306111692</v>
      </c>
      <c r="D496" s="106" t="s">
        <v>1946</v>
      </c>
      <c r="E496" s="107">
        <v>0</v>
      </c>
      <c r="F496" s="107">
        <v>0</v>
      </c>
      <c r="G496" s="107">
        <v>9747726</v>
      </c>
      <c r="H496" s="107">
        <v>9747726</v>
      </c>
      <c r="I496" s="107">
        <v>0</v>
      </c>
      <c r="J496" s="107">
        <v>0</v>
      </c>
    </row>
    <row r="497" spans="1:10">
      <c r="A497" s="106" t="s">
        <v>1947</v>
      </c>
      <c r="B497" s="106" t="s">
        <v>1948</v>
      </c>
      <c r="C497" s="106">
        <f t="shared" si="7"/>
        <v>1306111693</v>
      </c>
      <c r="D497" s="106" t="s">
        <v>1323</v>
      </c>
      <c r="E497" s="107">
        <v>0</v>
      </c>
      <c r="F497" s="107">
        <v>0</v>
      </c>
      <c r="G497" s="107">
        <v>2709297</v>
      </c>
      <c r="H497" s="107">
        <v>2656406</v>
      </c>
      <c r="I497" s="107">
        <v>52891</v>
      </c>
      <c r="J497" s="107">
        <v>0</v>
      </c>
    </row>
    <row r="498" spans="1:10">
      <c r="A498" s="106" t="s">
        <v>1949</v>
      </c>
      <c r="B498" s="106" t="s">
        <v>1950</v>
      </c>
      <c r="C498" s="106">
        <f t="shared" si="7"/>
        <v>1306111694</v>
      </c>
      <c r="D498" s="106" t="s">
        <v>1951</v>
      </c>
      <c r="E498" s="107">
        <v>0</v>
      </c>
      <c r="F498" s="107">
        <v>0</v>
      </c>
      <c r="G498" s="107">
        <v>5265106</v>
      </c>
      <c r="H498" s="107">
        <v>5265106</v>
      </c>
      <c r="I498" s="107">
        <v>0</v>
      </c>
      <c r="J498" s="107">
        <v>0</v>
      </c>
    </row>
    <row r="499" spans="1:10">
      <c r="A499" s="106" t="s">
        <v>1952</v>
      </c>
      <c r="B499" s="106" t="s">
        <v>1953</v>
      </c>
      <c r="C499" s="106">
        <f t="shared" si="7"/>
        <v>1306111695</v>
      </c>
      <c r="D499" s="106" t="s">
        <v>1954</v>
      </c>
      <c r="E499" s="107">
        <v>0</v>
      </c>
      <c r="F499" s="107">
        <v>0</v>
      </c>
      <c r="G499" s="107">
        <v>7840174</v>
      </c>
      <c r="H499" s="107">
        <v>7840174</v>
      </c>
      <c r="I499" s="107">
        <v>0</v>
      </c>
      <c r="J499" s="107">
        <v>0</v>
      </c>
    </row>
    <row r="500" spans="1:10">
      <c r="A500" s="106" t="s">
        <v>1955</v>
      </c>
      <c r="B500" s="106" t="s">
        <v>1956</v>
      </c>
      <c r="C500" s="106">
        <f t="shared" si="7"/>
        <v>1306111696</v>
      </c>
      <c r="D500" s="106" t="s">
        <v>1900</v>
      </c>
      <c r="E500" s="107">
        <v>0</v>
      </c>
      <c r="F500" s="107">
        <v>0</v>
      </c>
      <c r="G500" s="107">
        <v>3795375</v>
      </c>
      <c r="H500" s="107">
        <v>3795375</v>
      </c>
      <c r="I500" s="107">
        <v>0</v>
      </c>
      <c r="J500" s="107">
        <v>0</v>
      </c>
    </row>
    <row r="501" spans="1:10">
      <c r="A501" s="106" t="s">
        <v>1957</v>
      </c>
      <c r="B501" s="106" t="s">
        <v>1958</v>
      </c>
      <c r="C501" s="106">
        <f t="shared" si="7"/>
        <v>1306111698</v>
      </c>
      <c r="D501" s="106" t="s">
        <v>1959</v>
      </c>
      <c r="E501" s="107">
        <v>0</v>
      </c>
      <c r="F501" s="107">
        <v>0</v>
      </c>
      <c r="G501" s="107">
        <v>3298365</v>
      </c>
      <c r="H501" s="107">
        <v>3779418</v>
      </c>
      <c r="I501" s="107">
        <v>0</v>
      </c>
      <c r="J501" s="107">
        <v>481053</v>
      </c>
    </row>
    <row r="502" spans="1:10">
      <c r="A502" s="106" t="s">
        <v>1960</v>
      </c>
      <c r="B502" s="106" t="s">
        <v>1961</v>
      </c>
      <c r="C502" s="106">
        <f t="shared" si="7"/>
        <v>1306111699</v>
      </c>
      <c r="D502" s="106" t="s">
        <v>1962</v>
      </c>
      <c r="E502" s="107">
        <v>0</v>
      </c>
      <c r="F502" s="107">
        <v>0</v>
      </c>
      <c r="G502" s="107">
        <v>4301854</v>
      </c>
      <c r="H502" s="107">
        <v>4086924</v>
      </c>
      <c r="I502" s="107">
        <v>214930</v>
      </c>
      <c r="J502" s="107">
        <v>0</v>
      </c>
    </row>
    <row r="503" spans="1:10">
      <c r="A503" s="106" t="s">
        <v>1963</v>
      </c>
      <c r="B503" s="106" t="s">
        <v>1964</v>
      </c>
      <c r="C503" s="106">
        <f t="shared" si="7"/>
        <v>1306111700</v>
      </c>
      <c r="D503" s="106" t="s">
        <v>1965</v>
      </c>
      <c r="E503" s="107">
        <v>0</v>
      </c>
      <c r="F503" s="107">
        <v>0</v>
      </c>
      <c r="G503" s="107">
        <v>3027143</v>
      </c>
      <c r="H503" s="107">
        <v>3111568</v>
      </c>
      <c r="I503" s="107">
        <v>0</v>
      </c>
      <c r="J503" s="107">
        <v>84425</v>
      </c>
    </row>
    <row r="504" spans="1:10">
      <c r="A504" s="106" t="s">
        <v>1966</v>
      </c>
      <c r="B504" s="106" t="s">
        <v>1967</v>
      </c>
      <c r="C504" s="106">
        <f t="shared" si="7"/>
        <v>1306111701</v>
      </c>
      <c r="D504" s="106" t="s">
        <v>1968</v>
      </c>
      <c r="E504" s="107">
        <v>0</v>
      </c>
      <c r="F504" s="107">
        <v>0</v>
      </c>
      <c r="G504" s="107">
        <v>2374015</v>
      </c>
      <c r="H504" s="107">
        <v>2374015</v>
      </c>
      <c r="I504" s="107">
        <v>0</v>
      </c>
      <c r="J504" s="107">
        <v>0</v>
      </c>
    </row>
    <row r="505" spans="1:10">
      <c r="A505" s="106" t="s">
        <v>1969</v>
      </c>
      <c r="B505" s="106" t="s">
        <v>1970</v>
      </c>
      <c r="C505" s="106">
        <f t="shared" si="7"/>
        <v>1306111702</v>
      </c>
      <c r="D505" s="106" t="s">
        <v>1971</v>
      </c>
      <c r="E505" s="107">
        <v>0</v>
      </c>
      <c r="F505" s="107">
        <v>0</v>
      </c>
      <c r="G505" s="107">
        <v>6706789</v>
      </c>
      <c r="H505" s="107">
        <v>6646342</v>
      </c>
      <c r="I505" s="107">
        <v>60447</v>
      </c>
      <c r="J505" s="107">
        <v>0</v>
      </c>
    </row>
    <row r="506" spans="1:10">
      <c r="A506" s="106" t="s">
        <v>1972</v>
      </c>
      <c r="B506" s="106" t="s">
        <v>1973</v>
      </c>
      <c r="C506" s="106">
        <f t="shared" si="7"/>
        <v>1306111703</v>
      </c>
      <c r="D506" s="106" t="s">
        <v>1974</v>
      </c>
      <c r="E506" s="107">
        <v>0</v>
      </c>
      <c r="F506" s="107">
        <v>0</v>
      </c>
      <c r="G506" s="107">
        <v>5466267</v>
      </c>
      <c r="H506" s="107">
        <v>5466267</v>
      </c>
      <c r="I506" s="107">
        <v>0</v>
      </c>
      <c r="J506" s="107">
        <v>0</v>
      </c>
    </row>
    <row r="507" spans="1:10">
      <c r="A507" s="106" t="s">
        <v>1975</v>
      </c>
      <c r="B507" s="106" t="s">
        <v>1976</v>
      </c>
      <c r="C507" s="106">
        <f t="shared" si="7"/>
        <v>1306111704</v>
      </c>
      <c r="D507" s="106" t="s">
        <v>1977</v>
      </c>
      <c r="E507" s="107">
        <v>0</v>
      </c>
      <c r="F507" s="107">
        <v>0</v>
      </c>
      <c r="G507" s="107">
        <v>2814340</v>
      </c>
      <c r="H507" s="107">
        <v>2738781</v>
      </c>
      <c r="I507" s="107">
        <v>75559</v>
      </c>
      <c r="J507" s="107">
        <v>0</v>
      </c>
    </row>
    <row r="508" spans="1:10">
      <c r="A508" s="106" t="s">
        <v>1978</v>
      </c>
      <c r="B508" s="106" t="s">
        <v>1979</v>
      </c>
      <c r="C508" s="106">
        <f t="shared" si="7"/>
        <v>1306111705</v>
      </c>
      <c r="D508" s="106" t="s">
        <v>1928</v>
      </c>
      <c r="E508" s="107">
        <v>0</v>
      </c>
      <c r="F508" s="107">
        <v>0</v>
      </c>
      <c r="G508" s="107">
        <v>12817485</v>
      </c>
      <c r="H508" s="107">
        <v>12817485</v>
      </c>
      <c r="I508" s="107">
        <v>0</v>
      </c>
      <c r="J508" s="107">
        <v>0</v>
      </c>
    </row>
    <row r="509" spans="1:10">
      <c r="A509" s="106" t="s">
        <v>1980</v>
      </c>
      <c r="B509" s="106" t="s">
        <v>1981</v>
      </c>
      <c r="C509" s="106">
        <f t="shared" si="7"/>
        <v>1306111706</v>
      </c>
      <c r="D509" s="106" t="s">
        <v>1982</v>
      </c>
      <c r="E509" s="107">
        <v>0</v>
      </c>
      <c r="F509" s="107">
        <v>0</v>
      </c>
      <c r="G509" s="107">
        <v>8864594</v>
      </c>
      <c r="H509" s="107">
        <v>8348368</v>
      </c>
      <c r="I509" s="107">
        <v>516226</v>
      </c>
      <c r="J509" s="107">
        <v>0</v>
      </c>
    </row>
    <row r="510" spans="1:10">
      <c r="A510" s="106" t="s">
        <v>1983</v>
      </c>
      <c r="B510" s="106" t="s">
        <v>1984</v>
      </c>
      <c r="C510" s="106">
        <f t="shared" si="7"/>
        <v>1306111707</v>
      </c>
      <c r="D510" s="106" t="s">
        <v>1985</v>
      </c>
      <c r="E510" s="107">
        <v>0</v>
      </c>
      <c r="F510" s="107">
        <v>0</v>
      </c>
      <c r="G510" s="107">
        <v>4605539</v>
      </c>
      <c r="H510" s="107">
        <v>4605539</v>
      </c>
      <c r="I510" s="107">
        <v>0</v>
      </c>
      <c r="J510" s="107">
        <v>0</v>
      </c>
    </row>
    <row r="511" spans="1:10">
      <c r="A511" s="106" t="s">
        <v>1986</v>
      </c>
      <c r="B511" s="106" t="s">
        <v>1987</v>
      </c>
      <c r="C511" s="106">
        <f t="shared" si="7"/>
        <v>1306111708</v>
      </c>
      <c r="D511" s="106" t="s">
        <v>1988</v>
      </c>
      <c r="E511" s="107">
        <v>0</v>
      </c>
      <c r="F511" s="107">
        <v>0</v>
      </c>
      <c r="G511" s="107">
        <v>4389114</v>
      </c>
      <c r="H511" s="107">
        <v>4213379</v>
      </c>
      <c r="I511" s="107">
        <v>175735</v>
      </c>
      <c r="J511" s="107">
        <v>0</v>
      </c>
    </row>
    <row r="512" spans="1:10">
      <c r="A512" s="106" t="s">
        <v>1989</v>
      </c>
      <c r="B512" s="106" t="s">
        <v>1990</v>
      </c>
      <c r="C512" s="106">
        <f t="shared" si="7"/>
        <v>1306111709</v>
      </c>
      <c r="D512" s="106" t="s">
        <v>1991</v>
      </c>
      <c r="E512" s="107">
        <v>0</v>
      </c>
      <c r="F512" s="107">
        <v>0</v>
      </c>
      <c r="G512" s="107">
        <v>5400376</v>
      </c>
      <c r="H512" s="107">
        <v>5400376</v>
      </c>
      <c r="I512" s="107">
        <v>0</v>
      </c>
      <c r="J512" s="107">
        <v>0</v>
      </c>
    </row>
    <row r="513" spans="1:10">
      <c r="A513" s="106" t="s">
        <v>1992</v>
      </c>
      <c r="B513" s="106" t="s">
        <v>1993</v>
      </c>
      <c r="C513" s="106">
        <f t="shared" si="7"/>
        <v>1306111710</v>
      </c>
      <c r="D513" s="106" t="s">
        <v>1994</v>
      </c>
      <c r="E513" s="107">
        <v>0</v>
      </c>
      <c r="F513" s="107">
        <v>0</v>
      </c>
      <c r="G513" s="107">
        <v>8236085</v>
      </c>
      <c r="H513" s="107">
        <v>8236085</v>
      </c>
      <c r="I513" s="107">
        <v>0</v>
      </c>
      <c r="J513" s="107">
        <v>0</v>
      </c>
    </row>
    <row r="514" spans="1:10">
      <c r="A514" s="106" t="s">
        <v>1995</v>
      </c>
      <c r="B514" s="106" t="s">
        <v>1996</v>
      </c>
      <c r="C514" s="106">
        <f t="shared" si="7"/>
        <v>1306111711</v>
      </c>
      <c r="D514" s="106" t="s">
        <v>1997</v>
      </c>
      <c r="E514" s="107">
        <v>0</v>
      </c>
      <c r="F514" s="107">
        <v>0</v>
      </c>
      <c r="G514" s="107">
        <v>8480411</v>
      </c>
      <c r="H514" s="107">
        <v>8480411</v>
      </c>
      <c r="I514" s="107">
        <v>0</v>
      </c>
      <c r="J514" s="107">
        <v>0</v>
      </c>
    </row>
    <row r="515" spans="1:10">
      <c r="A515" s="106" t="s">
        <v>1998</v>
      </c>
      <c r="B515" s="106" t="s">
        <v>1999</v>
      </c>
      <c r="C515" s="106">
        <f t="shared" si="7"/>
        <v>1306111712</v>
      </c>
      <c r="D515" s="106" t="s">
        <v>2000</v>
      </c>
      <c r="E515" s="107">
        <v>0</v>
      </c>
      <c r="F515" s="107">
        <v>0</v>
      </c>
      <c r="G515" s="107">
        <v>13671314</v>
      </c>
      <c r="H515" s="107">
        <v>13668830</v>
      </c>
      <c r="I515" s="107">
        <v>2484</v>
      </c>
      <c r="J515" s="107">
        <v>0</v>
      </c>
    </row>
    <row r="516" spans="1:10">
      <c r="A516" s="106" t="s">
        <v>2001</v>
      </c>
      <c r="B516" s="106" t="s">
        <v>2002</v>
      </c>
      <c r="C516" s="106">
        <f t="shared" si="7"/>
        <v>1306111713</v>
      </c>
      <c r="D516" s="106" t="s">
        <v>2003</v>
      </c>
      <c r="E516" s="107">
        <v>0</v>
      </c>
      <c r="F516" s="107">
        <v>0</v>
      </c>
      <c r="G516" s="107">
        <v>2957282</v>
      </c>
      <c r="H516" s="107">
        <v>2957282</v>
      </c>
      <c r="I516" s="107">
        <v>0</v>
      </c>
      <c r="J516" s="107">
        <v>0</v>
      </c>
    </row>
    <row r="517" spans="1:10">
      <c r="A517" s="106" t="s">
        <v>2004</v>
      </c>
      <c r="B517" s="106" t="s">
        <v>2005</v>
      </c>
      <c r="C517" s="106">
        <f t="shared" si="7"/>
        <v>1306111714</v>
      </c>
      <c r="D517" s="106" t="s">
        <v>2006</v>
      </c>
      <c r="E517" s="107">
        <v>0</v>
      </c>
      <c r="F517" s="107">
        <v>0</v>
      </c>
      <c r="G517" s="107">
        <v>8138635</v>
      </c>
      <c r="H517" s="107">
        <v>8138635</v>
      </c>
      <c r="I517" s="107">
        <v>0</v>
      </c>
      <c r="J517" s="107">
        <v>0</v>
      </c>
    </row>
    <row r="518" spans="1:10">
      <c r="A518" s="106" t="s">
        <v>2007</v>
      </c>
      <c r="B518" s="106" t="s">
        <v>2008</v>
      </c>
      <c r="C518" s="106">
        <f t="shared" si="7"/>
        <v>1306111715</v>
      </c>
      <c r="D518" s="106" t="s">
        <v>2009</v>
      </c>
      <c r="E518" s="107">
        <v>0</v>
      </c>
      <c r="F518" s="107">
        <v>0</v>
      </c>
      <c r="G518" s="107">
        <v>13824384</v>
      </c>
      <c r="H518" s="107">
        <v>13824384</v>
      </c>
      <c r="I518" s="107">
        <v>0</v>
      </c>
      <c r="J518" s="107">
        <v>0</v>
      </c>
    </row>
    <row r="519" spans="1:10">
      <c r="A519" s="106" t="s">
        <v>2010</v>
      </c>
      <c r="B519" s="106" t="s">
        <v>2011</v>
      </c>
      <c r="C519" s="106">
        <f t="shared" si="7"/>
        <v>1306111716</v>
      </c>
      <c r="D519" s="106" t="s">
        <v>2012</v>
      </c>
      <c r="E519" s="107">
        <v>0</v>
      </c>
      <c r="F519" s="107">
        <v>0</v>
      </c>
      <c r="G519" s="107">
        <v>6672112</v>
      </c>
      <c r="H519" s="107">
        <v>6507343</v>
      </c>
      <c r="I519" s="107">
        <v>164769</v>
      </c>
      <c r="J519" s="107">
        <v>0</v>
      </c>
    </row>
    <row r="520" spans="1:10">
      <c r="A520" s="106" t="s">
        <v>2013</v>
      </c>
      <c r="B520" s="106" t="s">
        <v>2014</v>
      </c>
      <c r="C520" s="106">
        <f t="shared" si="7"/>
        <v>1306111717</v>
      </c>
      <c r="D520" s="106" t="s">
        <v>2015</v>
      </c>
      <c r="E520" s="107">
        <v>0</v>
      </c>
      <c r="F520" s="107">
        <v>0</v>
      </c>
      <c r="G520" s="107">
        <v>9309846</v>
      </c>
      <c r="H520" s="107">
        <v>9057350</v>
      </c>
      <c r="I520" s="107">
        <v>252496</v>
      </c>
      <c r="J520" s="107">
        <v>0</v>
      </c>
    </row>
    <row r="521" spans="1:10">
      <c r="A521" s="106" t="s">
        <v>464</v>
      </c>
      <c r="B521" s="106" t="s">
        <v>2016</v>
      </c>
      <c r="C521" s="106">
        <f t="shared" si="7"/>
        <v>1306111718</v>
      </c>
      <c r="D521" s="106" t="s">
        <v>2017</v>
      </c>
      <c r="E521" s="107">
        <v>0</v>
      </c>
      <c r="F521" s="107">
        <v>0</v>
      </c>
      <c r="G521" s="107">
        <v>249632</v>
      </c>
      <c r="H521" s="107">
        <v>249632</v>
      </c>
      <c r="I521" s="107">
        <v>0</v>
      </c>
      <c r="J521" s="107">
        <v>0</v>
      </c>
    </row>
    <row r="522" spans="1:10">
      <c r="A522" s="106" t="s">
        <v>2018</v>
      </c>
      <c r="B522" s="106" t="s">
        <v>2019</v>
      </c>
      <c r="C522" s="106">
        <f t="shared" si="7"/>
        <v>1306111719</v>
      </c>
      <c r="D522" s="106" t="s">
        <v>2020</v>
      </c>
      <c r="E522" s="107">
        <v>0</v>
      </c>
      <c r="F522" s="107">
        <v>0</v>
      </c>
      <c r="G522" s="107">
        <v>6547023</v>
      </c>
      <c r="H522" s="107">
        <v>7201525</v>
      </c>
      <c r="I522" s="107">
        <v>0</v>
      </c>
      <c r="J522" s="107">
        <v>654502</v>
      </c>
    </row>
    <row r="523" spans="1:10">
      <c r="A523" s="106" t="s">
        <v>2021</v>
      </c>
      <c r="B523" s="106" t="s">
        <v>2022</v>
      </c>
      <c r="C523" s="106">
        <f t="shared" si="7"/>
        <v>1306111721</v>
      </c>
      <c r="D523" s="106" t="s">
        <v>2023</v>
      </c>
      <c r="E523" s="107">
        <v>0</v>
      </c>
      <c r="F523" s="107">
        <v>0</v>
      </c>
      <c r="G523" s="107">
        <v>11778378</v>
      </c>
      <c r="H523" s="107">
        <v>11514916</v>
      </c>
      <c r="I523" s="107">
        <v>263462</v>
      </c>
      <c r="J523" s="107">
        <v>0</v>
      </c>
    </row>
    <row r="524" spans="1:10">
      <c r="A524" s="106" t="s">
        <v>2024</v>
      </c>
      <c r="B524" s="106" t="s">
        <v>2025</v>
      </c>
      <c r="C524" s="106">
        <f t="shared" si="7"/>
        <v>1306111722</v>
      </c>
      <c r="D524" s="106" t="s">
        <v>2026</v>
      </c>
      <c r="E524" s="107">
        <v>0</v>
      </c>
      <c r="F524" s="107">
        <v>0</v>
      </c>
      <c r="G524" s="107">
        <v>2814871</v>
      </c>
      <c r="H524" s="107">
        <v>2446828</v>
      </c>
      <c r="I524" s="107">
        <v>368043</v>
      </c>
      <c r="J524" s="107">
        <v>0</v>
      </c>
    </row>
    <row r="525" spans="1:10">
      <c r="A525" s="106" t="s">
        <v>2027</v>
      </c>
      <c r="B525" s="106" t="s">
        <v>2028</v>
      </c>
      <c r="C525" s="106">
        <f t="shared" ref="C525:C551" si="8">VALUE(B525)</f>
        <v>1306111723</v>
      </c>
      <c r="D525" s="106" t="s">
        <v>2029</v>
      </c>
      <c r="E525" s="107">
        <v>0</v>
      </c>
      <c r="F525" s="107">
        <v>0</v>
      </c>
      <c r="G525" s="107">
        <v>9595669</v>
      </c>
      <c r="H525" s="107">
        <v>9595669</v>
      </c>
      <c r="I525" s="107">
        <v>0</v>
      </c>
      <c r="J525" s="107">
        <v>0</v>
      </c>
    </row>
    <row r="526" spans="1:10">
      <c r="A526" s="106" t="s">
        <v>2030</v>
      </c>
      <c r="B526" s="106" t="s">
        <v>2031</v>
      </c>
      <c r="C526" s="106">
        <f t="shared" si="8"/>
        <v>1306111724</v>
      </c>
      <c r="D526" s="106" t="s">
        <v>2032</v>
      </c>
      <c r="E526" s="107">
        <v>0</v>
      </c>
      <c r="F526" s="107">
        <v>0</v>
      </c>
      <c r="G526" s="107">
        <v>6203788</v>
      </c>
      <c r="H526" s="107">
        <v>6065782</v>
      </c>
      <c r="I526" s="107">
        <v>138006</v>
      </c>
      <c r="J526" s="107">
        <v>0</v>
      </c>
    </row>
    <row r="527" spans="1:10">
      <c r="A527" s="106" t="s">
        <v>355</v>
      </c>
      <c r="B527" s="106" t="s">
        <v>2033</v>
      </c>
      <c r="C527" s="106">
        <f t="shared" si="8"/>
        <v>1306111737</v>
      </c>
      <c r="D527" s="106" t="s">
        <v>2034</v>
      </c>
      <c r="E527" s="107">
        <v>0</v>
      </c>
      <c r="F527" s="107">
        <v>0</v>
      </c>
      <c r="G527" s="107">
        <v>24307898</v>
      </c>
      <c r="H527" s="107">
        <v>24077334</v>
      </c>
      <c r="I527" s="107">
        <v>230564</v>
      </c>
      <c r="J527" s="107">
        <v>0</v>
      </c>
    </row>
    <row r="528" spans="1:10">
      <c r="A528" s="106" t="s">
        <v>2035</v>
      </c>
      <c r="B528" s="106" t="s">
        <v>2036</v>
      </c>
      <c r="C528" s="106">
        <f t="shared" si="8"/>
        <v>1306111747</v>
      </c>
      <c r="D528" s="106" t="s">
        <v>2037</v>
      </c>
      <c r="E528" s="107">
        <v>0</v>
      </c>
      <c r="F528" s="107">
        <v>0</v>
      </c>
      <c r="G528" s="107">
        <v>46325695</v>
      </c>
      <c r="H528" s="107">
        <v>46325696</v>
      </c>
      <c r="I528" s="107">
        <v>0</v>
      </c>
      <c r="J528" s="107">
        <v>1</v>
      </c>
    </row>
    <row r="529" spans="1:10">
      <c r="A529" s="106" t="s">
        <v>2038</v>
      </c>
      <c r="B529" s="106" t="s">
        <v>2039</v>
      </c>
      <c r="C529" s="106">
        <f t="shared" si="8"/>
        <v>1306111750</v>
      </c>
      <c r="D529" s="106" t="s">
        <v>2040</v>
      </c>
      <c r="E529" s="107">
        <v>0</v>
      </c>
      <c r="F529" s="107">
        <v>0</v>
      </c>
      <c r="G529" s="107">
        <v>15445644</v>
      </c>
      <c r="H529" s="107">
        <v>15445644</v>
      </c>
      <c r="I529" s="107">
        <v>0</v>
      </c>
      <c r="J529" s="107">
        <v>0</v>
      </c>
    </row>
    <row r="530" spans="1:10">
      <c r="A530" s="106" t="s">
        <v>438</v>
      </c>
      <c r="B530" s="106" t="s">
        <v>2041</v>
      </c>
      <c r="C530" s="106">
        <f t="shared" si="8"/>
        <v>1306111753</v>
      </c>
      <c r="D530" s="106" t="s">
        <v>2042</v>
      </c>
      <c r="E530" s="107">
        <v>0</v>
      </c>
      <c r="F530" s="107">
        <v>0</v>
      </c>
      <c r="G530" s="107">
        <v>16054410</v>
      </c>
      <c r="H530" s="107">
        <v>15834811</v>
      </c>
      <c r="I530" s="107">
        <v>219599</v>
      </c>
      <c r="J530" s="107">
        <v>0</v>
      </c>
    </row>
    <row r="531" spans="1:10">
      <c r="A531" s="106" t="s">
        <v>2043</v>
      </c>
      <c r="B531" s="106" t="s">
        <v>2044</v>
      </c>
      <c r="C531" s="106">
        <f t="shared" si="8"/>
        <v>1306111757</v>
      </c>
      <c r="D531" s="106" t="s">
        <v>2043</v>
      </c>
      <c r="E531" s="107">
        <v>0</v>
      </c>
      <c r="F531" s="107">
        <v>0</v>
      </c>
      <c r="G531" s="107">
        <v>11365200</v>
      </c>
      <c r="H531" s="107">
        <v>10692000</v>
      </c>
      <c r="I531" s="107">
        <v>673200</v>
      </c>
      <c r="J531" s="107">
        <v>0</v>
      </c>
    </row>
    <row r="532" spans="1:10">
      <c r="A532" s="106" t="s">
        <v>2043</v>
      </c>
      <c r="B532" s="106" t="s">
        <v>2045</v>
      </c>
      <c r="C532" s="106">
        <f t="shared" si="8"/>
        <v>1306111758</v>
      </c>
      <c r="D532" s="106" t="s">
        <v>2043</v>
      </c>
      <c r="E532" s="107">
        <v>0</v>
      </c>
      <c r="F532" s="107">
        <v>0</v>
      </c>
      <c r="G532" s="107">
        <v>2930400</v>
      </c>
      <c r="H532" s="107">
        <v>2415600</v>
      </c>
      <c r="I532" s="107">
        <v>514800</v>
      </c>
      <c r="J532" s="107">
        <v>0</v>
      </c>
    </row>
    <row r="533" spans="1:10">
      <c r="A533" s="106" t="s">
        <v>2043</v>
      </c>
      <c r="B533" s="106" t="s">
        <v>2046</v>
      </c>
      <c r="C533" s="106">
        <f t="shared" si="8"/>
        <v>1306111761</v>
      </c>
      <c r="D533" s="106" t="s">
        <v>2043</v>
      </c>
      <c r="E533" s="107">
        <v>0</v>
      </c>
      <c r="F533" s="107">
        <v>0</v>
      </c>
      <c r="G533" s="107">
        <v>9187200</v>
      </c>
      <c r="H533" s="107">
        <v>1267200</v>
      </c>
      <c r="I533" s="107">
        <v>7920000</v>
      </c>
      <c r="J533" s="107">
        <v>0</v>
      </c>
    </row>
    <row r="534" spans="1:10">
      <c r="A534" s="106" t="s">
        <v>2047</v>
      </c>
      <c r="B534" s="106" t="s">
        <v>2048</v>
      </c>
      <c r="C534" s="106">
        <f t="shared" si="8"/>
        <v>1306111768</v>
      </c>
      <c r="D534" s="106" t="s">
        <v>2049</v>
      </c>
      <c r="E534" s="107">
        <v>0</v>
      </c>
      <c r="F534" s="107">
        <v>0</v>
      </c>
      <c r="G534" s="107">
        <v>2880000</v>
      </c>
      <c r="H534" s="107">
        <v>2880000</v>
      </c>
      <c r="I534" s="107">
        <v>0</v>
      </c>
      <c r="J534" s="107">
        <v>0</v>
      </c>
    </row>
    <row r="535" spans="1:10">
      <c r="A535" s="106" t="s">
        <v>437</v>
      </c>
      <c r="B535" s="106" t="s">
        <v>2050</v>
      </c>
      <c r="C535" s="106">
        <f t="shared" si="8"/>
        <v>1306111772</v>
      </c>
      <c r="D535" s="106" t="s">
        <v>2042</v>
      </c>
      <c r="E535" s="107">
        <v>0</v>
      </c>
      <c r="F535" s="107">
        <v>0</v>
      </c>
      <c r="G535" s="107">
        <v>328194</v>
      </c>
      <c r="H535" s="107">
        <v>328194</v>
      </c>
      <c r="I535" s="107">
        <v>0</v>
      </c>
      <c r="J535" s="107">
        <v>0</v>
      </c>
    </row>
    <row r="536" spans="1:10">
      <c r="A536" s="106" t="s">
        <v>2051</v>
      </c>
      <c r="B536" s="106" t="s">
        <v>2052</v>
      </c>
      <c r="C536" s="106">
        <f t="shared" si="8"/>
        <v>1306111776</v>
      </c>
      <c r="D536" s="106" t="s">
        <v>2053</v>
      </c>
      <c r="E536" s="107">
        <v>0</v>
      </c>
      <c r="F536" s="107">
        <v>0</v>
      </c>
      <c r="G536" s="107">
        <v>7507579</v>
      </c>
      <c r="H536" s="107">
        <v>7507579</v>
      </c>
      <c r="I536" s="107">
        <v>0</v>
      </c>
      <c r="J536" s="107">
        <v>0</v>
      </c>
    </row>
    <row r="537" spans="1:10">
      <c r="A537" s="106" t="s">
        <v>2054</v>
      </c>
      <c r="B537" s="106" t="s">
        <v>2055</v>
      </c>
      <c r="C537" s="106">
        <f t="shared" si="8"/>
        <v>1306111786</v>
      </c>
      <c r="D537" s="106" t="s">
        <v>2056</v>
      </c>
      <c r="E537" s="107">
        <v>0</v>
      </c>
      <c r="F537" s="107">
        <v>0</v>
      </c>
      <c r="G537" s="107">
        <v>6256485</v>
      </c>
      <c r="H537" s="107">
        <v>5901190</v>
      </c>
      <c r="I537" s="107">
        <v>355295</v>
      </c>
      <c r="J537" s="107">
        <v>0</v>
      </c>
    </row>
    <row r="538" spans="1:10">
      <c r="A538" s="106" t="s">
        <v>2057</v>
      </c>
      <c r="B538" s="106" t="s">
        <v>2058</v>
      </c>
      <c r="C538" s="106">
        <f t="shared" si="8"/>
        <v>1306111787</v>
      </c>
      <c r="D538" s="106" t="s">
        <v>2059</v>
      </c>
      <c r="E538" s="107">
        <v>0</v>
      </c>
      <c r="F538" s="107">
        <v>0</v>
      </c>
      <c r="G538" s="107">
        <v>56207647</v>
      </c>
      <c r="H538" s="107">
        <v>53568314</v>
      </c>
      <c r="I538" s="107">
        <v>2639333</v>
      </c>
      <c r="J538" s="107">
        <v>0</v>
      </c>
    </row>
    <row r="539" spans="1:10">
      <c r="A539" s="106" t="s">
        <v>2060</v>
      </c>
      <c r="B539" s="106" t="s">
        <v>2061</v>
      </c>
      <c r="C539" s="106">
        <f t="shared" si="8"/>
        <v>1306111790</v>
      </c>
      <c r="D539" s="106" t="s">
        <v>2062</v>
      </c>
      <c r="E539" s="107">
        <v>0</v>
      </c>
      <c r="F539" s="107">
        <v>0</v>
      </c>
      <c r="G539" s="107">
        <v>33046464</v>
      </c>
      <c r="H539" s="107">
        <v>33046464</v>
      </c>
      <c r="I539" s="107">
        <v>0</v>
      </c>
      <c r="J539" s="107">
        <v>0</v>
      </c>
    </row>
    <row r="540" spans="1:10">
      <c r="A540" s="106" t="s">
        <v>2063</v>
      </c>
      <c r="B540" s="106" t="s">
        <v>2064</v>
      </c>
      <c r="C540" s="106">
        <f t="shared" si="8"/>
        <v>1306111798</v>
      </c>
      <c r="D540" s="106" t="s">
        <v>2065</v>
      </c>
      <c r="E540" s="107">
        <v>0</v>
      </c>
      <c r="F540" s="107">
        <v>0</v>
      </c>
      <c r="G540" s="107">
        <v>72140469</v>
      </c>
      <c r="H540" s="107">
        <v>72140552</v>
      </c>
      <c r="I540" s="107">
        <v>0</v>
      </c>
      <c r="J540" s="107">
        <v>83</v>
      </c>
    </row>
    <row r="541" spans="1:10">
      <c r="A541" s="106" t="s">
        <v>929</v>
      </c>
      <c r="B541" s="106" t="s">
        <v>2066</v>
      </c>
      <c r="C541" s="106">
        <f t="shared" si="8"/>
        <v>1306111803</v>
      </c>
      <c r="D541" s="106" t="s">
        <v>857</v>
      </c>
      <c r="E541" s="107">
        <v>0</v>
      </c>
      <c r="F541" s="107">
        <v>0</v>
      </c>
      <c r="G541" s="107">
        <v>45335</v>
      </c>
      <c r="H541" s="107">
        <v>0</v>
      </c>
      <c r="I541" s="107">
        <v>45335</v>
      </c>
      <c r="J541" s="107">
        <v>0</v>
      </c>
    </row>
    <row r="542" spans="1:10">
      <c r="A542" s="106" t="s">
        <v>2067</v>
      </c>
      <c r="B542" s="106" t="s">
        <v>2068</v>
      </c>
      <c r="C542" s="106">
        <f t="shared" si="8"/>
        <v>1306111806</v>
      </c>
      <c r="D542" s="106" t="s">
        <v>2069</v>
      </c>
      <c r="E542" s="107">
        <v>0</v>
      </c>
      <c r="F542" s="107">
        <v>0</v>
      </c>
      <c r="G542" s="107">
        <v>31139051</v>
      </c>
      <c r="H542" s="107">
        <v>31139109</v>
      </c>
      <c r="I542" s="107">
        <v>0</v>
      </c>
      <c r="J542" s="107">
        <v>58</v>
      </c>
    </row>
    <row r="543" spans="1:10">
      <c r="A543" s="106" t="s">
        <v>2070</v>
      </c>
      <c r="B543" s="106" t="s">
        <v>2071</v>
      </c>
      <c r="C543" s="106">
        <f t="shared" si="8"/>
        <v>1306111807</v>
      </c>
      <c r="D543" s="106" t="s">
        <v>2072</v>
      </c>
      <c r="E543" s="107">
        <v>0</v>
      </c>
      <c r="F543" s="107">
        <v>0</v>
      </c>
      <c r="G543" s="107">
        <v>25428958</v>
      </c>
      <c r="H543" s="107">
        <v>25428958</v>
      </c>
      <c r="I543" s="107">
        <v>0</v>
      </c>
      <c r="J543" s="107">
        <v>0</v>
      </c>
    </row>
    <row r="544" spans="1:10">
      <c r="A544" s="106" t="s">
        <v>2073</v>
      </c>
      <c r="B544" s="106" t="s">
        <v>2074</v>
      </c>
      <c r="C544" s="106">
        <f t="shared" si="8"/>
        <v>1306111808</v>
      </c>
      <c r="D544" s="106" t="s">
        <v>2075</v>
      </c>
      <c r="E544" s="107">
        <v>0</v>
      </c>
      <c r="F544" s="107">
        <v>0</v>
      </c>
      <c r="G544" s="107">
        <v>20911638</v>
      </c>
      <c r="H544" s="107">
        <v>20911639</v>
      </c>
      <c r="I544" s="107">
        <v>0</v>
      </c>
      <c r="J544" s="107">
        <v>1</v>
      </c>
    </row>
    <row r="545" spans="1:10">
      <c r="A545" s="106" t="s">
        <v>2076</v>
      </c>
      <c r="B545" s="106" t="s">
        <v>2077</v>
      </c>
      <c r="C545" s="106">
        <f t="shared" si="8"/>
        <v>1306111809</v>
      </c>
      <c r="D545" s="106" t="s">
        <v>2078</v>
      </c>
      <c r="E545" s="107">
        <v>0</v>
      </c>
      <c r="F545" s="107">
        <v>0</v>
      </c>
      <c r="G545" s="107">
        <v>7638840</v>
      </c>
      <c r="H545" s="107">
        <v>7638840</v>
      </c>
      <c r="I545" s="107">
        <v>0</v>
      </c>
      <c r="J545" s="107">
        <v>0</v>
      </c>
    </row>
    <row r="546" spans="1:10">
      <c r="A546" s="106" t="s">
        <v>2079</v>
      </c>
      <c r="B546" s="106" t="s">
        <v>2080</v>
      </c>
      <c r="C546" s="106">
        <f t="shared" si="8"/>
        <v>1306111810</v>
      </c>
      <c r="D546" s="106" t="s">
        <v>2081</v>
      </c>
      <c r="E546" s="107">
        <v>0</v>
      </c>
      <c r="F546" s="107">
        <v>0</v>
      </c>
      <c r="G546" s="107">
        <v>7334299</v>
      </c>
      <c r="H546" s="107">
        <v>7334301</v>
      </c>
      <c r="I546" s="107">
        <v>0</v>
      </c>
      <c r="J546" s="107">
        <v>2</v>
      </c>
    </row>
    <row r="547" spans="1:10">
      <c r="A547" s="106" t="s">
        <v>2082</v>
      </c>
      <c r="B547" s="106" t="s">
        <v>2083</v>
      </c>
      <c r="C547" s="106">
        <f t="shared" si="8"/>
        <v>1306111812</v>
      </c>
      <c r="D547" s="106" t="s">
        <v>2084</v>
      </c>
      <c r="E547" s="107">
        <v>0</v>
      </c>
      <c r="F547" s="107">
        <v>0</v>
      </c>
      <c r="G547" s="107">
        <v>431427</v>
      </c>
      <c r="H547" s="107">
        <v>431427</v>
      </c>
      <c r="I547" s="107">
        <v>0</v>
      </c>
      <c r="J547" s="107">
        <v>0</v>
      </c>
    </row>
    <row r="548" spans="1:10">
      <c r="A548" s="106" t="s">
        <v>2085</v>
      </c>
      <c r="B548" s="106" t="s">
        <v>2086</v>
      </c>
      <c r="C548" s="106">
        <f t="shared" si="8"/>
        <v>1306111814</v>
      </c>
      <c r="D548" s="106" t="s">
        <v>2087</v>
      </c>
      <c r="E548" s="107">
        <v>0</v>
      </c>
      <c r="F548" s="107">
        <v>0</v>
      </c>
      <c r="G548" s="107">
        <v>7562702</v>
      </c>
      <c r="H548" s="107">
        <v>7562702</v>
      </c>
      <c r="I548" s="107">
        <v>0</v>
      </c>
      <c r="J548" s="107">
        <v>0</v>
      </c>
    </row>
    <row r="549" spans="1:10">
      <c r="A549" s="106" t="s">
        <v>2088</v>
      </c>
      <c r="B549" s="106" t="s">
        <v>2089</v>
      </c>
      <c r="C549" s="106">
        <f t="shared" si="8"/>
        <v>1306111817</v>
      </c>
      <c r="D549" s="106" t="s">
        <v>2090</v>
      </c>
      <c r="E549" s="107">
        <v>0</v>
      </c>
      <c r="F549" s="107">
        <v>0</v>
      </c>
      <c r="G549" s="107">
        <v>228404</v>
      </c>
      <c r="H549" s="107">
        <v>228402</v>
      </c>
      <c r="I549" s="107">
        <v>2</v>
      </c>
      <c r="J549" s="107">
        <v>0</v>
      </c>
    </row>
    <row r="550" spans="1:10">
      <c r="A550" s="106" t="s">
        <v>2091</v>
      </c>
      <c r="B550" s="106" t="s">
        <v>2092</v>
      </c>
      <c r="C550" s="106">
        <f t="shared" si="8"/>
        <v>1306111819</v>
      </c>
      <c r="D550" s="106" t="s">
        <v>2093</v>
      </c>
      <c r="E550" s="107">
        <v>0</v>
      </c>
      <c r="F550" s="107">
        <v>0</v>
      </c>
      <c r="G550" s="107">
        <v>304539</v>
      </c>
      <c r="H550" s="107">
        <v>304539</v>
      </c>
      <c r="I550" s="107">
        <v>0</v>
      </c>
      <c r="J550" s="107">
        <v>0</v>
      </c>
    </row>
    <row r="551" spans="1:10">
      <c r="A551" s="108" t="s">
        <v>929</v>
      </c>
      <c r="B551" s="108" t="s">
        <v>929</v>
      </c>
      <c r="C551" s="106" t="e">
        <f t="shared" si="8"/>
        <v>#VALUE!</v>
      </c>
      <c r="D551" s="108" t="s">
        <v>2094</v>
      </c>
      <c r="E551" s="109">
        <v>0</v>
      </c>
      <c r="F551" s="109">
        <v>0</v>
      </c>
      <c r="G551" s="109">
        <v>7254013148</v>
      </c>
      <c r="H551" s="109">
        <v>6934985111</v>
      </c>
      <c r="I551" s="109">
        <v>324864304</v>
      </c>
      <c r="J551" s="109">
        <v>5836267</v>
      </c>
    </row>
  </sheetData>
  <mergeCells count="2">
    <mergeCell ref="A4:J4"/>
    <mergeCell ref="A5:J5"/>
  </mergeCells>
  <printOptions horizontalCentered="1"/>
  <pageMargins left="0.5" right="0" top="0.25" bottom="1" header="0.5" footer="0.5"/>
  <pageSetup paperSize="9" orientation="landscape" verticalDpi="180"/>
  <headerFooter>
    <oddFooter>&amp;RPage: &amp;P/&amp;N</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P60"/>
  <sheetViews>
    <sheetView workbookViewId="0">
      <selection activeCell="G19" sqref="G19"/>
    </sheetView>
  </sheetViews>
  <sheetFormatPr defaultColWidth="9" defaultRowHeight="12.75"/>
  <cols>
    <col min="1" max="1" width="12.1428571428571" style="3" customWidth="1"/>
    <col min="2" max="2" width="19.8571428571429" style="3" customWidth="1"/>
    <col min="3" max="3" width="8.85714285714286" style="3" customWidth="1"/>
    <col min="4" max="4" width="7.42857142857143" style="3" customWidth="1"/>
    <col min="5" max="5" width="5.71428571428571" style="3" customWidth="1"/>
    <col min="6" max="6" width="3.28571428571429" style="3" customWidth="1"/>
    <col min="7" max="9" width="7.42857142857143" style="3" customWidth="1"/>
    <col min="10" max="10" width="8.71428571428571" style="3" customWidth="1"/>
    <col min="11" max="11" width="9.28571428571429" style="3" customWidth="1"/>
    <col min="12" max="12" width="7.85714285714286" style="3" customWidth="1"/>
    <col min="13" max="14" width="10.1428571428571" style="3" customWidth="1"/>
    <col min="15" max="15" width="12.2857142857143" style="3" customWidth="1"/>
    <col min="16" max="16" width="14.7142857142857" style="3" customWidth="1"/>
    <col min="17" max="16384" width="9.14285714285714" style="3"/>
  </cols>
  <sheetData>
    <row r="1" ht="12" customHeight="1" spans="4:15">
      <c r="D1" s="4"/>
      <c r="E1" s="5"/>
      <c r="F1" s="5"/>
      <c r="G1" s="6"/>
      <c r="H1" s="6"/>
      <c r="I1" s="6"/>
      <c r="J1" s="6"/>
      <c r="K1" s="6"/>
      <c r="L1" s="6"/>
      <c r="M1" s="72" t="str">
        <f>O1</f>
        <v>Cong Vom D</v>
      </c>
      <c r="O1" s="73" t="s">
        <v>856</v>
      </c>
    </row>
    <row r="2" ht="12" customHeight="1" spans="15:16">
      <c r="O2" s="73" t="s">
        <v>858</v>
      </c>
      <c r="P2" s="3" t="s">
        <v>2095</v>
      </c>
    </row>
    <row r="3" ht="11.25" customHeight="1" spans="4:16">
      <c r="D3" s="7" t="s">
        <v>4</v>
      </c>
      <c r="E3" s="7"/>
      <c r="F3" s="7"/>
      <c r="G3" s="7"/>
      <c r="H3" s="7"/>
      <c r="I3" s="7"/>
      <c r="J3" s="7"/>
      <c r="K3" s="7"/>
      <c r="L3" s="7"/>
      <c r="M3" s="7"/>
      <c r="N3" s="7"/>
      <c r="O3" s="74" t="s">
        <v>856</v>
      </c>
      <c r="P3" s="74" t="s">
        <v>858</v>
      </c>
    </row>
    <row r="4" ht="9.75" customHeight="1" spans="1:16">
      <c r="A4" s="8"/>
      <c r="B4" s="8"/>
      <c r="C4" s="8"/>
      <c r="D4" s="7" t="s">
        <v>5</v>
      </c>
      <c r="E4" s="7"/>
      <c r="F4" s="7"/>
      <c r="G4" s="7"/>
      <c r="H4" s="7"/>
      <c r="I4" s="7"/>
      <c r="J4" s="7"/>
      <c r="K4" s="7"/>
      <c r="L4" s="7"/>
      <c r="M4" s="7"/>
      <c r="N4" s="7"/>
      <c r="O4" s="74" t="str">
        <f>"Cong Vom D"&amp;" HD2"</f>
        <v>Cong Vom D HD2</v>
      </c>
      <c r="P4" s="74" t="str">
        <f>"Cong Vom D"&amp;" HD2"</f>
        <v>Cong Vom D HD2</v>
      </c>
    </row>
    <row r="5" ht="11.25" customHeight="1" spans="1:12">
      <c r="A5" s="9"/>
      <c r="B5" s="9"/>
      <c r="C5" s="9"/>
      <c r="D5" s="10"/>
      <c r="E5" s="5"/>
      <c r="F5" s="5"/>
      <c r="G5" s="10"/>
      <c r="H5" s="5"/>
      <c r="I5" s="75"/>
      <c r="J5" s="10"/>
      <c r="K5" s="10"/>
      <c r="L5" s="10"/>
    </row>
    <row r="6" ht="15" customHeight="1" spans="1:14">
      <c r="A6" s="11" t="s">
        <v>6</v>
      </c>
      <c r="B6" s="11"/>
      <c r="C6" s="11"/>
      <c r="D6" s="11"/>
      <c r="E6" s="11"/>
      <c r="F6" s="11"/>
      <c r="G6" s="11"/>
      <c r="H6" s="11"/>
      <c r="I6" s="11"/>
      <c r="J6" s="11"/>
      <c r="K6" s="11"/>
      <c r="L6" s="11"/>
      <c r="M6" s="11"/>
      <c r="N6" s="11"/>
    </row>
    <row r="7" ht="0.75" customHeight="1" spans="1:12">
      <c r="A7" s="12"/>
      <c r="B7" s="12"/>
      <c r="C7" s="12"/>
      <c r="D7" s="12"/>
      <c r="E7" s="12"/>
      <c r="F7" s="12"/>
      <c r="G7" s="12"/>
      <c r="H7" s="12"/>
      <c r="I7" s="12"/>
      <c r="J7" s="12"/>
      <c r="K7" s="12"/>
      <c r="L7" s="12"/>
    </row>
    <row r="8" ht="18" customHeight="1" spans="1:14">
      <c r="A8" s="13" t="s">
        <v>7</v>
      </c>
      <c r="B8" s="14"/>
      <c r="C8" s="14" t="str">
        <f>'DB A5 manor'!C39</f>
        <v>WC 2206</v>
      </c>
      <c r="D8" s="15">
        <f>VLOOKUP(O1,'WC villa 1'!$D$7:$G$119,4,0)</f>
        <v>1407111803</v>
      </c>
      <c r="E8" s="15"/>
      <c r="F8" s="16"/>
      <c r="G8" s="17" t="str">
        <f>'DB A5 manor'!G8:N8</f>
        <v>Tiền nước tháng 06/2022 (từ 01/06/2022 đến 01/07/2022)</v>
      </c>
      <c r="H8" s="18"/>
      <c r="I8" s="18"/>
      <c r="J8" s="18"/>
      <c r="K8" s="18"/>
      <c r="L8" s="18"/>
      <c r="M8" s="18"/>
      <c r="N8" s="76"/>
    </row>
    <row r="9" ht="13.5" customHeight="1" spans="1:14">
      <c r="A9" s="19" t="s">
        <v>10</v>
      </c>
      <c r="B9" s="20"/>
      <c r="C9" s="21" t="str">
        <f>'DB A5 manor'!C9</f>
        <v>11/07/2022 -  Jul 11, 2022</v>
      </c>
      <c r="D9" s="21"/>
      <c r="E9" s="22"/>
      <c r="F9" s="23"/>
      <c r="G9" s="24" t="str">
        <f>'DB A5 manor'!G9:N9</f>
        <v>Water charge of Jun 2022 (from Jun 01, 2022 to Jul 01, 2022)</v>
      </c>
      <c r="H9" s="25"/>
      <c r="I9" s="25"/>
      <c r="J9" s="25"/>
      <c r="K9" s="25"/>
      <c r="L9" s="25"/>
      <c r="M9" s="25"/>
      <c r="N9" s="77"/>
    </row>
    <row r="10" ht="15" customHeight="1" spans="1:14">
      <c r="A10" s="19" t="s">
        <v>14</v>
      </c>
      <c r="B10" s="20"/>
      <c r="C10" s="26" t="str">
        <f>VLOOKUP(O1,'WC villa 1'!$D$7:$H$120,5,0)</f>
        <v>Công ty TNHH tập đoàn Bitexco</v>
      </c>
      <c r="D10" s="26"/>
      <c r="E10" s="26"/>
      <c r="F10" s="27"/>
      <c r="G10" s="28"/>
      <c r="H10" s="28" t="s">
        <v>15</v>
      </c>
      <c r="I10" s="28" t="s">
        <v>16</v>
      </c>
      <c r="J10" s="28" t="s">
        <v>584</v>
      </c>
      <c r="K10" s="78" t="s">
        <v>585</v>
      </c>
      <c r="L10" s="78" t="s">
        <v>65</v>
      </c>
      <c r="M10" s="78" t="s">
        <v>66</v>
      </c>
      <c r="N10" s="78" t="s">
        <v>518</v>
      </c>
    </row>
    <row r="11" ht="25.5" customHeight="1" spans="1:14">
      <c r="A11" s="19" t="s">
        <v>22</v>
      </c>
      <c r="B11" s="20"/>
      <c r="C11" s="26" t="str">
        <f>"Căn "&amp;O1&amp;" The Manor HN"</f>
        <v>Căn Cong Vom D The Manor HN</v>
      </c>
      <c r="D11" s="26"/>
      <c r="E11" s="26"/>
      <c r="F11" s="27"/>
      <c r="G11" s="29"/>
      <c r="H11" s="29"/>
      <c r="I11" s="29"/>
      <c r="J11" s="29"/>
      <c r="K11" s="79"/>
      <c r="L11" s="79"/>
      <c r="M11" s="79"/>
      <c r="N11" s="79"/>
    </row>
    <row r="12" ht="15" customHeight="1" spans="1:14">
      <c r="A12" s="19" t="s">
        <v>23</v>
      </c>
      <c r="B12" s="30"/>
      <c r="C12" s="21" t="str">
        <f>'DB A5 manor'!C12</f>
        <v>15/07/2022 - Jul 15, 2022</v>
      </c>
      <c r="E12" s="22"/>
      <c r="F12" s="23"/>
      <c r="G12" s="31" t="s">
        <v>577</v>
      </c>
      <c r="H12" s="32">
        <f>VLOOKUP(O3,'WC villa 1'!$J$7:$N$120,5,0)</f>
        <v>621</v>
      </c>
      <c r="I12" s="32">
        <f>VLOOKUP(O3,'WC villa 1'!$J$7:$L$120,3,0)</f>
        <v>638</v>
      </c>
      <c r="J12" s="80">
        <f>(I12-H12)+(I13-H13)</f>
        <v>17</v>
      </c>
      <c r="K12" s="81"/>
      <c r="L12" s="81"/>
      <c r="M12" s="81"/>
      <c r="N12" s="81"/>
    </row>
    <row r="13" customHeight="1" spans="1:14">
      <c r="A13" s="19"/>
      <c r="B13" s="30"/>
      <c r="C13" s="21"/>
      <c r="E13" s="22"/>
      <c r="F13" s="23"/>
      <c r="G13" s="33" t="s">
        <v>578</v>
      </c>
      <c r="H13" s="34">
        <f>VLOOKUP(O4,'WC villa 1'!$J$7:$N$120,5,0)</f>
        <v>0</v>
      </c>
      <c r="I13" s="34">
        <f>VLOOKUP(O4,'WC villa 1'!$J$7:$L$120,3,0)</f>
        <v>0</v>
      </c>
      <c r="J13" s="82"/>
      <c r="K13" s="81"/>
      <c r="L13" s="81"/>
      <c r="M13" s="81"/>
      <c r="N13" s="81"/>
    </row>
    <row r="14" customHeight="1" spans="1:14">
      <c r="A14" s="35" t="s">
        <v>25</v>
      </c>
      <c r="B14" s="36"/>
      <c r="C14" s="36"/>
      <c r="D14" s="36"/>
      <c r="E14" s="36"/>
      <c r="F14" s="37"/>
      <c r="G14" s="38" t="s">
        <v>26</v>
      </c>
      <c r="H14" s="39"/>
      <c r="I14" s="39"/>
      <c r="J14" s="83"/>
      <c r="K14" s="81"/>
      <c r="L14" s="81"/>
      <c r="M14" s="81"/>
      <c r="N14" s="81"/>
    </row>
    <row r="15" ht="42" customHeight="1" spans="1:16">
      <c r="A15" s="40" t="s">
        <v>579</v>
      </c>
      <c r="B15" s="41"/>
      <c r="C15" s="41"/>
      <c r="D15" s="41"/>
      <c r="E15" s="41"/>
      <c r="F15" s="42"/>
      <c r="G15" s="43">
        <f>ROUND(6869/1.05,0)</f>
        <v>6542</v>
      </c>
      <c r="H15" s="44">
        <f>ROUND(8110/1.05,0)</f>
        <v>7724</v>
      </c>
      <c r="I15" s="44">
        <f>ROUND(9969/1.05,0)</f>
        <v>9494</v>
      </c>
      <c r="J15" s="84">
        <f>ROUND(18318/1.05,0)</f>
        <v>17446</v>
      </c>
      <c r="K15" s="85">
        <f>ROUND((G15*G16)+(H15*H16)+(I15*I16)+(J15*J16),0)</f>
        <v>119488</v>
      </c>
      <c r="L15" s="85">
        <f>ROUND(K15*0.05,0)</f>
        <v>5974</v>
      </c>
      <c r="M15" s="85">
        <f>ROUND(K15*0.1,0)</f>
        <v>11949</v>
      </c>
      <c r="N15" s="85">
        <f>K15+L15+M15</f>
        <v>137411</v>
      </c>
      <c r="P15" s="86"/>
    </row>
    <row r="16" ht="40.5" customHeight="1" spans="1:14">
      <c r="A16" s="40" t="s">
        <v>28</v>
      </c>
      <c r="B16" s="41"/>
      <c r="C16" s="41"/>
      <c r="D16" s="41"/>
      <c r="E16" s="41"/>
      <c r="F16" s="42"/>
      <c r="G16" s="45">
        <f>+IF(J12&gt;10,10,J12)</f>
        <v>10</v>
      </c>
      <c r="H16" s="46">
        <f>IF((J12-G16)&gt;10,10,(J12-G16))</f>
        <v>7</v>
      </c>
      <c r="I16" s="46">
        <f>+IF((J12-G16-H16)&gt;10,10,(J12-G16-H16))</f>
        <v>0</v>
      </c>
      <c r="J16" s="87">
        <f>IF((J12-G16-H16-I16)&gt;0,(J12-G16-H16-I16),0)</f>
        <v>0</v>
      </c>
      <c r="K16" s="88"/>
      <c r="L16" s="88"/>
      <c r="M16" s="88"/>
      <c r="N16" s="88"/>
    </row>
    <row r="17" ht="32.25" customHeight="1" spans="1:16">
      <c r="A17" s="40" t="s">
        <v>580</v>
      </c>
      <c r="B17" s="41"/>
      <c r="C17" s="41"/>
      <c r="D17" s="41"/>
      <c r="E17" s="41"/>
      <c r="F17" s="42"/>
      <c r="G17" s="47" t="str">
        <f>IF(N17&lt;0,"Tiền nước đã nộp còn dư thừa","- Nợ chưa thanh toán hết 10/07/2022 / Oustanding Debt of Jul 10, 2022")</f>
        <v>- Nợ chưa thanh toán hết 10/07/2022 / Oustanding Debt of Jul 10, 2022</v>
      </c>
      <c r="H17" s="48"/>
      <c r="I17" s="48"/>
      <c r="J17" s="48"/>
      <c r="K17" s="48"/>
      <c r="L17" s="48"/>
      <c r="M17" s="89"/>
      <c r="N17" s="90">
        <f>VLOOKUP(D8,'WC villa 1'!$G$7:$Y$120,19,0)</f>
        <v>754033</v>
      </c>
      <c r="P17" s="91"/>
    </row>
    <row r="18" ht="23.25" customHeight="1" spans="1:14">
      <c r="A18" s="40" t="s">
        <v>581</v>
      </c>
      <c r="B18" s="41"/>
      <c r="C18" s="41"/>
      <c r="D18" s="41"/>
      <c r="E18" s="41"/>
      <c r="F18" s="42"/>
      <c r="G18" s="49" t="str">
        <f>IF(N18&lt;100,"Tiền còn dư thừa sau khi trừ tiền nước tháng 06/2022","Tổng cộng (Amount Owing)")</f>
        <v>Tổng cộng (Amount Owing)</v>
      </c>
      <c r="H18" s="50"/>
      <c r="I18" s="50"/>
      <c r="J18" s="50"/>
      <c r="K18" s="50"/>
      <c r="L18" s="50"/>
      <c r="M18" s="92"/>
      <c r="N18" s="90">
        <f>N15+N17</f>
        <v>891444</v>
      </c>
    </row>
    <row r="19" ht="27" customHeight="1" spans="1:14">
      <c r="A19" s="40" t="s">
        <v>32</v>
      </c>
      <c r="B19" s="41"/>
      <c r="C19" s="41"/>
      <c r="D19" s="41"/>
      <c r="E19" s="41"/>
      <c r="F19" s="42"/>
      <c r="G19" s="51" t="s">
        <v>31</v>
      </c>
      <c r="H19" s="52" t="str">
        <f>[10]!vnd(N18)</f>
        <v>Taùm traêm chín möôi moát ngaøn boán traêm boán möôi boán ñoàng  </v>
      </c>
      <c r="I19" s="52"/>
      <c r="J19" s="52"/>
      <c r="K19" s="52"/>
      <c r="L19" s="52"/>
      <c r="M19" s="52"/>
      <c r="N19" s="93"/>
    </row>
    <row r="20" ht="26.25" customHeight="1" spans="1:14">
      <c r="A20" s="53" t="s">
        <v>34</v>
      </c>
      <c r="B20" s="54" t="str">
        <f>"Căn hộ "&amp;O1&amp;" thanh toán tiền nước tháng 06/2022"</f>
        <v>Căn hộ Cong Vom D thanh toán tiền nước tháng 06/2022</v>
      </c>
      <c r="C20" s="54"/>
      <c r="D20" s="54"/>
      <c r="E20" s="54"/>
      <c r="F20" s="55"/>
      <c r="G20" s="56" t="s">
        <v>582</v>
      </c>
      <c r="H20" s="57" t="str">
        <f>[10]!vnd_us(N18)</f>
        <v>Eight hundred ninety one thousand four hundred forty four Vietnamese dong and xu </v>
      </c>
      <c r="I20" s="57"/>
      <c r="J20" s="57"/>
      <c r="K20" s="57"/>
      <c r="L20" s="57"/>
      <c r="M20" s="57"/>
      <c r="N20" s="94"/>
    </row>
    <row r="21" ht="24.75" customHeight="1" spans="1:14">
      <c r="A21" s="58" t="s">
        <v>35</v>
      </c>
      <c r="B21" s="59"/>
      <c r="C21" s="59"/>
      <c r="D21" s="59"/>
      <c r="E21" s="59"/>
      <c r="F21" s="59"/>
      <c r="G21" s="59"/>
      <c r="H21" s="59"/>
      <c r="I21" s="59"/>
      <c r="J21" s="59"/>
      <c r="K21" s="59"/>
      <c r="L21" s="59"/>
      <c r="M21" s="59"/>
      <c r="N21" s="95"/>
    </row>
    <row r="22" s="1" customFormat="1" ht="13.5" customHeight="1" spans="1:14">
      <c r="A22" s="60" t="s">
        <v>36</v>
      </c>
      <c r="B22" s="60"/>
      <c r="C22" s="60"/>
      <c r="D22" s="60"/>
      <c r="E22" s="60"/>
      <c r="F22" s="60"/>
      <c r="G22" s="60"/>
      <c r="H22" s="60" t="s">
        <v>2096</v>
      </c>
      <c r="I22" s="60"/>
      <c r="J22" s="60"/>
      <c r="K22" s="60"/>
      <c r="L22" s="60"/>
      <c r="M22" s="60"/>
      <c r="N22" s="60"/>
    </row>
    <row r="23" s="1" customFormat="1" ht="11.25" customHeight="1" spans="1:12">
      <c r="A23" s="12"/>
      <c r="B23" s="12"/>
      <c r="C23" s="12"/>
      <c r="D23" s="12"/>
      <c r="E23" s="12"/>
      <c r="K23" s="12"/>
      <c r="L23" s="12"/>
    </row>
    <row r="24" s="1" customFormat="1" ht="9" customHeight="1" spans="1:12">
      <c r="A24" s="12"/>
      <c r="B24" s="12"/>
      <c r="C24" s="12"/>
      <c r="D24" s="12"/>
      <c r="E24" s="12"/>
      <c r="K24" s="12"/>
      <c r="L24" s="12"/>
    </row>
    <row r="25" s="1" customFormat="1" ht="16.5" customHeight="1" spans="1:12">
      <c r="A25" s="12"/>
      <c r="B25" s="12"/>
      <c r="C25" s="12"/>
      <c r="D25" s="12"/>
      <c r="E25" s="12"/>
      <c r="K25" s="12"/>
      <c r="L25" s="12"/>
    </row>
    <row r="26" s="1" customFormat="1" ht="20.25" customHeight="1" spans="1:12">
      <c r="A26" s="12"/>
      <c r="B26" s="12"/>
      <c r="C26" s="61"/>
      <c r="D26" s="61"/>
      <c r="E26" s="61"/>
      <c r="F26" s="30"/>
      <c r="G26" s="30"/>
      <c r="H26" s="30"/>
      <c r="I26" s="30"/>
      <c r="K26" s="61"/>
      <c r="L26" s="61"/>
    </row>
    <row r="27" ht="16.5" customHeight="1" spans="1:14">
      <c r="A27" s="61" t="s">
        <v>38</v>
      </c>
      <c r="B27" s="61"/>
      <c r="C27" s="61"/>
      <c r="D27" s="61"/>
      <c r="E27" s="61"/>
      <c r="F27" s="61"/>
      <c r="G27" s="61"/>
      <c r="H27" s="61" t="s">
        <v>39</v>
      </c>
      <c r="I27" s="61"/>
      <c r="J27" s="61"/>
      <c r="K27" s="61"/>
      <c r="L27" s="61"/>
      <c r="M27" s="61"/>
      <c r="N27" s="61"/>
    </row>
    <row r="28" ht="16.5" customHeight="1" spans="1:14">
      <c r="A28" s="62" t="s">
        <v>40</v>
      </c>
      <c r="B28" s="62"/>
      <c r="C28" s="62"/>
      <c r="D28" s="62"/>
      <c r="E28" s="62"/>
      <c r="F28" s="62"/>
      <c r="G28" s="62"/>
      <c r="H28" s="62" t="s">
        <v>41</v>
      </c>
      <c r="I28" s="62"/>
      <c r="J28" s="62"/>
      <c r="K28" s="62"/>
      <c r="L28" s="62"/>
      <c r="M28" s="62"/>
      <c r="N28" s="62"/>
    </row>
    <row r="29" s="2" customFormat="1" ht="14.25" customHeight="1" spans="1:14">
      <c r="A29" s="63" t="s">
        <v>42</v>
      </c>
      <c r="B29" s="63"/>
      <c r="C29" s="63"/>
      <c r="D29" s="63"/>
      <c r="E29" s="63"/>
      <c r="F29" s="63"/>
      <c r="G29" s="63"/>
      <c r="H29" s="63"/>
      <c r="I29" s="63"/>
      <c r="J29" s="63"/>
      <c r="K29" s="63"/>
      <c r="L29" s="63"/>
      <c r="M29" s="63"/>
      <c r="N29" s="63"/>
    </row>
    <row r="30" s="2" customFormat="1" ht="14.25" customHeight="1" spans="1:14">
      <c r="A30" s="64" t="s">
        <v>2097</v>
      </c>
      <c r="B30" s="64"/>
      <c r="C30" s="64"/>
      <c r="D30" s="64"/>
      <c r="E30" s="64"/>
      <c r="F30" s="64"/>
      <c r="G30" s="64"/>
      <c r="H30" s="64"/>
      <c r="I30" s="64"/>
      <c r="J30" s="64"/>
      <c r="K30" s="64"/>
      <c r="L30" s="64"/>
      <c r="M30" s="64"/>
      <c r="N30" s="64"/>
    </row>
    <row r="31" s="2" customFormat="1" ht="4.5" customHeight="1" spans="1:14">
      <c r="A31" s="64"/>
      <c r="B31" s="64"/>
      <c r="C31" s="64"/>
      <c r="D31" s="64"/>
      <c r="E31" s="64"/>
      <c r="F31" s="64"/>
      <c r="G31" s="64"/>
      <c r="H31" s="64"/>
      <c r="I31" s="64"/>
      <c r="J31" s="64"/>
      <c r="K31" s="64"/>
      <c r="L31" s="64"/>
      <c r="M31" s="64"/>
      <c r="N31" s="64"/>
    </row>
    <row r="32" s="2" customFormat="1" ht="4.5" customHeight="1" spans="1:14">
      <c r="A32" s="65"/>
      <c r="B32" s="65"/>
      <c r="C32" s="65"/>
      <c r="D32" s="65"/>
      <c r="E32" s="65"/>
      <c r="F32" s="65"/>
      <c r="G32" s="65"/>
      <c r="H32" s="65"/>
      <c r="I32" s="65"/>
      <c r="J32" s="65"/>
      <c r="K32" s="65"/>
      <c r="L32" s="65"/>
      <c r="M32" s="65"/>
      <c r="N32" s="65"/>
    </row>
    <row r="33" ht="12" customHeight="1"/>
    <row r="34" spans="4:14">
      <c r="D34" s="7" t="s">
        <v>4</v>
      </c>
      <c r="E34" s="7"/>
      <c r="F34" s="7"/>
      <c r="G34" s="7"/>
      <c r="H34" s="7"/>
      <c r="I34" s="7"/>
      <c r="J34" s="7"/>
      <c r="K34" s="7"/>
      <c r="L34" s="7"/>
      <c r="M34" s="7"/>
      <c r="N34" s="7"/>
    </row>
    <row r="35" spans="1:14">
      <c r="A35" s="8"/>
      <c r="B35" s="8"/>
      <c r="C35" s="8"/>
      <c r="D35" s="7" t="s">
        <v>5</v>
      </c>
      <c r="E35" s="7"/>
      <c r="F35" s="7"/>
      <c r="G35" s="7"/>
      <c r="H35" s="7"/>
      <c r="I35" s="7"/>
      <c r="J35" s="7"/>
      <c r="K35" s="7"/>
      <c r="L35" s="7"/>
      <c r="M35" s="7"/>
      <c r="N35" s="7"/>
    </row>
    <row r="36" ht="13.5" spans="1:12">
      <c r="A36" s="9"/>
      <c r="B36" s="9"/>
      <c r="C36" s="9"/>
      <c r="D36" s="10"/>
      <c r="E36" s="5"/>
      <c r="F36" s="5"/>
      <c r="G36" s="10"/>
      <c r="H36" s="5"/>
      <c r="I36" s="75"/>
      <c r="J36" s="10"/>
      <c r="K36" s="10"/>
      <c r="L36" s="10"/>
    </row>
    <row r="37" ht="13.5" spans="1:14">
      <c r="A37" s="11" t="s">
        <v>6</v>
      </c>
      <c r="B37" s="11"/>
      <c r="C37" s="11"/>
      <c r="D37" s="11"/>
      <c r="E37" s="11"/>
      <c r="F37" s="11"/>
      <c r="G37" s="11"/>
      <c r="H37" s="11"/>
      <c r="I37" s="11"/>
      <c r="J37" s="11"/>
      <c r="K37" s="11"/>
      <c r="L37" s="11"/>
      <c r="M37" s="11"/>
      <c r="N37" s="11"/>
    </row>
    <row r="38" ht="13.5" spans="1:12">
      <c r="A38" s="12"/>
      <c r="B38" s="12"/>
      <c r="C38" s="12"/>
      <c r="D38" s="12"/>
      <c r="E38" s="12"/>
      <c r="F38" s="12"/>
      <c r="G38" s="12"/>
      <c r="H38" s="12"/>
      <c r="I38" s="12"/>
      <c r="J38" s="12"/>
      <c r="K38" s="12"/>
      <c r="L38" s="12"/>
    </row>
    <row r="39" ht="18.75" spans="1:14">
      <c r="A39" s="13" t="s">
        <v>7</v>
      </c>
      <c r="B39" s="14"/>
      <c r="C39" s="14" t="str">
        <f>C8</f>
        <v>WC 2206</v>
      </c>
      <c r="D39" s="15">
        <f>VLOOKUP(O2,'WC villa 1'!$D$7:$G$121,4,0)</f>
        <v>1407111750</v>
      </c>
      <c r="E39" s="15"/>
      <c r="F39" s="16"/>
      <c r="G39" s="17" t="str">
        <f>G8</f>
        <v>Tiền nước tháng 06/2022 (từ 01/06/2022 đến 01/07/2022)</v>
      </c>
      <c r="H39" s="18"/>
      <c r="I39" s="18"/>
      <c r="J39" s="18"/>
      <c r="K39" s="18"/>
      <c r="L39" s="18"/>
      <c r="M39" s="18"/>
      <c r="N39" s="76"/>
    </row>
    <row r="40" ht="13.5" spans="1:14">
      <c r="A40" s="19" t="s">
        <v>10</v>
      </c>
      <c r="B40" s="20"/>
      <c r="C40" s="21" t="str">
        <f>C9</f>
        <v>11/07/2022 -  Jul 11, 2022</v>
      </c>
      <c r="D40" s="21"/>
      <c r="E40" s="22"/>
      <c r="F40" s="23"/>
      <c r="G40" s="24" t="str">
        <f>G9</f>
        <v>Water charge of Jun 2022 (from Jun 01, 2022 to Jul 01, 2022)</v>
      </c>
      <c r="H40" s="25"/>
      <c r="I40" s="25"/>
      <c r="J40" s="25"/>
      <c r="K40" s="25"/>
      <c r="L40" s="25"/>
      <c r="M40" s="25"/>
      <c r="N40" s="77"/>
    </row>
    <row r="41" spans="1:14">
      <c r="A41" s="19" t="s">
        <v>14</v>
      </c>
      <c r="B41" s="20"/>
      <c r="C41" s="26" t="str">
        <f>VLOOKUP(O2,'WC villa 1'!$D$7:$H$119,5,0)</f>
        <v>Trần Thị Tho</v>
      </c>
      <c r="D41" s="26"/>
      <c r="E41" s="26"/>
      <c r="F41" s="27"/>
      <c r="G41" s="28"/>
      <c r="H41" s="28" t="s">
        <v>15</v>
      </c>
      <c r="I41" s="28" t="s">
        <v>16</v>
      </c>
      <c r="J41" s="28" t="s">
        <v>584</v>
      </c>
      <c r="K41" s="78" t="s">
        <v>585</v>
      </c>
      <c r="L41" s="78" t="s">
        <v>65</v>
      </c>
      <c r="M41" s="78" t="s">
        <v>66</v>
      </c>
      <c r="N41" s="78" t="s">
        <v>518</v>
      </c>
    </row>
    <row r="42" ht="13.5" spans="1:14">
      <c r="A42" s="19" t="s">
        <v>22</v>
      </c>
      <c r="B42" s="20"/>
      <c r="C42" s="26" t="str">
        <f>"Căn "&amp;P3&amp;" The Manor HN"</f>
        <v>Căn Cong vom E The Manor HN</v>
      </c>
      <c r="D42" s="66"/>
      <c r="E42" s="66"/>
      <c r="F42" s="67"/>
      <c r="G42" s="29"/>
      <c r="H42" s="29"/>
      <c r="I42" s="29"/>
      <c r="J42" s="29"/>
      <c r="K42" s="79"/>
      <c r="L42" s="79"/>
      <c r="M42" s="79"/>
      <c r="N42" s="79"/>
    </row>
    <row r="43" spans="1:14">
      <c r="A43" s="19" t="s">
        <v>23</v>
      </c>
      <c r="B43" s="30"/>
      <c r="C43" s="21" t="str">
        <f>C12</f>
        <v>15/07/2022 - Jul 15, 2022</v>
      </c>
      <c r="E43" s="22"/>
      <c r="F43" s="23"/>
      <c r="G43" s="68" t="s">
        <v>577</v>
      </c>
      <c r="H43" s="32">
        <f>VLOOKUP(P3,'WC villa 1'!$J$7:$N$120,5,0)</f>
        <v>3694</v>
      </c>
      <c r="I43" s="32">
        <f>VLOOKUP(P3,'WC villa 1'!$J$7:$L$120,3,0)</f>
        <v>3715</v>
      </c>
      <c r="J43" s="80">
        <f>(I43-H43)+(I44-H44)</f>
        <v>21</v>
      </c>
      <c r="K43" s="81"/>
      <c r="L43" s="81"/>
      <c r="M43" s="81"/>
      <c r="N43" s="81"/>
    </row>
    <row r="44" ht="13.5" spans="1:14">
      <c r="A44" s="19"/>
      <c r="B44" s="30"/>
      <c r="C44" s="21"/>
      <c r="E44" s="22"/>
      <c r="F44" s="23"/>
      <c r="G44" s="69" t="s">
        <v>578</v>
      </c>
      <c r="H44" s="34">
        <f>VLOOKUP(P4,'WC villa 1'!J7:N120,5,0)</f>
        <v>0</v>
      </c>
      <c r="I44" s="34">
        <f>VLOOKUP(P4,'WC villa 1'!$J$7:$L$120,3,0)</f>
        <v>0</v>
      </c>
      <c r="J44" s="82"/>
      <c r="K44" s="81"/>
      <c r="L44" s="81"/>
      <c r="M44" s="81"/>
      <c r="N44" s="81"/>
    </row>
    <row r="45" spans="1:14">
      <c r="A45" s="35" t="s">
        <v>25</v>
      </c>
      <c r="B45" s="36"/>
      <c r="C45" s="36"/>
      <c r="D45" s="36"/>
      <c r="E45" s="36"/>
      <c r="F45" s="37"/>
      <c r="G45" s="38" t="s">
        <v>26</v>
      </c>
      <c r="H45" s="70"/>
      <c r="I45" s="70"/>
      <c r="J45" s="83"/>
      <c r="K45" s="81"/>
      <c r="L45" s="81"/>
      <c r="M45" s="81"/>
      <c r="N45" s="81"/>
    </row>
    <row r="46" spans="1:14">
      <c r="A46" s="40" t="s">
        <v>579</v>
      </c>
      <c r="B46" s="41"/>
      <c r="C46" s="41"/>
      <c r="D46" s="41"/>
      <c r="E46" s="41"/>
      <c r="F46" s="42"/>
      <c r="G46" s="43">
        <f>ROUND(6869/1.05,0)</f>
        <v>6542</v>
      </c>
      <c r="H46" s="44">
        <f>ROUND(8110/1.05,0)</f>
        <v>7724</v>
      </c>
      <c r="I46" s="44">
        <f>ROUND(9969/1.05,0)</f>
        <v>9494</v>
      </c>
      <c r="J46" s="84">
        <f>ROUND(18318/1.05,0)</f>
        <v>17446</v>
      </c>
      <c r="K46" s="85">
        <f>ROUND((G46*G47)+(H46*H47)+(I46*I47)+(J46*J47),0)</f>
        <v>152154</v>
      </c>
      <c r="L46" s="85">
        <f>ROUND(K46*0.05,0)</f>
        <v>7608</v>
      </c>
      <c r="M46" s="85">
        <f>ROUND(K46*0.1,0)</f>
        <v>15215</v>
      </c>
      <c r="N46" s="85">
        <f>K46+L46+M46</f>
        <v>174977</v>
      </c>
    </row>
    <row r="47" ht="13.5" spans="1:14">
      <c r="A47" s="40" t="s">
        <v>28</v>
      </c>
      <c r="B47" s="41"/>
      <c r="C47" s="41"/>
      <c r="D47" s="41"/>
      <c r="E47" s="41"/>
      <c r="F47" s="42"/>
      <c r="G47" s="45">
        <f>+IF(J43&gt;10,10,J43)</f>
        <v>10</v>
      </c>
      <c r="H47" s="46">
        <f>IF((J43-G47)&gt;10,10,(J43-G47))</f>
        <v>10</v>
      </c>
      <c r="I47" s="46">
        <f>+IF((J43-G47-H47)&gt;10,10,(J43-G47-H47))</f>
        <v>1</v>
      </c>
      <c r="J47" s="87">
        <f>IF((J43-G47-H47-I47)&gt;0,(J43-G47-H47-I47),0)</f>
        <v>0</v>
      </c>
      <c r="K47" s="88"/>
      <c r="L47" s="88"/>
      <c r="M47" s="88"/>
      <c r="N47" s="88"/>
    </row>
    <row r="48" ht="28.5" customHeight="1" spans="1:14">
      <c r="A48" s="40" t="s">
        <v>580</v>
      </c>
      <c r="B48" s="41"/>
      <c r="C48" s="41"/>
      <c r="D48" s="41"/>
      <c r="E48" s="41"/>
      <c r="F48" s="42"/>
      <c r="G48" s="47" t="str">
        <f>IF(N48&lt;0,"Tiền nước đã nộp còn dư thừa","- Nợ chưa thanh toán hết 10/07/2022 / Oustanding Debt of Jul 10, 2022")</f>
        <v>- Nợ chưa thanh toán hết 10/07/2022 / Oustanding Debt of Jul 10, 2022</v>
      </c>
      <c r="H48" s="48"/>
      <c r="I48" s="48"/>
      <c r="J48" s="48"/>
      <c r="K48" s="48"/>
      <c r="L48" s="48"/>
      <c r="M48" s="89"/>
      <c r="N48" s="90">
        <f>VLOOKUP(D39,'WC villa 1'!$G$7:$Y$120,19,0)</f>
        <v>0</v>
      </c>
    </row>
    <row r="49" ht="20.25" customHeight="1" spans="1:14">
      <c r="A49" s="40" t="s">
        <v>581</v>
      </c>
      <c r="B49" s="41"/>
      <c r="C49" s="41"/>
      <c r="D49" s="41"/>
      <c r="E49" s="41"/>
      <c r="F49" s="42"/>
      <c r="G49" s="49" t="str">
        <f>IF(N49&lt;100,"Tiền còn dư thừa sau khi trừ tiền nước tháng 06/2022","Tổng cộng (Amount Owing)")</f>
        <v>Tổng cộng (Amount Owing)</v>
      </c>
      <c r="H49" s="50"/>
      <c r="I49" s="50"/>
      <c r="J49" s="50"/>
      <c r="K49" s="50"/>
      <c r="L49" s="50"/>
      <c r="M49" s="92"/>
      <c r="N49" s="90">
        <f>N46+N48</f>
        <v>174977</v>
      </c>
    </row>
    <row r="50" ht="24" customHeight="1" spans="1:14">
      <c r="A50" s="40" t="s">
        <v>32</v>
      </c>
      <c r="B50" s="41"/>
      <c r="C50" s="41"/>
      <c r="D50" s="41"/>
      <c r="E50" s="41"/>
      <c r="F50" s="42"/>
      <c r="G50" s="51" t="s">
        <v>31</v>
      </c>
      <c r="H50" s="71" t="str">
        <f>[10]!vnd(N49)</f>
        <v>Moät traêm baûy möôi boán ngaøn chín traêm baûy möôi baûy ñoàng  </v>
      </c>
      <c r="I50" s="71"/>
      <c r="J50" s="71"/>
      <c r="K50" s="71"/>
      <c r="L50" s="71"/>
      <c r="M50" s="71"/>
      <c r="N50" s="96"/>
    </row>
    <row r="51" ht="30.75" customHeight="1" spans="1:14">
      <c r="A51" s="53" t="s">
        <v>34</v>
      </c>
      <c r="B51" s="54" t="str">
        <f>"Căn hộ "&amp;O2&amp;" thanh toán tiền nước tháng 06/2022"</f>
        <v>Căn hộ Cong vom E thanh toán tiền nước tháng 06/2022</v>
      </c>
      <c r="C51" s="54"/>
      <c r="D51" s="54"/>
      <c r="E51" s="54"/>
      <c r="F51" s="55"/>
      <c r="G51" s="56" t="s">
        <v>582</v>
      </c>
      <c r="H51" s="57" t="str">
        <f>[10]!vnd_us(N49)</f>
        <v>One hundred seventy four thousand nine hundred seventy seven Vietnamese dong and xu </v>
      </c>
      <c r="I51" s="57"/>
      <c r="J51" s="57"/>
      <c r="K51" s="57"/>
      <c r="L51" s="57"/>
      <c r="M51" s="57"/>
      <c r="N51" s="94"/>
    </row>
    <row r="52" ht="23.25" customHeight="1" spans="1:14">
      <c r="A52" s="58" t="s">
        <v>35</v>
      </c>
      <c r="B52" s="59"/>
      <c r="C52" s="59"/>
      <c r="D52" s="59"/>
      <c r="E52" s="59"/>
      <c r="F52" s="59"/>
      <c r="G52" s="59"/>
      <c r="H52" s="59"/>
      <c r="I52" s="59"/>
      <c r="J52" s="59"/>
      <c r="K52" s="59"/>
      <c r="L52" s="59"/>
      <c r="M52" s="59"/>
      <c r="N52" s="95"/>
    </row>
    <row r="53" s="1" customFormat="1" spans="1:14">
      <c r="A53" s="60" t="s">
        <v>36</v>
      </c>
      <c r="B53" s="60"/>
      <c r="C53" s="60"/>
      <c r="D53" s="60"/>
      <c r="E53" s="60"/>
      <c r="F53" s="60"/>
      <c r="G53" s="60"/>
      <c r="H53" s="60" t="s">
        <v>2096</v>
      </c>
      <c r="I53" s="60"/>
      <c r="J53" s="60"/>
      <c r="K53" s="60"/>
      <c r="L53" s="60"/>
      <c r="M53" s="60"/>
      <c r="N53" s="60"/>
    </row>
    <row r="54" s="1" customFormat="1" spans="1:12">
      <c r="A54" s="12"/>
      <c r="B54" s="12"/>
      <c r="C54" s="12"/>
      <c r="D54" s="12"/>
      <c r="E54" s="12"/>
      <c r="K54" s="12"/>
      <c r="L54" s="12"/>
    </row>
    <row r="55" s="1" customFormat="1" ht="39" customHeight="1" spans="1:12">
      <c r="A55" s="12"/>
      <c r="B55" s="12"/>
      <c r="C55" s="12"/>
      <c r="D55" s="12"/>
      <c r="E55" s="12"/>
      <c r="K55" s="12"/>
      <c r="L55" s="12"/>
    </row>
    <row r="56" s="1" customFormat="1" spans="1:12">
      <c r="A56" s="12"/>
      <c r="B56" s="12"/>
      <c r="C56" s="61"/>
      <c r="D56" s="61"/>
      <c r="E56" s="61"/>
      <c r="F56" s="30"/>
      <c r="G56" s="30"/>
      <c r="H56" s="30"/>
      <c r="I56" s="30"/>
      <c r="K56" s="61"/>
      <c r="L56" s="61"/>
    </row>
    <row r="57" ht="16.5" customHeight="1" spans="1:14">
      <c r="A57" s="61" t="s">
        <v>38</v>
      </c>
      <c r="B57" s="61"/>
      <c r="C57" s="61"/>
      <c r="D57" s="61"/>
      <c r="E57" s="61"/>
      <c r="F57" s="61"/>
      <c r="G57" s="61"/>
      <c r="H57" s="61" t="s">
        <v>39</v>
      </c>
      <c r="I57" s="61"/>
      <c r="J57" s="61"/>
      <c r="K57" s="61"/>
      <c r="L57" s="61"/>
      <c r="M57" s="61"/>
      <c r="N57" s="61"/>
    </row>
    <row r="58" ht="16.5" customHeight="1" spans="1:14">
      <c r="A58" s="62" t="s">
        <v>40</v>
      </c>
      <c r="B58" s="62"/>
      <c r="C58" s="62"/>
      <c r="D58" s="62"/>
      <c r="E58" s="62"/>
      <c r="F58" s="62"/>
      <c r="G58" s="62"/>
      <c r="H58" s="62" t="s">
        <v>41</v>
      </c>
      <c r="I58" s="62"/>
      <c r="J58" s="62"/>
      <c r="K58" s="62"/>
      <c r="L58" s="62"/>
      <c r="M58" s="62"/>
      <c r="N58" s="62"/>
    </row>
    <row r="59" s="2" customFormat="1" ht="14.25" customHeight="1" spans="1:14">
      <c r="A59" s="63" t="s">
        <v>42</v>
      </c>
      <c r="B59" s="63"/>
      <c r="C59" s="63"/>
      <c r="D59" s="63"/>
      <c r="E59" s="63"/>
      <c r="F59" s="63"/>
      <c r="G59" s="63"/>
      <c r="H59" s="63"/>
      <c r="I59" s="63"/>
      <c r="J59" s="63"/>
      <c r="K59" s="63"/>
      <c r="L59" s="63"/>
      <c r="M59" s="63"/>
      <c r="N59" s="63"/>
    </row>
    <row r="60" s="2" customFormat="1" ht="14.25" customHeight="1" spans="1:14">
      <c r="A60" s="64" t="s">
        <v>2097</v>
      </c>
      <c r="B60" s="64"/>
      <c r="C60" s="64"/>
      <c r="D60" s="64"/>
      <c r="E60" s="64"/>
      <c r="F60" s="64"/>
      <c r="G60" s="64"/>
      <c r="H60" s="64"/>
      <c r="I60" s="64"/>
      <c r="J60" s="64"/>
      <c r="K60" s="64"/>
      <c r="L60" s="64"/>
      <c r="M60" s="64"/>
      <c r="N60" s="64"/>
    </row>
  </sheetData>
  <mergeCells count="86">
    <mergeCell ref="D3:N3"/>
    <mergeCell ref="D4:N4"/>
    <mergeCell ref="A6:N6"/>
    <mergeCell ref="D8:E8"/>
    <mergeCell ref="G8:N8"/>
    <mergeCell ref="G9:N9"/>
    <mergeCell ref="C10:F10"/>
    <mergeCell ref="C11:F11"/>
    <mergeCell ref="A14:F14"/>
    <mergeCell ref="G14:J14"/>
    <mergeCell ref="A15:F15"/>
    <mergeCell ref="A16:F16"/>
    <mergeCell ref="A17:F17"/>
    <mergeCell ref="G17:M17"/>
    <mergeCell ref="A18:F18"/>
    <mergeCell ref="G18:M18"/>
    <mergeCell ref="A19:F19"/>
    <mergeCell ref="H19:N19"/>
    <mergeCell ref="B20:F20"/>
    <mergeCell ref="H20:N20"/>
    <mergeCell ref="A21:N21"/>
    <mergeCell ref="A22:G22"/>
    <mergeCell ref="H22:N22"/>
    <mergeCell ref="A27:G27"/>
    <mergeCell ref="H27:N27"/>
    <mergeCell ref="A28:G28"/>
    <mergeCell ref="H28:N28"/>
    <mergeCell ref="A29:N29"/>
    <mergeCell ref="A30:N30"/>
    <mergeCell ref="D34:N34"/>
    <mergeCell ref="D35:N35"/>
    <mergeCell ref="A37:N37"/>
    <mergeCell ref="D39:E39"/>
    <mergeCell ref="G39:N39"/>
    <mergeCell ref="G40:N40"/>
    <mergeCell ref="C41:F41"/>
    <mergeCell ref="C42:F42"/>
    <mergeCell ref="A45:F45"/>
    <mergeCell ref="G45:J45"/>
    <mergeCell ref="A46:F46"/>
    <mergeCell ref="A47:F47"/>
    <mergeCell ref="A48:F48"/>
    <mergeCell ref="G48:M48"/>
    <mergeCell ref="A49:F49"/>
    <mergeCell ref="G49:M49"/>
    <mergeCell ref="A50:F50"/>
    <mergeCell ref="H50:N50"/>
    <mergeCell ref="B51:F51"/>
    <mergeCell ref="H51:N51"/>
    <mergeCell ref="A52:N52"/>
    <mergeCell ref="A53:G53"/>
    <mergeCell ref="H53:N53"/>
    <mergeCell ref="A57:G57"/>
    <mergeCell ref="H57:N57"/>
    <mergeCell ref="A58:G58"/>
    <mergeCell ref="H58:N58"/>
    <mergeCell ref="A59:N59"/>
    <mergeCell ref="A60:N60"/>
    <mergeCell ref="G10:G11"/>
    <mergeCell ref="G41:G42"/>
    <mergeCell ref="H10:H11"/>
    <mergeCell ref="H41:H42"/>
    <mergeCell ref="I10:I11"/>
    <mergeCell ref="I41:I42"/>
    <mergeCell ref="J10:J11"/>
    <mergeCell ref="J12:J13"/>
    <mergeCell ref="J41:J42"/>
    <mergeCell ref="J43:J44"/>
    <mergeCell ref="K10:K11"/>
    <mergeCell ref="K15:K16"/>
    <mergeCell ref="K41:K42"/>
    <mergeCell ref="K46:K47"/>
    <mergeCell ref="L10:L11"/>
    <mergeCell ref="L15:L16"/>
    <mergeCell ref="L41:L42"/>
    <mergeCell ref="L46:L47"/>
    <mergeCell ref="M10:M11"/>
    <mergeCell ref="M15:M16"/>
    <mergeCell ref="M41:M42"/>
    <mergeCell ref="M46:M47"/>
    <mergeCell ref="N10:N11"/>
    <mergeCell ref="N15:N16"/>
    <mergeCell ref="N41:N42"/>
    <mergeCell ref="N46:N47"/>
    <mergeCell ref="A35:C36"/>
    <mergeCell ref="A4:C5"/>
  </mergeCells>
  <pageMargins left="0.12" right="0" top="0.1" bottom="0" header="0.3" footer="0.3"/>
  <pageSetup paperSize="9" scale="8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DB A5 manor</vt:lpstr>
      <vt:lpstr>WC manor</vt:lpstr>
      <vt:lpstr>Sheet4</vt:lpstr>
      <vt:lpstr>Sheet5</vt:lpstr>
      <vt:lpstr>DB A5 villa</vt:lpstr>
      <vt:lpstr>WC villa 1</vt:lpstr>
      <vt:lpstr>Debit manor</vt:lpstr>
      <vt:lpstr>bravo63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quannv</dc:creator>
  <cp:lastModifiedBy>ACER</cp:lastModifiedBy>
  <dcterms:created xsi:type="dcterms:W3CDTF">2015-02-25T06:52:00Z</dcterms:created>
  <cp:lastPrinted>2022-06-04T07:17:00Z</cp:lastPrinted>
  <dcterms:modified xsi:type="dcterms:W3CDTF">2022-09-28T11:15:55Z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1033-11.2.0.10231</vt:lpwstr>
  </property>
</Properties>
</file>